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205223\Documents\ARQUIVOS\BKP\ARQUIVOS\Chamada Pública\2021\6.AP\Documentos SITE\"/>
    </mc:Choice>
  </mc:AlternateContent>
  <bookViews>
    <workbookView xWindow="0" yWindow="0" windowWidth="19200" windowHeight="7050"/>
  </bookViews>
  <sheets>
    <sheet name="Projeto" sheetId="1" r:id="rId1"/>
    <sheet name="Ajuda" sheetId="23" r:id="rId2"/>
    <sheet name="RCB" sheetId="2" r:id="rId3"/>
    <sheet name="CustoContábil" sheetId="3" r:id="rId4"/>
    <sheet name="DiagOrç" sheetId="37" r:id="rId5"/>
    <sheet name="DiagCusto" sheetId="35" r:id="rId6"/>
    <sheet name="GestãoProjOrç" sheetId="48" r:id="rId7"/>
    <sheet name="GestãoProjCusto" sheetId="49" r:id="rId8"/>
    <sheet name="MktOrç" sheetId="38" r:id="rId9"/>
    <sheet name="MktCusto" sheetId="25" r:id="rId10"/>
    <sheet name="M&amp;VOrç" sheetId="40" r:id="rId11"/>
    <sheet name="M&amp;VCusto" sheetId="21" r:id="rId12"/>
    <sheet name="TreinOrç" sheetId="39" r:id="rId13"/>
    <sheet name="TreinCusto" sheetId="28" r:id="rId14"/>
    <sheet name="IlumOrç" sheetId="41" r:id="rId15"/>
    <sheet name="IlumCusto" sheetId="5" r:id="rId16"/>
    <sheet name="IlumBenef" sheetId="6" r:id="rId17"/>
    <sheet name="CondAmbOrç" sheetId="42" r:id="rId18"/>
    <sheet name="CondAmbCusto" sheetId="7" r:id="rId19"/>
    <sheet name="CondAmbBenef" sheetId="8" r:id="rId20"/>
    <sheet name="MotorOrç" sheetId="32" r:id="rId21"/>
    <sheet name="MotorCusto" sheetId="10" r:id="rId22"/>
    <sheet name="MotorBenef" sheetId="11" r:id="rId23"/>
    <sheet name="RefrigOrç" sheetId="43" r:id="rId24"/>
    <sheet name="RefrigCusto" sheetId="12" r:id="rId25"/>
    <sheet name="RefrigBenef" sheetId="13" r:id="rId26"/>
    <sheet name="SolarOrç" sheetId="44" r:id="rId27"/>
    <sheet name="SolarCusto" sheetId="14" r:id="rId28"/>
    <sheet name="SolarBenef" sheetId="15" r:id="rId29"/>
    <sheet name="HospOrç" sheetId="45" r:id="rId30"/>
    <sheet name="HospCusto" sheetId="16" r:id="rId31"/>
    <sheet name="HospBenef" sheetId="17" r:id="rId32"/>
    <sheet name="OutrosOrç" sheetId="46" r:id="rId33"/>
    <sheet name="OutrosCusto" sheetId="18" r:id="rId34"/>
    <sheet name="OutrosBenef" sheetId="19" r:id="rId35"/>
    <sheet name="FIOrç" sheetId="47" r:id="rId36"/>
    <sheet name="FICusto" sheetId="33" r:id="rId37"/>
    <sheet name="FIBenef" sheetId="34" r:id="rId38"/>
    <sheet name="Cronograma" sheetId="24" r:id="rId39"/>
    <sheet name="Avaliação" sheetId="29" r:id="rId40"/>
    <sheet name="ContrDesemp" sheetId="20" r:id="rId41"/>
    <sheet name="Apoio" sheetId="4" state="hidden" r:id="rId42"/>
    <sheet name="CEE CED" sheetId="27" state="hidden" r:id="rId43"/>
    <sheet name="Cadastro" sheetId="50" state="hidden" r:id="rId44"/>
  </sheets>
  <externalReferences>
    <externalReference r:id="rId45"/>
  </externalReferences>
  <definedNames>
    <definedName name="Ajuda_Benefícios">Ajuda!$B$168:$AH$184</definedName>
    <definedName name="Ajuda_ContratoDesempenho">Ajuda!$B$216:$AH$226</definedName>
    <definedName name="Ajuda_Cronograma">Ajuda!$B$205:$AH$214</definedName>
    <definedName name="Ajuda_Custos">Ajuda!$B$131:$AH$166</definedName>
    <definedName name="Ajuda_Especificação">Ajuda!$B$44:$AH$67</definedName>
    <definedName name="Ajuda_Geral">Ajuda!$B$19:$AH$42</definedName>
    <definedName name="Ajuda_LogAtualização">Ajuda!$B$236:$AH$244</definedName>
    <definedName name="Ajuda_MeV">Ajuda!$B$186:$AH$203</definedName>
    <definedName name="Ajuda_Outros">Ajuda!$B$228:$AH$234</definedName>
    <definedName name="Ajuda_Preenchimento">Ajuda!$B$86:$AH$95</definedName>
    <definedName name="Ajuda_ProcelInmetro">Ajuda!$B$69:$AH$84</definedName>
    <definedName name="Ajuda_UC">Ajuda!$B$97:$AH$118</definedName>
    <definedName name="Ajuda_Viabilidade">Ajuda!$B$120:$AH$129</definedName>
    <definedName name="_xlnm.Print_Area" localSheetId="1">Ajuda!$B$2:$AH$244</definedName>
    <definedName name="_xlnm.Print_Area" localSheetId="39">Avaliação!$B$2:$G$42</definedName>
    <definedName name="_xlnm.Print_Area" localSheetId="19">CondAmbBenef!$B$2:$BE$51</definedName>
    <definedName name="_xlnm.Print_Area" localSheetId="18">CondAmbCusto!$B$2:$J$102,CondAmbCusto!$L$2:$Q$59</definedName>
    <definedName name="_xlnm.Print_Area" localSheetId="17">CondAmbOrç!$B$2:$L$119</definedName>
    <definedName name="_xlnm.Print_Area" localSheetId="40">ContrDesemp!$B$2:$N$184</definedName>
    <definedName name="_xlnm.Print_Area" localSheetId="38">Cronograma!$B$86:$AB$111,Cronograma!$B$113:$AC$144,Cronograma!$B$146:$H$168</definedName>
    <definedName name="_xlnm.Print_Area" localSheetId="3">CustoContábil!$B$2:$H$28,CustoContábil!$J$2:$U$19</definedName>
    <definedName name="_xlnm.Print_Area" localSheetId="5">DiagCusto!$B$2:$J$25</definedName>
    <definedName name="_xlnm.Print_Area" localSheetId="4">DiagOrç!$B$2:$L$22</definedName>
    <definedName name="_xlnm.Print_Area" localSheetId="37">FIBenef!$B$2:$BE$25</definedName>
    <definedName name="_xlnm.Print_Area" localSheetId="36">FICusto!$B$2:$J$102,FICusto!$L$2:$Q$59</definedName>
    <definedName name="_xlnm.Print_Area" localSheetId="35">FIOrç!$B$2:$L$119</definedName>
    <definedName name="_xlnm.Print_Area" localSheetId="7">GestãoProjCusto!$B$2:$J$25</definedName>
    <definedName name="_xlnm.Print_Area" localSheetId="6">GestãoProjOrç!$B$2:$L$22</definedName>
    <definedName name="_xlnm.Print_Area" localSheetId="31">HospBenef!$B$2:$BE$55</definedName>
    <definedName name="_xlnm.Print_Area" localSheetId="30">HospCusto!$B$2:$J$102,HospCusto!$L$2:$Q$59</definedName>
    <definedName name="_xlnm.Print_Area" localSheetId="29">HospOrç!$B$2:$L$119</definedName>
    <definedName name="_xlnm.Print_Area" localSheetId="16">IlumBenef!$B$2:$DC$51</definedName>
    <definedName name="_xlnm.Print_Area" localSheetId="15">IlumCusto!$B$2:$J$152,IlumCusto!$L$2:$Q$109</definedName>
    <definedName name="_xlnm.Print_Area" localSheetId="14">IlumOrç!$B$2:$N$169</definedName>
    <definedName name="_xlnm.Print_Area" localSheetId="11">'M&amp;VCusto'!$B$2:$K$1014</definedName>
    <definedName name="_xlnm.Print_Area" localSheetId="10">'M&amp;VOrç'!$B$2:$P$1058</definedName>
    <definedName name="_xlnm.Print_Area" localSheetId="9">MktCusto!$B$2:$I$25</definedName>
    <definedName name="_xlnm.Print_Area" localSheetId="8">MktOrç!$B$2:$K$22</definedName>
    <definedName name="_xlnm.Print_Area" localSheetId="22">MotorBenef!$B$2:$DC$51</definedName>
    <definedName name="_xlnm.Print_Area" localSheetId="21">MotorCusto!$B$2:$J$152,MotorCusto!$L$2:$Q$109</definedName>
    <definedName name="_xlnm.Print_Area" localSheetId="20">MotorOrç!$B$2:$L$169</definedName>
    <definedName name="_xlnm.Print_Area" localSheetId="34">OutrosBenef!$B$2:$BE$49</definedName>
    <definedName name="_xlnm.Print_Area" localSheetId="33">OutrosCusto!$B$2:$J$102,OutrosCusto!$L$2:$Q$59</definedName>
    <definedName name="_xlnm.Print_Area" localSheetId="32">OutrosOrç!$B$2:$L$119</definedName>
    <definedName name="_xlnm.Print_Area" localSheetId="0">Projeto!$B$2:$AH$91</definedName>
    <definedName name="_xlnm.Print_Area" localSheetId="2">RCB!$B$2:$K$19</definedName>
    <definedName name="_xlnm.Print_Area" localSheetId="25">RefrigBenef!$B$2:$BE$47</definedName>
    <definedName name="_xlnm.Print_Area" localSheetId="24">RefrigCusto!$B$2:$J$102,RefrigCusto!$L$2:$Q$59</definedName>
    <definedName name="_xlnm.Print_Area" localSheetId="23">RefrigOrç!$B$2:$L$119</definedName>
    <definedName name="_xlnm.Print_Area" localSheetId="28">SolarBenef!$B$2:$N$29</definedName>
    <definedName name="_xlnm.Print_Area" localSheetId="27">SolarCusto!$B$2:$J$102,SolarCusto!$L$2:$Q$65</definedName>
    <definedName name="_xlnm.Print_Area" localSheetId="26">SolarOrç!$B$2:$L$119</definedName>
    <definedName name="_xlnm.Print_Area" localSheetId="13">TreinCusto!$B$2:$I$25</definedName>
    <definedName name="_xlnm.Print_Area" localSheetId="12">TreinOrç!$B$2:$K$22</definedName>
    <definedName name="Aux_fatork" localSheetId="43">'[1]CEE CED'!$N$5:$N$8</definedName>
    <definedName name="Aux_fatork">'CEE CED'!$N$5:$N$8</definedName>
    <definedName name="Aux_FC" localSheetId="43">'[1]CEE CED'!$M$5:$M$21</definedName>
    <definedName name="Aux_FC">'CEE CED'!$M$5:$M$21</definedName>
    <definedName name="Lista_Atividade" localSheetId="43">[1]Apoio!$AK$4:$AK$6</definedName>
    <definedName name="Lista_Atividade">Apoio!$AP$4:$AP$6</definedName>
    <definedName name="Lista_Confiabilidade" localSheetId="43">[1]Apoio!$CC$4:$CC$13</definedName>
    <definedName name="Lista_Confiabilidade">Apoio!$CN$4:$CN$13</definedName>
    <definedName name="Lista_Empresa" localSheetId="43">[1]Apoio!$AN$4:$AN$6</definedName>
    <definedName name="Lista_Empresa">Apoio!$AS$4:$AS$6</definedName>
    <definedName name="Lista_Estado" localSheetId="43">[1]Apoio!$O$4:$O$31</definedName>
    <definedName name="Lista_Estado">Apoio!$O$4:$O$31</definedName>
    <definedName name="Lista_Municipio" localSheetId="43">[1]Apoio!$G$4:$G$401</definedName>
    <definedName name="Lista_Municipio">Apoio!$G$4:$G$401</definedName>
    <definedName name="Lista_Precisao" localSheetId="43">[1]Apoio!$CA$4:$CA$44</definedName>
    <definedName name="Lista_Precisao">Apoio!$CL$4:$CL$44</definedName>
    <definedName name="Lista_Solar" localSheetId="43">[1]Apoio!$BX$4:$BX$29</definedName>
    <definedName name="Lista_Solar">Apoio!$CI$4:$CI$29</definedName>
    <definedName name="Lista_SubgrupoTarifa" localSheetId="43">'[1]CEE CED'!$AJ$5:$AJ$15</definedName>
    <definedName name="Lista_SubgrupoTarifa">'CEE CED'!$AJ$5:$AJ$15</definedName>
    <definedName name="Lista_Tarifa" localSheetId="43">[1]Apoio!$AT$4:$AT$8</definedName>
    <definedName name="Lista_Tarifa">Apoio!$AY$4:$AY$8</definedName>
    <definedName name="Lista_Tipologia" localSheetId="43">[1]Apoio!$S$4:$S$12</definedName>
    <definedName name="Lista_Tipologia">Apoio!$S$4:$S$12</definedName>
    <definedName name="_xlnm.Print_Titles" localSheetId="19">CondAmbBenef!$B:$G</definedName>
    <definedName name="_xlnm.Print_Titles" localSheetId="3">CustoContábil!$J:$M</definedName>
    <definedName name="_xlnm.Print_Titles" localSheetId="37">FIBenef!$B:$G</definedName>
    <definedName name="_xlnm.Print_Titles" localSheetId="31">HospBenef!$B:$G</definedName>
    <definedName name="_xlnm.Print_Titles" localSheetId="16">IlumBenef!$B:$G</definedName>
    <definedName name="_xlnm.Print_Titles" localSheetId="22">MotorBenef!$B:$G</definedName>
    <definedName name="_xlnm.Print_Titles" localSheetId="34">OutrosBenef!$B:$G</definedName>
    <definedName name="_xlnm.Print_Titles" localSheetId="25">RefrigBenef!$B:$G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5" i="27" l="1"/>
  <c r="AK15" i="27"/>
  <c r="AL13" i="27"/>
  <c r="AK13" i="27"/>
  <c r="H23" i="6" l="1"/>
  <c r="I23" i="6"/>
  <c r="J23" i="6"/>
  <c r="F6" i="41" l="1"/>
  <c r="F7" i="41" l="1"/>
  <c r="I26" i="19" l="1"/>
  <c r="I28" i="19" s="1"/>
  <c r="J26" i="19"/>
  <c r="K26" i="19"/>
  <c r="K28" i="19" s="1"/>
  <c r="L26" i="19"/>
  <c r="M26" i="19"/>
  <c r="M28" i="19" s="1"/>
  <c r="N26" i="19"/>
  <c r="O26" i="19"/>
  <c r="O28" i="19" s="1"/>
  <c r="P26" i="19"/>
  <c r="P28" i="19" s="1"/>
  <c r="Q26" i="19"/>
  <c r="Q28" i="19" s="1"/>
  <c r="R26" i="19"/>
  <c r="S26" i="19"/>
  <c r="S28" i="19" s="1"/>
  <c r="T26" i="19"/>
  <c r="U26" i="19"/>
  <c r="U28" i="19" s="1"/>
  <c r="V26" i="19"/>
  <c r="W26" i="19"/>
  <c r="W28" i="19" s="1"/>
  <c r="X26" i="19"/>
  <c r="X28" i="19" s="1"/>
  <c r="Y26" i="19"/>
  <c r="Y28" i="19" s="1"/>
  <c r="Z26" i="19"/>
  <c r="AA26" i="19"/>
  <c r="AA28" i="19" s="1"/>
  <c r="AB26" i="19"/>
  <c r="AC26" i="19"/>
  <c r="AC28" i="19" s="1"/>
  <c r="AD26" i="19"/>
  <c r="AE26" i="19"/>
  <c r="AE28" i="19" s="1"/>
  <c r="AF26" i="19"/>
  <c r="AF28" i="19" s="1"/>
  <c r="AG26" i="19"/>
  <c r="AG28" i="19" s="1"/>
  <c r="AH26" i="19"/>
  <c r="AI26" i="19"/>
  <c r="AI28" i="19" s="1"/>
  <c r="AJ26" i="19"/>
  <c r="AK26" i="19"/>
  <c r="AK28" i="19" s="1"/>
  <c r="AL26" i="19"/>
  <c r="AM26" i="19"/>
  <c r="AM28" i="19" s="1"/>
  <c r="AN26" i="19"/>
  <c r="AN28" i="19" s="1"/>
  <c r="AO26" i="19"/>
  <c r="AO28" i="19" s="1"/>
  <c r="AP26" i="19"/>
  <c r="AQ26" i="19"/>
  <c r="AQ28" i="19" s="1"/>
  <c r="AR26" i="19"/>
  <c r="AS26" i="19"/>
  <c r="AS28" i="19" s="1"/>
  <c r="AT26" i="19"/>
  <c r="AU26" i="19"/>
  <c r="AU28" i="19" s="1"/>
  <c r="AV26" i="19"/>
  <c r="AV28" i="19" s="1"/>
  <c r="AW26" i="19"/>
  <c r="AW28" i="19" s="1"/>
  <c r="AX26" i="19"/>
  <c r="AY26" i="19"/>
  <c r="AY28" i="19" s="1"/>
  <c r="AZ26" i="19"/>
  <c r="BA26" i="19"/>
  <c r="BA28" i="19" s="1"/>
  <c r="BB26" i="19"/>
  <c r="BC26" i="19"/>
  <c r="BC28" i="19" s="1"/>
  <c r="BD26" i="19"/>
  <c r="BD28" i="19" s="1"/>
  <c r="BE26" i="19"/>
  <c r="BE28" i="19" s="1"/>
  <c r="J28" i="19"/>
  <c r="L28" i="19"/>
  <c r="N28" i="19"/>
  <c r="R28" i="19"/>
  <c r="T28" i="19"/>
  <c r="V28" i="19"/>
  <c r="Z28" i="19"/>
  <c r="AB28" i="19"/>
  <c r="AD28" i="19"/>
  <c r="AH28" i="19"/>
  <c r="AJ28" i="19"/>
  <c r="AL28" i="19"/>
  <c r="AP28" i="19"/>
  <c r="AR28" i="19"/>
  <c r="AT28" i="19"/>
  <c r="AX28" i="19"/>
  <c r="AZ28" i="19"/>
  <c r="BB28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M31" i="19"/>
  <c r="M37" i="19" s="1"/>
  <c r="U31" i="19"/>
  <c r="U37" i="19" s="1"/>
  <c r="AC31" i="19"/>
  <c r="AC37" i="19" s="1"/>
  <c r="AK31" i="19"/>
  <c r="AK37" i="19" s="1"/>
  <c r="AS31" i="19"/>
  <c r="AS37" i="19" s="1"/>
  <c r="BA31" i="19"/>
  <c r="BA37" i="19" s="1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I34" i="19"/>
  <c r="J34" i="19"/>
  <c r="J35" i="19" s="1"/>
  <c r="K34" i="19"/>
  <c r="L34" i="19"/>
  <c r="M34" i="19"/>
  <c r="N34" i="19"/>
  <c r="O34" i="19"/>
  <c r="P34" i="19"/>
  <c r="Q34" i="19"/>
  <c r="R34" i="19"/>
  <c r="R35" i="19" s="1"/>
  <c r="S34" i="19"/>
  <c r="T34" i="19"/>
  <c r="U34" i="19"/>
  <c r="V34" i="19"/>
  <c r="W34" i="19"/>
  <c r="X34" i="19"/>
  <c r="Y34" i="19"/>
  <c r="Z34" i="19"/>
  <c r="Z35" i="19" s="1"/>
  <c r="AA34" i="19"/>
  <c r="AB34" i="19"/>
  <c r="AC34" i="19"/>
  <c r="AD34" i="19"/>
  <c r="AD35" i="19" s="1"/>
  <c r="AE34" i="19"/>
  <c r="AF34" i="19"/>
  <c r="AG34" i="19"/>
  <c r="AH34" i="19"/>
  <c r="AH35" i="19" s="1"/>
  <c r="AI34" i="19"/>
  <c r="AJ34" i="19"/>
  <c r="AK34" i="19"/>
  <c r="AL34" i="19"/>
  <c r="AM34" i="19"/>
  <c r="AN34" i="19"/>
  <c r="AO34" i="19"/>
  <c r="AP34" i="19"/>
  <c r="AP35" i="19" s="1"/>
  <c r="AQ34" i="19"/>
  <c r="AR34" i="19"/>
  <c r="AS34" i="19"/>
  <c r="AT34" i="19"/>
  <c r="AT35" i="19" s="1"/>
  <c r="AU34" i="19"/>
  <c r="AV34" i="19"/>
  <c r="AW34" i="19"/>
  <c r="AX34" i="19"/>
  <c r="AX35" i="19" s="1"/>
  <c r="AY34" i="19"/>
  <c r="AZ34" i="19"/>
  <c r="BA34" i="19"/>
  <c r="BB34" i="19"/>
  <c r="BC34" i="19"/>
  <c r="BD34" i="19"/>
  <c r="BE34" i="19"/>
  <c r="J36" i="19"/>
  <c r="J38" i="19" s="1"/>
  <c r="L36" i="19"/>
  <c r="N36" i="19"/>
  <c r="R36" i="19"/>
  <c r="T36" i="19"/>
  <c r="T38" i="19" s="1"/>
  <c r="Z36" i="19"/>
  <c r="Z38" i="19" s="1"/>
  <c r="AB36" i="19"/>
  <c r="AD36" i="19"/>
  <c r="AH36" i="19"/>
  <c r="AJ36" i="19"/>
  <c r="AJ38" i="19" s="1"/>
  <c r="AP36" i="19"/>
  <c r="AP38" i="19" s="1"/>
  <c r="AR36" i="19"/>
  <c r="AT36" i="19"/>
  <c r="AX36" i="19"/>
  <c r="AZ36" i="19"/>
  <c r="AZ38" i="19" s="1"/>
  <c r="Y37" i="19"/>
  <c r="L38" i="19"/>
  <c r="N38" i="19"/>
  <c r="R38" i="19"/>
  <c r="AB38" i="19"/>
  <c r="AD38" i="19"/>
  <c r="AH38" i="19"/>
  <c r="AR38" i="19"/>
  <c r="AT38" i="19"/>
  <c r="AX38" i="19"/>
  <c r="I7" i="19"/>
  <c r="J7" i="19"/>
  <c r="J9" i="19" s="1"/>
  <c r="K7" i="19"/>
  <c r="L7" i="19"/>
  <c r="M7" i="19"/>
  <c r="M9" i="19" s="1"/>
  <c r="N7" i="19"/>
  <c r="O7" i="19"/>
  <c r="P7" i="19"/>
  <c r="P9" i="19" s="1"/>
  <c r="Q7" i="19"/>
  <c r="R7" i="19"/>
  <c r="R9" i="19" s="1"/>
  <c r="S7" i="19"/>
  <c r="T7" i="19"/>
  <c r="U7" i="19"/>
  <c r="U9" i="19" s="1"/>
  <c r="V7" i="19"/>
  <c r="W7" i="19"/>
  <c r="X7" i="19"/>
  <c r="X9" i="19" s="1"/>
  <c r="Y7" i="19"/>
  <c r="Z7" i="19"/>
  <c r="Z9" i="19" s="1"/>
  <c r="AA7" i="19"/>
  <c r="AB7" i="19"/>
  <c r="AC7" i="19"/>
  <c r="AC9" i="19" s="1"/>
  <c r="AD7" i="19"/>
  <c r="AE7" i="19"/>
  <c r="AF7" i="19"/>
  <c r="AF9" i="19" s="1"/>
  <c r="AG7" i="19"/>
  <c r="AH7" i="19"/>
  <c r="AH9" i="19" s="1"/>
  <c r="AI7" i="19"/>
  <c r="AJ7" i="19"/>
  <c r="AK7" i="19"/>
  <c r="AK9" i="19" s="1"/>
  <c r="AL7" i="19"/>
  <c r="AM7" i="19"/>
  <c r="AN7" i="19"/>
  <c r="AN9" i="19" s="1"/>
  <c r="AO7" i="19"/>
  <c r="AP7" i="19"/>
  <c r="AP9" i="19" s="1"/>
  <c r="AQ7" i="19"/>
  <c r="AR7" i="19"/>
  <c r="AS7" i="19"/>
  <c r="AS9" i="19" s="1"/>
  <c r="AT7" i="19"/>
  <c r="AU7" i="19"/>
  <c r="AV7" i="19"/>
  <c r="AV9" i="19" s="1"/>
  <c r="AW7" i="19"/>
  <c r="AX7" i="19"/>
  <c r="AX9" i="19" s="1"/>
  <c r="AY7" i="19"/>
  <c r="AZ7" i="19"/>
  <c r="BA7" i="19"/>
  <c r="BA9" i="19" s="1"/>
  <c r="BB7" i="19"/>
  <c r="BC7" i="19"/>
  <c r="BD7" i="19"/>
  <c r="BD9" i="19" s="1"/>
  <c r="BE7" i="19"/>
  <c r="I9" i="19"/>
  <c r="K9" i="19"/>
  <c r="K16" i="19" s="1"/>
  <c r="L9" i="19"/>
  <c r="N9" i="19"/>
  <c r="O9" i="19"/>
  <c r="Q9" i="19"/>
  <c r="S9" i="19"/>
  <c r="S16" i="19" s="1"/>
  <c r="T9" i="19"/>
  <c r="V9" i="19"/>
  <c r="W9" i="19"/>
  <c r="Y9" i="19"/>
  <c r="AA9" i="19"/>
  <c r="AA16" i="19" s="1"/>
  <c r="AB9" i="19"/>
  <c r="AD9" i="19"/>
  <c r="AE9" i="19"/>
  <c r="AG9" i="19"/>
  <c r="AI9" i="19"/>
  <c r="AI16" i="19" s="1"/>
  <c r="AJ9" i="19"/>
  <c r="AL9" i="19"/>
  <c r="AM9" i="19"/>
  <c r="AO9" i="19"/>
  <c r="AQ9" i="19"/>
  <c r="AQ16" i="19" s="1"/>
  <c r="AR9" i="19"/>
  <c r="AT9" i="19"/>
  <c r="AU9" i="19"/>
  <c r="AW9" i="19"/>
  <c r="AY9" i="19"/>
  <c r="AY16" i="19" s="1"/>
  <c r="AZ9" i="19"/>
  <c r="BB9" i="19"/>
  <c r="BC9" i="19"/>
  <c r="BE9" i="19"/>
  <c r="I12" i="19"/>
  <c r="I31" i="19" s="1"/>
  <c r="I37" i="19" s="1"/>
  <c r="J12" i="19"/>
  <c r="J31" i="19" s="1"/>
  <c r="J37" i="19" s="1"/>
  <c r="K12" i="19"/>
  <c r="K31" i="19" s="1"/>
  <c r="K37" i="19" s="1"/>
  <c r="L12" i="19"/>
  <c r="L31" i="19" s="1"/>
  <c r="L37" i="19" s="1"/>
  <c r="M12" i="19"/>
  <c r="N12" i="19"/>
  <c r="O12" i="19"/>
  <c r="O31" i="19" s="1"/>
  <c r="O37" i="19" s="1"/>
  <c r="P12" i="19"/>
  <c r="P31" i="19" s="1"/>
  <c r="Q12" i="19"/>
  <c r="Q31" i="19" s="1"/>
  <c r="Q37" i="19" s="1"/>
  <c r="R12" i="19"/>
  <c r="R31" i="19" s="1"/>
  <c r="R37" i="19" s="1"/>
  <c r="S12" i="19"/>
  <c r="S31" i="19" s="1"/>
  <c r="S37" i="19" s="1"/>
  <c r="T12" i="19"/>
  <c r="T31" i="19" s="1"/>
  <c r="T37" i="19" s="1"/>
  <c r="U12" i="19"/>
  <c r="V12" i="19"/>
  <c r="W12" i="19"/>
  <c r="W31" i="19" s="1"/>
  <c r="W37" i="19" s="1"/>
  <c r="X12" i="19"/>
  <c r="X31" i="19" s="1"/>
  <c r="Y12" i="19"/>
  <c r="Y31" i="19" s="1"/>
  <c r="Z12" i="19"/>
  <c r="Z31" i="19" s="1"/>
  <c r="Z37" i="19" s="1"/>
  <c r="AA12" i="19"/>
  <c r="AA31" i="19" s="1"/>
  <c r="AA37" i="19" s="1"/>
  <c r="AB12" i="19"/>
  <c r="AB31" i="19" s="1"/>
  <c r="AB37" i="19" s="1"/>
  <c r="AC12" i="19"/>
  <c r="AD12" i="19"/>
  <c r="AE12" i="19"/>
  <c r="AE31" i="19" s="1"/>
  <c r="AE37" i="19" s="1"/>
  <c r="AF12" i="19"/>
  <c r="AF31" i="19" s="1"/>
  <c r="AG12" i="19"/>
  <c r="AG31" i="19" s="1"/>
  <c r="AG37" i="19" s="1"/>
  <c r="AH12" i="19"/>
  <c r="AH31" i="19" s="1"/>
  <c r="AH37" i="19" s="1"/>
  <c r="AI12" i="19"/>
  <c r="AI31" i="19" s="1"/>
  <c r="AI37" i="19" s="1"/>
  <c r="AJ12" i="19"/>
  <c r="AJ31" i="19" s="1"/>
  <c r="AJ37" i="19" s="1"/>
  <c r="AK12" i="19"/>
  <c r="AL12" i="19"/>
  <c r="AM12" i="19"/>
  <c r="AM31" i="19" s="1"/>
  <c r="AM37" i="19" s="1"/>
  <c r="AN12" i="19"/>
  <c r="AN31" i="19" s="1"/>
  <c r="AO12" i="19"/>
  <c r="AO31" i="19" s="1"/>
  <c r="AO37" i="19" s="1"/>
  <c r="AP12" i="19"/>
  <c r="AP31" i="19" s="1"/>
  <c r="AP37" i="19" s="1"/>
  <c r="AQ12" i="19"/>
  <c r="AQ31" i="19" s="1"/>
  <c r="AQ37" i="19" s="1"/>
  <c r="AR12" i="19"/>
  <c r="AR31" i="19" s="1"/>
  <c r="AR37" i="19" s="1"/>
  <c r="AS12" i="19"/>
  <c r="AT12" i="19"/>
  <c r="AU12" i="19"/>
  <c r="AU31" i="19" s="1"/>
  <c r="AU37" i="19" s="1"/>
  <c r="AV12" i="19"/>
  <c r="AV31" i="19" s="1"/>
  <c r="AW12" i="19"/>
  <c r="AW31" i="19" s="1"/>
  <c r="AW37" i="19" s="1"/>
  <c r="AX12" i="19"/>
  <c r="AX31" i="19" s="1"/>
  <c r="AX37" i="19" s="1"/>
  <c r="AY12" i="19"/>
  <c r="AY31" i="19" s="1"/>
  <c r="AY37" i="19" s="1"/>
  <c r="AZ12" i="19"/>
  <c r="AZ31" i="19" s="1"/>
  <c r="AZ37" i="19" s="1"/>
  <c r="BA12" i="19"/>
  <c r="BB12" i="19"/>
  <c r="BC12" i="19"/>
  <c r="BC31" i="19" s="1"/>
  <c r="BC37" i="19" s="1"/>
  <c r="BD12" i="19"/>
  <c r="BD31" i="19" s="1"/>
  <c r="BE12" i="19"/>
  <c r="BE31" i="19" s="1"/>
  <c r="BE37" i="19" s="1"/>
  <c r="I16" i="19"/>
  <c r="L16" i="19"/>
  <c r="N16" i="19"/>
  <c r="Q16" i="19"/>
  <c r="T16" i="19"/>
  <c r="U16" i="19"/>
  <c r="V16" i="19"/>
  <c r="Y16" i="19"/>
  <c r="AB16" i="19"/>
  <c r="AD16" i="19"/>
  <c r="AG16" i="19"/>
  <c r="AJ16" i="19"/>
  <c r="AK16" i="19"/>
  <c r="AL16" i="19"/>
  <c r="AO16" i="19"/>
  <c r="AR16" i="19"/>
  <c r="AT16" i="19"/>
  <c r="AW16" i="19"/>
  <c r="AZ16" i="19"/>
  <c r="BA16" i="19"/>
  <c r="BB16" i="19"/>
  <c r="BE16" i="19"/>
  <c r="I17" i="19"/>
  <c r="K17" i="19"/>
  <c r="L17" i="19"/>
  <c r="L19" i="19" s="1"/>
  <c r="N17" i="19"/>
  <c r="Q17" i="19"/>
  <c r="S17" i="19"/>
  <c r="T17" i="19"/>
  <c r="T19" i="19" s="1"/>
  <c r="V17" i="19"/>
  <c r="Y17" i="19"/>
  <c r="AA17" i="19"/>
  <c r="AB17" i="19"/>
  <c r="AB19" i="19" s="1"/>
  <c r="AD17" i="19"/>
  <c r="AG17" i="19"/>
  <c r="AI17" i="19"/>
  <c r="AJ17" i="19"/>
  <c r="AJ19" i="19" s="1"/>
  <c r="AL17" i="19"/>
  <c r="AO17" i="19"/>
  <c r="AQ17" i="19"/>
  <c r="AR17" i="19"/>
  <c r="AR19" i="19" s="1"/>
  <c r="AT17" i="19"/>
  <c r="AW17" i="19"/>
  <c r="AY17" i="19"/>
  <c r="AZ17" i="19"/>
  <c r="AZ19" i="19" s="1"/>
  <c r="BB17" i="19"/>
  <c r="BE17" i="19"/>
  <c r="I18" i="19"/>
  <c r="K18" i="19"/>
  <c r="L18" i="19"/>
  <c r="Q18" i="19"/>
  <c r="S18" i="19"/>
  <c r="T18" i="19"/>
  <c r="Y18" i="19"/>
  <c r="AA18" i="19"/>
  <c r="AB18" i="19"/>
  <c r="AG18" i="19"/>
  <c r="AI18" i="19"/>
  <c r="AJ18" i="19"/>
  <c r="AO18" i="19"/>
  <c r="AQ18" i="19"/>
  <c r="AR18" i="19"/>
  <c r="AW18" i="19"/>
  <c r="AY18" i="19"/>
  <c r="AZ18" i="19"/>
  <c r="BE18" i="19"/>
  <c r="I19" i="19"/>
  <c r="K19" i="19"/>
  <c r="N19" i="19"/>
  <c r="Q19" i="19"/>
  <c r="S19" i="19"/>
  <c r="V19" i="19"/>
  <c r="Y19" i="19"/>
  <c r="AA19" i="19"/>
  <c r="AD19" i="19"/>
  <c r="AG19" i="19"/>
  <c r="AI19" i="19"/>
  <c r="AL19" i="19"/>
  <c r="AO19" i="19"/>
  <c r="AQ19" i="19"/>
  <c r="AT19" i="19"/>
  <c r="AW19" i="19"/>
  <c r="AY19" i="19"/>
  <c r="BB19" i="19"/>
  <c r="BE19" i="19"/>
  <c r="H30" i="19"/>
  <c r="H34" i="19"/>
  <c r="H33" i="19"/>
  <c r="H32" i="19"/>
  <c r="H29" i="19"/>
  <c r="H12" i="19"/>
  <c r="H31" i="19" s="1"/>
  <c r="I7" i="17"/>
  <c r="J7" i="17"/>
  <c r="K7" i="17"/>
  <c r="K9" i="17" s="1"/>
  <c r="L7" i="17"/>
  <c r="L9" i="17" s="1"/>
  <c r="M7" i="17"/>
  <c r="M9" i="17" s="1"/>
  <c r="N7" i="17"/>
  <c r="O7" i="17"/>
  <c r="P7" i="17"/>
  <c r="P9" i="17" s="1"/>
  <c r="P18" i="17" s="1"/>
  <c r="Q7" i="17"/>
  <c r="R7" i="17"/>
  <c r="S7" i="17"/>
  <c r="S9" i="17" s="1"/>
  <c r="T7" i="17"/>
  <c r="T9" i="17" s="1"/>
  <c r="U7" i="17"/>
  <c r="U9" i="17" s="1"/>
  <c r="V7" i="17"/>
  <c r="W7" i="17"/>
  <c r="X7" i="17"/>
  <c r="X9" i="17" s="1"/>
  <c r="X17" i="17" s="1"/>
  <c r="Y7" i="17"/>
  <c r="Z7" i="17"/>
  <c r="AA7" i="17"/>
  <c r="AA9" i="17" s="1"/>
  <c r="AB7" i="17"/>
  <c r="AB9" i="17" s="1"/>
  <c r="AC7" i="17"/>
  <c r="AC9" i="17" s="1"/>
  <c r="AD7" i="17"/>
  <c r="AE7" i="17"/>
  <c r="AF7" i="17"/>
  <c r="AF9" i="17" s="1"/>
  <c r="AF18" i="17" s="1"/>
  <c r="AG7" i="17"/>
  <c r="AH7" i="17"/>
  <c r="AI7" i="17"/>
  <c r="AI9" i="17" s="1"/>
  <c r="AJ7" i="17"/>
  <c r="AJ9" i="17" s="1"/>
  <c r="AJ21" i="17" s="1"/>
  <c r="AK7" i="17"/>
  <c r="AK9" i="17" s="1"/>
  <c r="AL7" i="17"/>
  <c r="AM7" i="17"/>
  <c r="AN7" i="17"/>
  <c r="AN9" i="17" s="1"/>
  <c r="AO7" i="17"/>
  <c r="AP7" i="17"/>
  <c r="AQ7" i="17"/>
  <c r="AQ9" i="17" s="1"/>
  <c r="AR7" i="17"/>
  <c r="AR9" i="17" s="1"/>
  <c r="AS7" i="17"/>
  <c r="AS9" i="17" s="1"/>
  <c r="AT7" i="17"/>
  <c r="AU7" i="17"/>
  <c r="AV7" i="17"/>
  <c r="AV9" i="17" s="1"/>
  <c r="AV17" i="17" s="1"/>
  <c r="AW7" i="17"/>
  <c r="AX7" i="17"/>
  <c r="AY7" i="17"/>
  <c r="AY9" i="17" s="1"/>
  <c r="AZ7" i="17"/>
  <c r="AZ9" i="17" s="1"/>
  <c r="AZ20" i="17" s="1"/>
  <c r="BA7" i="17"/>
  <c r="BA9" i="17" s="1"/>
  <c r="BB7" i="17"/>
  <c r="BC7" i="17"/>
  <c r="BD7" i="17"/>
  <c r="BD9" i="17" s="1"/>
  <c r="BD19" i="17" s="1"/>
  <c r="BE7" i="17"/>
  <c r="I9" i="17"/>
  <c r="J9" i="17"/>
  <c r="N9" i="17"/>
  <c r="N17" i="17" s="1"/>
  <c r="O9" i="17"/>
  <c r="Q9" i="17"/>
  <c r="R9" i="17"/>
  <c r="V9" i="17"/>
  <c r="V17" i="17" s="1"/>
  <c r="W9" i="17"/>
  <c r="Y9" i="17"/>
  <c r="Z9" i="17"/>
  <c r="AD9" i="17"/>
  <c r="AD17" i="17" s="1"/>
  <c r="AE9" i="17"/>
  <c r="AG9" i="17"/>
  <c r="AH9" i="17"/>
  <c r="AL9" i="17"/>
  <c r="AL17" i="17" s="1"/>
  <c r="AM9" i="17"/>
  <c r="AO9" i="17"/>
  <c r="AP9" i="17"/>
  <c r="AT9" i="17"/>
  <c r="AT17" i="17" s="1"/>
  <c r="AU9" i="17"/>
  <c r="AW9" i="17"/>
  <c r="AX9" i="17"/>
  <c r="BB9" i="17"/>
  <c r="BB17" i="17" s="1"/>
  <c r="BC9" i="17"/>
  <c r="BE9" i="17"/>
  <c r="I13" i="17"/>
  <c r="I21" i="17" s="1"/>
  <c r="J13" i="17"/>
  <c r="K13" i="17"/>
  <c r="L13" i="17"/>
  <c r="M13" i="17"/>
  <c r="N13" i="17"/>
  <c r="O13" i="17"/>
  <c r="P13" i="17"/>
  <c r="Q13" i="17"/>
  <c r="Q21" i="17" s="1"/>
  <c r="R13" i="17"/>
  <c r="S13" i="17"/>
  <c r="T13" i="17"/>
  <c r="U13" i="17"/>
  <c r="V13" i="17"/>
  <c r="W13" i="17"/>
  <c r="X13" i="17"/>
  <c r="Y13" i="17"/>
  <c r="Y21" i="17" s="1"/>
  <c r="Z13" i="17"/>
  <c r="AA13" i="17"/>
  <c r="AB13" i="17"/>
  <c r="AC13" i="17"/>
  <c r="AD13" i="17"/>
  <c r="AE13" i="17"/>
  <c r="AF13" i="17"/>
  <c r="AG13" i="17"/>
  <c r="AG21" i="17" s="1"/>
  <c r="AH13" i="17"/>
  <c r="AI13" i="17"/>
  <c r="AJ13" i="17"/>
  <c r="AK13" i="17"/>
  <c r="AL13" i="17"/>
  <c r="AM13" i="17"/>
  <c r="AN13" i="17"/>
  <c r="AO13" i="17"/>
  <c r="AO21" i="17" s="1"/>
  <c r="AP13" i="17"/>
  <c r="AQ13" i="17"/>
  <c r="AR13" i="17"/>
  <c r="AS13" i="17"/>
  <c r="AT13" i="17"/>
  <c r="AU13" i="17"/>
  <c r="AV13" i="17"/>
  <c r="AW13" i="17"/>
  <c r="AW21" i="17" s="1"/>
  <c r="AX13" i="17"/>
  <c r="AY13" i="17"/>
  <c r="AZ13" i="17"/>
  <c r="BA13" i="17"/>
  <c r="BB13" i="17"/>
  <c r="BC13" i="17"/>
  <c r="BD13" i="17"/>
  <c r="BE13" i="17"/>
  <c r="BE21" i="17" s="1"/>
  <c r="I17" i="17"/>
  <c r="O17" i="17"/>
  <c r="Q17" i="17"/>
  <c r="W17" i="17"/>
  <c r="Y17" i="17"/>
  <c r="AE17" i="17"/>
  <c r="AF17" i="17"/>
  <c r="AG17" i="17"/>
  <c r="AM17" i="17"/>
  <c r="AO17" i="17"/>
  <c r="AU17" i="17"/>
  <c r="AW17" i="17"/>
  <c r="BC17" i="17"/>
  <c r="BE17" i="17"/>
  <c r="I18" i="17"/>
  <c r="I22" i="17" s="1"/>
  <c r="N18" i="17"/>
  <c r="O18" i="17"/>
  <c r="Q18" i="17"/>
  <c r="V18" i="17"/>
  <c r="W18" i="17"/>
  <c r="Y18" i="17"/>
  <c r="AD18" i="17"/>
  <c r="AE18" i="17"/>
  <c r="AG18" i="17"/>
  <c r="AL18" i="17"/>
  <c r="AM18" i="17"/>
  <c r="AO18" i="17"/>
  <c r="AT18" i="17"/>
  <c r="AU18" i="17"/>
  <c r="AW18" i="17"/>
  <c r="BB18" i="17"/>
  <c r="BC18" i="17"/>
  <c r="BE18" i="17"/>
  <c r="I19" i="17"/>
  <c r="N19" i="17"/>
  <c r="O19" i="17"/>
  <c r="P19" i="17"/>
  <c r="Q19" i="17"/>
  <c r="V19" i="17"/>
  <c r="W19" i="17"/>
  <c r="Y19" i="17"/>
  <c r="AD19" i="17"/>
  <c r="AE19" i="17"/>
  <c r="AF19" i="17"/>
  <c r="AG19" i="17"/>
  <c r="AH19" i="17"/>
  <c r="AL19" i="17"/>
  <c r="AM19" i="17"/>
  <c r="AN19" i="17"/>
  <c r="AO19" i="17"/>
  <c r="AT19" i="17"/>
  <c r="AU19" i="17"/>
  <c r="AW19" i="17"/>
  <c r="AX19" i="17"/>
  <c r="BB19" i="17"/>
  <c r="BC19" i="17"/>
  <c r="BE19" i="17"/>
  <c r="I20" i="17"/>
  <c r="M20" i="17"/>
  <c r="N20" i="17"/>
  <c r="O20" i="17"/>
  <c r="Q20" i="17"/>
  <c r="U20" i="17"/>
  <c r="V20" i="17"/>
  <c r="W20" i="17"/>
  <c r="Y20" i="17"/>
  <c r="AC20" i="17"/>
  <c r="AD20" i="17"/>
  <c r="AE20" i="17"/>
  <c r="AG20" i="17"/>
  <c r="AK20" i="17"/>
  <c r="AL20" i="17"/>
  <c r="AM20" i="17"/>
  <c r="AO20" i="17"/>
  <c r="AS20" i="17"/>
  <c r="AT20" i="17"/>
  <c r="AU20" i="17"/>
  <c r="AW20" i="17"/>
  <c r="AX20" i="17"/>
  <c r="BA20" i="17"/>
  <c r="BB20" i="17"/>
  <c r="BC20" i="17"/>
  <c r="BE20" i="17"/>
  <c r="L21" i="17"/>
  <c r="M21" i="17"/>
  <c r="N21" i="17"/>
  <c r="O21" i="17"/>
  <c r="R21" i="17"/>
  <c r="U21" i="17"/>
  <c r="V21" i="17"/>
  <c r="W21" i="17"/>
  <c r="AC21" i="17"/>
  <c r="AD21" i="17"/>
  <c r="AE21" i="17"/>
  <c r="AH21" i="17"/>
  <c r="AK21" i="17"/>
  <c r="AL21" i="17"/>
  <c r="AM21" i="17"/>
  <c r="AR21" i="17"/>
  <c r="AS21" i="17"/>
  <c r="AT21" i="17"/>
  <c r="AU21" i="17"/>
  <c r="AX21" i="17"/>
  <c r="BA21" i="17"/>
  <c r="BB21" i="17"/>
  <c r="BC21" i="17"/>
  <c r="N22" i="17"/>
  <c r="O22" i="17"/>
  <c r="Q22" i="17"/>
  <c r="V22" i="17"/>
  <c r="W22" i="17"/>
  <c r="Y22" i="17"/>
  <c r="AD22" i="17"/>
  <c r="AE22" i="17"/>
  <c r="AG22" i="17"/>
  <c r="AL22" i="17"/>
  <c r="AM22" i="17"/>
  <c r="AO22" i="17"/>
  <c r="AT22" i="17"/>
  <c r="AU22" i="17"/>
  <c r="AW22" i="17"/>
  <c r="BB22" i="17"/>
  <c r="BC22" i="17"/>
  <c r="BE22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H38" i="17"/>
  <c r="H37" i="17"/>
  <c r="H36" i="17"/>
  <c r="I25" i="13"/>
  <c r="J25" i="13"/>
  <c r="K25" i="13"/>
  <c r="L25" i="13"/>
  <c r="M25" i="13"/>
  <c r="N25" i="13"/>
  <c r="O25" i="13"/>
  <c r="P25" i="13"/>
  <c r="P34" i="13" s="1"/>
  <c r="P36" i="13" s="1"/>
  <c r="Q25" i="13"/>
  <c r="R25" i="13"/>
  <c r="S25" i="13"/>
  <c r="T25" i="13"/>
  <c r="U25" i="13"/>
  <c r="V25" i="13"/>
  <c r="W25" i="13"/>
  <c r="X25" i="13"/>
  <c r="X34" i="13" s="1"/>
  <c r="X36" i="13" s="1"/>
  <c r="Y25" i="13"/>
  <c r="Z25" i="13"/>
  <c r="AA25" i="13"/>
  <c r="AB25" i="13"/>
  <c r="AC25" i="13"/>
  <c r="AD25" i="13"/>
  <c r="AE25" i="13"/>
  <c r="AF25" i="13"/>
  <c r="AF34" i="13" s="1"/>
  <c r="AF36" i="13" s="1"/>
  <c r="AG25" i="13"/>
  <c r="AH25" i="13"/>
  <c r="AI25" i="13"/>
  <c r="AJ25" i="13"/>
  <c r="AK25" i="13"/>
  <c r="AL25" i="13"/>
  <c r="AM25" i="13"/>
  <c r="AN25" i="13"/>
  <c r="AN34" i="13" s="1"/>
  <c r="AN36" i="13" s="1"/>
  <c r="AO25" i="13"/>
  <c r="AP25" i="13"/>
  <c r="AQ25" i="13"/>
  <c r="AR25" i="13"/>
  <c r="AS25" i="13"/>
  <c r="AT25" i="13"/>
  <c r="AU25" i="13"/>
  <c r="AV25" i="13"/>
  <c r="AV34" i="13" s="1"/>
  <c r="AV36" i="13" s="1"/>
  <c r="AW25" i="13"/>
  <c r="AX25" i="13"/>
  <c r="AY25" i="13"/>
  <c r="AZ25" i="13"/>
  <c r="BA25" i="13"/>
  <c r="BB25" i="13"/>
  <c r="BC25" i="13"/>
  <c r="BD25" i="13"/>
  <c r="BD34" i="13" s="1"/>
  <c r="BD36" i="13" s="1"/>
  <c r="BE25" i="13"/>
  <c r="I27" i="13"/>
  <c r="J27" i="13"/>
  <c r="J29" i="13" s="1"/>
  <c r="K27" i="13"/>
  <c r="L27" i="13"/>
  <c r="M27" i="13"/>
  <c r="N27" i="13"/>
  <c r="N29" i="13" s="1"/>
  <c r="O27" i="13"/>
  <c r="P27" i="13"/>
  <c r="Q27" i="13"/>
  <c r="R27" i="13"/>
  <c r="S27" i="13"/>
  <c r="T27" i="13"/>
  <c r="U27" i="13"/>
  <c r="V27" i="13"/>
  <c r="W27" i="13"/>
  <c r="X27" i="13"/>
  <c r="Y27" i="13"/>
  <c r="Z27" i="13"/>
  <c r="Z29" i="13" s="1"/>
  <c r="AA27" i="13"/>
  <c r="AB27" i="13"/>
  <c r="AC27" i="13"/>
  <c r="AD27" i="13"/>
  <c r="AD29" i="13" s="1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P29" i="13" s="1"/>
  <c r="AQ27" i="13"/>
  <c r="AR27" i="13"/>
  <c r="AS27" i="13"/>
  <c r="AT27" i="13"/>
  <c r="AT29" i="13" s="1"/>
  <c r="AU27" i="13"/>
  <c r="AV27" i="13"/>
  <c r="AW27" i="13"/>
  <c r="AX27" i="13"/>
  <c r="AY27" i="13"/>
  <c r="AZ27" i="13"/>
  <c r="BA27" i="13"/>
  <c r="BB27" i="13"/>
  <c r="BB29" i="13" s="1"/>
  <c r="BB35" i="13" s="1"/>
  <c r="BC27" i="13"/>
  <c r="BC29" i="13" s="1"/>
  <c r="BC35" i="13" s="1"/>
  <c r="BD27" i="13"/>
  <c r="BE27" i="13"/>
  <c r="BE29" i="13" s="1"/>
  <c r="BE35" i="13" s="1"/>
  <c r="I28" i="13"/>
  <c r="J28" i="13"/>
  <c r="K28" i="13"/>
  <c r="K29" i="13" s="1"/>
  <c r="L28" i="13"/>
  <c r="M28" i="13"/>
  <c r="M29" i="13" s="1"/>
  <c r="M35" i="13" s="1"/>
  <c r="N28" i="13"/>
  <c r="O28" i="13"/>
  <c r="P28" i="13"/>
  <c r="P29" i="13" s="1"/>
  <c r="P35" i="13" s="1"/>
  <c r="Q28" i="13"/>
  <c r="R28" i="13"/>
  <c r="S28" i="13"/>
  <c r="S29" i="13" s="1"/>
  <c r="T28" i="13"/>
  <c r="U28" i="13"/>
  <c r="U29" i="13" s="1"/>
  <c r="U35" i="13" s="1"/>
  <c r="V28" i="13"/>
  <c r="W28" i="13"/>
  <c r="X28" i="13"/>
  <c r="X29" i="13" s="1"/>
  <c r="Y28" i="13"/>
  <c r="Z28" i="13"/>
  <c r="AA28" i="13"/>
  <c r="AA29" i="13" s="1"/>
  <c r="AB28" i="13"/>
  <c r="AC28" i="13"/>
  <c r="AC29" i="13" s="1"/>
  <c r="AC35" i="13" s="1"/>
  <c r="AD28" i="13"/>
  <c r="AE28" i="13"/>
  <c r="AF28" i="13"/>
  <c r="AF29" i="13" s="1"/>
  <c r="AF35" i="13" s="1"/>
  <c r="AG28" i="13"/>
  <c r="AH28" i="13"/>
  <c r="AI28" i="13"/>
  <c r="AI29" i="13" s="1"/>
  <c r="AJ28" i="13"/>
  <c r="AK28" i="13"/>
  <c r="AK29" i="13" s="1"/>
  <c r="AK35" i="13" s="1"/>
  <c r="AL28" i="13"/>
  <c r="AM28" i="13"/>
  <c r="AN28" i="13"/>
  <c r="AN29" i="13" s="1"/>
  <c r="AO28" i="13"/>
  <c r="AP28" i="13"/>
  <c r="AQ28" i="13"/>
  <c r="AQ29" i="13" s="1"/>
  <c r="AR28" i="13"/>
  <c r="AS28" i="13"/>
  <c r="AS29" i="13" s="1"/>
  <c r="AS35" i="13" s="1"/>
  <c r="AT28" i="13"/>
  <c r="AU28" i="13"/>
  <c r="AV28" i="13"/>
  <c r="AV29" i="13" s="1"/>
  <c r="AV35" i="13" s="1"/>
  <c r="AW28" i="13"/>
  <c r="AX28" i="13"/>
  <c r="AY28" i="13"/>
  <c r="AZ28" i="13"/>
  <c r="BA28" i="13"/>
  <c r="BA29" i="13" s="1"/>
  <c r="BA35" i="13" s="1"/>
  <c r="BB28" i="13"/>
  <c r="BC28" i="13"/>
  <c r="BD28" i="13"/>
  <c r="BD29" i="13" s="1"/>
  <c r="BD35" i="13" s="1"/>
  <c r="BE28" i="13"/>
  <c r="L29" i="13"/>
  <c r="R29" i="13"/>
  <c r="T29" i="13"/>
  <c r="V29" i="13"/>
  <c r="V35" i="13" s="1"/>
  <c r="AB29" i="13"/>
  <c r="AH29" i="13"/>
  <c r="AJ29" i="13"/>
  <c r="AL29" i="13"/>
  <c r="AL35" i="13" s="1"/>
  <c r="AR29" i="13"/>
  <c r="AX29" i="13"/>
  <c r="AY29" i="13"/>
  <c r="AZ29" i="13"/>
  <c r="AZ35" i="13" s="1"/>
  <c r="I30" i="13"/>
  <c r="J30" i="13"/>
  <c r="K30" i="13"/>
  <c r="K33" i="13" s="1"/>
  <c r="L30" i="13"/>
  <c r="L33" i="13" s="1"/>
  <c r="M30" i="13"/>
  <c r="N30" i="13"/>
  <c r="O30" i="13"/>
  <c r="P30" i="13"/>
  <c r="Q30" i="13"/>
  <c r="R30" i="13"/>
  <c r="S30" i="13"/>
  <c r="S33" i="13" s="1"/>
  <c r="T30" i="13"/>
  <c r="T33" i="13" s="1"/>
  <c r="U30" i="13"/>
  <c r="V30" i="13"/>
  <c r="W30" i="13"/>
  <c r="X30" i="13"/>
  <c r="Y30" i="13"/>
  <c r="Z30" i="13"/>
  <c r="AA30" i="13"/>
  <c r="AA33" i="13" s="1"/>
  <c r="AB30" i="13"/>
  <c r="AB33" i="13" s="1"/>
  <c r="AC30" i="13"/>
  <c r="AD30" i="13"/>
  <c r="AE30" i="13"/>
  <c r="AF30" i="13"/>
  <c r="AG30" i="13"/>
  <c r="AH30" i="13"/>
  <c r="AI30" i="13"/>
  <c r="AI33" i="13" s="1"/>
  <c r="AJ30" i="13"/>
  <c r="AJ33" i="13" s="1"/>
  <c r="AK30" i="13"/>
  <c r="AL30" i="13"/>
  <c r="AM30" i="13"/>
  <c r="AN30" i="13"/>
  <c r="AO30" i="13"/>
  <c r="AP30" i="13"/>
  <c r="AQ30" i="13"/>
  <c r="AQ33" i="13" s="1"/>
  <c r="AR30" i="13"/>
  <c r="AR33" i="13" s="1"/>
  <c r="AS30" i="13"/>
  <c r="AT30" i="13"/>
  <c r="AU30" i="13"/>
  <c r="AV30" i="13"/>
  <c r="AW30" i="13"/>
  <c r="AX30" i="13"/>
  <c r="AY30" i="13"/>
  <c r="AY33" i="13" s="1"/>
  <c r="AZ30" i="13"/>
  <c r="AZ33" i="13" s="1"/>
  <c r="BA30" i="13"/>
  <c r="BB30" i="13"/>
  <c r="BC30" i="13"/>
  <c r="BD30" i="13"/>
  <c r="BE30" i="13"/>
  <c r="I31" i="13"/>
  <c r="J31" i="13"/>
  <c r="K31" i="13"/>
  <c r="L31" i="13"/>
  <c r="M31" i="13"/>
  <c r="N31" i="13"/>
  <c r="O31" i="13"/>
  <c r="O33" i="13" s="1"/>
  <c r="P31" i="13"/>
  <c r="Q31" i="13"/>
  <c r="R31" i="13"/>
  <c r="S31" i="13"/>
  <c r="T31" i="13"/>
  <c r="U31" i="13"/>
  <c r="V31" i="13"/>
  <c r="W31" i="13"/>
  <c r="W33" i="13" s="1"/>
  <c r="X31" i="13"/>
  <c r="Y31" i="13"/>
  <c r="Z31" i="13"/>
  <c r="AA31" i="13"/>
  <c r="AB31" i="13"/>
  <c r="AC31" i="13"/>
  <c r="AD31" i="13"/>
  <c r="AE31" i="13"/>
  <c r="AE33" i="13" s="1"/>
  <c r="AF31" i="13"/>
  <c r="AG31" i="13"/>
  <c r="AH31" i="13"/>
  <c r="AI31" i="13"/>
  <c r="AJ31" i="13"/>
  <c r="AK31" i="13"/>
  <c r="AL31" i="13"/>
  <c r="AM31" i="13"/>
  <c r="AM33" i="13" s="1"/>
  <c r="AN31" i="13"/>
  <c r="AO31" i="13"/>
  <c r="AP31" i="13"/>
  <c r="AQ31" i="13"/>
  <c r="AR31" i="13"/>
  <c r="AS31" i="13"/>
  <c r="AT31" i="13"/>
  <c r="AU31" i="13"/>
  <c r="AU33" i="13" s="1"/>
  <c r="AV31" i="13"/>
  <c r="AW31" i="13"/>
  <c r="AX31" i="13"/>
  <c r="AY31" i="13"/>
  <c r="AZ31" i="13"/>
  <c r="BA31" i="13"/>
  <c r="BB31" i="13"/>
  <c r="BC31" i="13"/>
  <c r="BC33" i="13" s="1"/>
  <c r="BD31" i="13"/>
  <c r="BE31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M33" i="13"/>
  <c r="N33" i="13"/>
  <c r="P33" i="13"/>
  <c r="U33" i="13"/>
  <c r="V33" i="13"/>
  <c r="X33" i="13"/>
  <c r="AC33" i="13"/>
  <c r="AD33" i="13"/>
  <c r="AF33" i="13"/>
  <c r="AK33" i="13"/>
  <c r="AL33" i="13"/>
  <c r="AN33" i="13"/>
  <c r="AS33" i="13"/>
  <c r="AT33" i="13"/>
  <c r="AV33" i="13"/>
  <c r="BA33" i="13"/>
  <c r="BB33" i="13"/>
  <c r="BD33" i="13"/>
  <c r="I34" i="13"/>
  <c r="K34" i="13"/>
  <c r="L34" i="13"/>
  <c r="L36" i="13" s="1"/>
  <c r="M34" i="13"/>
  <c r="M36" i="13" s="1"/>
  <c r="N34" i="13"/>
  <c r="O34" i="13"/>
  <c r="O36" i="13" s="1"/>
  <c r="Q34" i="13"/>
  <c r="S34" i="13"/>
  <c r="T34" i="13"/>
  <c r="T36" i="13" s="1"/>
  <c r="U34" i="13"/>
  <c r="U36" i="13" s="1"/>
  <c r="V34" i="13"/>
  <c r="W34" i="13"/>
  <c r="Y34" i="13"/>
  <c r="AA34" i="13"/>
  <c r="AB34" i="13"/>
  <c r="AB36" i="13" s="1"/>
  <c r="AC34" i="13"/>
  <c r="AC36" i="13" s="1"/>
  <c r="AD34" i="13"/>
  <c r="AE34" i="13"/>
  <c r="AG34" i="13"/>
  <c r="AI34" i="13"/>
  <c r="AJ34" i="13"/>
  <c r="AJ36" i="13" s="1"/>
  <c r="AK34" i="13"/>
  <c r="AK36" i="13" s="1"/>
  <c r="AL34" i="13"/>
  <c r="AM34" i="13"/>
  <c r="AO34" i="13"/>
  <c r="AQ34" i="13"/>
  <c r="AR34" i="13"/>
  <c r="AR36" i="13" s="1"/>
  <c r="AS34" i="13"/>
  <c r="AS36" i="13" s="1"/>
  <c r="AT34" i="13"/>
  <c r="AU34" i="13"/>
  <c r="AU36" i="13" s="1"/>
  <c r="AW34" i="13"/>
  <c r="AY34" i="13"/>
  <c r="AZ34" i="13"/>
  <c r="AZ36" i="13" s="1"/>
  <c r="BA34" i="13"/>
  <c r="BA36" i="13" s="1"/>
  <c r="BB34" i="13"/>
  <c r="BC34" i="13"/>
  <c r="BE34" i="13"/>
  <c r="L35" i="13"/>
  <c r="N35" i="13"/>
  <c r="T35" i="13"/>
  <c r="AB35" i="13"/>
  <c r="AD35" i="13"/>
  <c r="AJ35" i="13"/>
  <c r="AR35" i="13"/>
  <c r="AT35" i="13"/>
  <c r="AY35" i="13"/>
  <c r="I36" i="13"/>
  <c r="K36" i="13"/>
  <c r="N36" i="13"/>
  <c r="Q36" i="13"/>
  <c r="S36" i="13"/>
  <c r="V36" i="13"/>
  <c r="W36" i="13"/>
  <c r="Y36" i="13"/>
  <c r="AA36" i="13"/>
  <c r="AD36" i="13"/>
  <c r="AE36" i="13"/>
  <c r="AG36" i="13"/>
  <c r="AI36" i="13"/>
  <c r="AL36" i="13"/>
  <c r="AM36" i="13"/>
  <c r="AO36" i="13"/>
  <c r="AQ36" i="13"/>
  <c r="AT36" i="13"/>
  <c r="AW36" i="13"/>
  <c r="AY36" i="13"/>
  <c r="BB36" i="13"/>
  <c r="BC36" i="13"/>
  <c r="BE36" i="13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I30" i="11"/>
  <c r="J30" i="11"/>
  <c r="K30" i="11"/>
  <c r="L30" i="11"/>
  <c r="L37" i="11" s="1"/>
  <c r="M30" i="11"/>
  <c r="N30" i="11"/>
  <c r="N37" i="11" s="1"/>
  <c r="O30" i="11"/>
  <c r="P30" i="11"/>
  <c r="Q30" i="11"/>
  <c r="R30" i="11"/>
  <c r="S30" i="11"/>
  <c r="T30" i="11"/>
  <c r="T37" i="11" s="1"/>
  <c r="U30" i="11"/>
  <c r="V30" i="11"/>
  <c r="V40" i="11" s="1"/>
  <c r="W30" i="11"/>
  <c r="X30" i="11"/>
  <c r="Y30" i="11"/>
  <c r="Z30" i="11"/>
  <c r="AA30" i="11"/>
  <c r="AB30" i="11"/>
  <c r="AB37" i="11" s="1"/>
  <c r="AC30" i="11"/>
  <c r="AD30" i="11"/>
  <c r="AD37" i="11" s="1"/>
  <c r="AE30" i="11"/>
  <c r="AF30" i="11"/>
  <c r="AG30" i="11"/>
  <c r="AH30" i="11"/>
  <c r="AI30" i="11"/>
  <c r="AJ30" i="11"/>
  <c r="AJ37" i="11" s="1"/>
  <c r="AK30" i="11"/>
  <c r="AL30" i="11"/>
  <c r="AM30" i="11"/>
  <c r="AN30" i="11"/>
  <c r="AO30" i="11"/>
  <c r="AP30" i="11"/>
  <c r="AQ30" i="11"/>
  <c r="AR30" i="11"/>
  <c r="AR37" i="11" s="1"/>
  <c r="AS30" i="11"/>
  <c r="AT30" i="11"/>
  <c r="AU30" i="11"/>
  <c r="AV30" i="11"/>
  <c r="AW30" i="11"/>
  <c r="AX30" i="11"/>
  <c r="AY30" i="11"/>
  <c r="AZ30" i="11"/>
  <c r="BA30" i="11"/>
  <c r="BB30" i="11"/>
  <c r="BB37" i="11" s="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O37" i="11" s="1"/>
  <c r="BP30" i="11"/>
  <c r="BQ30" i="11"/>
  <c r="BR30" i="11"/>
  <c r="BR37" i="11" s="1"/>
  <c r="BS30" i="11"/>
  <c r="BT30" i="11"/>
  <c r="BU30" i="11"/>
  <c r="BV30" i="11"/>
  <c r="BW30" i="11"/>
  <c r="BW37" i="11" s="1"/>
  <c r="BX30" i="11"/>
  <c r="BY30" i="11"/>
  <c r="BZ30" i="11"/>
  <c r="BZ37" i="11" s="1"/>
  <c r="CA30" i="11"/>
  <c r="CB30" i="11"/>
  <c r="CC30" i="11"/>
  <c r="CD30" i="11"/>
  <c r="CE30" i="11"/>
  <c r="CE37" i="11" s="1"/>
  <c r="CF30" i="11"/>
  <c r="CF39" i="11" s="1"/>
  <c r="CG30" i="11"/>
  <c r="CH30" i="11"/>
  <c r="CI30" i="11"/>
  <c r="CJ30" i="11"/>
  <c r="CK30" i="11"/>
  <c r="CL30" i="11"/>
  <c r="CM30" i="11"/>
  <c r="CM37" i="11" s="1"/>
  <c r="CN30" i="11"/>
  <c r="CO30" i="11"/>
  <c r="CP30" i="11"/>
  <c r="CP37" i="11" s="1"/>
  <c r="CQ30" i="11"/>
  <c r="CR30" i="11"/>
  <c r="CS30" i="11"/>
  <c r="CT30" i="11"/>
  <c r="CU30" i="11"/>
  <c r="CU37" i="11" s="1"/>
  <c r="CV30" i="11"/>
  <c r="CW30" i="11"/>
  <c r="CX30" i="11"/>
  <c r="CY30" i="11"/>
  <c r="CZ30" i="11"/>
  <c r="DA30" i="11"/>
  <c r="DB30" i="11"/>
  <c r="DC30" i="11"/>
  <c r="DC37" i="11" s="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CU33" i="11"/>
  <c r="CU39" i="11" s="1"/>
  <c r="I34" i="11"/>
  <c r="J34" i="11"/>
  <c r="K34" i="11"/>
  <c r="L34" i="11"/>
  <c r="M34" i="11"/>
  <c r="N34" i="11"/>
  <c r="O34" i="11"/>
  <c r="O37" i="11" s="1"/>
  <c r="P34" i="11"/>
  <c r="P37" i="11" s="1"/>
  <c r="Q34" i="11"/>
  <c r="R34" i="11"/>
  <c r="S34" i="11"/>
  <c r="T34" i="11"/>
  <c r="U34" i="11"/>
  <c r="V34" i="11"/>
  <c r="W34" i="11"/>
  <c r="X34" i="11"/>
  <c r="X37" i="11" s="1"/>
  <c r="Y34" i="11"/>
  <c r="Z34" i="11"/>
  <c r="AA34" i="11"/>
  <c r="AB34" i="11"/>
  <c r="AC34" i="11"/>
  <c r="AD34" i="11"/>
  <c r="AE34" i="11"/>
  <c r="AE37" i="11" s="1"/>
  <c r="AF34" i="11"/>
  <c r="AF37" i="11" s="1"/>
  <c r="AG34" i="11"/>
  <c r="AH34" i="11"/>
  <c r="AI34" i="11"/>
  <c r="AJ34" i="11"/>
  <c r="AK34" i="11"/>
  <c r="AL34" i="11"/>
  <c r="AM34" i="11"/>
  <c r="AN34" i="11"/>
  <c r="AN37" i="11" s="1"/>
  <c r="AO34" i="11"/>
  <c r="AP34" i="11"/>
  <c r="AQ34" i="11"/>
  <c r="AR34" i="11"/>
  <c r="AS34" i="11"/>
  <c r="AT34" i="11"/>
  <c r="AU34" i="11"/>
  <c r="AU37" i="11" s="1"/>
  <c r="AV34" i="11"/>
  <c r="AV37" i="11" s="1"/>
  <c r="AW34" i="11"/>
  <c r="AX34" i="11"/>
  <c r="AY34" i="11"/>
  <c r="AZ34" i="11"/>
  <c r="BA34" i="11"/>
  <c r="BB34" i="11"/>
  <c r="BC34" i="11"/>
  <c r="BC37" i="11" s="1"/>
  <c r="BD34" i="11"/>
  <c r="BD37" i="11" s="1"/>
  <c r="BE34" i="11"/>
  <c r="BF34" i="11"/>
  <c r="BG34" i="11"/>
  <c r="BH34" i="11"/>
  <c r="BI34" i="11"/>
  <c r="BJ34" i="11"/>
  <c r="BK34" i="11"/>
  <c r="BL34" i="11"/>
  <c r="BL37" i="11" s="1"/>
  <c r="BM34" i="11"/>
  <c r="BN34" i="11"/>
  <c r="BO34" i="11"/>
  <c r="BP34" i="11"/>
  <c r="BQ34" i="11"/>
  <c r="BR34" i="11"/>
  <c r="BS34" i="11"/>
  <c r="BS37" i="11" s="1"/>
  <c r="BT34" i="11"/>
  <c r="BT37" i="11" s="1"/>
  <c r="BU34" i="11"/>
  <c r="BV34" i="11"/>
  <c r="BW34" i="11"/>
  <c r="BX34" i="11"/>
  <c r="BY34" i="11"/>
  <c r="BZ34" i="11"/>
  <c r="CA34" i="11"/>
  <c r="CA37" i="11" s="1"/>
  <c r="CB34" i="11"/>
  <c r="CB37" i="11" s="1"/>
  <c r="CC34" i="11"/>
  <c r="CD34" i="11"/>
  <c r="CE34" i="11"/>
  <c r="CF34" i="11"/>
  <c r="CG34" i="11"/>
  <c r="CH34" i="11"/>
  <c r="CI34" i="11"/>
  <c r="CI37" i="11" s="1"/>
  <c r="CJ34" i="11"/>
  <c r="CJ37" i="11" s="1"/>
  <c r="CK34" i="11"/>
  <c r="CL34" i="11"/>
  <c r="CM34" i="11"/>
  <c r="CN34" i="11"/>
  <c r="CO34" i="11"/>
  <c r="CP34" i="11"/>
  <c r="CQ34" i="11"/>
  <c r="CQ37" i="11" s="1"/>
  <c r="CR34" i="11"/>
  <c r="CR37" i="11" s="1"/>
  <c r="CS34" i="11"/>
  <c r="CT34" i="11"/>
  <c r="CU34" i="11"/>
  <c r="CV34" i="11"/>
  <c r="CW34" i="11"/>
  <c r="CX34" i="11"/>
  <c r="CY34" i="11"/>
  <c r="CY37" i="11" s="1"/>
  <c r="CZ34" i="11"/>
  <c r="CZ37" i="11" s="1"/>
  <c r="DA34" i="11"/>
  <c r="DB34" i="11"/>
  <c r="DC34" i="11"/>
  <c r="I35" i="11"/>
  <c r="J35" i="11"/>
  <c r="K35" i="11"/>
  <c r="L35" i="11"/>
  <c r="M35" i="11"/>
  <c r="M37" i="11" s="1"/>
  <c r="N35" i="11"/>
  <c r="O35" i="11"/>
  <c r="P35" i="11"/>
  <c r="Q35" i="11"/>
  <c r="R35" i="11"/>
  <c r="S35" i="11"/>
  <c r="T35" i="11"/>
  <c r="U35" i="11"/>
  <c r="U37" i="11" s="1"/>
  <c r="V35" i="11"/>
  <c r="W35" i="11"/>
  <c r="X35" i="11"/>
  <c r="Y35" i="11"/>
  <c r="Z35" i="11"/>
  <c r="AA35" i="11"/>
  <c r="AB35" i="11"/>
  <c r="AC35" i="11"/>
  <c r="AC37" i="11" s="1"/>
  <c r="AD35" i="11"/>
  <c r="AE35" i="11"/>
  <c r="AF35" i="11"/>
  <c r="AG35" i="11"/>
  <c r="AH35" i="11"/>
  <c r="AI35" i="11"/>
  <c r="AJ35" i="11"/>
  <c r="AK35" i="11"/>
  <c r="AK37" i="11" s="1"/>
  <c r="AL35" i="11"/>
  <c r="AM35" i="11"/>
  <c r="AN35" i="11"/>
  <c r="AO35" i="11"/>
  <c r="AP35" i="11"/>
  <c r="AQ35" i="11"/>
  <c r="AR35" i="11"/>
  <c r="AS35" i="11"/>
  <c r="AS37" i="11" s="1"/>
  <c r="AT35" i="11"/>
  <c r="AU35" i="11"/>
  <c r="AV35" i="11"/>
  <c r="AW35" i="11"/>
  <c r="AX35" i="11"/>
  <c r="AY35" i="11"/>
  <c r="AZ35" i="11"/>
  <c r="BA35" i="11"/>
  <c r="BA37" i="11" s="1"/>
  <c r="BB35" i="11"/>
  <c r="BC35" i="11"/>
  <c r="BD35" i="11"/>
  <c r="BE35" i="11"/>
  <c r="BF35" i="11"/>
  <c r="BG35" i="11"/>
  <c r="BH35" i="11"/>
  <c r="BI35" i="11"/>
  <c r="BI37" i="11" s="1"/>
  <c r="BJ35" i="11"/>
  <c r="BK35" i="11"/>
  <c r="BL35" i="11"/>
  <c r="BM35" i="11"/>
  <c r="BN35" i="11"/>
  <c r="BO35" i="11"/>
  <c r="BP35" i="11"/>
  <c r="BQ35" i="11"/>
  <c r="BQ37" i="11" s="1"/>
  <c r="BR35" i="11"/>
  <c r="BS35" i="11"/>
  <c r="BT35" i="11"/>
  <c r="BU35" i="11"/>
  <c r="BV35" i="11"/>
  <c r="BW35" i="11"/>
  <c r="BX35" i="11"/>
  <c r="BY35" i="11"/>
  <c r="BY37" i="11" s="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O37" i="11" s="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I36" i="11"/>
  <c r="I37" i="11" s="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Y37" i="11" s="1"/>
  <c r="Z36" i="11"/>
  <c r="AA36" i="11"/>
  <c r="AB36" i="11"/>
  <c r="AC36" i="11"/>
  <c r="AD36" i="11"/>
  <c r="AE36" i="11"/>
  <c r="AF36" i="11"/>
  <c r="AG36" i="11"/>
  <c r="AG37" i="11" s="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W37" i="11" s="1"/>
  <c r="AX36" i="11"/>
  <c r="AY36" i="11"/>
  <c r="AZ36" i="11"/>
  <c r="BA36" i="11"/>
  <c r="BB36" i="11"/>
  <c r="BC36" i="11"/>
  <c r="BD36" i="11"/>
  <c r="BE36" i="11"/>
  <c r="BE37" i="11" s="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U37" i="11" s="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K37" i="11" s="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A37" i="11" s="1"/>
  <c r="DB36" i="11"/>
  <c r="DC36" i="11"/>
  <c r="Q37" i="11"/>
  <c r="V37" i="11"/>
  <c r="W37" i="11"/>
  <c r="AL37" i="11"/>
  <c r="AM37" i="11"/>
  <c r="AO37" i="11"/>
  <c r="AT37" i="11"/>
  <c r="BJ37" i="11"/>
  <c r="BK37" i="11"/>
  <c r="BM37" i="11"/>
  <c r="CC37" i="11"/>
  <c r="CG37" i="11"/>
  <c r="CH37" i="11"/>
  <c r="CS37" i="11"/>
  <c r="CW37" i="11"/>
  <c r="CX37" i="11"/>
  <c r="I38" i="11"/>
  <c r="J38" i="11"/>
  <c r="K38" i="11"/>
  <c r="L38" i="11"/>
  <c r="L40" i="11" s="1"/>
  <c r="M38" i="11"/>
  <c r="N38" i="11"/>
  <c r="O38" i="11"/>
  <c r="P38" i="11"/>
  <c r="Q38" i="11"/>
  <c r="R38" i="11"/>
  <c r="S38" i="11"/>
  <c r="T38" i="11"/>
  <c r="T40" i="11" s="1"/>
  <c r="U38" i="11"/>
  <c r="V38" i="11"/>
  <c r="W38" i="11"/>
  <c r="X38" i="11"/>
  <c r="Y38" i="11"/>
  <c r="Z38" i="11"/>
  <c r="AA38" i="11"/>
  <c r="AB38" i="11"/>
  <c r="AB40" i="11" s="1"/>
  <c r="AC38" i="11"/>
  <c r="AD38" i="11"/>
  <c r="AD40" i="11" s="1"/>
  <c r="AE38" i="11"/>
  <c r="AF38" i="11"/>
  <c r="AF40" i="11" s="1"/>
  <c r="AG38" i="11"/>
  <c r="AH38" i="11"/>
  <c r="AI38" i="11"/>
  <c r="AJ38" i="11"/>
  <c r="AJ40" i="11" s="1"/>
  <c r="AK38" i="11"/>
  <c r="AL38" i="11"/>
  <c r="AL40" i="11" s="1"/>
  <c r="AM38" i="11"/>
  <c r="AN38" i="11"/>
  <c r="AN40" i="11" s="1"/>
  <c r="AO38" i="11"/>
  <c r="AP38" i="11"/>
  <c r="AQ38" i="11"/>
  <c r="AR38" i="11"/>
  <c r="AR40" i="11" s="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O40" i="11" s="1"/>
  <c r="BP38" i="11"/>
  <c r="BQ38" i="11"/>
  <c r="BR38" i="11"/>
  <c r="BS38" i="11"/>
  <c r="BT38" i="11"/>
  <c r="BU38" i="11"/>
  <c r="BV38" i="11"/>
  <c r="BW38" i="11"/>
  <c r="BW40" i="11" s="1"/>
  <c r="BX38" i="11"/>
  <c r="BY38" i="11"/>
  <c r="BZ38" i="11"/>
  <c r="CA38" i="11"/>
  <c r="CB38" i="11"/>
  <c r="CC38" i="11"/>
  <c r="CD38" i="11"/>
  <c r="CE38" i="11"/>
  <c r="CE40" i="11" s="1"/>
  <c r="CF38" i="11"/>
  <c r="CG38" i="11"/>
  <c r="CH38" i="11"/>
  <c r="CI38" i="11"/>
  <c r="CJ38" i="11"/>
  <c r="CK38" i="11"/>
  <c r="CL38" i="11"/>
  <c r="CM38" i="11"/>
  <c r="CM40" i="11" s="1"/>
  <c r="CN38" i="11"/>
  <c r="CO38" i="11"/>
  <c r="CP38" i="11"/>
  <c r="CQ38" i="11"/>
  <c r="CR38" i="11"/>
  <c r="CS38" i="11"/>
  <c r="CT38" i="11"/>
  <c r="CU38" i="11"/>
  <c r="CU40" i="11" s="1"/>
  <c r="CV38" i="11"/>
  <c r="CW38" i="11"/>
  <c r="CX38" i="11"/>
  <c r="CY38" i="11"/>
  <c r="CZ38" i="11"/>
  <c r="DA38" i="11"/>
  <c r="DB38" i="11"/>
  <c r="DC38" i="11"/>
  <c r="DC40" i="11" s="1"/>
  <c r="T39" i="11"/>
  <c r="AZ39" i="11"/>
  <c r="I40" i="11"/>
  <c r="J40" i="11"/>
  <c r="M40" i="11"/>
  <c r="O40" i="11"/>
  <c r="P40" i="11"/>
  <c r="Q40" i="11"/>
  <c r="R40" i="11"/>
  <c r="U40" i="11"/>
  <c r="W40" i="11"/>
  <c r="X40" i="11"/>
  <c r="Y40" i="11"/>
  <c r="Z40" i="11"/>
  <c r="AC40" i="11"/>
  <c r="AE40" i="11"/>
  <c r="AG40" i="11"/>
  <c r="AH40" i="11"/>
  <c r="AK40" i="11"/>
  <c r="AM40" i="11"/>
  <c r="AO40" i="11"/>
  <c r="AP40" i="11"/>
  <c r="AS40" i="11"/>
  <c r="AT40" i="11"/>
  <c r="AU40" i="11"/>
  <c r="AV40" i="11"/>
  <c r="AW40" i="11"/>
  <c r="AX40" i="11"/>
  <c r="BA40" i="11"/>
  <c r="BB40" i="11"/>
  <c r="BC40" i="11"/>
  <c r="BD40" i="11"/>
  <c r="BE40" i="11"/>
  <c r="BF40" i="11"/>
  <c r="BI40" i="11"/>
  <c r="BJ40" i="11"/>
  <c r="BK40" i="11"/>
  <c r="BL40" i="11"/>
  <c r="BM40" i="11"/>
  <c r="BN40" i="11"/>
  <c r="BQ40" i="11"/>
  <c r="BR40" i="11"/>
  <c r="BS40" i="11"/>
  <c r="BT40" i="11"/>
  <c r="BU40" i="11"/>
  <c r="BV40" i="11"/>
  <c r="BY40" i="11"/>
  <c r="BZ40" i="11"/>
  <c r="CA40" i="11"/>
  <c r="CB40" i="11"/>
  <c r="CC40" i="11"/>
  <c r="CD40" i="11"/>
  <c r="CG40" i="11"/>
  <c r="CH40" i="11"/>
  <c r="CI40" i="11"/>
  <c r="CJ40" i="11"/>
  <c r="CK40" i="11"/>
  <c r="CL40" i="11"/>
  <c r="CO40" i="11"/>
  <c r="CP40" i="11"/>
  <c r="CQ40" i="11"/>
  <c r="CR40" i="11"/>
  <c r="CS40" i="11"/>
  <c r="CT40" i="11"/>
  <c r="CW40" i="11"/>
  <c r="CX40" i="11"/>
  <c r="CY40" i="11"/>
  <c r="CZ40" i="11"/>
  <c r="DA40" i="11"/>
  <c r="DB40" i="11"/>
  <c r="I28" i="8"/>
  <c r="J28" i="8"/>
  <c r="K28" i="8"/>
  <c r="K30" i="8" s="1"/>
  <c r="L28" i="8"/>
  <c r="M28" i="8"/>
  <c r="M30" i="8" s="1"/>
  <c r="N28" i="8"/>
  <c r="O28" i="8"/>
  <c r="O30" i="8" s="1"/>
  <c r="P28" i="8"/>
  <c r="Q28" i="8"/>
  <c r="R28" i="8"/>
  <c r="S28" i="8"/>
  <c r="S30" i="8" s="1"/>
  <c r="T28" i="8"/>
  <c r="U28" i="8"/>
  <c r="U30" i="8" s="1"/>
  <c r="V28" i="8"/>
  <c r="W28" i="8"/>
  <c r="W30" i="8" s="1"/>
  <c r="X28" i="8"/>
  <c r="Y28" i="8"/>
  <c r="Z28" i="8"/>
  <c r="AA28" i="8"/>
  <c r="AA30" i="8" s="1"/>
  <c r="AB28" i="8"/>
  <c r="AC28" i="8"/>
  <c r="AC30" i="8" s="1"/>
  <c r="AD28" i="8"/>
  <c r="AE28" i="8"/>
  <c r="AE30" i="8" s="1"/>
  <c r="AF28" i="8"/>
  <c r="AG28" i="8"/>
  <c r="AH28" i="8"/>
  <c r="AI28" i="8"/>
  <c r="AI30" i="8" s="1"/>
  <c r="AI39" i="8" s="1"/>
  <c r="AJ28" i="8"/>
  <c r="AK28" i="8"/>
  <c r="AK30" i="8" s="1"/>
  <c r="AL28" i="8"/>
  <c r="AM28" i="8"/>
  <c r="AM30" i="8" s="1"/>
  <c r="AN28" i="8"/>
  <c r="AO28" i="8"/>
  <c r="AP28" i="8"/>
  <c r="AQ28" i="8"/>
  <c r="AQ30" i="8" s="1"/>
  <c r="AR28" i="8"/>
  <c r="AS28" i="8"/>
  <c r="AS30" i="8" s="1"/>
  <c r="AT28" i="8"/>
  <c r="AU28" i="8"/>
  <c r="AU30" i="8" s="1"/>
  <c r="AV28" i="8"/>
  <c r="AW28" i="8"/>
  <c r="AX28" i="8"/>
  <c r="AY28" i="8"/>
  <c r="AY30" i="8" s="1"/>
  <c r="AY39" i="8" s="1"/>
  <c r="AZ28" i="8"/>
  <c r="BA28" i="8"/>
  <c r="BA30" i="8" s="1"/>
  <c r="BB28" i="8"/>
  <c r="BC28" i="8"/>
  <c r="BC30" i="8" s="1"/>
  <c r="BD28" i="8"/>
  <c r="BE28" i="8"/>
  <c r="I30" i="8"/>
  <c r="I37" i="8" s="1"/>
  <c r="J30" i="8"/>
  <c r="J37" i="8" s="1"/>
  <c r="L30" i="8"/>
  <c r="N30" i="8"/>
  <c r="P30" i="8"/>
  <c r="Q30" i="8"/>
  <c r="Q37" i="8" s="1"/>
  <c r="R30" i="8"/>
  <c r="T30" i="8"/>
  <c r="T38" i="8" s="1"/>
  <c r="V30" i="8"/>
  <c r="X30" i="8"/>
  <c r="Y30" i="8"/>
  <c r="Y37" i="8" s="1"/>
  <c r="Z30" i="8"/>
  <c r="AB30" i="8"/>
  <c r="AD30" i="8"/>
  <c r="AF30" i="8"/>
  <c r="AG30" i="8"/>
  <c r="AG37" i="8" s="1"/>
  <c r="AH30" i="8"/>
  <c r="AJ30" i="8"/>
  <c r="AJ38" i="8" s="1"/>
  <c r="AL30" i="8"/>
  <c r="AN30" i="8"/>
  <c r="AO30" i="8"/>
  <c r="AO37" i="8" s="1"/>
  <c r="AP30" i="8"/>
  <c r="AR30" i="8"/>
  <c r="AT30" i="8"/>
  <c r="AV30" i="8"/>
  <c r="AW30" i="8"/>
  <c r="AW37" i="8" s="1"/>
  <c r="AX30" i="8"/>
  <c r="AZ30" i="8"/>
  <c r="AZ38" i="8" s="1"/>
  <c r="BB30" i="8"/>
  <c r="BD30" i="8"/>
  <c r="BE30" i="8"/>
  <c r="BE37" i="8" s="1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I34" i="8"/>
  <c r="J34" i="8"/>
  <c r="K34" i="8"/>
  <c r="L34" i="8"/>
  <c r="M34" i="8"/>
  <c r="N34" i="8"/>
  <c r="N37" i="8" s="1"/>
  <c r="O34" i="8"/>
  <c r="P34" i="8"/>
  <c r="P37" i="8" s="1"/>
  <c r="Q34" i="8"/>
  <c r="R34" i="8"/>
  <c r="S34" i="8"/>
  <c r="T34" i="8"/>
  <c r="U34" i="8"/>
  <c r="V34" i="8"/>
  <c r="V37" i="8" s="1"/>
  <c r="W34" i="8"/>
  <c r="X34" i="8"/>
  <c r="X37" i="8" s="1"/>
  <c r="Y34" i="8"/>
  <c r="Z34" i="8"/>
  <c r="AA34" i="8"/>
  <c r="AB34" i="8"/>
  <c r="AC34" i="8"/>
  <c r="AD34" i="8"/>
  <c r="AD37" i="8" s="1"/>
  <c r="AE34" i="8"/>
  <c r="AF34" i="8"/>
  <c r="AF37" i="8" s="1"/>
  <c r="AG34" i="8"/>
  <c r="AH34" i="8"/>
  <c r="AI34" i="8"/>
  <c r="AJ34" i="8"/>
  <c r="AK34" i="8"/>
  <c r="AL34" i="8"/>
  <c r="AL37" i="8" s="1"/>
  <c r="AM34" i="8"/>
  <c r="AN34" i="8"/>
  <c r="AN37" i="8" s="1"/>
  <c r="AO34" i="8"/>
  <c r="AP34" i="8"/>
  <c r="AQ34" i="8"/>
  <c r="AR34" i="8"/>
  <c r="AS34" i="8"/>
  <c r="AT34" i="8"/>
  <c r="AT37" i="8" s="1"/>
  <c r="AU34" i="8"/>
  <c r="AV34" i="8"/>
  <c r="AV37" i="8" s="1"/>
  <c r="AW34" i="8"/>
  <c r="AX34" i="8"/>
  <c r="AY34" i="8"/>
  <c r="AZ34" i="8"/>
  <c r="BA34" i="8"/>
  <c r="BB34" i="8"/>
  <c r="BB37" i="8" s="1"/>
  <c r="BC34" i="8"/>
  <c r="BD34" i="8"/>
  <c r="BD37" i="8" s="1"/>
  <c r="BE34" i="8"/>
  <c r="I35" i="8"/>
  <c r="J35" i="8"/>
  <c r="K35" i="8"/>
  <c r="L35" i="8"/>
  <c r="M35" i="8"/>
  <c r="M37" i="8" s="1"/>
  <c r="N35" i="8"/>
  <c r="O35" i="8"/>
  <c r="P35" i="8"/>
  <c r="Q35" i="8"/>
  <c r="R35" i="8"/>
  <c r="S35" i="8"/>
  <c r="T35" i="8"/>
  <c r="U35" i="8"/>
  <c r="U37" i="8" s="1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K37" i="8" s="1"/>
  <c r="AL35" i="8"/>
  <c r="AM35" i="8"/>
  <c r="AN35" i="8"/>
  <c r="AO35" i="8"/>
  <c r="AP35" i="8"/>
  <c r="AQ35" i="8"/>
  <c r="AR35" i="8"/>
  <c r="AS35" i="8"/>
  <c r="AS37" i="8" s="1"/>
  <c r="AT35" i="8"/>
  <c r="AU35" i="8"/>
  <c r="AV35" i="8"/>
  <c r="AW35" i="8"/>
  <c r="AX35" i="8"/>
  <c r="AY35" i="8"/>
  <c r="AZ35" i="8"/>
  <c r="BA35" i="8"/>
  <c r="BA37" i="8" s="1"/>
  <c r="BB35" i="8"/>
  <c r="BC35" i="8"/>
  <c r="BD35" i="8"/>
  <c r="BE35" i="8"/>
  <c r="I36" i="8"/>
  <c r="J36" i="8"/>
  <c r="K36" i="8"/>
  <c r="L36" i="8"/>
  <c r="L37" i="8" s="1"/>
  <c r="M36" i="8"/>
  <c r="N36" i="8"/>
  <c r="O36" i="8"/>
  <c r="P36" i="8"/>
  <c r="Q36" i="8"/>
  <c r="R36" i="8"/>
  <c r="S36" i="8"/>
  <c r="T36" i="8"/>
  <c r="T37" i="8" s="1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R37" i="8" s="1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K37" i="8"/>
  <c r="AC37" i="8"/>
  <c r="AH37" i="8"/>
  <c r="AY37" i="8"/>
  <c r="I38" i="8"/>
  <c r="L38" i="8"/>
  <c r="N38" i="8"/>
  <c r="N40" i="8" s="1"/>
  <c r="P38" i="8"/>
  <c r="Q38" i="8"/>
  <c r="V38" i="8"/>
  <c r="V40" i="8" s="1"/>
  <c r="X38" i="8"/>
  <c r="Y38" i="8"/>
  <c r="Z38" i="8"/>
  <c r="AD38" i="8"/>
  <c r="AD40" i="8" s="1"/>
  <c r="AF38" i="8"/>
  <c r="AG38" i="8"/>
  <c r="AH38" i="8"/>
  <c r="AL38" i="8"/>
  <c r="AL40" i="8" s="1"/>
  <c r="AN38" i="8"/>
  <c r="AO38" i="8"/>
  <c r="AR38" i="8"/>
  <c r="AT38" i="8"/>
  <c r="AT40" i="8" s="1"/>
  <c r="AV38" i="8"/>
  <c r="AW38" i="8"/>
  <c r="BB38" i="8"/>
  <c r="BB40" i="8" s="1"/>
  <c r="BD38" i="8"/>
  <c r="BE38" i="8"/>
  <c r="I40" i="8"/>
  <c r="P40" i="8"/>
  <c r="Q40" i="8"/>
  <c r="X40" i="8"/>
  <c r="Y40" i="8"/>
  <c r="AF40" i="8"/>
  <c r="AG40" i="8"/>
  <c r="AH40" i="8"/>
  <c r="AN40" i="8"/>
  <c r="AO40" i="8"/>
  <c r="AV40" i="8"/>
  <c r="AW40" i="8"/>
  <c r="BD40" i="8"/>
  <c r="BE40" i="8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I7" i="13"/>
  <c r="J7" i="13"/>
  <c r="K7" i="13"/>
  <c r="K15" i="13" s="1"/>
  <c r="L7" i="13"/>
  <c r="L15" i="13" s="1"/>
  <c r="M7" i="13"/>
  <c r="N7" i="13"/>
  <c r="O7" i="13"/>
  <c r="O17" i="13" s="1"/>
  <c r="P7" i="13"/>
  <c r="P15" i="13" s="1"/>
  <c r="Q7" i="13"/>
  <c r="R7" i="13"/>
  <c r="S7" i="13"/>
  <c r="T7" i="13"/>
  <c r="T15" i="13" s="1"/>
  <c r="U7" i="13"/>
  <c r="V7" i="13"/>
  <c r="W7" i="13"/>
  <c r="X7" i="13"/>
  <c r="X15" i="13" s="1"/>
  <c r="Y7" i="13"/>
  <c r="Z7" i="13"/>
  <c r="AA7" i="13"/>
  <c r="AB7" i="13"/>
  <c r="AB15" i="13" s="1"/>
  <c r="AC7" i="13"/>
  <c r="AD7" i="13"/>
  <c r="AE7" i="13"/>
  <c r="AF7" i="13"/>
  <c r="AF15" i="13" s="1"/>
  <c r="AG7" i="13"/>
  <c r="AH7" i="13"/>
  <c r="AI7" i="13"/>
  <c r="AJ7" i="13"/>
  <c r="AJ15" i="13" s="1"/>
  <c r="AK7" i="13"/>
  <c r="AL7" i="13"/>
  <c r="AM7" i="13"/>
  <c r="AM17" i="13" s="1"/>
  <c r="AN7" i="13"/>
  <c r="AN15" i="13" s="1"/>
  <c r="AO7" i="13"/>
  <c r="AP7" i="13"/>
  <c r="AQ7" i="13"/>
  <c r="AR7" i="13"/>
  <c r="AR15" i="13" s="1"/>
  <c r="AS7" i="13"/>
  <c r="AT7" i="13"/>
  <c r="AU7" i="13"/>
  <c r="AV7" i="13"/>
  <c r="AV15" i="13" s="1"/>
  <c r="AW7" i="13"/>
  <c r="AX7" i="13"/>
  <c r="AY7" i="13"/>
  <c r="AZ7" i="13"/>
  <c r="AZ15" i="13" s="1"/>
  <c r="BA7" i="13"/>
  <c r="BB7" i="13"/>
  <c r="BC7" i="13"/>
  <c r="BC17" i="13" s="1"/>
  <c r="BD7" i="13"/>
  <c r="BD15" i="13" s="1"/>
  <c r="BE7" i="13"/>
  <c r="I11" i="13"/>
  <c r="J11" i="13"/>
  <c r="J17" i="13" s="1"/>
  <c r="K11" i="13"/>
  <c r="L11" i="13"/>
  <c r="L17" i="13" s="1"/>
  <c r="M11" i="13"/>
  <c r="N11" i="13"/>
  <c r="O11" i="13"/>
  <c r="P11" i="13"/>
  <c r="P17" i="13" s="1"/>
  <c r="Q11" i="13"/>
  <c r="R11" i="13"/>
  <c r="R17" i="13" s="1"/>
  <c r="S11" i="13"/>
  <c r="T11" i="13"/>
  <c r="T17" i="13" s="1"/>
  <c r="U11" i="13"/>
  <c r="V11" i="13"/>
  <c r="W11" i="13"/>
  <c r="X11" i="13"/>
  <c r="X17" i="13" s="1"/>
  <c r="Y11" i="13"/>
  <c r="Z11" i="13"/>
  <c r="Z17" i="13" s="1"/>
  <c r="AA11" i="13"/>
  <c r="AB11" i="13"/>
  <c r="AB17" i="13" s="1"/>
  <c r="AC11" i="13"/>
  <c r="AD11" i="13"/>
  <c r="AE11" i="13"/>
  <c r="AF11" i="13"/>
  <c r="AF17" i="13" s="1"/>
  <c r="AG11" i="13"/>
  <c r="AH11" i="13"/>
  <c r="AH17" i="13" s="1"/>
  <c r="AI11" i="13"/>
  <c r="AJ11" i="13"/>
  <c r="AJ17" i="13" s="1"/>
  <c r="AK11" i="13"/>
  <c r="AL11" i="13"/>
  <c r="AM11" i="13"/>
  <c r="AN11" i="13"/>
  <c r="AN17" i="13" s="1"/>
  <c r="AO11" i="13"/>
  <c r="AP11" i="13"/>
  <c r="AP17" i="13" s="1"/>
  <c r="AQ11" i="13"/>
  <c r="AR11" i="13"/>
  <c r="AR17" i="13" s="1"/>
  <c r="AS11" i="13"/>
  <c r="AT11" i="13"/>
  <c r="AU11" i="13"/>
  <c r="AV11" i="13"/>
  <c r="AV17" i="13" s="1"/>
  <c r="AW11" i="13"/>
  <c r="AX11" i="13"/>
  <c r="AX17" i="13" s="1"/>
  <c r="AY11" i="13"/>
  <c r="AZ11" i="13"/>
  <c r="AZ17" i="13" s="1"/>
  <c r="BA11" i="13"/>
  <c r="BB11" i="13"/>
  <c r="BC11" i="13"/>
  <c r="BD11" i="13"/>
  <c r="BD17" i="13" s="1"/>
  <c r="BE11" i="13"/>
  <c r="I15" i="13"/>
  <c r="J15" i="13"/>
  <c r="M15" i="13"/>
  <c r="N15" i="13"/>
  <c r="Q15" i="13"/>
  <c r="R15" i="13"/>
  <c r="U15" i="13"/>
  <c r="V15" i="13"/>
  <c r="Y15" i="13"/>
  <c r="Z15" i="13"/>
  <c r="AA15" i="13"/>
  <c r="AC15" i="13"/>
  <c r="AD15" i="13"/>
  <c r="AG15" i="13"/>
  <c r="AH15" i="13"/>
  <c r="AI15" i="13"/>
  <c r="AK15" i="13"/>
  <c r="AL15" i="13"/>
  <c r="AO15" i="13"/>
  <c r="AP15" i="13"/>
  <c r="AS15" i="13"/>
  <c r="AT15" i="13"/>
  <c r="AW15" i="13"/>
  <c r="AX15" i="13"/>
  <c r="AY15" i="13"/>
  <c r="BA15" i="13"/>
  <c r="BB15" i="13"/>
  <c r="BE15" i="13"/>
  <c r="J16" i="13"/>
  <c r="L16" i="13"/>
  <c r="L18" i="13" s="1"/>
  <c r="N16" i="13"/>
  <c r="P16" i="13"/>
  <c r="R16" i="13"/>
  <c r="R18" i="13" s="1"/>
  <c r="T16" i="13"/>
  <c r="T18" i="13" s="1"/>
  <c r="V16" i="13"/>
  <c r="X16" i="13"/>
  <c r="Z16" i="13"/>
  <c r="AB16" i="13"/>
  <c r="AB18" i="13" s="1"/>
  <c r="AD16" i="13"/>
  <c r="AF16" i="13"/>
  <c r="AH16" i="13"/>
  <c r="AJ16" i="13"/>
  <c r="AJ18" i="13" s="1"/>
  <c r="AL16" i="13"/>
  <c r="AN16" i="13"/>
  <c r="AP16" i="13"/>
  <c r="AR16" i="13"/>
  <c r="AR18" i="13" s="1"/>
  <c r="AT16" i="13"/>
  <c r="AV16" i="13"/>
  <c r="AX16" i="13"/>
  <c r="AX18" i="13" s="1"/>
  <c r="AZ16" i="13"/>
  <c r="AZ18" i="13" s="1"/>
  <c r="BB16" i="13"/>
  <c r="BD16" i="13"/>
  <c r="I17" i="13"/>
  <c r="K17" i="13"/>
  <c r="Q17" i="13"/>
  <c r="S17" i="13"/>
  <c r="W17" i="13"/>
  <c r="Y17" i="13"/>
  <c r="AG17" i="13"/>
  <c r="AI17" i="13"/>
  <c r="AO17" i="13"/>
  <c r="AQ17" i="13"/>
  <c r="AW17" i="13"/>
  <c r="BE17" i="13"/>
  <c r="J18" i="13"/>
  <c r="N18" i="13"/>
  <c r="P18" i="13"/>
  <c r="V18" i="13"/>
  <c r="X18" i="13"/>
  <c r="Z18" i="13"/>
  <c r="AD18" i="13"/>
  <c r="AF18" i="13"/>
  <c r="AH18" i="13"/>
  <c r="AL18" i="13"/>
  <c r="AN18" i="13"/>
  <c r="AP18" i="13"/>
  <c r="AT18" i="13"/>
  <c r="AV18" i="13"/>
  <c r="BB18" i="13"/>
  <c r="BD18" i="13"/>
  <c r="H32" i="13"/>
  <c r="H31" i="13"/>
  <c r="H30" i="13"/>
  <c r="H28" i="13"/>
  <c r="H27" i="13"/>
  <c r="H32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I10" i="11"/>
  <c r="J10" i="11"/>
  <c r="J18" i="11" s="1"/>
  <c r="K10" i="11"/>
  <c r="L10" i="11"/>
  <c r="L17" i="11" s="1"/>
  <c r="M10" i="11"/>
  <c r="M17" i="11" s="1"/>
  <c r="N10" i="11"/>
  <c r="N17" i="11" s="1"/>
  <c r="O10" i="11"/>
  <c r="P10" i="11"/>
  <c r="P19" i="11" s="1"/>
  <c r="Q10" i="11"/>
  <c r="R10" i="11"/>
  <c r="R18" i="11" s="1"/>
  <c r="S10" i="11"/>
  <c r="T10" i="11"/>
  <c r="T17" i="11" s="1"/>
  <c r="U10" i="11"/>
  <c r="U17" i="11" s="1"/>
  <c r="V10" i="11"/>
  <c r="W10" i="11"/>
  <c r="X10" i="11"/>
  <c r="X19" i="11" s="1"/>
  <c r="Y10" i="11"/>
  <c r="Z10" i="11"/>
  <c r="Z18" i="11" s="1"/>
  <c r="AA10" i="11"/>
  <c r="AB10" i="11"/>
  <c r="AB18" i="11" s="1"/>
  <c r="AB20" i="11" s="1"/>
  <c r="AC10" i="11"/>
  <c r="AC17" i="11" s="1"/>
  <c r="AD10" i="11"/>
  <c r="AE10" i="11"/>
  <c r="AF10" i="11"/>
  <c r="AF18" i="11" s="1"/>
  <c r="AG10" i="11"/>
  <c r="AH10" i="11"/>
  <c r="AH18" i="11" s="1"/>
  <c r="AI10" i="11"/>
  <c r="AJ10" i="11"/>
  <c r="AK10" i="11"/>
  <c r="AK17" i="11" s="1"/>
  <c r="AL10" i="11"/>
  <c r="AM10" i="11"/>
  <c r="AN10" i="11"/>
  <c r="AN18" i="11" s="1"/>
  <c r="AO10" i="11"/>
  <c r="AP10" i="11"/>
  <c r="AP18" i="11" s="1"/>
  <c r="AQ10" i="11"/>
  <c r="AR10" i="11"/>
  <c r="AR19" i="11" s="1"/>
  <c r="AS10" i="11"/>
  <c r="AS17" i="11" s="1"/>
  <c r="AT10" i="11"/>
  <c r="AU10" i="11"/>
  <c r="AV10" i="11"/>
  <c r="AV17" i="11" s="1"/>
  <c r="AW10" i="11"/>
  <c r="AX10" i="11"/>
  <c r="AX18" i="11" s="1"/>
  <c r="AY10" i="11"/>
  <c r="AZ10" i="11"/>
  <c r="AZ18" i="11" s="1"/>
  <c r="AZ20" i="11" s="1"/>
  <c r="BA10" i="11"/>
  <c r="BA17" i="11" s="1"/>
  <c r="BB10" i="11"/>
  <c r="BC10" i="11"/>
  <c r="BD10" i="11"/>
  <c r="BE10" i="11"/>
  <c r="BF10" i="11"/>
  <c r="BF18" i="11" s="1"/>
  <c r="BG10" i="11"/>
  <c r="BH10" i="11"/>
  <c r="BH18" i="11" s="1"/>
  <c r="BH20" i="11" s="1"/>
  <c r="BI10" i="11"/>
  <c r="BI17" i="11" s="1"/>
  <c r="BJ10" i="11"/>
  <c r="BK10" i="11"/>
  <c r="BL10" i="11"/>
  <c r="BL19" i="11" s="1"/>
  <c r="BM10" i="11"/>
  <c r="BN10" i="11"/>
  <c r="BN18" i="11" s="1"/>
  <c r="BO10" i="11"/>
  <c r="BP10" i="11"/>
  <c r="BP17" i="11" s="1"/>
  <c r="BQ10" i="11"/>
  <c r="BQ17" i="11" s="1"/>
  <c r="BR10" i="11"/>
  <c r="BS10" i="11"/>
  <c r="BT10" i="11"/>
  <c r="BU10" i="11"/>
  <c r="BV10" i="11"/>
  <c r="BV18" i="11" s="1"/>
  <c r="BW10" i="11"/>
  <c r="BX10" i="11"/>
  <c r="BX17" i="11" s="1"/>
  <c r="BY10" i="11"/>
  <c r="BY17" i="11" s="1"/>
  <c r="BZ10" i="11"/>
  <c r="CA10" i="11"/>
  <c r="CB10" i="11"/>
  <c r="CB19" i="11" s="1"/>
  <c r="CC10" i="11"/>
  <c r="CD10" i="11"/>
  <c r="CD18" i="11" s="1"/>
  <c r="CE10" i="11"/>
  <c r="CF10" i="11"/>
  <c r="CF17" i="11" s="1"/>
  <c r="CG10" i="11"/>
  <c r="CG17" i="11" s="1"/>
  <c r="CH10" i="11"/>
  <c r="CI10" i="11"/>
  <c r="CJ10" i="11"/>
  <c r="CJ19" i="11" s="1"/>
  <c r="CK10" i="11"/>
  <c r="CL10" i="11"/>
  <c r="CL18" i="11" s="1"/>
  <c r="CM10" i="11"/>
  <c r="CN10" i="11"/>
  <c r="CN18" i="11" s="1"/>
  <c r="CN20" i="11" s="1"/>
  <c r="CO10" i="11"/>
  <c r="CO17" i="11" s="1"/>
  <c r="CP10" i="11"/>
  <c r="CQ10" i="11"/>
  <c r="CR10" i="11"/>
  <c r="CR19" i="11" s="1"/>
  <c r="CS10" i="11"/>
  <c r="CT10" i="11"/>
  <c r="CT18" i="11" s="1"/>
  <c r="CU10" i="11"/>
  <c r="CV10" i="11"/>
  <c r="CW10" i="11"/>
  <c r="CW17" i="11" s="1"/>
  <c r="CX10" i="11"/>
  <c r="CY10" i="11"/>
  <c r="CZ10" i="11"/>
  <c r="CZ18" i="11" s="1"/>
  <c r="DA10" i="11"/>
  <c r="DB10" i="11"/>
  <c r="DB18" i="11" s="1"/>
  <c r="DC10" i="11"/>
  <c r="I13" i="11"/>
  <c r="I33" i="11" s="1"/>
  <c r="I39" i="11" s="1"/>
  <c r="J13" i="11"/>
  <c r="J33" i="11" s="1"/>
  <c r="J39" i="11" s="1"/>
  <c r="K13" i="11"/>
  <c r="K33" i="11" s="1"/>
  <c r="K39" i="11" s="1"/>
  <c r="L13" i="11"/>
  <c r="L33" i="11" s="1"/>
  <c r="L39" i="11" s="1"/>
  <c r="M13" i="11"/>
  <c r="M33" i="11" s="1"/>
  <c r="M39" i="11" s="1"/>
  <c r="N13" i="11"/>
  <c r="N33" i="11" s="1"/>
  <c r="O13" i="11"/>
  <c r="P13" i="11"/>
  <c r="P33" i="11" s="1"/>
  <c r="P39" i="11" s="1"/>
  <c r="Q13" i="11"/>
  <c r="Q33" i="11" s="1"/>
  <c r="Q39" i="11" s="1"/>
  <c r="R13" i="11"/>
  <c r="R33" i="11" s="1"/>
  <c r="R39" i="11" s="1"/>
  <c r="S13" i="11"/>
  <c r="S33" i="11" s="1"/>
  <c r="S39" i="11" s="1"/>
  <c r="T13" i="11"/>
  <c r="T33" i="11" s="1"/>
  <c r="U13" i="11"/>
  <c r="U33" i="11" s="1"/>
  <c r="U39" i="11" s="1"/>
  <c r="V13" i="11"/>
  <c r="V33" i="11" s="1"/>
  <c r="W13" i="11"/>
  <c r="X13" i="11"/>
  <c r="X33" i="11" s="1"/>
  <c r="X39" i="11" s="1"/>
  <c r="Y13" i="11"/>
  <c r="Y33" i="11" s="1"/>
  <c r="Y39" i="11" s="1"/>
  <c r="Z13" i="11"/>
  <c r="Z33" i="11" s="1"/>
  <c r="Z39" i="11" s="1"/>
  <c r="AA13" i="11"/>
  <c r="AA33" i="11" s="1"/>
  <c r="AA39" i="11" s="1"/>
  <c r="AB13" i="11"/>
  <c r="AB33" i="11" s="1"/>
  <c r="AB39" i="11" s="1"/>
  <c r="AC13" i="11"/>
  <c r="AC33" i="11" s="1"/>
  <c r="AC39" i="11" s="1"/>
  <c r="AD13" i="11"/>
  <c r="AD33" i="11" s="1"/>
  <c r="AE13" i="11"/>
  <c r="AF13" i="11"/>
  <c r="AF33" i="11" s="1"/>
  <c r="AF39" i="11" s="1"/>
  <c r="AG13" i="11"/>
  <c r="AG33" i="11" s="1"/>
  <c r="AG39" i="11" s="1"/>
  <c r="AH13" i="11"/>
  <c r="AH33" i="11" s="1"/>
  <c r="AH39" i="11" s="1"/>
  <c r="AI13" i="11"/>
  <c r="AI33" i="11" s="1"/>
  <c r="AI39" i="11" s="1"/>
  <c r="AJ13" i="11"/>
  <c r="AJ33" i="11" s="1"/>
  <c r="AJ39" i="11" s="1"/>
  <c r="AK13" i="11"/>
  <c r="AK33" i="11" s="1"/>
  <c r="AK39" i="11" s="1"/>
  <c r="AL13" i="11"/>
  <c r="AL33" i="11" s="1"/>
  <c r="AM13" i="11"/>
  <c r="AN13" i="11"/>
  <c r="AN33" i="11" s="1"/>
  <c r="AN39" i="11" s="1"/>
  <c r="AO13" i="11"/>
  <c r="AO33" i="11" s="1"/>
  <c r="AO39" i="11" s="1"/>
  <c r="AP13" i="11"/>
  <c r="AP33" i="11" s="1"/>
  <c r="AP39" i="11" s="1"/>
  <c r="AQ13" i="11"/>
  <c r="AQ33" i="11" s="1"/>
  <c r="AQ39" i="11" s="1"/>
  <c r="AR13" i="11"/>
  <c r="AR33" i="11" s="1"/>
  <c r="AR39" i="11" s="1"/>
  <c r="AS13" i="11"/>
  <c r="AS33" i="11" s="1"/>
  <c r="AS39" i="11" s="1"/>
  <c r="AT13" i="11"/>
  <c r="AT33" i="11" s="1"/>
  <c r="AU13" i="11"/>
  <c r="AV13" i="11"/>
  <c r="AV33" i="11" s="1"/>
  <c r="AV39" i="11" s="1"/>
  <c r="AW13" i="11"/>
  <c r="AW33" i="11" s="1"/>
  <c r="AW39" i="11" s="1"/>
  <c r="AX13" i="11"/>
  <c r="AX33" i="11" s="1"/>
  <c r="AX39" i="11" s="1"/>
  <c r="AY13" i="11"/>
  <c r="AY33" i="11" s="1"/>
  <c r="AY39" i="11" s="1"/>
  <c r="AZ13" i="11"/>
  <c r="AZ33" i="11" s="1"/>
  <c r="BA13" i="11"/>
  <c r="BA33" i="11" s="1"/>
  <c r="BA39" i="11" s="1"/>
  <c r="BB13" i="11"/>
  <c r="BB33" i="11" s="1"/>
  <c r="BC13" i="11"/>
  <c r="BD13" i="11"/>
  <c r="BD33" i="11" s="1"/>
  <c r="BD39" i="11" s="1"/>
  <c r="BE13" i="11"/>
  <c r="BE33" i="11" s="1"/>
  <c r="BE39" i="11" s="1"/>
  <c r="BF13" i="11"/>
  <c r="BF33" i="11" s="1"/>
  <c r="BF39" i="11" s="1"/>
  <c r="BG13" i="11"/>
  <c r="BG33" i="11" s="1"/>
  <c r="BG39" i="11" s="1"/>
  <c r="BH13" i="11"/>
  <c r="BH33" i="11" s="1"/>
  <c r="BI13" i="11"/>
  <c r="BI33" i="11" s="1"/>
  <c r="BI39" i="11" s="1"/>
  <c r="BJ13" i="11"/>
  <c r="BJ33" i="11" s="1"/>
  <c r="BK13" i="11"/>
  <c r="BL13" i="11"/>
  <c r="BL33" i="11" s="1"/>
  <c r="BL39" i="11" s="1"/>
  <c r="BM13" i="11"/>
  <c r="BM33" i="11" s="1"/>
  <c r="BM39" i="11" s="1"/>
  <c r="BN13" i="11"/>
  <c r="BN33" i="11" s="1"/>
  <c r="BN39" i="11" s="1"/>
  <c r="BO13" i="11"/>
  <c r="BO33" i="11" s="1"/>
  <c r="BO39" i="11" s="1"/>
  <c r="BP13" i="11"/>
  <c r="BP33" i="11" s="1"/>
  <c r="BQ13" i="11"/>
  <c r="BQ33" i="11" s="1"/>
  <c r="BQ39" i="11" s="1"/>
  <c r="BR13" i="11"/>
  <c r="BR33" i="11" s="1"/>
  <c r="BS13" i="11"/>
  <c r="BT13" i="11"/>
  <c r="BT33" i="11" s="1"/>
  <c r="BT39" i="11" s="1"/>
  <c r="BU13" i="11"/>
  <c r="BU33" i="11" s="1"/>
  <c r="BU39" i="11" s="1"/>
  <c r="BV13" i="11"/>
  <c r="BV33" i="11" s="1"/>
  <c r="BV39" i="11" s="1"/>
  <c r="BW13" i="11"/>
  <c r="BW33" i="11" s="1"/>
  <c r="BW39" i="11" s="1"/>
  <c r="BX13" i="11"/>
  <c r="BX33" i="11" s="1"/>
  <c r="BY13" i="11"/>
  <c r="BY33" i="11" s="1"/>
  <c r="BY39" i="11" s="1"/>
  <c r="BZ13" i="11"/>
  <c r="BZ33" i="11" s="1"/>
  <c r="CA13" i="11"/>
  <c r="CB13" i="11"/>
  <c r="CB33" i="11" s="1"/>
  <c r="CB39" i="11" s="1"/>
  <c r="CC13" i="11"/>
  <c r="CC33" i="11" s="1"/>
  <c r="CC39" i="11" s="1"/>
  <c r="CD13" i="11"/>
  <c r="CD33" i="11" s="1"/>
  <c r="CD39" i="11" s="1"/>
  <c r="CE13" i="11"/>
  <c r="CE33" i="11" s="1"/>
  <c r="CE39" i="11" s="1"/>
  <c r="CF13" i="11"/>
  <c r="CF33" i="11" s="1"/>
  <c r="CG13" i="11"/>
  <c r="CG33" i="11" s="1"/>
  <c r="CG39" i="11" s="1"/>
  <c r="CH13" i="11"/>
  <c r="CH33" i="11" s="1"/>
  <c r="CI13" i="11"/>
  <c r="CJ13" i="11"/>
  <c r="CJ33" i="11" s="1"/>
  <c r="CJ39" i="11" s="1"/>
  <c r="CK13" i="11"/>
  <c r="CK33" i="11" s="1"/>
  <c r="CK39" i="11" s="1"/>
  <c r="CL13" i="11"/>
  <c r="CL33" i="11" s="1"/>
  <c r="CL39" i="11" s="1"/>
  <c r="CM13" i="11"/>
  <c r="CM33" i="11" s="1"/>
  <c r="CM39" i="11" s="1"/>
  <c r="CN13" i="11"/>
  <c r="CN33" i="11" s="1"/>
  <c r="CO13" i="11"/>
  <c r="CO33" i="11" s="1"/>
  <c r="CO39" i="11" s="1"/>
  <c r="CP13" i="11"/>
  <c r="CP33" i="11" s="1"/>
  <c r="CQ13" i="11"/>
  <c r="CQ33" i="11" s="1"/>
  <c r="CQ39" i="11" s="1"/>
  <c r="CR13" i="11"/>
  <c r="CR33" i="11" s="1"/>
  <c r="CR39" i="11" s="1"/>
  <c r="CS13" i="11"/>
  <c r="CS33" i="11" s="1"/>
  <c r="CS39" i="11" s="1"/>
  <c r="CT13" i="11"/>
  <c r="CT33" i="11" s="1"/>
  <c r="CT39" i="11" s="1"/>
  <c r="CU13" i="11"/>
  <c r="CV13" i="11"/>
  <c r="CV33" i="11" s="1"/>
  <c r="CW13" i="11"/>
  <c r="CW33" i="11" s="1"/>
  <c r="CW39" i="11" s="1"/>
  <c r="CX13" i="11"/>
  <c r="CX33" i="11" s="1"/>
  <c r="CY13" i="11"/>
  <c r="CY33" i="11" s="1"/>
  <c r="CY39" i="11" s="1"/>
  <c r="CZ13" i="11"/>
  <c r="CZ33" i="11" s="1"/>
  <c r="CZ39" i="11" s="1"/>
  <c r="DA13" i="11"/>
  <c r="DA33" i="11" s="1"/>
  <c r="DA39" i="11" s="1"/>
  <c r="DB13" i="11"/>
  <c r="DB33" i="11" s="1"/>
  <c r="DB39" i="11" s="1"/>
  <c r="DC13" i="11"/>
  <c r="DC33" i="11" s="1"/>
  <c r="DC39" i="11" s="1"/>
  <c r="I17" i="11"/>
  <c r="J17" i="11"/>
  <c r="K17" i="11"/>
  <c r="O17" i="11"/>
  <c r="Q17" i="11"/>
  <c r="R17" i="11"/>
  <c r="S17" i="11"/>
  <c r="V17" i="11"/>
  <c r="W17" i="11"/>
  <c r="Y17" i="11"/>
  <c r="Z17" i="11"/>
  <c r="AA17" i="11"/>
  <c r="AB17" i="11"/>
  <c r="AD17" i="11"/>
  <c r="AE17" i="11"/>
  <c r="AG17" i="11"/>
  <c r="AH17" i="11"/>
  <c r="AI17" i="11"/>
  <c r="AJ17" i="11"/>
  <c r="AL17" i="11"/>
  <c r="AM17" i="11"/>
  <c r="AO17" i="11"/>
  <c r="AP17" i="11"/>
  <c r="AQ17" i="11"/>
  <c r="AT17" i="11"/>
  <c r="AU17" i="11"/>
  <c r="AW17" i="11"/>
  <c r="AY17" i="11"/>
  <c r="AZ17" i="11"/>
  <c r="BB17" i="11"/>
  <c r="BC17" i="11"/>
  <c r="BD17" i="11"/>
  <c r="BE17" i="11"/>
  <c r="BF17" i="11"/>
  <c r="BG17" i="11"/>
  <c r="BH17" i="11"/>
  <c r="BJ17" i="11"/>
  <c r="BK17" i="11"/>
  <c r="BM17" i="11"/>
  <c r="BN17" i="11"/>
  <c r="BO17" i="11"/>
  <c r="BR17" i="11"/>
  <c r="BS17" i="11"/>
  <c r="BU17" i="11"/>
  <c r="BV17" i="11"/>
  <c r="BW17" i="11"/>
  <c r="BZ17" i="11"/>
  <c r="CA17" i="11"/>
  <c r="CC17" i="11"/>
  <c r="CD17" i="11"/>
  <c r="CE17" i="11"/>
  <c r="CH17" i="11"/>
  <c r="CI17" i="11"/>
  <c r="CK17" i="11"/>
  <c r="CL17" i="11"/>
  <c r="CM17" i="11"/>
  <c r="CN17" i="11"/>
  <c r="CP17" i="11"/>
  <c r="CQ17" i="11"/>
  <c r="CS17" i="11"/>
  <c r="CT17" i="11"/>
  <c r="CU17" i="11"/>
  <c r="CV17" i="11"/>
  <c r="CX17" i="11"/>
  <c r="CY17" i="11"/>
  <c r="DA17" i="11"/>
  <c r="DB17" i="11"/>
  <c r="DC17" i="11"/>
  <c r="I18" i="11"/>
  <c r="K18" i="11"/>
  <c r="L18" i="11"/>
  <c r="M18" i="11"/>
  <c r="N18" i="11"/>
  <c r="O18" i="11"/>
  <c r="Q18" i="11"/>
  <c r="S18" i="11"/>
  <c r="T18" i="11"/>
  <c r="U18" i="11"/>
  <c r="U20" i="11" s="1"/>
  <c r="V18" i="11"/>
  <c r="W18" i="11"/>
  <c r="W20" i="11" s="1"/>
  <c r="Y18" i="11"/>
  <c r="AA18" i="11"/>
  <c r="AC18" i="11"/>
  <c r="AC20" i="11" s="1"/>
  <c r="AD18" i="11"/>
  <c r="AD20" i="11" s="1"/>
  <c r="AE18" i="11"/>
  <c r="AE20" i="11" s="1"/>
  <c r="AG18" i="11"/>
  <c r="AI18" i="11"/>
  <c r="AJ18" i="11"/>
  <c r="AK18" i="11"/>
  <c r="AL18" i="11"/>
  <c r="AL20" i="11" s="1"/>
  <c r="AM18" i="11"/>
  <c r="AM20" i="11" s="1"/>
  <c r="AO18" i="11"/>
  <c r="AQ18" i="11"/>
  <c r="AR18" i="11"/>
  <c r="AS18" i="11"/>
  <c r="AS20" i="11" s="1"/>
  <c r="AT18" i="11"/>
  <c r="AU18" i="11"/>
  <c r="AU20" i="11" s="1"/>
  <c r="AV18" i="11"/>
  <c r="AW18" i="11"/>
  <c r="AY18" i="11"/>
  <c r="BA18" i="11"/>
  <c r="BA20" i="11" s="1"/>
  <c r="BB18" i="11"/>
  <c r="BB20" i="11" s="1"/>
  <c r="BC18" i="11"/>
  <c r="BC20" i="11" s="1"/>
  <c r="BE18" i="11"/>
  <c r="BE20" i="11" s="1"/>
  <c r="BG18" i="11"/>
  <c r="BI18" i="11"/>
  <c r="BJ18" i="11"/>
  <c r="BJ20" i="11" s="1"/>
  <c r="BK18" i="11"/>
  <c r="BK20" i="11" s="1"/>
  <c r="BM18" i="11"/>
  <c r="BM20" i="11" s="1"/>
  <c r="BO18" i="11"/>
  <c r="BO20" i="11" s="1"/>
  <c r="BP18" i="11"/>
  <c r="BQ18" i="11"/>
  <c r="BR18" i="11"/>
  <c r="BS18" i="11"/>
  <c r="BS20" i="11" s="1"/>
  <c r="BU18" i="11"/>
  <c r="BW18" i="11"/>
  <c r="BX18" i="11"/>
  <c r="BY18" i="11"/>
  <c r="BZ18" i="11"/>
  <c r="CA18" i="11"/>
  <c r="CC18" i="11"/>
  <c r="CE18" i="11"/>
  <c r="CF18" i="11"/>
  <c r="CG18" i="11"/>
  <c r="CG20" i="11" s="1"/>
  <c r="CH18" i="11"/>
  <c r="CI18" i="11"/>
  <c r="CI20" i="11" s="1"/>
  <c r="CK18" i="11"/>
  <c r="CM18" i="11"/>
  <c r="CO18" i="11"/>
  <c r="CO20" i="11" s="1"/>
  <c r="CP18" i="11"/>
  <c r="CP20" i="11" s="1"/>
  <c r="CQ18" i="11"/>
  <c r="CQ20" i="11" s="1"/>
  <c r="CS18" i="11"/>
  <c r="CU18" i="11"/>
  <c r="CV18" i="11"/>
  <c r="CW18" i="11"/>
  <c r="CX18" i="11"/>
  <c r="CX20" i="11" s="1"/>
  <c r="CY18" i="11"/>
  <c r="CY20" i="11" s="1"/>
  <c r="DA18" i="11"/>
  <c r="DC18" i="11"/>
  <c r="I19" i="11"/>
  <c r="J19" i="11"/>
  <c r="K19" i="11"/>
  <c r="L19" i="11"/>
  <c r="M19" i="11"/>
  <c r="N19" i="11"/>
  <c r="R19" i="11"/>
  <c r="S19" i="11"/>
  <c r="T19" i="11"/>
  <c r="V19" i="11"/>
  <c r="AA19" i="11"/>
  <c r="AB19" i="11"/>
  <c r="AD19" i="11"/>
  <c r="AF19" i="11"/>
  <c r="AI19" i="11"/>
  <c r="AJ19" i="11"/>
  <c r="AL19" i="11"/>
  <c r="AO19" i="11"/>
  <c r="AP19" i="11"/>
  <c r="AQ19" i="11"/>
  <c r="AT19" i="11"/>
  <c r="AW19" i="11"/>
  <c r="AX19" i="11"/>
  <c r="AY19" i="11"/>
  <c r="AZ19" i="11"/>
  <c r="BB19" i="11"/>
  <c r="BF19" i="11"/>
  <c r="BG19" i="11"/>
  <c r="BH19" i="11"/>
  <c r="BJ19" i="11"/>
  <c r="BM19" i="11"/>
  <c r="BO19" i="11"/>
  <c r="BP19" i="11"/>
  <c r="BR19" i="11"/>
  <c r="BU19" i="11"/>
  <c r="BV19" i="11"/>
  <c r="BW19" i="11"/>
  <c r="BX19" i="11"/>
  <c r="BY19" i="11"/>
  <c r="BZ19" i="11"/>
  <c r="CD19" i="11"/>
  <c r="CE19" i="11"/>
  <c r="CF19" i="11"/>
  <c r="CH19" i="11"/>
  <c r="CM19" i="11"/>
  <c r="CN19" i="11"/>
  <c r="CP19" i="11"/>
  <c r="CQ19" i="11"/>
  <c r="CU19" i="11"/>
  <c r="CV19" i="11"/>
  <c r="CX19" i="11"/>
  <c r="CY19" i="11"/>
  <c r="DC19" i="11"/>
  <c r="I20" i="11"/>
  <c r="J20" i="11"/>
  <c r="K20" i="11"/>
  <c r="L20" i="11"/>
  <c r="M20" i="11"/>
  <c r="N20" i="11"/>
  <c r="O20" i="11"/>
  <c r="Q20" i="11"/>
  <c r="R20" i="11"/>
  <c r="S20" i="11"/>
  <c r="T20" i="11"/>
  <c r="V20" i="11"/>
  <c r="Y20" i="11"/>
  <c r="Z20" i="11"/>
  <c r="AA20" i="11"/>
  <c r="AG20" i="11"/>
  <c r="AH20" i="11"/>
  <c r="AI20" i="11"/>
  <c r="AJ20" i="11"/>
  <c r="AK20" i="11"/>
  <c r="AO20" i="11"/>
  <c r="AP20" i="11"/>
  <c r="AQ20" i="11"/>
  <c r="AR20" i="11"/>
  <c r="AT20" i="11"/>
  <c r="AW20" i="11"/>
  <c r="AX20" i="11"/>
  <c r="AY20" i="11"/>
  <c r="BF20" i="11"/>
  <c r="BG20" i="11"/>
  <c r="BI20" i="11"/>
  <c r="BN20" i="11"/>
  <c r="BP20" i="11"/>
  <c r="BQ20" i="11"/>
  <c r="BR20" i="11"/>
  <c r="BU20" i="11"/>
  <c r="BV20" i="11"/>
  <c r="BW20" i="11"/>
  <c r="BX20" i="11"/>
  <c r="BY20" i="11"/>
  <c r="BZ20" i="11"/>
  <c r="CA20" i="11"/>
  <c r="CC20" i="11"/>
  <c r="CD20" i="11"/>
  <c r="CE20" i="11"/>
  <c r="CF20" i="11"/>
  <c r="CH20" i="11"/>
  <c r="CK20" i="11"/>
  <c r="CL20" i="11"/>
  <c r="CM20" i="11"/>
  <c r="CS20" i="11"/>
  <c r="CT20" i="11"/>
  <c r="CU20" i="11"/>
  <c r="CV20" i="11"/>
  <c r="CW20" i="11"/>
  <c r="DA20" i="11"/>
  <c r="DB20" i="11"/>
  <c r="DC20" i="11"/>
  <c r="H36" i="11"/>
  <c r="H35" i="11"/>
  <c r="H34" i="11"/>
  <c r="H31" i="11"/>
  <c r="H31" i="8"/>
  <c r="H34" i="8"/>
  <c r="H35" i="8"/>
  <c r="H36" i="8"/>
  <c r="H34" i="6"/>
  <c r="H35" i="6"/>
  <c r="H36" i="6"/>
  <c r="H32" i="8"/>
  <c r="H13" i="11"/>
  <c r="H33" i="11" s="1"/>
  <c r="I13" i="8"/>
  <c r="J13" i="8"/>
  <c r="J33" i="8" s="1"/>
  <c r="K13" i="8"/>
  <c r="K33" i="8" s="1"/>
  <c r="L13" i="8"/>
  <c r="L33" i="8" s="1"/>
  <c r="M13" i="8"/>
  <c r="M33" i="8" s="1"/>
  <c r="N13" i="8"/>
  <c r="N33" i="8" s="1"/>
  <c r="O13" i="8"/>
  <c r="O33" i="8" s="1"/>
  <c r="P13" i="8"/>
  <c r="P33" i="8" s="1"/>
  <c r="P39" i="8" s="1"/>
  <c r="Q13" i="8"/>
  <c r="Q33" i="8" s="1"/>
  <c r="Q39" i="8" s="1"/>
  <c r="R13" i="8"/>
  <c r="R33" i="8" s="1"/>
  <c r="S13" i="8"/>
  <c r="S33" i="8" s="1"/>
  <c r="S39" i="8" s="1"/>
  <c r="T13" i="8"/>
  <c r="T33" i="8" s="1"/>
  <c r="U13" i="8"/>
  <c r="U33" i="8" s="1"/>
  <c r="V13" i="8"/>
  <c r="V33" i="8" s="1"/>
  <c r="W13" i="8"/>
  <c r="W33" i="8" s="1"/>
  <c r="X13" i="8"/>
  <c r="X33" i="8" s="1"/>
  <c r="X39" i="8" s="1"/>
  <c r="Y13" i="8"/>
  <c r="Y33" i="8" s="1"/>
  <c r="Y39" i="8" s="1"/>
  <c r="Z13" i="8"/>
  <c r="Z33" i="8" s="1"/>
  <c r="AA13" i="8"/>
  <c r="AA33" i="8" s="1"/>
  <c r="AB13" i="8"/>
  <c r="AB33" i="8" s="1"/>
  <c r="AC13" i="8"/>
  <c r="AC33" i="8" s="1"/>
  <c r="AD13" i="8"/>
  <c r="AD33" i="8" s="1"/>
  <c r="AE13" i="8"/>
  <c r="AE33" i="8" s="1"/>
  <c r="AF13" i="8"/>
  <c r="AF33" i="8" s="1"/>
  <c r="AF39" i="8" s="1"/>
  <c r="AG13" i="8"/>
  <c r="AG33" i="8" s="1"/>
  <c r="AG39" i="8" s="1"/>
  <c r="AH13" i="8"/>
  <c r="AH33" i="8" s="1"/>
  <c r="AH39" i="8" s="1"/>
  <c r="AI13" i="8"/>
  <c r="AI33" i="8" s="1"/>
  <c r="AJ13" i="8"/>
  <c r="AJ33" i="8" s="1"/>
  <c r="AK13" i="8"/>
  <c r="AK33" i="8" s="1"/>
  <c r="AL13" i="8"/>
  <c r="AL33" i="8" s="1"/>
  <c r="AM13" i="8"/>
  <c r="AM33" i="8" s="1"/>
  <c r="AN13" i="8"/>
  <c r="AN33" i="8" s="1"/>
  <c r="AN39" i="8" s="1"/>
  <c r="AO13" i="8"/>
  <c r="AO33" i="8" s="1"/>
  <c r="AO39" i="8" s="1"/>
  <c r="AP13" i="8"/>
  <c r="AP33" i="8" s="1"/>
  <c r="AQ13" i="8"/>
  <c r="AQ33" i="8" s="1"/>
  <c r="AR13" i="8"/>
  <c r="AR33" i="8" s="1"/>
  <c r="AS13" i="8"/>
  <c r="AS33" i="8" s="1"/>
  <c r="AT13" i="8"/>
  <c r="AT33" i="8" s="1"/>
  <c r="AU13" i="8"/>
  <c r="AU33" i="8" s="1"/>
  <c r="AV13" i="8"/>
  <c r="AV33" i="8" s="1"/>
  <c r="AV39" i="8" s="1"/>
  <c r="AW13" i="8"/>
  <c r="AW33" i="8" s="1"/>
  <c r="AW39" i="8" s="1"/>
  <c r="AX13" i="8"/>
  <c r="AX33" i="8" s="1"/>
  <c r="AY13" i="8"/>
  <c r="AY33" i="8" s="1"/>
  <c r="AZ13" i="8"/>
  <c r="AZ33" i="8" s="1"/>
  <c r="BA13" i="8"/>
  <c r="BA33" i="8" s="1"/>
  <c r="BB13" i="8"/>
  <c r="BB33" i="8" s="1"/>
  <c r="BC13" i="8"/>
  <c r="BC33" i="8" s="1"/>
  <c r="BD13" i="8"/>
  <c r="BD33" i="8" s="1"/>
  <c r="BD39" i="8" s="1"/>
  <c r="BE13" i="8"/>
  <c r="BE33" i="8" s="1"/>
  <c r="BE39" i="8" s="1"/>
  <c r="I8" i="8"/>
  <c r="J8" i="8"/>
  <c r="K8" i="8"/>
  <c r="K10" i="8" s="1"/>
  <c r="L8" i="8"/>
  <c r="L10" i="8" s="1"/>
  <c r="M8" i="8"/>
  <c r="M10" i="8" s="1"/>
  <c r="N8" i="8"/>
  <c r="O8" i="8"/>
  <c r="P8" i="8"/>
  <c r="P10" i="8" s="1"/>
  <c r="Q8" i="8"/>
  <c r="R8" i="8"/>
  <c r="S8" i="8"/>
  <c r="S10" i="8" s="1"/>
  <c r="T8" i="8"/>
  <c r="T10" i="8" s="1"/>
  <c r="U8" i="8"/>
  <c r="U10" i="8" s="1"/>
  <c r="V8" i="8"/>
  <c r="W8" i="8"/>
  <c r="X8" i="8"/>
  <c r="X10" i="8" s="1"/>
  <c r="Y8" i="8"/>
  <c r="Z8" i="8"/>
  <c r="AA8" i="8"/>
  <c r="AA10" i="8" s="1"/>
  <c r="AB8" i="8"/>
  <c r="AB10" i="8" s="1"/>
  <c r="AC8" i="8"/>
  <c r="AC10" i="8" s="1"/>
  <c r="AD8" i="8"/>
  <c r="AE8" i="8"/>
  <c r="AF8" i="8"/>
  <c r="AF10" i="8" s="1"/>
  <c r="AG8" i="8"/>
  <c r="AH8" i="8"/>
  <c r="AI8" i="8"/>
  <c r="AI10" i="8" s="1"/>
  <c r="AJ8" i="8"/>
  <c r="AJ10" i="8" s="1"/>
  <c r="AK8" i="8"/>
  <c r="AK10" i="8" s="1"/>
  <c r="AL8" i="8"/>
  <c r="AM8" i="8"/>
  <c r="AN8" i="8"/>
  <c r="AN10" i="8" s="1"/>
  <c r="AO8" i="8"/>
  <c r="AP8" i="8"/>
  <c r="AQ8" i="8"/>
  <c r="AQ10" i="8" s="1"/>
  <c r="AR8" i="8"/>
  <c r="AR10" i="8" s="1"/>
  <c r="AS8" i="8"/>
  <c r="AS10" i="8" s="1"/>
  <c r="AT8" i="8"/>
  <c r="AU8" i="8"/>
  <c r="AV8" i="8"/>
  <c r="AV10" i="8" s="1"/>
  <c r="AW8" i="8"/>
  <c r="AX8" i="8"/>
  <c r="AY8" i="8"/>
  <c r="AY10" i="8" s="1"/>
  <c r="AZ8" i="8"/>
  <c r="AZ10" i="8" s="1"/>
  <c r="BA8" i="8"/>
  <c r="BA10" i="8" s="1"/>
  <c r="BB8" i="8"/>
  <c r="BC8" i="8"/>
  <c r="BD8" i="8"/>
  <c r="BD10" i="8" s="1"/>
  <c r="BE8" i="8"/>
  <c r="I10" i="8"/>
  <c r="I18" i="8" s="1"/>
  <c r="I20" i="8" s="1"/>
  <c r="J10" i="8"/>
  <c r="J17" i="8" s="1"/>
  <c r="N10" i="8"/>
  <c r="N18" i="8" s="1"/>
  <c r="O10" i="8"/>
  <c r="O17" i="8" s="1"/>
  <c r="Q10" i="8"/>
  <c r="Q18" i="8" s="1"/>
  <c r="R10" i="8"/>
  <c r="R17" i="8" s="1"/>
  <c r="V10" i="8"/>
  <c r="V18" i="8" s="1"/>
  <c r="W10" i="8"/>
  <c r="W17" i="8" s="1"/>
  <c r="Y10" i="8"/>
  <c r="Y18" i="8" s="1"/>
  <c r="Z10" i="8"/>
  <c r="Z17" i="8" s="1"/>
  <c r="AD10" i="8"/>
  <c r="AD18" i="8" s="1"/>
  <c r="AE10" i="8"/>
  <c r="AE17" i="8" s="1"/>
  <c r="AG10" i="8"/>
  <c r="AG18" i="8" s="1"/>
  <c r="AH10" i="8"/>
  <c r="AH17" i="8" s="1"/>
  <c r="AL10" i="8"/>
  <c r="AL18" i="8" s="1"/>
  <c r="AM10" i="8"/>
  <c r="AM17" i="8" s="1"/>
  <c r="AO10" i="8"/>
  <c r="AO18" i="8" s="1"/>
  <c r="AP10" i="8"/>
  <c r="AP17" i="8" s="1"/>
  <c r="AT10" i="8"/>
  <c r="AT18" i="8" s="1"/>
  <c r="AU10" i="8"/>
  <c r="AU17" i="8" s="1"/>
  <c r="AW10" i="8"/>
  <c r="AW18" i="8" s="1"/>
  <c r="AX10" i="8"/>
  <c r="AX17" i="8" s="1"/>
  <c r="BB10" i="8"/>
  <c r="BB18" i="8" s="1"/>
  <c r="BC10" i="8"/>
  <c r="BC17" i="8" s="1"/>
  <c r="BE10" i="8"/>
  <c r="BE18" i="8" s="1"/>
  <c r="I17" i="8"/>
  <c r="N17" i="8"/>
  <c r="Q17" i="8"/>
  <c r="V17" i="8"/>
  <c r="Y17" i="8"/>
  <c r="AD17" i="8"/>
  <c r="AG17" i="8"/>
  <c r="AL17" i="8"/>
  <c r="AO17" i="8"/>
  <c r="AT17" i="8"/>
  <c r="AW17" i="8"/>
  <c r="BB17" i="8"/>
  <c r="BE17" i="8"/>
  <c r="O18" i="8"/>
  <c r="W18" i="8"/>
  <c r="AE18" i="8"/>
  <c r="AM18" i="8"/>
  <c r="AU18" i="8"/>
  <c r="BC18" i="8"/>
  <c r="O19" i="8"/>
  <c r="W19" i="8"/>
  <c r="AE19" i="8"/>
  <c r="AM19" i="8"/>
  <c r="AU19" i="8"/>
  <c r="BC19" i="8"/>
  <c r="O20" i="8"/>
  <c r="W20" i="8"/>
  <c r="AE20" i="8"/>
  <c r="AM20" i="8"/>
  <c r="AU20" i="8"/>
  <c r="BC20" i="8"/>
  <c r="H13" i="8"/>
  <c r="H33" i="8" s="1"/>
  <c r="AS17" i="8" l="1"/>
  <c r="AS18" i="8"/>
  <c r="AS19" i="8"/>
  <c r="AS20" i="8"/>
  <c r="AC17" i="8"/>
  <c r="AC19" i="8"/>
  <c r="AC18" i="8"/>
  <c r="AC20" i="8" s="1"/>
  <c r="U17" i="8"/>
  <c r="U18" i="8"/>
  <c r="U20" i="8"/>
  <c r="U19" i="8"/>
  <c r="AZ18" i="8"/>
  <c r="AZ19" i="8"/>
  <c r="AZ17" i="8"/>
  <c r="AZ20" i="8"/>
  <c r="AR17" i="8"/>
  <c r="AR18" i="8"/>
  <c r="AR20" i="8" s="1"/>
  <c r="AR19" i="8"/>
  <c r="AJ19" i="8"/>
  <c r="AJ17" i="8"/>
  <c r="AJ18" i="8"/>
  <c r="AJ20" i="8" s="1"/>
  <c r="AB18" i="8"/>
  <c r="AB20" i="8" s="1"/>
  <c r="AB17" i="8"/>
  <c r="AB19" i="8"/>
  <c r="T17" i="8"/>
  <c r="T18" i="8"/>
  <c r="T19" i="8"/>
  <c r="T20" i="8"/>
  <c r="L18" i="8"/>
  <c r="L20" i="8" s="1"/>
  <c r="L19" i="8"/>
  <c r="L17" i="8"/>
  <c r="AY17" i="8"/>
  <c r="AY18" i="8"/>
  <c r="AY19" i="8"/>
  <c r="AY20" i="8"/>
  <c r="AQ17" i="8"/>
  <c r="AQ18" i="8"/>
  <c r="AQ19" i="8"/>
  <c r="AQ20" i="8"/>
  <c r="AI17" i="8"/>
  <c r="AI18" i="8"/>
  <c r="AI19" i="8"/>
  <c r="AI20" i="8"/>
  <c r="AA17" i="8"/>
  <c r="AA18" i="8"/>
  <c r="AA19" i="8"/>
  <c r="AA20" i="8"/>
  <c r="S17" i="8"/>
  <c r="S18" i="8"/>
  <c r="S19" i="8"/>
  <c r="S20" i="8"/>
  <c r="K17" i="8"/>
  <c r="K18" i="8"/>
  <c r="K19" i="8"/>
  <c r="K20" i="8"/>
  <c r="AK17" i="8"/>
  <c r="AK19" i="8"/>
  <c r="AK18" i="8"/>
  <c r="AK20" i="8" s="1"/>
  <c r="M18" i="8"/>
  <c r="M20" i="8" s="1"/>
  <c r="M17" i="8"/>
  <c r="M19" i="8"/>
  <c r="BT20" i="11"/>
  <c r="BA18" i="8"/>
  <c r="BA20" i="8"/>
  <c r="BA17" i="8"/>
  <c r="BA19" i="8"/>
  <c r="BD19" i="8"/>
  <c r="BD17" i="8"/>
  <c r="BD18" i="8"/>
  <c r="BD20" i="8" s="1"/>
  <c r="AV18" i="8"/>
  <c r="AV20" i="8" s="1"/>
  <c r="AV19" i="8"/>
  <c r="AV17" i="8"/>
  <c r="AN18" i="8"/>
  <c r="AN20" i="8" s="1"/>
  <c r="AN19" i="8"/>
  <c r="AN17" i="8"/>
  <c r="AF19" i="8"/>
  <c r="AF17" i="8"/>
  <c r="AF20" i="8"/>
  <c r="AF18" i="8"/>
  <c r="X17" i="8"/>
  <c r="X18" i="8"/>
  <c r="X20" i="8" s="1"/>
  <c r="X19" i="8"/>
  <c r="P17" i="8"/>
  <c r="P19" i="8"/>
  <c r="P18" i="8"/>
  <c r="P20" i="8" s="1"/>
  <c r="AU15" i="13"/>
  <c r="AU16" i="13"/>
  <c r="AU18" i="13"/>
  <c r="AE15" i="13"/>
  <c r="AE16" i="13"/>
  <c r="AE18" i="13"/>
  <c r="P36" i="19"/>
  <c r="P38" i="19" s="1"/>
  <c r="P37" i="19"/>
  <c r="BL17" i="11"/>
  <c r="V17" i="13"/>
  <c r="BB20" i="8"/>
  <c r="AT20" i="8"/>
  <c r="AL20" i="8"/>
  <c r="AD20" i="8"/>
  <c r="V20" i="8"/>
  <c r="N20" i="8"/>
  <c r="BB19" i="8"/>
  <c r="AT19" i="8"/>
  <c r="AL19" i="8"/>
  <c r="AD19" i="8"/>
  <c r="V19" i="8"/>
  <c r="N19" i="8"/>
  <c r="CW19" i="11"/>
  <c r="CO19" i="11"/>
  <c r="BN19" i="11"/>
  <c r="BE19" i="11"/>
  <c r="AV19" i="11"/>
  <c r="AC19" i="11"/>
  <c r="BL18" i="11"/>
  <c r="BL20" i="11" s="1"/>
  <c r="BT17" i="11"/>
  <c r="AR17" i="11"/>
  <c r="BA16" i="13"/>
  <c r="BA17" i="13"/>
  <c r="BA18" i="13"/>
  <c r="AS16" i="13"/>
  <c r="AS17" i="13"/>
  <c r="AS18" i="13"/>
  <c r="AK16" i="13"/>
  <c r="AK17" i="13"/>
  <c r="AK18" i="13"/>
  <c r="AC16" i="13"/>
  <c r="AC17" i="13"/>
  <c r="AC18" i="13"/>
  <c r="U16" i="13"/>
  <c r="U17" i="13"/>
  <c r="U18" i="13"/>
  <c r="M16" i="13"/>
  <c r="M17" i="13"/>
  <c r="M18" i="13"/>
  <c r="R37" i="8"/>
  <c r="R38" i="8"/>
  <c r="R40" i="8" s="1"/>
  <c r="R39" i="8"/>
  <c r="BD36" i="19"/>
  <c r="BD38" i="19" s="1"/>
  <c r="BD37" i="19"/>
  <c r="I19" i="8"/>
  <c r="BD19" i="11"/>
  <c r="AK19" i="11"/>
  <c r="BT18" i="11"/>
  <c r="CB17" i="11"/>
  <c r="P17" i="11"/>
  <c r="AI37" i="8"/>
  <c r="AP39" i="8"/>
  <c r="BC37" i="8"/>
  <c r="BC38" i="8"/>
  <c r="BC39" i="8"/>
  <c r="BC40" i="8"/>
  <c r="AU37" i="8"/>
  <c r="AU38" i="8"/>
  <c r="AU40" i="8" s="1"/>
  <c r="AU39" i="8"/>
  <c r="AM37" i="8"/>
  <c r="AM38" i="8"/>
  <c r="AM39" i="8"/>
  <c r="AM40" i="8"/>
  <c r="AE37" i="8"/>
  <c r="AE38" i="8"/>
  <c r="AE40" i="8" s="1"/>
  <c r="AE39" i="8"/>
  <c r="W37" i="8"/>
  <c r="W38" i="8"/>
  <c r="W39" i="8"/>
  <c r="W40" i="8"/>
  <c r="O37" i="8"/>
  <c r="O38" i="8"/>
  <c r="O40" i="8" s="1"/>
  <c r="O39" i="8"/>
  <c r="W15" i="13"/>
  <c r="W16" i="13"/>
  <c r="W18" i="13"/>
  <c r="AN36" i="19"/>
  <c r="AN37" i="19"/>
  <c r="AN38" i="19"/>
  <c r="AN19" i="11"/>
  <c r="AT17" i="13"/>
  <c r="N17" i="13"/>
  <c r="CZ20" i="11"/>
  <c r="CJ20" i="11"/>
  <c r="AV20" i="11"/>
  <c r="AF20" i="11"/>
  <c r="AS19" i="11"/>
  <c r="P18" i="11"/>
  <c r="P20" i="11" s="1"/>
  <c r="CJ17" i="11"/>
  <c r="AY16" i="13"/>
  <c r="AY18" i="13" s="1"/>
  <c r="AQ16" i="13"/>
  <c r="AQ18" i="13"/>
  <c r="AI16" i="13"/>
  <c r="AI18" i="13" s="1"/>
  <c r="AA16" i="13"/>
  <c r="AA18" i="13" s="1"/>
  <c r="S16" i="13"/>
  <c r="S18" i="13" s="1"/>
  <c r="K16" i="13"/>
  <c r="K18" i="13"/>
  <c r="AB39" i="8"/>
  <c r="AB38" i="8"/>
  <c r="AB40" i="8" s="1"/>
  <c r="AB37" i="8"/>
  <c r="BC15" i="13"/>
  <c r="BC16" i="13"/>
  <c r="BC18" i="13" s="1"/>
  <c r="O15" i="13"/>
  <c r="O16" i="13"/>
  <c r="O18" i="13" s="1"/>
  <c r="X36" i="19"/>
  <c r="X37" i="19"/>
  <c r="X38" i="19"/>
  <c r="U19" i="11"/>
  <c r="BD18" i="11"/>
  <c r="BD20" i="11" s="1"/>
  <c r="AL17" i="13"/>
  <c r="AN20" i="11"/>
  <c r="CB18" i="11"/>
  <c r="CB20" i="11" s="1"/>
  <c r="X17" i="11"/>
  <c r="DB19" i="11"/>
  <c r="CT19" i="11"/>
  <c r="CL19" i="11"/>
  <c r="CC19" i="11"/>
  <c r="BT19" i="11"/>
  <c r="BA19" i="11"/>
  <c r="Z19" i="11"/>
  <c r="Q19" i="11"/>
  <c r="CJ18" i="11"/>
  <c r="X18" i="11"/>
  <c r="X20" i="11" s="1"/>
  <c r="CR17" i="11"/>
  <c r="AX17" i="11"/>
  <c r="AF17" i="11"/>
  <c r="AY17" i="13"/>
  <c r="AE17" i="13"/>
  <c r="S15" i="13"/>
  <c r="Z37" i="8"/>
  <c r="Z39" i="8"/>
  <c r="Z40" i="8"/>
  <c r="AV36" i="19"/>
  <c r="AV38" i="19"/>
  <c r="AV37" i="19"/>
  <c r="AX20" i="8"/>
  <c r="AP20" i="8"/>
  <c r="Z20" i="8"/>
  <c r="AX19" i="8"/>
  <c r="AP19" i="8"/>
  <c r="AH19" i="8"/>
  <c r="Z19" i="8"/>
  <c r="R19" i="8"/>
  <c r="J19" i="8"/>
  <c r="AX18" i="8"/>
  <c r="AP18" i="8"/>
  <c r="AH18" i="8"/>
  <c r="AH20" i="8" s="1"/>
  <c r="Z18" i="8"/>
  <c r="R18" i="8"/>
  <c r="R20" i="8" s="1"/>
  <c r="J18" i="8"/>
  <c r="J20" i="8" s="1"/>
  <c r="DA19" i="11"/>
  <c r="CS19" i="11"/>
  <c r="CK19" i="11"/>
  <c r="BI19" i="11"/>
  <c r="AH19" i="11"/>
  <c r="Y19" i="11"/>
  <c r="CR18" i="11"/>
  <c r="CR20" i="11" s="1"/>
  <c r="CZ17" i="11"/>
  <c r="AN17" i="11"/>
  <c r="CI33" i="11"/>
  <c r="CI39" i="11" s="1"/>
  <c r="CI19" i="11"/>
  <c r="CA33" i="11"/>
  <c r="CA39" i="11" s="1"/>
  <c r="CA19" i="11"/>
  <c r="BS33" i="11"/>
  <c r="BS39" i="11" s="1"/>
  <c r="BS19" i="11"/>
  <c r="BK33" i="11"/>
  <c r="BK39" i="11" s="1"/>
  <c r="BK19" i="11"/>
  <c r="BC33" i="11"/>
  <c r="BC39" i="11" s="1"/>
  <c r="BC19" i="11"/>
  <c r="AU33" i="11"/>
  <c r="AU39" i="11" s="1"/>
  <c r="AU19" i="11"/>
  <c r="AM33" i="11"/>
  <c r="AM39" i="11" s="1"/>
  <c r="AM19" i="11"/>
  <c r="AE33" i="11"/>
  <c r="AE39" i="11" s="1"/>
  <c r="AE19" i="11"/>
  <c r="W33" i="11"/>
  <c r="W39" i="11" s="1"/>
  <c r="W19" i="11"/>
  <c r="O33" i="11"/>
  <c r="O39" i="11" s="1"/>
  <c r="O19" i="11"/>
  <c r="AA17" i="13"/>
  <c r="AQ15" i="13"/>
  <c r="AO18" i="13"/>
  <c r="AX38" i="8"/>
  <c r="AX40" i="8" s="1"/>
  <c r="AX39" i="8"/>
  <c r="AX37" i="8"/>
  <c r="AP36" i="13"/>
  <c r="AM15" i="13"/>
  <c r="AM16" i="13"/>
  <c r="AM18" i="13"/>
  <c r="AF36" i="19"/>
  <c r="AF38" i="19"/>
  <c r="AF37" i="19"/>
  <c r="CG19" i="11"/>
  <c r="BB17" i="13"/>
  <c r="AD17" i="13"/>
  <c r="BE20" i="8"/>
  <c r="AW20" i="8"/>
  <c r="AO20" i="8"/>
  <c r="AG20" i="8"/>
  <c r="Y20" i="8"/>
  <c r="Q20" i="8"/>
  <c r="BE19" i="8"/>
  <c r="AW19" i="8"/>
  <c r="AO19" i="8"/>
  <c r="AG19" i="8"/>
  <c r="Y19" i="8"/>
  <c r="Q19" i="8"/>
  <c r="CZ19" i="11"/>
  <c r="BQ19" i="11"/>
  <c r="AG19" i="11"/>
  <c r="AU17" i="13"/>
  <c r="I33" i="8"/>
  <c r="I39" i="8" s="1"/>
  <c r="AJ39" i="8"/>
  <c r="AJ40" i="8"/>
  <c r="AJ37" i="8"/>
  <c r="AY40" i="8"/>
  <c r="AY38" i="8"/>
  <c r="AQ40" i="8"/>
  <c r="AQ39" i="8"/>
  <c r="AQ37" i="8"/>
  <c r="AQ38" i="8"/>
  <c r="AI38" i="8"/>
  <c r="AI40" i="8" s="1"/>
  <c r="AA40" i="8"/>
  <c r="AA38" i="8"/>
  <c r="AA39" i="8"/>
  <c r="AA37" i="8"/>
  <c r="S40" i="8"/>
  <c r="S37" i="8"/>
  <c r="S38" i="8"/>
  <c r="K40" i="8"/>
  <c r="K39" i="8"/>
  <c r="K38" i="8"/>
  <c r="BE16" i="13"/>
  <c r="BE18" i="13" s="1"/>
  <c r="AW16" i="13"/>
  <c r="AW18" i="13" s="1"/>
  <c r="AO16" i="13"/>
  <c r="AG16" i="13"/>
  <c r="AG18" i="13" s="1"/>
  <c r="Y16" i="13"/>
  <c r="Y18" i="13" s="1"/>
  <c r="Q16" i="13"/>
  <c r="Q18" i="13" s="1"/>
  <c r="I16" i="13"/>
  <c r="I18" i="13" s="1"/>
  <c r="AL39" i="8"/>
  <c r="AT39" i="8"/>
  <c r="N39" i="8"/>
  <c r="AP38" i="8"/>
  <c r="AP40" i="8" s="1"/>
  <c r="J38" i="8"/>
  <c r="J40" i="8" s="1"/>
  <c r="AR39" i="8"/>
  <c r="AR40" i="8"/>
  <c r="L39" i="8"/>
  <c r="L40" i="8"/>
  <c r="BA38" i="8"/>
  <c r="BA40" i="8" s="1"/>
  <c r="BA39" i="8"/>
  <c r="AS38" i="8"/>
  <c r="AS39" i="8"/>
  <c r="AS40" i="8"/>
  <c r="AK38" i="8"/>
  <c r="AK39" i="8"/>
  <c r="AK40" i="8"/>
  <c r="AC38" i="8"/>
  <c r="AC39" i="8"/>
  <c r="AC40" i="8"/>
  <c r="U38" i="8"/>
  <c r="U39" i="8"/>
  <c r="U40" i="8"/>
  <c r="M38" i="8"/>
  <c r="M39" i="8"/>
  <c r="M40" i="8"/>
  <c r="AP37" i="8"/>
  <c r="BB39" i="8"/>
  <c r="V39" i="8"/>
  <c r="AZ39" i="8"/>
  <c r="AZ40" i="8"/>
  <c r="T39" i="8"/>
  <c r="T40" i="8"/>
  <c r="CV37" i="11"/>
  <c r="CV39" i="11"/>
  <c r="CV40" i="11"/>
  <c r="CN37" i="11"/>
  <c r="CN39" i="11"/>
  <c r="CN40" i="11"/>
  <c r="CF37" i="11"/>
  <c r="CF40" i="11"/>
  <c r="BX37" i="11"/>
  <c r="BX39" i="11"/>
  <c r="BX40" i="11"/>
  <c r="BP37" i="11"/>
  <c r="BP39" i="11"/>
  <c r="BP40" i="11"/>
  <c r="BH37" i="11"/>
  <c r="BH39" i="11"/>
  <c r="BH40" i="11"/>
  <c r="AZ37" i="11"/>
  <c r="AZ40" i="11"/>
  <c r="AX33" i="13"/>
  <c r="AX34" i="13"/>
  <c r="AX35" i="13"/>
  <c r="AX36" i="13"/>
  <c r="AP33" i="13"/>
  <c r="AP34" i="13"/>
  <c r="AP35" i="13"/>
  <c r="AH33" i="13"/>
  <c r="AH34" i="13"/>
  <c r="AH36" i="13" s="1"/>
  <c r="AH35" i="13"/>
  <c r="Z33" i="13"/>
  <c r="Z34" i="13"/>
  <c r="Z35" i="13"/>
  <c r="Z36" i="13"/>
  <c r="R33" i="13"/>
  <c r="R34" i="13"/>
  <c r="R36" i="13" s="1"/>
  <c r="R35" i="13"/>
  <c r="J33" i="13"/>
  <c r="J34" i="13"/>
  <c r="J36" i="13" s="1"/>
  <c r="J35" i="13"/>
  <c r="J39" i="8"/>
  <c r="AZ37" i="8"/>
  <c r="AD39" i="8"/>
  <c r="BG37" i="11"/>
  <c r="BG40" i="11"/>
  <c r="AY37" i="11"/>
  <c r="AY40" i="11"/>
  <c r="AQ37" i="11"/>
  <c r="AQ40" i="11"/>
  <c r="AI37" i="11"/>
  <c r="AI40" i="11"/>
  <c r="AA37" i="11"/>
  <c r="AA40" i="11"/>
  <c r="S37" i="11"/>
  <c r="S40" i="11"/>
  <c r="K37" i="11"/>
  <c r="K40" i="11"/>
  <c r="BE33" i="13"/>
  <c r="AW33" i="13"/>
  <c r="AO33" i="13"/>
  <c r="AG33" i="13"/>
  <c r="Y33" i="13"/>
  <c r="Q33" i="13"/>
  <c r="I33" i="13"/>
  <c r="N40" i="11"/>
  <c r="DB37" i="11"/>
  <c r="CT37" i="11"/>
  <c r="CL37" i="11"/>
  <c r="CD37" i="11"/>
  <c r="BV37" i="11"/>
  <c r="BN37" i="11"/>
  <c r="BF37" i="11"/>
  <c r="AX37" i="11"/>
  <c r="AP37" i="11"/>
  <c r="AH37" i="11"/>
  <c r="Z37" i="11"/>
  <c r="R37" i="11"/>
  <c r="J37" i="11"/>
  <c r="AP17" i="17"/>
  <c r="AP18" i="17"/>
  <c r="AP22" i="17" s="1"/>
  <c r="AP20" i="17"/>
  <c r="AP19" i="17"/>
  <c r="AP21" i="17"/>
  <c r="Z17" i="17"/>
  <c r="Z18" i="17"/>
  <c r="Z22" i="17" s="1"/>
  <c r="Z19" i="17"/>
  <c r="Z20" i="17"/>
  <c r="Z21" i="17"/>
  <c r="J17" i="17"/>
  <c r="J18" i="17"/>
  <c r="J19" i="17"/>
  <c r="J20" i="17"/>
  <c r="J22" i="17"/>
  <c r="J21" i="17"/>
  <c r="AY17" i="17"/>
  <c r="AY18" i="17"/>
  <c r="AY22" i="17" s="1"/>
  <c r="AY19" i="17"/>
  <c r="AY20" i="17"/>
  <c r="AY21" i="17"/>
  <c r="AQ17" i="17"/>
  <c r="AQ18" i="17"/>
  <c r="AQ22" i="17" s="1"/>
  <c r="AQ19" i="17"/>
  <c r="AQ20" i="17"/>
  <c r="AQ21" i="17"/>
  <c r="AI17" i="17"/>
  <c r="AI18" i="17"/>
  <c r="AI19" i="17"/>
  <c r="AI20" i="17"/>
  <c r="AI21" i="17"/>
  <c r="AI22" i="17"/>
  <c r="AA17" i="17"/>
  <c r="AA18" i="17"/>
  <c r="AA19" i="17"/>
  <c r="AA20" i="17"/>
  <c r="AA21" i="17"/>
  <c r="AA22" i="17"/>
  <c r="S17" i="17"/>
  <c r="S18" i="17"/>
  <c r="S22" i="17" s="1"/>
  <c r="S19" i="17"/>
  <c r="S20" i="17"/>
  <c r="S21" i="17"/>
  <c r="K17" i="17"/>
  <c r="K18" i="17"/>
  <c r="K22" i="17" s="1"/>
  <c r="K19" i="17"/>
  <c r="K20" i="17"/>
  <c r="K21" i="17"/>
  <c r="CX39" i="11"/>
  <c r="CP39" i="11"/>
  <c r="CH39" i="11"/>
  <c r="BZ39" i="11"/>
  <c r="BR39" i="11"/>
  <c r="BJ39" i="11"/>
  <c r="BB39" i="11"/>
  <c r="AT39" i="11"/>
  <c r="AL39" i="11"/>
  <c r="AD39" i="11"/>
  <c r="V39" i="11"/>
  <c r="N39" i="11"/>
  <c r="AE16" i="19"/>
  <c r="AE17" i="19"/>
  <c r="AE19" i="19" s="1"/>
  <c r="AE18" i="19"/>
  <c r="BD16" i="19"/>
  <c r="BD17" i="19"/>
  <c r="BD18" i="19"/>
  <c r="BD19" i="19"/>
  <c r="AV16" i="19"/>
  <c r="AV17" i="19"/>
  <c r="AV19" i="19" s="1"/>
  <c r="AV18" i="19"/>
  <c r="AN16" i="19"/>
  <c r="AN17" i="19"/>
  <c r="AN18" i="19"/>
  <c r="AN19" i="19"/>
  <c r="AF16" i="19"/>
  <c r="AF17" i="19"/>
  <c r="AF19" i="19" s="1"/>
  <c r="AF18" i="19"/>
  <c r="X16" i="19"/>
  <c r="X17" i="19"/>
  <c r="X18" i="19"/>
  <c r="X19" i="19"/>
  <c r="P16" i="19"/>
  <c r="P17" i="19"/>
  <c r="P19" i="19" s="1"/>
  <c r="P18" i="19"/>
  <c r="AU29" i="13"/>
  <c r="AU35" i="13" s="1"/>
  <c r="AM29" i="13"/>
  <c r="AM35" i="13" s="1"/>
  <c r="AE29" i="13"/>
  <c r="AE35" i="13" s="1"/>
  <c r="W29" i="13"/>
  <c r="W35" i="13" s="1"/>
  <c r="O29" i="13"/>
  <c r="O35" i="13" s="1"/>
  <c r="BD22" i="17"/>
  <c r="AV22" i="17"/>
  <c r="AF22" i="17"/>
  <c r="AV18" i="17"/>
  <c r="BC16" i="19"/>
  <c r="BC17" i="19"/>
  <c r="BC18" i="19"/>
  <c r="BC19" i="19"/>
  <c r="V37" i="19"/>
  <c r="V36" i="19"/>
  <c r="V38" i="19"/>
  <c r="AZ21" i="17"/>
  <c r="T21" i="17"/>
  <c r="AJ20" i="17"/>
  <c r="BB31" i="19"/>
  <c r="BB18" i="19"/>
  <c r="AT31" i="19"/>
  <c r="AT37" i="19" s="1"/>
  <c r="AT18" i="19"/>
  <c r="AL31" i="19"/>
  <c r="AL37" i="19" s="1"/>
  <c r="AL18" i="19"/>
  <c r="AD31" i="19"/>
  <c r="AD37" i="19" s="1"/>
  <c r="AD18" i="19"/>
  <c r="V31" i="19"/>
  <c r="V18" i="19"/>
  <c r="N31" i="19"/>
  <c r="N37" i="19" s="1"/>
  <c r="N18" i="19"/>
  <c r="O16" i="19"/>
  <c r="O17" i="19"/>
  <c r="O18" i="19"/>
  <c r="O19" i="19"/>
  <c r="BD20" i="17"/>
  <c r="BD21" i="17"/>
  <c r="AV20" i="17"/>
  <c r="AV21" i="17"/>
  <c r="AN20" i="17"/>
  <c r="AN21" i="17"/>
  <c r="AF20" i="17"/>
  <c r="AF21" i="17"/>
  <c r="X20" i="17"/>
  <c r="X21" i="17"/>
  <c r="P20" i="17"/>
  <c r="P21" i="17"/>
  <c r="P22" i="17"/>
  <c r="AM16" i="19"/>
  <c r="AM17" i="19"/>
  <c r="AM19" i="19" s="1"/>
  <c r="AM18" i="19"/>
  <c r="BA17" i="19"/>
  <c r="BA19" i="19" s="1"/>
  <c r="BA18" i="19"/>
  <c r="AS17" i="19"/>
  <c r="AS18" i="19"/>
  <c r="AS19" i="19"/>
  <c r="AK17" i="19"/>
  <c r="AK18" i="19"/>
  <c r="AK19" i="19"/>
  <c r="AC17" i="19"/>
  <c r="AC19" i="19" s="1"/>
  <c r="AC18" i="19"/>
  <c r="U17" i="19"/>
  <c r="U18" i="19"/>
  <c r="U19" i="19"/>
  <c r="M17" i="19"/>
  <c r="M18" i="19"/>
  <c r="M19" i="19"/>
  <c r="AL36" i="19"/>
  <c r="AL38" i="19" s="1"/>
  <c r="AB21" i="17"/>
  <c r="AR20" i="17"/>
  <c r="X19" i="17"/>
  <c r="AN17" i="17"/>
  <c r="AX17" i="17"/>
  <c r="AX18" i="17"/>
  <c r="AX22" i="17" s="1"/>
  <c r="AH17" i="17"/>
  <c r="AH18" i="17"/>
  <c r="AH22" i="17" s="1"/>
  <c r="AH20" i="17"/>
  <c r="R17" i="17"/>
  <c r="R18" i="17"/>
  <c r="R22" i="17" s="1"/>
  <c r="R19" i="17"/>
  <c r="R20" i="17"/>
  <c r="AS16" i="19"/>
  <c r="AC16" i="19"/>
  <c r="M16" i="19"/>
  <c r="AQ35" i="13"/>
  <c r="AI35" i="13"/>
  <c r="AA35" i="13"/>
  <c r="S35" i="13"/>
  <c r="K35" i="13"/>
  <c r="BD18" i="17"/>
  <c r="AN18" i="17"/>
  <c r="AN22" i="17" s="1"/>
  <c r="X18" i="17"/>
  <c r="X22" i="17" s="1"/>
  <c r="P17" i="17"/>
  <c r="W16" i="19"/>
  <c r="W17" i="19"/>
  <c r="W19" i="19" s="1"/>
  <c r="W18" i="19"/>
  <c r="BB37" i="19"/>
  <c r="BB36" i="19"/>
  <c r="BB38" i="19" s="1"/>
  <c r="AN35" i="13"/>
  <c r="X35" i="13"/>
  <c r="AV19" i="17"/>
  <c r="BD17" i="17"/>
  <c r="BA17" i="17"/>
  <c r="BA18" i="17"/>
  <c r="BA22" i="17" s="1"/>
  <c r="BA19" i="17"/>
  <c r="AS17" i="17"/>
  <c r="AS18" i="17"/>
  <c r="AS22" i="17" s="1"/>
  <c r="AS19" i="17"/>
  <c r="AK17" i="17"/>
  <c r="AK18" i="17"/>
  <c r="AK22" i="17" s="1"/>
  <c r="AK19" i="17"/>
  <c r="AC17" i="17"/>
  <c r="AC18" i="17"/>
  <c r="AC22" i="17" s="1"/>
  <c r="AC19" i="17"/>
  <c r="U17" i="17"/>
  <c r="U18" i="17"/>
  <c r="U22" i="17" s="1"/>
  <c r="U19" i="17"/>
  <c r="M17" i="17"/>
  <c r="M18" i="17"/>
  <c r="M22" i="17" s="1"/>
  <c r="M19" i="17"/>
  <c r="AU16" i="19"/>
  <c r="AU17" i="19"/>
  <c r="AU18" i="19"/>
  <c r="AU19" i="19"/>
  <c r="AX16" i="19"/>
  <c r="AX17" i="19"/>
  <c r="AX19" i="19" s="1"/>
  <c r="AX18" i="19"/>
  <c r="AP16" i="19"/>
  <c r="AP17" i="19"/>
  <c r="AP19" i="19" s="1"/>
  <c r="AP18" i="19"/>
  <c r="AH16" i="19"/>
  <c r="AH17" i="19"/>
  <c r="AH19" i="19" s="1"/>
  <c r="AH18" i="19"/>
  <c r="Z16" i="19"/>
  <c r="Z17" i="19"/>
  <c r="Z19" i="19" s="1"/>
  <c r="Z18" i="19"/>
  <c r="R16" i="19"/>
  <c r="R17" i="19"/>
  <c r="R19" i="19" s="1"/>
  <c r="R18" i="19"/>
  <c r="J16" i="19"/>
  <c r="J17" i="19"/>
  <c r="J19" i="19" s="1"/>
  <c r="J18" i="19"/>
  <c r="AW29" i="13"/>
  <c r="AW35" i="13" s="1"/>
  <c r="AO29" i="13"/>
  <c r="AO35" i="13" s="1"/>
  <c r="AG29" i="13"/>
  <c r="AG35" i="13" s="1"/>
  <c r="Y29" i="13"/>
  <c r="Y35" i="13" s="1"/>
  <c r="Q29" i="13"/>
  <c r="Q35" i="13" s="1"/>
  <c r="I29" i="13"/>
  <c r="I35" i="13" s="1"/>
  <c r="AZ17" i="17"/>
  <c r="AZ18" i="17"/>
  <c r="AZ22" i="17" s="1"/>
  <c r="AZ19" i="17"/>
  <c r="AR17" i="17"/>
  <c r="AR18" i="17"/>
  <c r="AR22" i="17" s="1"/>
  <c r="AR19" i="17"/>
  <c r="AJ17" i="17"/>
  <c r="AJ18" i="17"/>
  <c r="AJ22" i="17" s="1"/>
  <c r="AJ19" i="17"/>
  <c r="AB17" i="17"/>
  <c r="AB18" i="17"/>
  <c r="AB22" i="17" s="1"/>
  <c r="AB19" i="17"/>
  <c r="AB20" i="17"/>
  <c r="T17" i="17"/>
  <c r="T18" i="17"/>
  <c r="T22" i="17" s="1"/>
  <c r="T19" i="17"/>
  <c r="T20" i="17"/>
  <c r="L17" i="17"/>
  <c r="L18" i="17"/>
  <c r="L22" i="17" s="1"/>
  <c r="L19" i="17"/>
  <c r="L20" i="17"/>
  <c r="BD35" i="19"/>
  <c r="AV35" i="19"/>
  <c r="AN35" i="19"/>
  <c r="AF35" i="19"/>
  <c r="X35" i="19"/>
  <c r="P35" i="19"/>
  <c r="BB35" i="19"/>
  <c r="AL35" i="19"/>
  <c r="V35" i="19"/>
  <c r="N35" i="19"/>
  <c r="AZ35" i="19"/>
  <c r="AR35" i="19"/>
  <c r="AJ35" i="19"/>
  <c r="AB35" i="19"/>
  <c r="T35" i="19"/>
  <c r="L35" i="19"/>
  <c r="I37" i="6"/>
  <c r="J37" i="6"/>
  <c r="BE35" i="19"/>
  <c r="BE36" i="19"/>
  <c r="BE38" i="19" s="1"/>
  <c r="BC35" i="19"/>
  <c r="BC36" i="19"/>
  <c r="BC38" i="19" s="1"/>
  <c r="BA35" i="19"/>
  <c r="BA36" i="19"/>
  <c r="BA38" i="19" s="1"/>
  <c r="AY35" i="19"/>
  <c r="AY36" i="19"/>
  <c r="AY38" i="19" s="1"/>
  <c r="AW35" i="19"/>
  <c r="AW36" i="19"/>
  <c r="AW38" i="19" s="1"/>
  <c r="AU35" i="19"/>
  <c r="AU36" i="19"/>
  <c r="AU38" i="19" s="1"/>
  <c r="AS35" i="19"/>
  <c r="AS36" i="19"/>
  <c r="AS38" i="19" s="1"/>
  <c r="AQ35" i="19"/>
  <c r="AQ36" i="19"/>
  <c r="AQ38" i="19" s="1"/>
  <c r="AO35" i="19"/>
  <c r="AO36" i="19"/>
  <c r="AO38" i="19" s="1"/>
  <c r="AM35" i="19"/>
  <c r="AM36" i="19"/>
  <c r="AM38" i="19" s="1"/>
  <c r="AK35" i="19"/>
  <c r="AK36" i="19"/>
  <c r="AK38" i="19" s="1"/>
  <c r="AI35" i="19"/>
  <c r="AI36" i="19"/>
  <c r="AI38" i="19" s="1"/>
  <c r="AG35" i="19"/>
  <c r="AG36" i="19"/>
  <c r="AG38" i="19" s="1"/>
  <c r="AE35" i="19"/>
  <c r="AE36" i="19"/>
  <c r="AE38" i="19" s="1"/>
  <c r="AC35" i="19"/>
  <c r="AC36" i="19"/>
  <c r="AC38" i="19" s="1"/>
  <c r="AA35" i="19"/>
  <c r="AA36" i="19"/>
  <c r="AA38" i="19" s="1"/>
  <c r="Y35" i="19"/>
  <c r="Y36" i="19"/>
  <c r="Y38" i="19"/>
  <c r="W35" i="19"/>
  <c r="W36" i="19"/>
  <c r="W38" i="19" s="1"/>
  <c r="U35" i="19"/>
  <c r="U36" i="19"/>
  <c r="U38" i="19"/>
  <c r="S35" i="19"/>
  <c r="S36" i="19"/>
  <c r="S38" i="19" s="1"/>
  <c r="Q35" i="19"/>
  <c r="Q36" i="19"/>
  <c r="Q38" i="19"/>
  <c r="O35" i="19"/>
  <c r="O36" i="19"/>
  <c r="O38" i="19" s="1"/>
  <c r="M35" i="19"/>
  <c r="M36" i="19"/>
  <c r="M38" i="19" s="1"/>
  <c r="K35" i="19"/>
  <c r="K36" i="19"/>
  <c r="K38" i="19" s="1"/>
  <c r="I35" i="19"/>
  <c r="I36" i="19"/>
  <c r="I38" i="19" s="1"/>
  <c r="I38" i="6"/>
  <c r="I40" i="6" s="1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J38" i="6"/>
  <c r="J40" i="6" s="1"/>
  <c r="K38" i="6"/>
  <c r="L38" i="6"/>
  <c r="M38" i="6"/>
  <c r="M40" i="6" s="1"/>
  <c r="N38" i="6"/>
  <c r="O38" i="6"/>
  <c r="P38" i="6"/>
  <c r="P40" i="6" s="1"/>
  <c r="Q38" i="6"/>
  <c r="R38" i="6"/>
  <c r="S38" i="6"/>
  <c r="T38" i="6"/>
  <c r="U38" i="6"/>
  <c r="U40" i="6" s="1"/>
  <c r="V38" i="6"/>
  <c r="W38" i="6"/>
  <c r="X38" i="6"/>
  <c r="X40" i="6" s="1"/>
  <c r="Y38" i="6"/>
  <c r="Z38" i="6"/>
  <c r="AA38" i="6"/>
  <c r="AB38" i="6"/>
  <c r="AC38" i="6"/>
  <c r="AC40" i="6" s="1"/>
  <c r="AD38" i="6"/>
  <c r="AE38" i="6"/>
  <c r="AF38" i="6"/>
  <c r="AF40" i="6" s="1"/>
  <c r="AG38" i="6"/>
  <c r="AH38" i="6"/>
  <c r="AI38" i="6"/>
  <c r="AJ38" i="6"/>
  <c r="AK38" i="6"/>
  <c r="AK40" i="6" s="1"/>
  <c r="AL38" i="6"/>
  <c r="AM38" i="6"/>
  <c r="AN38" i="6"/>
  <c r="AN40" i="6" s="1"/>
  <c r="AO38" i="6"/>
  <c r="AP38" i="6"/>
  <c r="AQ38" i="6"/>
  <c r="AR38" i="6"/>
  <c r="AS38" i="6"/>
  <c r="AS40" i="6" s="1"/>
  <c r="AT38" i="6"/>
  <c r="AU38" i="6"/>
  <c r="AV38" i="6"/>
  <c r="AV40" i="6" s="1"/>
  <c r="AW38" i="6"/>
  <c r="AX38" i="6"/>
  <c r="AY38" i="6"/>
  <c r="AZ38" i="6"/>
  <c r="BA38" i="6"/>
  <c r="BA40" i="6" s="1"/>
  <c r="BB38" i="6"/>
  <c r="BC38" i="6"/>
  <c r="BD38" i="6"/>
  <c r="BD40" i="6" s="1"/>
  <c r="BE38" i="6"/>
  <c r="BF38" i="6"/>
  <c r="BG38" i="6"/>
  <c r="BH38" i="6"/>
  <c r="BI38" i="6"/>
  <c r="BI40" i="6" s="1"/>
  <c r="BJ38" i="6"/>
  <c r="BK38" i="6"/>
  <c r="BL38" i="6"/>
  <c r="BL40" i="6" s="1"/>
  <c r="BM38" i="6"/>
  <c r="BN38" i="6"/>
  <c r="BO38" i="6"/>
  <c r="BP38" i="6"/>
  <c r="BQ38" i="6"/>
  <c r="BQ40" i="6" s="1"/>
  <c r="BR38" i="6"/>
  <c r="BS38" i="6"/>
  <c r="BT38" i="6"/>
  <c r="BT40" i="6" s="1"/>
  <c r="BU38" i="6"/>
  <c r="BV38" i="6"/>
  <c r="BW38" i="6"/>
  <c r="BX38" i="6"/>
  <c r="BY38" i="6"/>
  <c r="BY40" i="6" s="1"/>
  <c r="BZ38" i="6"/>
  <c r="CA38" i="6"/>
  <c r="CB38" i="6"/>
  <c r="CB40" i="6" s="1"/>
  <c r="CC38" i="6"/>
  <c r="CD38" i="6"/>
  <c r="CE38" i="6"/>
  <c r="CF38" i="6"/>
  <c r="CG38" i="6"/>
  <c r="CG40" i="6" s="1"/>
  <c r="CH38" i="6"/>
  <c r="CI38" i="6"/>
  <c r="CJ38" i="6"/>
  <c r="CJ40" i="6" s="1"/>
  <c r="CK38" i="6"/>
  <c r="CL38" i="6"/>
  <c r="CM38" i="6"/>
  <c r="CN38" i="6"/>
  <c r="CO38" i="6"/>
  <c r="CO40" i="6" s="1"/>
  <c r="CP38" i="6"/>
  <c r="CQ38" i="6"/>
  <c r="CR38" i="6"/>
  <c r="CR40" i="6" s="1"/>
  <c r="CS38" i="6"/>
  <c r="CT38" i="6"/>
  <c r="CU38" i="6"/>
  <c r="CV38" i="6"/>
  <c r="CW38" i="6"/>
  <c r="CW40" i="6" s="1"/>
  <c r="CX38" i="6"/>
  <c r="CY38" i="6"/>
  <c r="CZ38" i="6"/>
  <c r="CZ40" i="6" s="1"/>
  <c r="DA38" i="6"/>
  <c r="DB38" i="6"/>
  <c r="DC38" i="6"/>
  <c r="L39" i="6"/>
  <c r="M39" i="6"/>
  <c r="O39" i="6"/>
  <c r="U39" i="6"/>
  <c r="W39" i="6"/>
  <c r="AC39" i="6"/>
  <c r="AE39" i="6"/>
  <c r="AK39" i="6"/>
  <c r="AM39" i="6"/>
  <c r="AS39" i="6"/>
  <c r="AU39" i="6"/>
  <c r="BA39" i="6"/>
  <c r="BC39" i="6"/>
  <c r="BI39" i="6"/>
  <c r="BK39" i="6"/>
  <c r="BQ39" i="6"/>
  <c r="BS39" i="6"/>
  <c r="BY39" i="6"/>
  <c r="CA39" i="6"/>
  <c r="CG39" i="6"/>
  <c r="CO39" i="6"/>
  <c r="CW39" i="6"/>
  <c r="K40" i="6"/>
  <c r="L40" i="6"/>
  <c r="N40" i="6"/>
  <c r="O40" i="6"/>
  <c r="Q40" i="6"/>
  <c r="R40" i="6"/>
  <c r="S40" i="6"/>
  <c r="T40" i="6"/>
  <c r="V40" i="6"/>
  <c r="W40" i="6"/>
  <c r="Y40" i="6"/>
  <c r="Z40" i="6"/>
  <c r="AA40" i="6"/>
  <c r="AB40" i="6"/>
  <c r="AD40" i="6"/>
  <c r="AE40" i="6"/>
  <c r="AG40" i="6"/>
  <c r="AH40" i="6"/>
  <c r="AI40" i="6"/>
  <c r="AJ40" i="6"/>
  <c r="AL40" i="6"/>
  <c r="AM40" i="6"/>
  <c r="AO40" i="6"/>
  <c r="AP40" i="6"/>
  <c r="AQ40" i="6"/>
  <c r="AR40" i="6"/>
  <c r="AT40" i="6"/>
  <c r="AU40" i="6"/>
  <c r="AW40" i="6"/>
  <c r="AX40" i="6"/>
  <c r="AY40" i="6"/>
  <c r="AZ40" i="6"/>
  <c r="BB40" i="6"/>
  <c r="BC40" i="6"/>
  <c r="BE40" i="6"/>
  <c r="BF40" i="6"/>
  <c r="BG40" i="6"/>
  <c r="BH40" i="6"/>
  <c r="BJ40" i="6"/>
  <c r="BK40" i="6"/>
  <c r="BM40" i="6"/>
  <c r="BN40" i="6"/>
  <c r="BO40" i="6"/>
  <c r="BP40" i="6"/>
  <c r="BR40" i="6"/>
  <c r="BS40" i="6"/>
  <c r="BU40" i="6"/>
  <c r="BV40" i="6"/>
  <c r="BW40" i="6"/>
  <c r="BX40" i="6"/>
  <c r="BZ40" i="6"/>
  <c r="CA40" i="6"/>
  <c r="CC40" i="6"/>
  <c r="CD40" i="6"/>
  <c r="CE40" i="6"/>
  <c r="CF40" i="6"/>
  <c r="CH40" i="6"/>
  <c r="CI40" i="6"/>
  <c r="CK40" i="6"/>
  <c r="CL40" i="6"/>
  <c r="CM40" i="6"/>
  <c r="CN40" i="6"/>
  <c r="CP40" i="6"/>
  <c r="CQ40" i="6"/>
  <c r="CS40" i="6"/>
  <c r="CT40" i="6"/>
  <c r="CU40" i="6"/>
  <c r="CV40" i="6"/>
  <c r="CX40" i="6"/>
  <c r="CY40" i="6"/>
  <c r="DA40" i="6"/>
  <c r="DB40" i="6"/>
  <c r="DC40" i="6"/>
  <c r="H32" i="6"/>
  <c r="H31" i="6"/>
  <c r="I10" i="6"/>
  <c r="I17" i="6" s="1"/>
  <c r="J10" i="6"/>
  <c r="J17" i="6" s="1"/>
  <c r="K10" i="6"/>
  <c r="L10" i="6"/>
  <c r="L17" i="6" s="1"/>
  <c r="M10" i="6"/>
  <c r="N10" i="6"/>
  <c r="O10" i="6"/>
  <c r="O17" i="6" s="1"/>
  <c r="P10" i="6"/>
  <c r="Q10" i="6"/>
  <c r="R10" i="6"/>
  <c r="S10" i="6"/>
  <c r="T10" i="6"/>
  <c r="T17" i="6" s="1"/>
  <c r="U10" i="6"/>
  <c r="V10" i="6"/>
  <c r="W10" i="6"/>
  <c r="W17" i="6" s="1"/>
  <c r="X10" i="6"/>
  <c r="Y10" i="6"/>
  <c r="Z10" i="6"/>
  <c r="AA10" i="6"/>
  <c r="AB10" i="6"/>
  <c r="AB17" i="6" s="1"/>
  <c r="AC10" i="6"/>
  <c r="AD10" i="6"/>
  <c r="AD17" i="6" s="1"/>
  <c r="AE10" i="6"/>
  <c r="AE17" i="6" s="1"/>
  <c r="AF10" i="6"/>
  <c r="AG10" i="6"/>
  <c r="AH10" i="6"/>
  <c r="AI10" i="6"/>
  <c r="AJ10" i="6"/>
  <c r="AJ17" i="6" s="1"/>
  <c r="AK10" i="6"/>
  <c r="AL10" i="6"/>
  <c r="AL17" i="6" s="1"/>
  <c r="AM10" i="6"/>
  <c r="AM17" i="6" s="1"/>
  <c r="AN10" i="6"/>
  <c r="AO10" i="6"/>
  <c r="AP10" i="6"/>
  <c r="AQ10" i="6"/>
  <c r="AR10" i="6"/>
  <c r="AR17" i="6" s="1"/>
  <c r="AS10" i="6"/>
  <c r="AT10" i="6"/>
  <c r="AU10" i="6"/>
  <c r="AU17" i="6" s="1"/>
  <c r="AV10" i="6"/>
  <c r="AW10" i="6"/>
  <c r="AX10" i="6"/>
  <c r="AY10" i="6"/>
  <c r="AZ10" i="6"/>
  <c r="AZ17" i="6" s="1"/>
  <c r="BA10" i="6"/>
  <c r="BB10" i="6"/>
  <c r="BB17" i="6" s="1"/>
  <c r="BC10" i="6"/>
  <c r="BC17" i="6" s="1"/>
  <c r="BD10" i="6"/>
  <c r="BE10" i="6"/>
  <c r="BF10" i="6"/>
  <c r="BG10" i="6"/>
  <c r="BH10" i="6"/>
  <c r="BH17" i="6" s="1"/>
  <c r="BI10" i="6"/>
  <c r="BJ10" i="6"/>
  <c r="BJ17" i="6" s="1"/>
  <c r="BK10" i="6"/>
  <c r="BK17" i="6" s="1"/>
  <c r="BL10" i="6"/>
  <c r="BM10" i="6"/>
  <c r="BN10" i="6"/>
  <c r="BO10" i="6"/>
  <c r="BP10" i="6"/>
  <c r="BP17" i="6" s="1"/>
  <c r="BQ10" i="6"/>
  <c r="BR10" i="6"/>
  <c r="BS10" i="6"/>
  <c r="BS17" i="6" s="1"/>
  <c r="BT10" i="6"/>
  <c r="BU10" i="6"/>
  <c r="BV10" i="6"/>
  <c r="BW10" i="6"/>
  <c r="BX10" i="6"/>
  <c r="BX17" i="6" s="1"/>
  <c r="BY10" i="6"/>
  <c r="BZ10" i="6"/>
  <c r="CA10" i="6"/>
  <c r="CA17" i="6" s="1"/>
  <c r="CB10" i="6"/>
  <c r="CC10" i="6"/>
  <c r="CD10" i="6"/>
  <c r="CE10" i="6"/>
  <c r="CF10" i="6"/>
  <c r="CF17" i="6" s="1"/>
  <c r="CG10" i="6"/>
  <c r="CH10" i="6"/>
  <c r="CI10" i="6"/>
  <c r="CI17" i="6" s="1"/>
  <c r="CJ10" i="6"/>
  <c r="CK10" i="6"/>
  <c r="CL10" i="6"/>
  <c r="CM10" i="6"/>
  <c r="CN10" i="6"/>
  <c r="CN17" i="6" s="1"/>
  <c r="CO10" i="6"/>
  <c r="CP10" i="6"/>
  <c r="CP17" i="6" s="1"/>
  <c r="CQ10" i="6"/>
  <c r="CQ17" i="6" s="1"/>
  <c r="CR10" i="6"/>
  <c r="CS10" i="6"/>
  <c r="CT10" i="6"/>
  <c r="CU10" i="6"/>
  <c r="CV10" i="6"/>
  <c r="CV17" i="6" s="1"/>
  <c r="CW10" i="6"/>
  <c r="CX10" i="6"/>
  <c r="CX17" i="6" s="1"/>
  <c r="CY10" i="6"/>
  <c r="CY17" i="6" s="1"/>
  <c r="CZ10" i="6"/>
  <c r="DA10" i="6"/>
  <c r="DB10" i="6"/>
  <c r="DC10" i="6"/>
  <c r="I13" i="6"/>
  <c r="J13" i="6"/>
  <c r="J33" i="6" s="1"/>
  <c r="J39" i="6" s="1"/>
  <c r="K13" i="6"/>
  <c r="K33" i="6" s="1"/>
  <c r="K39" i="6" s="1"/>
  <c r="L13" i="6"/>
  <c r="L33" i="6" s="1"/>
  <c r="M13" i="6"/>
  <c r="M33" i="6" s="1"/>
  <c r="N13" i="6"/>
  <c r="N33" i="6" s="1"/>
  <c r="N39" i="6" s="1"/>
  <c r="O13" i="6"/>
  <c r="O33" i="6" s="1"/>
  <c r="P13" i="6"/>
  <c r="P33" i="6" s="1"/>
  <c r="P39" i="6" s="1"/>
  <c r="Q13" i="6"/>
  <c r="Q33" i="6" s="1"/>
  <c r="Q39" i="6" s="1"/>
  <c r="R13" i="6"/>
  <c r="R33" i="6" s="1"/>
  <c r="R39" i="6" s="1"/>
  <c r="S13" i="6"/>
  <c r="S33" i="6" s="1"/>
  <c r="S39" i="6" s="1"/>
  <c r="T13" i="6"/>
  <c r="U13" i="6"/>
  <c r="U33" i="6" s="1"/>
  <c r="V13" i="6"/>
  <c r="V33" i="6" s="1"/>
  <c r="V39" i="6" s="1"/>
  <c r="W13" i="6"/>
  <c r="W33" i="6" s="1"/>
  <c r="X13" i="6"/>
  <c r="X33" i="6" s="1"/>
  <c r="X39" i="6" s="1"/>
  <c r="Y13" i="6"/>
  <c r="Y33" i="6" s="1"/>
  <c r="Y39" i="6" s="1"/>
  <c r="Z13" i="6"/>
  <c r="Z33" i="6" s="1"/>
  <c r="Z39" i="6" s="1"/>
  <c r="AA13" i="6"/>
  <c r="AA33" i="6" s="1"/>
  <c r="AA39" i="6" s="1"/>
  <c r="AB13" i="6"/>
  <c r="AC13" i="6"/>
  <c r="AC33" i="6" s="1"/>
  <c r="AD13" i="6"/>
  <c r="AD33" i="6" s="1"/>
  <c r="AD39" i="6" s="1"/>
  <c r="AE13" i="6"/>
  <c r="AE33" i="6" s="1"/>
  <c r="AF13" i="6"/>
  <c r="AF33" i="6" s="1"/>
  <c r="AF39" i="6" s="1"/>
  <c r="AG13" i="6"/>
  <c r="AG33" i="6" s="1"/>
  <c r="AG39" i="6" s="1"/>
  <c r="AH13" i="6"/>
  <c r="AH33" i="6" s="1"/>
  <c r="AH39" i="6" s="1"/>
  <c r="AI13" i="6"/>
  <c r="AI33" i="6" s="1"/>
  <c r="AI39" i="6" s="1"/>
  <c r="AJ13" i="6"/>
  <c r="AK13" i="6"/>
  <c r="AK33" i="6" s="1"/>
  <c r="AL13" i="6"/>
  <c r="AL33" i="6" s="1"/>
  <c r="AL39" i="6" s="1"/>
  <c r="AM13" i="6"/>
  <c r="AM33" i="6" s="1"/>
  <c r="AN13" i="6"/>
  <c r="AN33" i="6" s="1"/>
  <c r="AN39" i="6" s="1"/>
  <c r="AO13" i="6"/>
  <c r="AO33" i="6" s="1"/>
  <c r="AO39" i="6" s="1"/>
  <c r="AP13" i="6"/>
  <c r="AP33" i="6" s="1"/>
  <c r="AP39" i="6" s="1"/>
  <c r="AQ13" i="6"/>
  <c r="AQ33" i="6" s="1"/>
  <c r="AQ39" i="6" s="1"/>
  <c r="AR13" i="6"/>
  <c r="AS13" i="6"/>
  <c r="AS33" i="6" s="1"/>
  <c r="AT13" i="6"/>
  <c r="AT33" i="6" s="1"/>
  <c r="AT39" i="6" s="1"/>
  <c r="AU13" i="6"/>
  <c r="AU33" i="6" s="1"/>
  <c r="AV13" i="6"/>
  <c r="AV33" i="6" s="1"/>
  <c r="AV39" i="6" s="1"/>
  <c r="AW13" i="6"/>
  <c r="AW33" i="6" s="1"/>
  <c r="AW39" i="6" s="1"/>
  <c r="AX13" i="6"/>
  <c r="AX33" i="6" s="1"/>
  <c r="AX39" i="6" s="1"/>
  <c r="AY13" i="6"/>
  <c r="AY33" i="6" s="1"/>
  <c r="AY39" i="6" s="1"/>
  <c r="AZ13" i="6"/>
  <c r="BA13" i="6"/>
  <c r="BA33" i="6" s="1"/>
  <c r="BB13" i="6"/>
  <c r="BB33" i="6" s="1"/>
  <c r="BB39" i="6" s="1"/>
  <c r="BC13" i="6"/>
  <c r="BC33" i="6" s="1"/>
  <c r="BD13" i="6"/>
  <c r="BD33" i="6" s="1"/>
  <c r="BD39" i="6" s="1"/>
  <c r="BE13" i="6"/>
  <c r="BE33" i="6" s="1"/>
  <c r="BE39" i="6" s="1"/>
  <c r="BF13" i="6"/>
  <c r="BF33" i="6" s="1"/>
  <c r="BF39" i="6" s="1"/>
  <c r="BG13" i="6"/>
  <c r="BG33" i="6" s="1"/>
  <c r="BG39" i="6" s="1"/>
  <c r="BH13" i="6"/>
  <c r="BI13" i="6"/>
  <c r="BI33" i="6" s="1"/>
  <c r="BJ13" i="6"/>
  <c r="BJ33" i="6" s="1"/>
  <c r="BJ39" i="6" s="1"/>
  <c r="BK13" i="6"/>
  <c r="BK33" i="6" s="1"/>
  <c r="BL13" i="6"/>
  <c r="BL33" i="6" s="1"/>
  <c r="BL39" i="6" s="1"/>
  <c r="BM13" i="6"/>
  <c r="BM33" i="6" s="1"/>
  <c r="BM39" i="6" s="1"/>
  <c r="BN13" i="6"/>
  <c r="BN33" i="6" s="1"/>
  <c r="BN39" i="6" s="1"/>
  <c r="BO13" i="6"/>
  <c r="BO33" i="6" s="1"/>
  <c r="BO39" i="6" s="1"/>
  <c r="BP13" i="6"/>
  <c r="BQ13" i="6"/>
  <c r="BQ33" i="6" s="1"/>
  <c r="BR13" i="6"/>
  <c r="BR33" i="6" s="1"/>
  <c r="BR39" i="6" s="1"/>
  <c r="BS13" i="6"/>
  <c r="BS33" i="6" s="1"/>
  <c r="BT13" i="6"/>
  <c r="BT33" i="6" s="1"/>
  <c r="BT39" i="6" s="1"/>
  <c r="BU13" i="6"/>
  <c r="BU33" i="6" s="1"/>
  <c r="BU39" i="6" s="1"/>
  <c r="BV13" i="6"/>
  <c r="BV33" i="6" s="1"/>
  <c r="BV39" i="6" s="1"/>
  <c r="BW13" i="6"/>
  <c r="BW33" i="6" s="1"/>
  <c r="BW39" i="6" s="1"/>
  <c r="BX13" i="6"/>
  <c r="BY13" i="6"/>
  <c r="BY33" i="6" s="1"/>
  <c r="BZ13" i="6"/>
  <c r="BZ33" i="6" s="1"/>
  <c r="BZ39" i="6" s="1"/>
  <c r="CA13" i="6"/>
  <c r="CA33" i="6" s="1"/>
  <c r="CB13" i="6"/>
  <c r="CB33" i="6" s="1"/>
  <c r="CB39" i="6" s="1"/>
  <c r="CC13" i="6"/>
  <c r="CC33" i="6" s="1"/>
  <c r="CC39" i="6" s="1"/>
  <c r="CD13" i="6"/>
  <c r="CD33" i="6" s="1"/>
  <c r="CD39" i="6" s="1"/>
  <c r="CE13" i="6"/>
  <c r="CE33" i="6" s="1"/>
  <c r="CE39" i="6" s="1"/>
  <c r="CF13" i="6"/>
  <c r="CG13" i="6"/>
  <c r="CG33" i="6" s="1"/>
  <c r="CH13" i="6"/>
  <c r="CH33" i="6" s="1"/>
  <c r="CH39" i="6" s="1"/>
  <c r="CI13" i="6"/>
  <c r="CI33" i="6" s="1"/>
  <c r="CI39" i="6" s="1"/>
  <c r="CJ13" i="6"/>
  <c r="CJ33" i="6" s="1"/>
  <c r="CJ39" i="6" s="1"/>
  <c r="CK13" i="6"/>
  <c r="CK33" i="6" s="1"/>
  <c r="CK39" i="6" s="1"/>
  <c r="CL13" i="6"/>
  <c r="CL33" i="6" s="1"/>
  <c r="CL39" i="6" s="1"/>
  <c r="CM13" i="6"/>
  <c r="CM33" i="6" s="1"/>
  <c r="CM39" i="6" s="1"/>
  <c r="CN13" i="6"/>
  <c r="CO13" i="6"/>
  <c r="CO33" i="6" s="1"/>
  <c r="CP13" i="6"/>
  <c r="CP33" i="6" s="1"/>
  <c r="CP39" i="6" s="1"/>
  <c r="CQ13" i="6"/>
  <c r="CQ33" i="6" s="1"/>
  <c r="CQ39" i="6" s="1"/>
  <c r="CR13" i="6"/>
  <c r="CR33" i="6" s="1"/>
  <c r="CR39" i="6" s="1"/>
  <c r="CS13" i="6"/>
  <c r="CS33" i="6" s="1"/>
  <c r="CS39" i="6" s="1"/>
  <c r="CT13" i="6"/>
  <c r="CT33" i="6" s="1"/>
  <c r="CT39" i="6" s="1"/>
  <c r="CU13" i="6"/>
  <c r="CU33" i="6" s="1"/>
  <c r="CU39" i="6" s="1"/>
  <c r="CV13" i="6"/>
  <c r="CW13" i="6"/>
  <c r="CW33" i="6" s="1"/>
  <c r="CX13" i="6"/>
  <c r="CX33" i="6" s="1"/>
  <c r="CX39" i="6" s="1"/>
  <c r="CY13" i="6"/>
  <c r="CY33" i="6" s="1"/>
  <c r="CY39" i="6" s="1"/>
  <c r="CZ13" i="6"/>
  <c r="CZ33" i="6" s="1"/>
  <c r="CZ39" i="6" s="1"/>
  <c r="DA13" i="6"/>
  <c r="DA33" i="6" s="1"/>
  <c r="DA39" i="6" s="1"/>
  <c r="DB13" i="6"/>
  <c r="DB33" i="6" s="1"/>
  <c r="DB39" i="6" s="1"/>
  <c r="DC13" i="6"/>
  <c r="DC33" i="6" s="1"/>
  <c r="DC39" i="6" s="1"/>
  <c r="K17" i="6"/>
  <c r="M17" i="6"/>
  <c r="N17" i="6"/>
  <c r="P17" i="6"/>
  <c r="R17" i="6"/>
  <c r="S17" i="6"/>
  <c r="U17" i="6"/>
  <c r="V17" i="6"/>
  <c r="X17" i="6"/>
  <c r="Z17" i="6"/>
  <c r="AA17" i="6"/>
  <c r="AC17" i="6"/>
  <c r="AF17" i="6"/>
  <c r="AH17" i="6"/>
  <c r="AI17" i="6"/>
  <c r="AK17" i="6"/>
  <c r="AN17" i="6"/>
  <c r="AP17" i="6"/>
  <c r="AQ17" i="6"/>
  <c r="AS17" i="6"/>
  <c r="AV17" i="6"/>
  <c r="AX17" i="6"/>
  <c r="AY17" i="6"/>
  <c r="BA17" i="6"/>
  <c r="BD17" i="6"/>
  <c r="BF17" i="6"/>
  <c r="BG17" i="6"/>
  <c r="BI17" i="6"/>
  <c r="BL17" i="6"/>
  <c r="BN17" i="6"/>
  <c r="BO17" i="6"/>
  <c r="BQ17" i="6"/>
  <c r="BR17" i="6"/>
  <c r="BT17" i="6"/>
  <c r="BV17" i="6"/>
  <c r="BW17" i="6"/>
  <c r="BY17" i="6"/>
  <c r="BZ17" i="6"/>
  <c r="CB17" i="6"/>
  <c r="CD17" i="6"/>
  <c r="CE17" i="6"/>
  <c r="CG17" i="6"/>
  <c r="CH17" i="6"/>
  <c r="CJ17" i="6"/>
  <c r="CL17" i="6"/>
  <c r="CM17" i="6"/>
  <c r="CO17" i="6"/>
  <c r="CR17" i="6"/>
  <c r="CT17" i="6"/>
  <c r="CU17" i="6"/>
  <c r="CW17" i="6"/>
  <c r="CZ17" i="6"/>
  <c r="DB17" i="6"/>
  <c r="DC17" i="6"/>
  <c r="K18" i="6"/>
  <c r="L18" i="6"/>
  <c r="M18" i="6"/>
  <c r="M20" i="6" s="1"/>
  <c r="O18" i="6"/>
  <c r="P18" i="6"/>
  <c r="Q18" i="6"/>
  <c r="R18" i="6"/>
  <c r="S18" i="6"/>
  <c r="T18" i="6"/>
  <c r="T20" i="6" s="1"/>
  <c r="U18" i="6"/>
  <c r="U20" i="6" s="1"/>
  <c r="W18" i="6"/>
  <c r="W20" i="6" s="1"/>
  <c r="X18" i="6"/>
  <c r="Y18" i="6"/>
  <c r="Z18" i="6"/>
  <c r="AA18" i="6"/>
  <c r="AB18" i="6"/>
  <c r="AC18" i="6"/>
  <c r="AC20" i="6" s="1"/>
  <c r="AE18" i="6"/>
  <c r="AF18" i="6"/>
  <c r="AG18" i="6"/>
  <c r="AH18" i="6"/>
  <c r="AI18" i="6"/>
  <c r="AJ18" i="6"/>
  <c r="AK18" i="6"/>
  <c r="AK20" i="6" s="1"/>
  <c r="AM18" i="6"/>
  <c r="AM20" i="6" s="1"/>
  <c r="AN18" i="6"/>
  <c r="AO18" i="6"/>
  <c r="AO20" i="6" s="1"/>
  <c r="AP18" i="6"/>
  <c r="AQ18" i="6"/>
  <c r="AR18" i="6"/>
  <c r="AS18" i="6"/>
  <c r="AS20" i="6" s="1"/>
  <c r="AU18" i="6"/>
  <c r="AV18" i="6"/>
  <c r="AW18" i="6"/>
  <c r="AX18" i="6"/>
  <c r="AX20" i="6" s="1"/>
  <c r="AY18" i="6"/>
  <c r="AZ18" i="6"/>
  <c r="BA18" i="6"/>
  <c r="BA20" i="6" s="1"/>
  <c r="BC18" i="6"/>
  <c r="BD18" i="6"/>
  <c r="BE18" i="6"/>
  <c r="BE20" i="6" s="1"/>
  <c r="BF18" i="6"/>
  <c r="BG18" i="6"/>
  <c r="BH18" i="6"/>
  <c r="BI18" i="6"/>
  <c r="BI20" i="6" s="1"/>
  <c r="BK18" i="6"/>
  <c r="BL18" i="6"/>
  <c r="BM18" i="6"/>
  <c r="BN18" i="6"/>
  <c r="BN20" i="6" s="1"/>
  <c r="BO18" i="6"/>
  <c r="BP18" i="6"/>
  <c r="BP20" i="6" s="1"/>
  <c r="BQ18" i="6"/>
  <c r="BQ20" i="6" s="1"/>
  <c r="BS18" i="6"/>
  <c r="BT18" i="6"/>
  <c r="BU18" i="6"/>
  <c r="BV18" i="6"/>
  <c r="BW18" i="6"/>
  <c r="BX18" i="6"/>
  <c r="BY18" i="6"/>
  <c r="BY20" i="6" s="1"/>
  <c r="CA18" i="6"/>
  <c r="CB18" i="6"/>
  <c r="CC18" i="6"/>
  <c r="CD18" i="6"/>
  <c r="CE18" i="6"/>
  <c r="CF18" i="6"/>
  <c r="CF20" i="6" s="1"/>
  <c r="CG18" i="6"/>
  <c r="CG20" i="6" s="1"/>
  <c r="CI18" i="6"/>
  <c r="CI20" i="6" s="1"/>
  <c r="CJ18" i="6"/>
  <c r="CK18" i="6"/>
  <c r="CL18" i="6"/>
  <c r="CM18" i="6"/>
  <c r="CN18" i="6"/>
  <c r="CO18" i="6"/>
  <c r="CO20" i="6" s="1"/>
  <c r="CQ18" i="6"/>
  <c r="CR18" i="6"/>
  <c r="CS18" i="6"/>
  <c r="CT18" i="6"/>
  <c r="CU18" i="6"/>
  <c r="CV18" i="6"/>
  <c r="CW18" i="6"/>
  <c r="CW20" i="6" s="1"/>
  <c r="CY18" i="6"/>
  <c r="CY20" i="6" s="1"/>
  <c r="CZ18" i="6"/>
  <c r="DA18" i="6"/>
  <c r="DA20" i="6" s="1"/>
  <c r="DB18" i="6"/>
  <c r="DC18" i="6"/>
  <c r="J19" i="6"/>
  <c r="M19" i="6"/>
  <c r="O19" i="6"/>
  <c r="P19" i="6"/>
  <c r="R19" i="6"/>
  <c r="U19" i="6"/>
  <c r="W19" i="6"/>
  <c r="X19" i="6"/>
  <c r="Z19" i="6"/>
  <c r="AA19" i="6"/>
  <c r="AC19" i="6"/>
  <c r="AE19" i="6"/>
  <c r="AF19" i="6"/>
  <c r="AH19" i="6"/>
  <c r="AI19" i="6"/>
  <c r="AK19" i="6"/>
  <c r="AM19" i="6"/>
  <c r="AN19" i="6"/>
  <c r="AP19" i="6"/>
  <c r="AQ19" i="6"/>
  <c r="AS19" i="6"/>
  <c r="AU19" i="6"/>
  <c r="AV19" i="6"/>
  <c r="AX19" i="6"/>
  <c r="BA19" i="6"/>
  <c r="BC19" i="6"/>
  <c r="BD19" i="6"/>
  <c r="BF19" i="6"/>
  <c r="BI19" i="6"/>
  <c r="BK19" i="6"/>
  <c r="BL19" i="6"/>
  <c r="BN19" i="6"/>
  <c r="BQ19" i="6"/>
  <c r="BS19" i="6"/>
  <c r="BT19" i="6"/>
  <c r="BV19" i="6"/>
  <c r="BY19" i="6"/>
  <c r="CA19" i="6"/>
  <c r="CB19" i="6"/>
  <c r="CD19" i="6"/>
  <c r="CG19" i="6"/>
  <c r="CI19" i="6"/>
  <c r="CJ19" i="6"/>
  <c r="CL19" i="6"/>
  <c r="CM19" i="6"/>
  <c r="CO19" i="6"/>
  <c r="CQ19" i="6"/>
  <c r="CR19" i="6"/>
  <c r="CT19" i="6"/>
  <c r="CW19" i="6"/>
  <c r="CY19" i="6"/>
  <c r="CZ19" i="6"/>
  <c r="DB19" i="6"/>
  <c r="DC19" i="6"/>
  <c r="K20" i="6"/>
  <c r="L20" i="6"/>
  <c r="O20" i="6"/>
  <c r="P20" i="6"/>
  <c r="Q20" i="6"/>
  <c r="R20" i="6"/>
  <c r="S20" i="6"/>
  <c r="X20" i="6"/>
  <c r="Y20" i="6"/>
  <c r="Z20" i="6"/>
  <c r="AA20" i="6"/>
  <c r="AB20" i="6"/>
  <c r="AE20" i="6"/>
  <c r="AF20" i="6"/>
  <c r="AG20" i="6"/>
  <c r="AH20" i="6"/>
  <c r="AI20" i="6"/>
  <c r="AJ20" i="6"/>
  <c r="AN20" i="6"/>
  <c r="AP20" i="6"/>
  <c r="AQ20" i="6"/>
  <c r="AR20" i="6"/>
  <c r="AU20" i="6"/>
  <c r="AV20" i="6"/>
  <c r="AW20" i="6"/>
  <c r="AY20" i="6"/>
  <c r="AZ20" i="6"/>
  <c r="BC20" i="6"/>
  <c r="BD20" i="6"/>
  <c r="BF20" i="6"/>
  <c r="BG20" i="6"/>
  <c r="BH20" i="6"/>
  <c r="BK20" i="6"/>
  <c r="BL20" i="6"/>
  <c r="BM20" i="6"/>
  <c r="BO20" i="6"/>
  <c r="BS20" i="6"/>
  <c r="BT20" i="6"/>
  <c r="BU20" i="6"/>
  <c r="BV20" i="6"/>
  <c r="BW20" i="6"/>
  <c r="BX20" i="6"/>
  <c r="CA20" i="6"/>
  <c r="CB20" i="6"/>
  <c r="CC20" i="6"/>
  <c r="CD20" i="6"/>
  <c r="CE20" i="6"/>
  <c r="CJ20" i="6"/>
  <c r="CK20" i="6"/>
  <c r="CL20" i="6"/>
  <c r="CM20" i="6"/>
  <c r="CN20" i="6"/>
  <c r="CQ20" i="6"/>
  <c r="CR20" i="6"/>
  <c r="CS20" i="6"/>
  <c r="CT20" i="6"/>
  <c r="CU20" i="6"/>
  <c r="CV20" i="6"/>
  <c r="CZ20" i="6"/>
  <c r="DB20" i="6"/>
  <c r="DC20" i="6"/>
  <c r="H13" i="6"/>
  <c r="H33" i="6" s="1"/>
  <c r="H10" i="6"/>
  <c r="H17" i="6" s="1"/>
  <c r="AY19" i="6" l="1"/>
  <c r="BW19" i="6"/>
  <c r="K19" i="6"/>
  <c r="DA17" i="6"/>
  <c r="DA19" i="6"/>
  <c r="CS17" i="6"/>
  <c r="CS19" i="6"/>
  <c r="CK17" i="6"/>
  <c r="CK19" i="6"/>
  <c r="CC17" i="6"/>
  <c r="CC19" i="6"/>
  <c r="BU17" i="6"/>
  <c r="BU19" i="6"/>
  <c r="BM17" i="6"/>
  <c r="BM19" i="6"/>
  <c r="BE17" i="6"/>
  <c r="BE19" i="6"/>
  <c r="AW17" i="6"/>
  <c r="AW19" i="6"/>
  <c r="AO17" i="6"/>
  <c r="AO19" i="6"/>
  <c r="AG17" i="6"/>
  <c r="AG19" i="6"/>
  <c r="Y17" i="6"/>
  <c r="Y19" i="6"/>
  <c r="Q17" i="6"/>
  <c r="Q19" i="6"/>
  <c r="CU19" i="6"/>
  <c r="BG19" i="6"/>
  <c r="CE19" i="6"/>
  <c r="S19" i="6"/>
  <c r="CV33" i="6"/>
  <c r="CV39" i="6" s="1"/>
  <c r="CV19" i="6"/>
  <c r="CN33" i="6"/>
  <c r="CN39" i="6" s="1"/>
  <c r="CN19" i="6"/>
  <c r="CF33" i="6"/>
  <c r="CF39" i="6" s="1"/>
  <c r="CF19" i="6"/>
  <c r="BX33" i="6"/>
  <c r="BX39" i="6" s="1"/>
  <c r="BX19" i="6"/>
  <c r="BP33" i="6"/>
  <c r="BP39" i="6" s="1"/>
  <c r="BP19" i="6"/>
  <c r="BH33" i="6"/>
  <c r="BH39" i="6" s="1"/>
  <c r="BH19" i="6"/>
  <c r="AZ33" i="6"/>
  <c r="AZ39" i="6" s="1"/>
  <c r="AZ19" i="6"/>
  <c r="AR33" i="6"/>
  <c r="AR39" i="6" s="1"/>
  <c r="AR19" i="6"/>
  <c r="AJ33" i="6"/>
  <c r="AJ39" i="6" s="1"/>
  <c r="AJ19" i="6"/>
  <c r="AB33" i="6"/>
  <c r="AB39" i="6" s="1"/>
  <c r="AB19" i="6"/>
  <c r="T33" i="6"/>
  <c r="T39" i="6" s="1"/>
  <c r="T19" i="6"/>
  <c r="CX18" i="6"/>
  <c r="CX20" i="6" s="1"/>
  <c r="CX19" i="6"/>
  <c r="CP18" i="6"/>
  <c r="CP20" i="6" s="1"/>
  <c r="CP19" i="6"/>
  <c r="CH18" i="6"/>
  <c r="CH20" i="6" s="1"/>
  <c r="CH19" i="6"/>
  <c r="BZ18" i="6"/>
  <c r="BZ20" i="6" s="1"/>
  <c r="BZ19" i="6"/>
  <c r="BR18" i="6"/>
  <c r="BR20" i="6" s="1"/>
  <c r="BR19" i="6"/>
  <c r="BJ18" i="6"/>
  <c r="BJ20" i="6" s="1"/>
  <c r="BJ19" i="6"/>
  <c r="BB18" i="6"/>
  <c r="BB20" i="6" s="1"/>
  <c r="BB19" i="6"/>
  <c r="AT18" i="6"/>
  <c r="AT20" i="6" s="1"/>
  <c r="AT19" i="6"/>
  <c r="AL18" i="6"/>
  <c r="AL20" i="6" s="1"/>
  <c r="AL19" i="6"/>
  <c r="AD18" i="6"/>
  <c r="AD20" i="6" s="1"/>
  <c r="AD19" i="6"/>
  <c r="V18" i="6"/>
  <c r="V20" i="6" s="1"/>
  <c r="V19" i="6"/>
  <c r="N18" i="6"/>
  <c r="N20" i="6" s="1"/>
  <c r="N19" i="6"/>
  <c r="BO19" i="6"/>
  <c r="AT17" i="6"/>
  <c r="L19" i="6"/>
  <c r="I18" i="6"/>
  <c r="I20" i="6" s="1"/>
  <c r="J18" i="6"/>
  <c r="J20" i="6" s="1"/>
  <c r="I19" i="6"/>
  <c r="I33" i="6"/>
  <c r="I39" i="6" s="1"/>
  <c r="H18" i="6"/>
  <c r="H20" i="6" s="1"/>
  <c r="H19" i="6"/>
  <c r="AN15" i="27"/>
  <c r="AN14" i="27"/>
  <c r="AN13" i="27"/>
  <c r="AN12" i="27"/>
  <c r="AN11" i="27"/>
  <c r="AN10" i="27"/>
  <c r="AN9" i="27"/>
  <c r="AN8" i="27"/>
  <c r="AN7" i="27"/>
  <c r="AN6" i="27"/>
  <c r="I11" i="4"/>
  <c r="I12" i="4" s="1"/>
  <c r="I6" i="4"/>
  <c r="I7" i="4"/>
  <c r="I8" i="4"/>
  <c r="I9" i="4"/>
  <c r="I10" i="4"/>
  <c r="F105" i="41" l="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Z5" i="4" l="1"/>
  <c r="Z4" i="4"/>
  <c r="Z8" i="4"/>
  <c r="AA8" i="4" s="1"/>
  <c r="Z11" i="4"/>
  <c r="AA11" i="4" s="1"/>
  <c r="Z6" i="4"/>
  <c r="AA6" i="4" s="1"/>
  <c r="E55" i="24" l="1"/>
  <c r="F55" i="24"/>
  <c r="G55" i="24"/>
  <c r="H55" i="24"/>
  <c r="I55" i="24"/>
  <c r="J55" i="24"/>
  <c r="J57" i="24" s="1"/>
  <c r="K55" i="24"/>
  <c r="L55" i="24"/>
  <c r="M55" i="24"/>
  <c r="N55" i="24"/>
  <c r="O55" i="24"/>
  <c r="P55" i="24"/>
  <c r="E56" i="24"/>
  <c r="E59" i="24" s="1"/>
  <c r="F56" i="24"/>
  <c r="G56" i="24"/>
  <c r="H56" i="24"/>
  <c r="I56" i="24"/>
  <c r="J56" i="24"/>
  <c r="K56" i="24"/>
  <c r="L56" i="24"/>
  <c r="M56" i="24"/>
  <c r="N56" i="24"/>
  <c r="N57" i="24" s="1"/>
  <c r="O56" i="24"/>
  <c r="P56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E11" i="35"/>
  <c r="D11" i="35"/>
  <c r="AN5" i="50"/>
  <c r="Z7" i="4"/>
  <c r="AN7" i="50"/>
  <c r="Z9" i="4"/>
  <c r="Z10" i="4"/>
  <c r="AN10" i="50"/>
  <c r="Z12" i="4"/>
  <c r="Z13" i="4"/>
  <c r="Z14" i="4"/>
  <c r="Z15" i="4"/>
  <c r="Z16" i="4"/>
  <c r="Z17" i="4"/>
  <c r="Z18" i="4"/>
  <c r="AN4" i="50"/>
  <c r="AB4" i="50"/>
  <c r="AA4" i="50"/>
  <c r="Z4" i="50"/>
  <c r="Y4" i="50"/>
  <c r="V4" i="50"/>
  <c r="U4" i="50"/>
  <c r="T4" i="50"/>
  <c r="S14" i="4"/>
  <c r="R14" i="4" s="1"/>
  <c r="Q4" i="50" s="1"/>
  <c r="Q59" i="24" l="1"/>
  <c r="I57" i="24"/>
  <c r="F59" i="24"/>
  <c r="AN15" i="50"/>
  <c r="AA16" i="4"/>
  <c r="AN11" i="50"/>
  <c r="AA12" i="4"/>
  <c r="AN14" i="50"/>
  <c r="AA15" i="4"/>
  <c r="AN6" i="50"/>
  <c r="AA7" i="4"/>
  <c r="AN17" i="50"/>
  <c r="AA18" i="4"/>
  <c r="AN9" i="50"/>
  <c r="AA10" i="4"/>
  <c r="AN16" i="50"/>
  <c r="AA17" i="4"/>
  <c r="AN12" i="50"/>
  <c r="AA13" i="4"/>
  <c r="AN8" i="50"/>
  <c r="AA9" i="4"/>
  <c r="AN13" i="50"/>
  <c r="AA14" i="4"/>
  <c r="M57" i="24"/>
  <c r="E57" i="24"/>
  <c r="E60" i="24" s="1"/>
  <c r="G59" i="24"/>
  <c r="H59" i="24" s="1"/>
  <c r="I59" i="24" s="1"/>
  <c r="J59" i="24" s="1"/>
  <c r="K59" i="24" s="1"/>
  <c r="L59" i="24" s="1"/>
  <c r="M59" i="24" s="1"/>
  <c r="N59" i="24" s="1"/>
  <c r="O59" i="24" s="1"/>
  <c r="P59" i="24" s="1"/>
  <c r="Q56" i="24"/>
  <c r="H57" i="24"/>
  <c r="E58" i="24"/>
  <c r="F58" i="24" s="1"/>
  <c r="G58" i="24" s="1"/>
  <c r="H58" i="24" s="1"/>
  <c r="I58" i="24" s="1"/>
  <c r="J58" i="24" s="1"/>
  <c r="K58" i="24" s="1"/>
  <c r="L58" i="24" s="1"/>
  <c r="M58" i="24" s="1"/>
  <c r="N58" i="24" s="1"/>
  <c r="O58" i="24" s="1"/>
  <c r="P58" i="24" s="1"/>
  <c r="L57" i="24"/>
  <c r="Q55" i="24"/>
  <c r="Q58" i="24"/>
  <c r="P57" i="24"/>
  <c r="F57" i="24"/>
  <c r="F60" i="24" s="1"/>
  <c r="G57" i="24"/>
  <c r="K57" i="24"/>
  <c r="O57" i="24"/>
  <c r="Z20" i="4" l="1"/>
  <c r="G24" i="3" s="1"/>
  <c r="G60" i="24"/>
  <c r="H60" i="24" s="1"/>
  <c r="I60" i="24" s="1"/>
  <c r="J60" i="24" s="1"/>
  <c r="K60" i="24" s="1"/>
  <c r="L60" i="24" s="1"/>
  <c r="M60" i="24" s="1"/>
  <c r="N60" i="24" s="1"/>
  <c r="O60" i="24" s="1"/>
  <c r="P60" i="24" s="1"/>
  <c r="I28" i="35" l="1"/>
  <c r="F24" i="3" s="1"/>
  <c r="E4" i="50"/>
  <c r="G4" i="50"/>
  <c r="F4" i="50"/>
  <c r="D4" i="50"/>
  <c r="C4" i="50"/>
  <c r="H32" i="28" l="1"/>
  <c r="F29" i="3" s="1"/>
  <c r="I100" i="33" l="1"/>
  <c r="H100" i="33"/>
  <c r="I100" i="18"/>
  <c r="H100" i="18"/>
  <c r="I100" i="16"/>
  <c r="H100" i="16"/>
  <c r="I100" i="14"/>
  <c r="H100" i="14"/>
  <c r="I100" i="12"/>
  <c r="H100" i="12"/>
  <c r="I150" i="10"/>
  <c r="H150" i="10"/>
  <c r="I100" i="7"/>
  <c r="H100" i="7"/>
  <c r="I150" i="5"/>
  <c r="H150" i="5"/>
  <c r="G29" i="3"/>
  <c r="AA139" i="24"/>
  <c r="AB139" i="24"/>
  <c r="AA140" i="24"/>
  <c r="AB140" i="24"/>
  <c r="O139" i="24"/>
  <c r="P139" i="24"/>
  <c r="Q139" i="24"/>
  <c r="R139" i="24"/>
  <c r="S139" i="24"/>
  <c r="T139" i="24"/>
  <c r="U139" i="24"/>
  <c r="V139" i="24"/>
  <c r="W139" i="24"/>
  <c r="X139" i="24"/>
  <c r="Y139" i="24"/>
  <c r="Z139" i="24"/>
  <c r="O140" i="24"/>
  <c r="P140" i="24"/>
  <c r="Q140" i="24"/>
  <c r="R140" i="24"/>
  <c r="R141" i="24" s="1"/>
  <c r="S140" i="24"/>
  <c r="T140" i="24"/>
  <c r="T141" i="24" s="1"/>
  <c r="U140" i="24"/>
  <c r="U141" i="24" s="1"/>
  <c r="V140" i="24"/>
  <c r="W140" i="24"/>
  <c r="W141" i="24" s="1"/>
  <c r="X140" i="24"/>
  <c r="Y140" i="24"/>
  <c r="Z140" i="24"/>
  <c r="Z141" i="24" s="1"/>
  <c r="O141" i="24"/>
  <c r="P141" i="24"/>
  <c r="Q141" i="24"/>
  <c r="S141" i="24"/>
  <c r="V141" i="24"/>
  <c r="X141" i="24" l="1"/>
  <c r="Y141" i="24"/>
  <c r="AB141" i="24"/>
  <c r="AA141" i="24"/>
  <c r="AC136" i="24" l="1"/>
  <c r="AC135" i="24"/>
  <c r="I15" i="49" l="1"/>
  <c r="I25" i="49" s="1"/>
  <c r="H15" i="49"/>
  <c r="H25" i="49" s="1"/>
  <c r="E14" i="49"/>
  <c r="D14" i="49"/>
  <c r="C14" i="49"/>
  <c r="E13" i="49"/>
  <c r="D13" i="49"/>
  <c r="C13" i="49"/>
  <c r="E12" i="49"/>
  <c r="D12" i="49"/>
  <c r="C12" i="49"/>
  <c r="E11" i="49"/>
  <c r="D11" i="49"/>
  <c r="C11" i="49"/>
  <c r="E10" i="49"/>
  <c r="D10" i="49"/>
  <c r="C10" i="49"/>
  <c r="E9" i="49"/>
  <c r="D9" i="49"/>
  <c r="C9" i="49"/>
  <c r="E8" i="49"/>
  <c r="D8" i="49"/>
  <c r="C8" i="49"/>
  <c r="E7" i="49"/>
  <c r="D7" i="49"/>
  <c r="C7" i="49"/>
  <c r="E6" i="49"/>
  <c r="D6" i="49"/>
  <c r="C6" i="49"/>
  <c r="E5" i="49"/>
  <c r="D5" i="49"/>
  <c r="C5" i="49"/>
  <c r="F14" i="48"/>
  <c r="F14" i="49" s="1"/>
  <c r="F13" i="48"/>
  <c r="F13" i="49" s="1"/>
  <c r="F12" i="48"/>
  <c r="F12" i="49" s="1"/>
  <c r="F11" i="48"/>
  <c r="F11" i="49" s="1"/>
  <c r="F10" i="48"/>
  <c r="F10" i="49" s="1"/>
  <c r="F9" i="48"/>
  <c r="F9" i="49" s="1"/>
  <c r="F8" i="48"/>
  <c r="F8" i="49" s="1"/>
  <c r="F7" i="48"/>
  <c r="F7" i="49" s="1"/>
  <c r="F6" i="48"/>
  <c r="F6" i="49" s="1"/>
  <c r="F5" i="48"/>
  <c r="F5" i="49" s="1"/>
  <c r="J14" i="49" l="1"/>
  <c r="G14" i="49" s="1"/>
  <c r="J7" i="49"/>
  <c r="G7" i="49" s="1"/>
  <c r="J8" i="49"/>
  <c r="G8" i="49" s="1"/>
  <c r="J11" i="49"/>
  <c r="G11" i="49" s="1"/>
  <c r="J9" i="49"/>
  <c r="G9" i="49" s="1"/>
  <c r="J12" i="49"/>
  <c r="G12" i="49" s="1"/>
  <c r="J13" i="49"/>
  <c r="G13" i="49" s="1"/>
  <c r="J6" i="49"/>
  <c r="G6" i="49" s="1"/>
  <c r="J5" i="49"/>
  <c r="J10" i="49"/>
  <c r="G10" i="49" s="1"/>
  <c r="G5" i="49" l="1"/>
  <c r="G15" i="49" s="1"/>
  <c r="G25" i="49" s="1"/>
  <c r="J15" i="49"/>
  <c r="J25" i="49" s="1"/>
  <c r="I13" i="34" l="1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H13" i="34"/>
  <c r="BB21" i="34"/>
  <c r="BA21" i="34"/>
  <c r="AZ21" i="34"/>
  <c r="AY21" i="34"/>
  <c r="AX21" i="34"/>
  <c r="AW21" i="34"/>
  <c r="AV21" i="34"/>
  <c r="AU21" i="34"/>
  <c r="AT21" i="34"/>
  <c r="AS21" i="34"/>
  <c r="AR21" i="34"/>
  <c r="AQ21" i="34"/>
  <c r="BB20" i="34"/>
  <c r="BA20" i="34"/>
  <c r="AZ20" i="34"/>
  <c r="AY20" i="34"/>
  <c r="AX20" i="34"/>
  <c r="AW20" i="34"/>
  <c r="AV20" i="34"/>
  <c r="AU20" i="34"/>
  <c r="AT20" i="34"/>
  <c r="AS20" i="34"/>
  <c r="AR20" i="34"/>
  <c r="AQ20" i="34"/>
  <c r="BB18" i="34"/>
  <c r="BA18" i="34"/>
  <c r="AZ18" i="34"/>
  <c r="AY18" i="34"/>
  <c r="AX18" i="34"/>
  <c r="AW18" i="34"/>
  <c r="AV18" i="34"/>
  <c r="AU18" i="34"/>
  <c r="AT18" i="34"/>
  <c r="AS18" i="34"/>
  <c r="AR18" i="34"/>
  <c r="AQ18" i="34"/>
  <c r="BB15" i="34"/>
  <c r="BA15" i="34"/>
  <c r="BA22" i="34" s="1"/>
  <c r="AZ15" i="34"/>
  <c r="AZ22" i="34" s="1"/>
  <c r="AY15" i="34"/>
  <c r="AY22" i="34" s="1"/>
  <c r="AX15" i="34"/>
  <c r="AX22" i="34" s="1"/>
  <c r="AW15" i="34"/>
  <c r="AW22" i="34" s="1"/>
  <c r="AV15" i="34"/>
  <c r="AV22" i="34" s="1"/>
  <c r="AU15" i="34"/>
  <c r="AT15" i="34"/>
  <c r="AS15" i="34"/>
  <c r="AS22" i="34" s="1"/>
  <c r="AR15" i="34"/>
  <c r="AR22" i="34" s="1"/>
  <c r="AQ15" i="34"/>
  <c r="AQ22" i="34" s="1"/>
  <c r="BB10" i="34"/>
  <c r="BA10" i="34"/>
  <c r="AZ10" i="34"/>
  <c r="AY10" i="34"/>
  <c r="AX10" i="34"/>
  <c r="AW10" i="34"/>
  <c r="AV10" i="34"/>
  <c r="AU10" i="34"/>
  <c r="AT10" i="34"/>
  <c r="AS10" i="34"/>
  <c r="AR10" i="34"/>
  <c r="AQ10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BD21" i="34"/>
  <c r="BC21" i="34"/>
  <c r="AP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AA21" i="34"/>
  <c r="BD20" i="34"/>
  <c r="BC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BD18" i="34"/>
  <c r="BC18" i="34"/>
  <c r="AP18" i="34"/>
  <c r="AO18" i="34"/>
  <c r="AN18" i="34"/>
  <c r="AM18" i="34"/>
  <c r="AL18" i="34"/>
  <c r="AK18" i="34"/>
  <c r="AJ18" i="34"/>
  <c r="AI18" i="34"/>
  <c r="AH18" i="34"/>
  <c r="AG18" i="34"/>
  <c r="AF18" i="34"/>
  <c r="AE18" i="34"/>
  <c r="AD18" i="34"/>
  <c r="AC18" i="34"/>
  <c r="AB18" i="34"/>
  <c r="AA18" i="34"/>
  <c r="BD15" i="34"/>
  <c r="BC15" i="34"/>
  <c r="AP15" i="34"/>
  <c r="AP22" i="34" s="1"/>
  <c r="AO15" i="34"/>
  <c r="AN15" i="34"/>
  <c r="AM15" i="34"/>
  <c r="AL15" i="34"/>
  <c r="AK15" i="34"/>
  <c r="AJ15" i="34"/>
  <c r="AI15" i="34"/>
  <c r="AH15" i="34"/>
  <c r="AH22" i="34" s="1"/>
  <c r="AG15" i="34"/>
  <c r="AF15" i="34"/>
  <c r="AE15" i="34"/>
  <c r="AD15" i="34"/>
  <c r="AC15" i="34"/>
  <c r="AB15" i="34"/>
  <c r="AA15" i="34"/>
  <c r="BD10" i="34"/>
  <c r="BC10" i="34"/>
  <c r="AP10" i="34"/>
  <c r="AO10" i="34"/>
  <c r="AN10" i="34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AA10" i="34"/>
  <c r="BD7" i="34"/>
  <c r="BC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AA7" i="34"/>
  <c r="C83" i="33"/>
  <c r="E83" i="33"/>
  <c r="C84" i="33"/>
  <c r="E84" i="33"/>
  <c r="C85" i="33"/>
  <c r="E85" i="33"/>
  <c r="C86" i="33"/>
  <c r="E86" i="33"/>
  <c r="C87" i="33"/>
  <c r="E87" i="33"/>
  <c r="C88" i="33"/>
  <c r="E88" i="33"/>
  <c r="C89" i="33"/>
  <c r="E89" i="33"/>
  <c r="C61" i="33"/>
  <c r="D61" i="33"/>
  <c r="E61" i="33"/>
  <c r="C62" i="33"/>
  <c r="D62" i="33"/>
  <c r="E62" i="33"/>
  <c r="C63" i="33"/>
  <c r="D63" i="33"/>
  <c r="E63" i="33"/>
  <c r="C64" i="33"/>
  <c r="D64" i="33"/>
  <c r="E64" i="33"/>
  <c r="C65" i="33"/>
  <c r="D65" i="33"/>
  <c r="E65" i="33"/>
  <c r="C66" i="33"/>
  <c r="D66" i="33"/>
  <c r="E66" i="33"/>
  <c r="C67" i="33"/>
  <c r="D67" i="33"/>
  <c r="E67" i="33"/>
  <c r="C68" i="33"/>
  <c r="D68" i="33"/>
  <c r="E68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C14" i="33"/>
  <c r="D14" i="33"/>
  <c r="E14" i="33"/>
  <c r="C15" i="33"/>
  <c r="D15" i="33"/>
  <c r="E15" i="33"/>
  <c r="C16" i="33"/>
  <c r="D16" i="33"/>
  <c r="E16" i="33"/>
  <c r="C17" i="33"/>
  <c r="D17" i="33"/>
  <c r="E17" i="33"/>
  <c r="C18" i="33"/>
  <c r="D18" i="33"/>
  <c r="E18" i="33"/>
  <c r="C19" i="33"/>
  <c r="D19" i="33"/>
  <c r="E19" i="33"/>
  <c r="C20" i="33"/>
  <c r="D20" i="33"/>
  <c r="E20" i="33"/>
  <c r="C21" i="33"/>
  <c r="D21" i="33"/>
  <c r="E21" i="33"/>
  <c r="C22" i="33"/>
  <c r="D22" i="33"/>
  <c r="E22" i="33"/>
  <c r="C23" i="33"/>
  <c r="D23" i="33"/>
  <c r="E23" i="33"/>
  <c r="C24" i="33"/>
  <c r="D24" i="33"/>
  <c r="E24" i="33"/>
  <c r="C25" i="33"/>
  <c r="M25" i="33" s="1"/>
  <c r="D25" i="33"/>
  <c r="E25" i="33"/>
  <c r="C26" i="33"/>
  <c r="M26" i="33" s="1"/>
  <c r="D26" i="33"/>
  <c r="E26" i="33"/>
  <c r="C27" i="33"/>
  <c r="M27" i="33" s="1"/>
  <c r="D27" i="33"/>
  <c r="E27" i="33"/>
  <c r="F27" i="33"/>
  <c r="C28" i="33"/>
  <c r="M28" i="33" s="1"/>
  <c r="D28" i="33"/>
  <c r="E28" i="33"/>
  <c r="C29" i="33"/>
  <c r="M29" i="33" s="1"/>
  <c r="D29" i="33"/>
  <c r="E29" i="33"/>
  <c r="F29" i="33"/>
  <c r="C30" i="33"/>
  <c r="M30" i="33" s="1"/>
  <c r="D30" i="33"/>
  <c r="E30" i="33"/>
  <c r="C31" i="33"/>
  <c r="M31" i="33" s="1"/>
  <c r="D31" i="33"/>
  <c r="E31" i="33"/>
  <c r="F31" i="33"/>
  <c r="C32" i="33"/>
  <c r="M32" i="33" s="1"/>
  <c r="D32" i="33"/>
  <c r="E32" i="33"/>
  <c r="C33" i="33"/>
  <c r="M33" i="33" s="1"/>
  <c r="D33" i="33"/>
  <c r="E33" i="33"/>
  <c r="C34" i="33"/>
  <c r="M34" i="33" s="1"/>
  <c r="D34" i="33"/>
  <c r="E34" i="33"/>
  <c r="C35" i="33"/>
  <c r="M35" i="33" s="1"/>
  <c r="D35" i="33"/>
  <c r="E35" i="33"/>
  <c r="C36" i="33"/>
  <c r="M36" i="33" s="1"/>
  <c r="D36" i="33"/>
  <c r="E36" i="33"/>
  <c r="C37" i="33"/>
  <c r="M37" i="33" s="1"/>
  <c r="D37" i="33"/>
  <c r="E37" i="33"/>
  <c r="C38" i="33"/>
  <c r="M38" i="33" s="1"/>
  <c r="D38" i="33"/>
  <c r="E38" i="33"/>
  <c r="C39" i="33"/>
  <c r="M39" i="33" s="1"/>
  <c r="D39" i="33"/>
  <c r="E39" i="33"/>
  <c r="C40" i="33"/>
  <c r="M40" i="33" s="1"/>
  <c r="D40" i="33"/>
  <c r="E40" i="33"/>
  <c r="C41" i="33"/>
  <c r="M41" i="33" s="1"/>
  <c r="D41" i="33"/>
  <c r="E41" i="33"/>
  <c r="C42" i="33"/>
  <c r="M42" i="33" s="1"/>
  <c r="D42" i="33"/>
  <c r="E42" i="33"/>
  <c r="F42" i="33"/>
  <c r="C43" i="33"/>
  <c r="M43" i="33" s="1"/>
  <c r="D43" i="33"/>
  <c r="E43" i="33"/>
  <c r="C44" i="33"/>
  <c r="M44" i="33" s="1"/>
  <c r="D44" i="33"/>
  <c r="E44" i="33"/>
  <c r="C45" i="33"/>
  <c r="M45" i="33" s="1"/>
  <c r="D45" i="33"/>
  <c r="E45" i="33"/>
  <c r="C46" i="33"/>
  <c r="M46" i="33" s="1"/>
  <c r="D46" i="33"/>
  <c r="E46" i="33"/>
  <c r="F46" i="33"/>
  <c r="C47" i="33"/>
  <c r="M47" i="33" s="1"/>
  <c r="D47" i="33"/>
  <c r="E47" i="33"/>
  <c r="C48" i="33"/>
  <c r="M48" i="33" s="1"/>
  <c r="D48" i="33"/>
  <c r="E48" i="33"/>
  <c r="C49" i="33"/>
  <c r="M49" i="33" s="1"/>
  <c r="D49" i="33"/>
  <c r="E49" i="33"/>
  <c r="C50" i="33"/>
  <c r="M50" i="33" s="1"/>
  <c r="D50" i="33"/>
  <c r="E50" i="33"/>
  <c r="C51" i="33"/>
  <c r="M51" i="33" s="1"/>
  <c r="D51" i="33"/>
  <c r="E51" i="33"/>
  <c r="C52" i="33"/>
  <c r="D52" i="33"/>
  <c r="E52" i="33"/>
  <c r="C53" i="33"/>
  <c r="M53" i="33" s="1"/>
  <c r="D53" i="33"/>
  <c r="E53" i="33"/>
  <c r="C54" i="33"/>
  <c r="M54" i="33" s="1"/>
  <c r="D54" i="33"/>
  <c r="E54" i="33"/>
  <c r="C55" i="33"/>
  <c r="D55" i="33"/>
  <c r="E55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54" i="33"/>
  <c r="L53" i="33"/>
  <c r="L52" i="33"/>
  <c r="M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25" i="33"/>
  <c r="F94" i="47"/>
  <c r="F87" i="33" s="1"/>
  <c r="F93" i="47"/>
  <c r="F86" i="33" s="1"/>
  <c r="F95" i="47"/>
  <c r="F88" i="33" s="1"/>
  <c r="F92" i="47"/>
  <c r="F85" i="33" s="1"/>
  <c r="J85" i="33" s="1"/>
  <c r="G85" i="33" s="1"/>
  <c r="F91" i="47"/>
  <c r="F84" i="33" s="1"/>
  <c r="F71" i="47"/>
  <c r="F64" i="33" s="1"/>
  <c r="F70" i="47"/>
  <c r="F63" i="33" s="1"/>
  <c r="F74" i="47"/>
  <c r="F67" i="33" s="1"/>
  <c r="F73" i="47"/>
  <c r="F66" i="33" s="1"/>
  <c r="F72" i="47"/>
  <c r="F65" i="33" s="1"/>
  <c r="F54" i="47"/>
  <c r="F54" i="33" s="1"/>
  <c r="F53" i="47"/>
  <c r="F53" i="33" s="1"/>
  <c r="F52" i="47"/>
  <c r="F52" i="33" s="1"/>
  <c r="F51" i="47"/>
  <c r="F51" i="33" s="1"/>
  <c r="F50" i="47"/>
  <c r="F50" i="33" s="1"/>
  <c r="F49" i="47"/>
  <c r="F49" i="33" s="1"/>
  <c r="F48" i="47"/>
  <c r="F48" i="33" s="1"/>
  <c r="F47" i="47"/>
  <c r="F47" i="33" s="1"/>
  <c r="F46" i="47"/>
  <c r="F45" i="47"/>
  <c r="F45" i="33" s="1"/>
  <c r="F44" i="47"/>
  <c r="F44" i="33" s="1"/>
  <c r="F43" i="47"/>
  <c r="F43" i="33" s="1"/>
  <c r="F42" i="47"/>
  <c r="F41" i="47"/>
  <c r="F41" i="33" s="1"/>
  <c r="F40" i="47"/>
  <c r="F40" i="33" s="1"/>
  <c r="F39" i="47"/>
  <c r="F39" i="33" s="1"/>
  <c r="F38" i="47"/>
  <c r="F38" i="33" s="1"/>
  <c r="F37" i="47"/>
  <c r="F37" i="33" s="1"/>
  <c r="F36" i="47"/>
  <c r="F36" i="33" s="1"/>
  <c r="F35" i="47"/>
  <c r="F35" i="33" s="1"/>
  <c r="F34" i="47"/>
  <c r="F34" i="33" s="1"/>
  <c r="F33" i="47"/>
  <c r="F33" i="33" s="1"/>
  <c r="F32" i="47"/>
  <c r="F32" i="33" s="1"/>
  <c r="F31" i="47"/>
  <c r="F30" i="47"/>
  <c r="F30" i="33" s="1"/>
  <c r="F29" i="47"/>
  <c r="F28" i="47"/>
  <c r="F28" i="33" s="1"/>
  <c r="F27" i="47"/>
  <c r="F26" i="47"/>
  <c r="F26" i="33" s="1"/>
  <c r="F25" i="47"/>
  <c r="F25" i="33" s="1"/>
  <c r="BE41" i="19"/>
  <c r="AC41" i="19"/>
  <c r="Y41" i="19"/>
  <c r="I41" i="19"/>
  <c r="I22" i="19"/>
  <c r="J22" i="19"/>
  <c r="J41" i="19" s="1"/>
  <c r="K22" i="19"/>
  <c r="K41" i="19" s="1"/>
  <c r="L22" i="19"/>
  <c r="L41" i="19" s="1"/>
  <c r="M22" i="19"/>
  <c r="M41" i="19" s="1"/>
  <c r="N22" i="19"/>
  <c r="N41" i="19" s="1"/>
  <c r="O22" i="19"/>
  <c r="O41" i="19" s="1"/>
  <c r="P22" i="19"/>
  <c r="P41" i="19" s="1"/>
  <c r="Q22" i="19"/>
  <c r="Q41" i="19" s="1"/>
  <c r="R22" i="19"/>
  <c r="R41" i="19" s="1"/>
  <c r="S22" i="19"/>
  <c r="S41" i="19" s="1"/>
  <c r="T22" i="19"/>
  <c r="T41" i="19" s="1"/>
  <c r="U22" i="19"/>
  <c r="U41" i="19" s="1"/>
  <c r="V22" i="19"/>
  <c r="V41" i="19" s="1"/>
  <c r="W22" i="19"/>
  <c r="W41" i="19" s="1"/>
  <c r="X22" i="19"/>
  <c r="X41" i="19" s="1"/>
  <c r="Y22" i="19"/>
  <c r="Z22" i="19"/>
  <c r="Z41" i="19" s="1"/>
  <c r="AA22" i="19"/>
  <c r="AA41" i="19" s="1"/>
  <c r="AB22" i="19"/>
  <c r="AB41" i="19" s="1"/>
  <c r="AC22" i="19"/>
  <c r="AD22" i="19"/>
  <c r="AD41" i="19" s="1"/>
  <c r="AE22" i="19"/>
  <c r="AE41" i="19" s="1"/>
  <c r="AF22" i="19"/>
  <c r="AF41" i="19" s="1"/>
  <c r="AG22" i="19"/>
  <c r="AG41" i="19" s="1"/>
  <c r="AH22" i="19"/>
  <c r="AH41" i="19" s="1"/>
  <c r="AI22" i="19"/>
  <c r="AI41" i="19" s="1"/>
  <c r="AJ22" i="19"/>
  <c r="AJ41" i="19" s="1"/>
  <c r="AK22" i="19"/>
  <c r="AK41" i="19" s="1"/>
  <c r="AL22" i="19"/>
  <c r="AL41" i="19" s="1"/>
  <c r="AM22" i="19"/>
  <c r="AM41" i="19" s="1"/>
  <c r="AN22" i="19"/>
  <c r="AN41" i="19" s="1"/>
  <c r="AO22" i="19"/>
  <c r="AO41" i="19" s="1"/>
  <c r="AP22" i="19"/>
  <c r="AP41" i="19" s="1"/>
  <c r="AQ22" i="19"/>
  <c r="AQ41" i="19" s="1"/>
  <c r="AR22" i="19"/>
  <c r="AR41" i="19" s="1"/>
  <c r="AS22" i="19"/>
  <c r="AS41" i="19" s="1"/>
  <c r="AT22" i="19"/>
  <c r="AT41" i="19" s="1"/>
  <c r="AU22" i="19"/>
  <c r="AU41" i="19" s="1"/>
  <c r="AV22" i="19"/>
  <c r="AV41" i="19" s="1"/>
  <c r="AW22" i="19"/>
  <c r="AW41" i="19" s="1"/>
  <c r="AX22" i="19"/>
  <c r="AX41" i="19" s="1"/>
  <c r="AY22" i="19"/>
  <c r="AY41" i="19" s="1"/>
  <c r="AZ22" i="19"/>
  <c r="AZ41" i="19" s="1"/>
  <c r="BA22" i="19"/>
  <c r="BA41" i="19" s="1"/>
  <c r="BB22" i="19"/>
  <c r="BB41" i="19" s="1"/>
  <c r="BC22" i="19"/>
  <c r="BC41" i="19" s="1"/>
  <c r="BD22" i="19"/>
  <c r="BD41" i="19" s="1"/>
  <c r="BE22" i="19"/>
  <c r="H22" i="19"/>
  <c r="H41" i="19" s="1"/>
  <c r="C83" i="18"/>
  <c r="E83" i="18"/>
  <c r="C84" i="18"/>
  <c r="E84" i="18"/>
  <c r="C85" i="18"/>
  <c r="E85" i="18"/>
  <c r="C86" i="18"/>
  <c r="E86" i="18"/>
  <c r="C87" i="18"/>
  <c r="E87" i="18"/>
  <c r="C88" i="18"/>
  <c r="E88" i="18"/>
  <c r="C89" i="18"/>
  <c r="E89" i="18"/>
  <c r="C62" i="18"/>
  <c r="D62" i="18"/>
  <c r="E62" i="18"/>
  <c r="C63" i="18"/>
  <c r="D63" i="18"/>
  <c r="E63" i="18"/>
  <c r="C64" i="18"/>
  <c r="D64" i="18"/>
  <c r="E64" i="18"/>
  <c r="C65" i="18"/>
  <c r="D65" i="18"/>
  <c r="E65" i="18"/>
  <c r="C66" i="18"/>
  <c r="D66" i="18"/>
  <c r="E66" i="18"/>
  <c r="C67" i="18"/>
  <c r="D67" i="18"/>
  <c r="E67" i="18"/>
  <c r="C68" i="18"/>
  <c r="D68" i="18"/>
  <c r="E68" i="18"/>
  <c r="C10" i="18"/>
  <c r="D10" i="18"/>
  <c r="E10" i="18"/>
  <c r="C11" i="18"/>
  <c r="D11" i="18"/>
  <c r="E11" i="18"/>
  <c r="C12" i="18"/>
  <c r="D12" i="18"/>
  <c r="E12" i="18"/>
  <c r="C13" i="18"/>
  <c r="D13" i="18"/>
  <c r="E13" i="18"/>
  <c r="C14" i="18"/>
  <c r="D14" i="18"/>
  <c r="E14" i="18"/>
  <c r="C15" i="18"/>
  <c r="D15" i="18"/>
  <c r="E15" i="18"/>
  <c r="C16" i="18"/>
  <c r="D16" i="18"/>
  <c r="E16" i="18"/>
  <c r="C17" i="18"/>
  <c r="D17" i="18"/>
  <c r="E17" i="18"/>
  <c r="C18" i="18"/>
  <c r="D18" i="18"/>
  <c r="E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M25" i="18" s="1"/>
  <c r="D25" i="18"/>
  <c r="E25" i="18"/>
  <c r="C26" i="18"/>
  <c r="M26" i="18" s="1"/>
  <c r="D26" i="18"/>
  <c r="E26" i="18"/>
  <c r="F26" i="18"/>
  <c r="C27" i="18"/>
  <c r="M27" i="18" s="1"/>
  <c r="D27" i="18"/>
  <c r="E27" i="18"/>
  <c r="C28" i="18"/>
  <c r="M28" i="18" s="1"/>
  <c r="D28" i="18"/>
  <c r="E28" i="18"/>
  <c r="F28" i="18"/>
  <c r="C29" i="18"/>
  <c r="M29" i="18" s="1"/>
  <c r="D29" i="18"/>
  <c r="E29" i="18"/>
  <c r="C30" i="18"/>
  <c r="M30" i="18" s="1"/>
  <c r="D30" i="18"/>
  <c r="E30" i="18"/>
  <c r="C31" i="18"/>
  <c r="M31" i="18" s="1"/>
  <c r="D31" i="18"/>
  <c r="E31" i="18"/>
  <c r="C32" i="18"/>
  <c r="M32" i="18" s="1"/>
  <c r="D32" i="18"/>
  <c r="E32" i="18"/>
  <c r="C33" i="18"/>
  <c r="M33" i="18" s="1"/>
  <c r="D33" i="18"/>
  <c r="E33" i="18"/>
  <c r="C34" i="18"/>
  <c r="M34" i="18" s="1"/>
  <c r="D34" i="18"/>
  <c r="E34" i="18"/>
  <c r="F34" i="18"/>
  <c r="C35" i="18"/>
  <c r="M35" i="18" s="1"/>
  <c r="D35" i="18"/>
  <c r="E35" i="18"/>
  <c r="C36" i="18"/>
  <c r="M36" i="18" s="1"/>
  <c r="D36" i="18"/>
  <c r="E36" i="18"/>
  <c r="F36" i="18"/>
  <c r="C37" i="18"/>
  <c r="M37" i="18" s="1"/>
  <c r="D37" i="18"/>
  <c r="E37" i="18"/>
  <c r="C38" i="18"/>
  <c r="M38" i="18" s="1"/>
  <c r="D38" i="18"/>
  <c r="E38" i="18"/>
  <c r="C39" i="18"/>
  <c r="M39" i="18" s="1"/>
  <c r="D39" i="18"/>
  <c r="E39" i="18"/>
  <c r="C40" i="18"/>
  <c r="M40" i="18" s="1"/>
  <c r="D40" i="18"/>
  <c r="E40" i="18"/>
  <c r="F40" i="18"/>
  <c r="C41" i="18"/>
  <c r="M41" i="18" s="1"/>
  <c r="D41" i="18"/>
  <c r="E41" i="18"/>
  <c r="C42" i="18"/>
  <c r="M42" i="18" s="1"/>
  <c r="D42" i="18"/>
  <c r="E42" i="18"/>
  <c r="F42" i="18"/>
  <c r="C43" i="18"/>
  <c r="M43" i="18" s="1"/>
  <c r="D43" i="18"/>
  <c r="E43" i="18"/>
  <c r="C44" i="18"/>
  <c r="M44" i="18" s="1"/>
  <c r="D44" i="18"/>
  <c r="E44" i="18"/>
  <c r="C45" i="18"/>
  <c r="M45" i="18" s="1"/>
  <c r="D45" i="18"/>
  <c r="E45" i="18"/>
  <c r="C46" i="18"/>
  <c r="M46" i="18" s="1"/>
  <c r="D46" i="18"/>
  <c r="E46" i="18"/>
  <c r="C47" i="18"/>
  <c r="M47" i="18" s="1"/>
  <c r="D47" i="18"/>
  <c r="E47" i="18"/>
  <c r="C48" i="18"/>
  <c r="M48" i="18" s="1"/>
  <c r="D48" i="18"/>
  <c r="E48" i="18"/>
  <c r="F48" i="18"/>
  <c r="C49" i="18"/>
  <c r="M49" i="18" s="1"/>
  <c r="D49" i="18"/>
  <c r="E49" i="18"/>
  <c r="C50" i="18"/>
  <c r="M50" i="18" s="1"/>
  <c r="D50" i="18"/>
  <c r="E50" i="18"/>
  <c r="F50" i="18"/>
  <c r="C51" i="18"/>
  <c r="M51" i="18" s="1"/>
  <c r="D51" i="18"/>
  <c r="E51" i="18"/>
  <c r="C52" i="18"/>
  <c r="M52" i="18" s="1"/>
  <c r="D52" i="18"/>
  <c r="E52" i="18"/>
  <c r="C53" i="18"/>
  <c r="M53" i="18" s="1"/>
  <c r="D53" i="18"/>
  <c r="E53" i="18"/>
  <c r="C54" i="18"/>
  <c r="M54" i="18" s="1"/>
  <c r="D54" i="18"/>
  <c r="E54" i="18"/>
  <c r="C55" i="18"/>
  <c r="D55" i="18"/>
  <c r="E55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F94" i="46"/>
  <c r="F87" i="18" s="1"/>
  <c r="F93" i="46"/>
  <c r="F86" i="18" s="1"/>
  <c r="F95" i="46"/>
  <c r="F88" i="18" s="1"/>
  <c r="F92" i="46"/>
  <c r="F85" i="18" s="1"/>
  <c r="F91" i="46"/>
  <c r="F84" i="18" s="1"/>
  <c r="J84" i="18" s="1"/>
  <c r="G84" i="18" s="1"/>
  <c r="F74" i="46"/>
  <c r="F67" i="18" s="1"/>
  <c r="F73" i="46"/>
  <c r="F66" i="18" s="1"/>
  <c r="F72" i="46"/>
  <c r="F65" i="18" s="1"/>
  <c r="F71" i="46"/>
  <c r="F64" i="18" s="1"/>
  <c r="F70" i="46"/>
  <c r="F63" i="18" s="1"/>
  <c r="F36" i="46"/>
  <c r="F35" i="46"/>
  <c r="F35" i="18" s="1"/>
  <c r="F34" i="46"/>
  <c r="F33" i="46"/>
  <c r="F33" i="18" s="1"/>
  <c r="F32" i="46"/>
  <c r="F32" i="18" s="1"/>
  <c r="F31" i="46"/>
  <c r="F31" i="18" s="1"/>
  <c r="F30" i="46"/>
  <c r="F30" i="18" s="1"/>
  <c r="F29" i="46"/>
  <c r="F29" i="18" s="1"/>
  <c r="F28" i="46"/>
  <c r="F27" i="46"/>
  <c r="F27" i="18" s="1"/>
  <c r="F26" i="46"/>
  <c r="F25" i="46"/>
  <c r="F25" i="18" s="1"/>
  <c r="F54" i="46"/>
  <c r="F54" i="18" s="1"/>
  <c r="F53" i="46"/>
  <c r="F53" i="18" s="1"/>
  <c r="F52" i="46"/>
  <c r="F52" i="18" s="1"/>
  <c r="F51" i="46"/>
  <c r="F51" i="18" s="1"/>
  <c r="F50" i="46"/>
  <c r="F49" i="46"/>
  <c r="F49" i="18" s="1"/>
  <c r="F48" i="46"/>
  <c r="F47" i="46"/>
  <c r="F47" i="18" s="1"/>
  <c r="F46" i="46"/>
  <c r="F46" i="18" s="1"/>
  <c r="F45" i="46"/>
  <c r="F45" i="18" s="1"/>
  <c r="F44" i="46"/>
  <c r="F44" i="18" s="1"/>
  <c r="F43" i="46"/>
  <c r="F43" i="18" s="1"/>
  <c r="F42" i="46"/>
  <c r="F41" i="46"/>
  <c r="F41" i="18" s="1"/>
  <c r="F40" i="46"/>
  <c r="F39" i="46"/>
  <c r="F39" i="18" s="1"/>
  <c r="F38" i="46"/>
  <c r="F38" i="18" s="1"/>
  <c r="F37" i="46"/>
  <c r="F37" i="18" s="1"/>
  <c r="BC47" i="17"/>
  <c r="AI47" i="17"/>
  <c r="W47" i="17"/>
  <c r="I25" i="17"/>
  <c r="I47" i="17" s="1"/>
  <c r="J25" i="17"/>
  <c r="J47" i="17" s="1"/>
  <c r="K25" i="17"/>
  <c r="K47" i="17" s="1"/>
  <c r="L25" i="17"/>
  <c r="L47" i="17" s="1"/>
  <c r="M25" i="17"/>
  <c r="M47" i="17" s="1"/>
  <c r="N25" i="17"/>
  <c r="N47" i="17" s="1"/>
  <c r="O25" i="17"/>
  <c r="O47" i="17" s="1"/>
  <c r="P25" i="17"/>
  <c r="P47" i="17" s="1"/>
  <c r="Q25" i="17"/>
  <c r="Q47" i="17" s="1"/>
  <c r="R25" i="17"/>
  <c r="R47" i="17" s="1"/>
  <c r="S25" i="17"/>
  <c r="S47" i="17" s="1"/>
  <c r="T25" i="17"/>
  <c r="T47" i="17" s="1"/>
  <c r="U25" i="17"/>
  <c r="U47" i="17" s="1"/>
  <c r="V25" i="17"/>
  <c r="V47" i="17" s="1"/>
  <c r="W25" i="17"/>
  <c r="X25" i="17"/>
  <c r="X47" i="17" s="1"/>
  <c r="Y25" i="17"/>
  <c r="Y47" i="17" s="1"/>
  <c r="Z25" i="17"/>
  <c r="Z47" i="17" s="1"/>
  <c r="AA25" i="17"/>
  <c r="AA47" i="17" s="1"/>
  <c r="AB25" i="17"/>
  <c r="AB47" i="17" s="1"/>
  <c r="AC25" i="17"/>
  <c r="AC47" i="17" s="1"/>
  <c r="AD25" i="17"/>
  <c r="AD47" i="17" s="1"/>
  <c r="AE25" i="17"/>
  <c r="AE47" i="17" s="1"/>
  <c r="AF25" i="17"/>
  <c r="AF47" i="17" s="1"/>
  <c r="AG25" i="17"/>
  <c r="AG47" i="17" s="1"/>
  <c r="AH25" i="17"/>
  <c r="AH47" i="17" s="1"/>
  <c r="AI25" i="17"/>
  <c r="AJ25" i="17"/>
  <c r="AJ47" i="17" s="1"/>
  <c r="AK25" i="17"/>
  <c r="AK47" i="17" s="1"/>
  <c r="AL25" i="17"/>
  <c r="AL47" i="17" s="1"/>
  <c r="AM25" i="17"/>
  <c r="AM47" i="17" s="1"/>
  <c r="AN25" i="17"/>
  <c r="AN47" i="17" s="1"/>
  <c r="AO25" i="17"/>
  <c r="AO47" i="17" s="1"/>
  <c r="AP25" i="17"/>
  <c r="AP47" i="17" s="1"/>
  <c r="AQ25" i="17"/>
  <c r="AQ47" i="17" s="1"/>
  <c r="AR25" i="17"/>
  <c r="AR47" i="17" s="1"/>
  <c r="AS25" i="17"/>
  <c r="AS47" i="17" s="1"/>
  <c r="AT25" i="17"/>
  <c r="AT47" i="17" s="1"/>
  <c r="AU25" i="17"/>
  <c r="AU47" i="17" s="1"/>
  <c r="AV25" i="17"/>
  <c r="AV47" i="17" s="1"/>
  <c r="AW25" i="17"/>
  <c r="AW47" i="17" s="1"/>
  <c r="AX25" i="17"/>
  <c r="AX47" i="17" s="1"/>
  <c r="AY25" i="17"/>
  <c r="AY47" i="17" s="1"/>
  <c r="AZ25" i="17"/>
  <c r="AZ47" i="17" s="1"/>
  <c r="BA25" i="17"/>
  <c r="BA47" i="17" s="1"/>
  <c r="BB25" i="17"/>
  <c r="BB47" i="17" s="1"/>
  <c r="BC25" i="17"/>
  <c r="BD25" i="17"/>
  <c r="BD47" i="17" s="1"/>
  <c r="BE25" i="17"/>
  <c r="BE47" i="17" s="1"/>
  <c r="H25" i="17"/>
  <c r="H47" i="17" s="1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R29" i="17"/>
  <c r="AR31" i="17" s="1"/>
  <c r="AQ29" i="17"/>
  <c r="AQ31" i="17" s="1"/>
  <c r="AP29" i="17"/>
  <c r="AP31" i="17" s="1"/>
  <c r="AO29" i="17"/>
  <c r="AO31" i="17" s="1"/>
  <c r="AN29" i="17"/>
  <c r="AN31" i="17" s="1"/>
  <c r="AM29" i="17"/>
  <c r="AM31" i="17" s="1"/>
  <c r="AL29" i="17"/>
  <c r="AL31" i="17" s="1"/>
  <c r="AK29" i="17"/>
  <c r="AK31" i="17" s="1"/>
  <c r="AJ29" i="17"/>
  <c r="AJ31" i="17" s="1"/>
  <c r="AI29" i="17"/>
  <c r="AI31" i="17" s="1"/>
  <c r="AH29" i="17"/>
  <c r="AH31" i="17" s="1"/>
  <c r="AG29" i="17"/>
  <c r="AG31" i="17" s="1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F35" i="17"/>
  <c r="AE35" i="17"/>
  <c r="AD35" i="17"/>
  <c r="AC35" i="17"/>
  <c r="AB35" i="17"/>
  <c r="AA35" i="17"/>
  <c r="BD29" i="17"/>
  <c r="BD31" i="17" s="1"/>
  <c r="BC29" i="17"/>
  <c r="BC31" i="17" s="1"/>
  <c r="BB29" i="17"/>
  <c r="BB31" i="17" s="1"/>
  <c r="BA29" i="17"/>
  <c r="BA31" i="17" s="1"/>
  <c r="AZ29" i="17"/>
  <c r="AZ31" i="17" s="1"/>
  <c r="AY29" i="17"/>
  <c r="AY31" i="17" s="1"/>
  <c r="AX29" i="17"/>
  <c r="AX31" i="17" s="1"/>
  <c r="AW29" i="17"/>
  <c r="AW31" i="17" s="1"/>
  <c r="AV29" i="17"/>
  <c r="AV31" i="17" s="1"/>
  <c r="AU29" i="17"/>
  <c r="AU31" i="17" s="1"/>
  <c r="AT29" i="17"/>
  <c r="AT31" i="17" s="1"/>
  <c r="AS29" i="17"/>
  <c r="AS31" i="17" s="1"/>
  <c r="AF29" i="17"/>
  <c r="AF31" i="17" s="1"/>
  <c r="AE29" i="17"/>
  <c r="AE31" i="17" s="1"/>
  <c r="AD29" i="17"/>
  <c r="AD31" i="17" s="1"/>
  <c r="AC29" i="17"/>
  <c r="AC31" i="17" s="1"/>
  <c r="AB29" i="17"/>
  <c r="AB31" i="17" s="1"/>
  <c r="AA29" i="17"/>
  <c r="AA31" i="17" s="1"/>
  <c r="C83" i="16"/>
  <c r="E83" i="16"/>
  <c r="C84" i="16"/>
  <c r="E84" i="16"/>
  <c r="C85" i="16"/>
  <c r="E85" i="16"/>
  <c r="C86" i="16"/>
  <c r="E86" i="16"/>
  <c r="C87" i="16"/>
  <c r="E87" i="16"/>
  <c r="C88" i="16"/>
  <c r="E88" i="16"/>
  <c r="C89" i="16"/>
  <c r="E89" i="16"/>
  <c r="C62" i="16"/>
  <c r="D62" i="16"/>
  <c r="E62" i="16"/>
  <c r="C63" i="16"/>
  <c r="D63" i="16"/>
  <c r="E63" i="16"/>
  <c r="C64" i="16"/>
  <c r="D64" i="16"/>
  <c r="E64" i="16"/>
  <c r="C65" i="16"/>
  <c r="D65" i="16"/>
  <c r="E65" i="16"/>
  <c r="C66" i="16"/>
  <c r="D66" i="16"/>
  <c r="E66" i="16"/>
  <c r="C67" i="16"/>
  <c r="D67" i="16"/>
  <c r="E67" i="16"/>
  <c r="C68" i="16"/>
  <c r="D68" i="16"/>
  <c r="E68" i="16"/>
  <c r="C11" i="16"/>
  <c r="D11" i="16"/>
  <c r="E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M25" i="16" s="1"/>
  <c r="D25" i="16"/>
  <c r="E25" i="16"/>
  <c r="C26" i="16"/>
  <c r="M26" i="16" s="1"/>
  <c r="D26" i="16"/>
  <c r="E26" i="16"/>
  <c r="C27" i="16"/>
  <c r="M27" i="16" s="1"/>
  <c r="D27" i="16"/>
  <c r="E27" i="16"/>
  <c r="C28" i="16"/>
  <c r="M28" i="16" s="1"/>
  <c r="D28" i="16"/>
  <c r="E28" i="16"/>
  <c r="C29" i="16"/>
  <c r="M29" i="16" s="1"/>
  <c r="D29" i="16"/>
  <c r="E29" i="16"/>
  <c r="C30" i="16"/>
  <c r="M30" i="16" s="1"/>
  <c r="D30" i="16"/>
  <c r="E30" i="16"/>
  <c r="C31" i="16"/>
  <c r="M31" i="16" s="1"/>
  <c r="D31" i="16"/>
  <c r="E31" i="16"/>
  <c r="C32" i="16"/>
  <c r="M32" i="16" s="1"/>
  <c r="D32" i="16"/>
  <c r="E32" i="16"/>
  <c r="C33" i="16"/>
  <c r="M33" i="16" s="1"/>
  <c r="D33" i="16"/>
  <c r="E33" i="16"/>
  <c r="C34" i="16"/>
  <c r="M34" i="16" s="1"/>
  <c r="D34" i="16"/>
  <c r="E34" i="16"/>
  <c r="C35" i="16"/>
  <c r="M35" i="16" s="1"/>
  <c r="D35" i="16"/>
  <c r="E35" i="16"/>
  <c r="C36" i="16"/>
  <c r="M36" i="16" s="1"/>
  <c r="D36" i="16"/>
  <c r="E36" i="16"/>
  <c r="C37" i="16"/>
  <c r="M37" i="16" s="1"/>
  <c r="D37" i="16"/>
  <c r="E37" i="16"/>
  <c r="C38" i="16"/>
  <c r="M38" i="16" s="1"/>
  <c r="D38" i="16"/>
  <c r="E38" i="16"/>
  <c r="C39" i="16"/>
  <c r="M39" i="16" s="1"/>
  <c r="D39" i="16"/>
  <c r="E39" i="16"/>
  <c r="C40" i="16"/>
  <c r="M40" i="16" s="1"/>
  <c r="D40" i="16"/>
  <c r="E40" i="16"/>
  <c r="C41" i="16"/>
  <c r="M41" i="16" s="1"/>
  <c r="D41" i="16"/>
  <c r="E41" i="16"/>
  <c r="C42" i="16"/>
  <c r="M42" i="16" s="1"/>
  <c r="D42" i="16"/>
  <c r="E42" i="16"/>
  <c r="C43" i="16"/>
  <c r="M43" i="16" s="1"/>
  <c r="D43" i="16"/>
  <c r="E43" i="16"/>
  <c r="C44" i="16"/>
  <c r="M44" i="16" s="1"/>
  <c r="D44" i="16"/>
  <c r="E44" i="16"/>
  <c r="C45" i="16"/>
  <c r="M45" i="16" s="1"/>
  <c r="D45" i="16"/>
  <c r="E45" i="16"/>
  <c r="C46" i="16"/>
  <c r="M46" i="16" s="1"/>
  <c r="D46" i="16"/>
  <c r="E46" i="16"/>
  <c r="C47" i="16"/>
  <c r="M47" i="16" s="1"/>
  <c r="D47" i="16"/>
  <c r="E47" i="16"/>
  <c r="C48" i="16"/>
  <c r="M48" i="16" s="1"/>
  <c r="D48" i="16"/>
  <c r="E48" i="16"/>
  <c r="C49" i="16"/>
  <c r="M49" i="16" s="1"/>
  <c r="D49" i="16"/>
  <c r="E49" i="16"/>
  <c r="C50" i="16"/>
  <c r="M50" i="16" s="1"/>
  <c r="D50" i="16"/>
  <c r="E50" i="16"/>
  <c r="C51" i="16"/>
  <c r="M51" i="16" s="1"/>
  <c r="D51" i="16"/>
  <c r="E51" i="16"/>
  <c r="C52" i="16"/>
  <c r="M52" i="16" s="1"/>
  <c r="D52" i="16"/>
  <c r="E52" i="16"/>
  <c r="C53" i="16"/>
  <c r="M53" i="16" s="1"/>
  <c r="D53" i="16"/>
  <c r="E53" i="16"/>
  <c r="C54" i="16"/>
  <c r="M54" i="16" s="1"/>
  <c r="D54" i="16"/>
  <c r="E54" i="16"/>
  <c r="C55" i="16"/>
  <c r="D55" i="16"/>
  <c r="E55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F92" i="45"/>
  <c r="F85" i="16" s="1"/>
  <c r="F91" i="45"/>
  <c r="F84" i="16" s="1"/>
  <c r="F95" i="45"/>
  <c r="F88" i="16" s="1"/>
  <c r="F94" i="45"/>
  <c r="F87" i="16" s="1"/>
  <c r="F93" i="45"/>
  <c r="F86" i="16" s="1"/>
  <c r="F71" i="45"/>
  <c r="F64" i="16" s="1"/>
  <c r="F70" i="45"/>
  <c r="F63" i="16" s="1"/>
  <c r="F74" i="45"/>
  <c r="F67" i="16" s="1"/>
  <c r="F73" i="45"/>
  <c r="F66" i="16" s="1"/>
  <c r="F72" i="45"/>
  <c r="F65" i="16" s="1"/>
  <c r="F36" i="45"/>
  <c r="F36" i="16" s="1"/>
  <c r="F35" i="45"/>
  <c r="F35" i="16" s="1"/>
  <c r="F34" i="45"/>
  <c r="F34" i="16" s="1"/>
  <c r="F33" i="45"/>
  <c r="F33" i="16" s="1"/>
  <c r="F32" i="45"/>
  <c r="F32" i="16" s="1"/>
  <c r="F31" i="45"/>
  <c r="F31" i="16" s="1"/>
  <c r="F30" i="45"/>
  <c r="F30" i="16" s="1"/>
  <c r="F29" i="45"/>
  <c r="F29" i="16" s="1"/>
  <c r="F28" i="45"/>
  <c r="F28" i="16" s="1"/>
  <c r="F27" i="45"/>
  <c r="F27" i="16" s="1"/>
  <c r="F26" i="45"/>
  <c r="F26" i="16" s="1"/>
  <c r="F25" i="45"/>
  <c r="F25" i="16" s="1"/>
  <c r="F54" i="45"/>
  <c r="F54" i="16" s="1"/>
  <c r="F53" i="45"/>
  <c r="F53" i="16" s="1"/>
  <c r="F52" i="45"/>
  <c r="F52" i="16" s="1"/>
  <c r="F51" i="45"/>
  <c r="F51" i="16" s="1"/>
  <c r="F50" i="45"/>
  <c r="F50" i="16" s="1"/>
  <c r="F49" i="45"/>
  <c r="F49" i="16" s="1"/>
  <c r="F48" i="45"/>
  <c r="F48" i="16" s="1"/>
  <c r="F47" i="45"/>
  <c r="F47" i="16" s="1"/>
  <c r="F46" i="45"/>
  <c r="F46" i="16" s="1"/>
  <c r="F45" i="45"/>
  <c r="F45" i="16" s="1"/>
  <c r="F44" i="45"/>
  <c r="F44" i="16" s="1"/>
  <c r="F43" i="45"/>
  <c r="F43" i="16" s="1"/>
  <c r="F42" i="45"/>
  <c r="F42" i="16" s="1"/>
  <c r="F41" i="45"/>
  <c r="F41" i="16" s="1"/>
  <c r="F40" i="45"/>
  <c r="F40" i="16" s="1"/>
  <c r="F39" i="45"/>
  <c r="F39" i="16" s="1"/>
  <c r="F38" i="45"/>
  <c r="F38" i="16" s="1"/>
  <c r="F37" i="45"/>
  <c r="F37" i="16" s="1"/>
  <c r="C82" i="14"/>
  <c r="E82" i="14"/>
  <c r="C83" i="14"/>
  <c r="E83" i="14"/>
  <c r="C84" i="14"/>
  <c r="E84" i="14"/>
  <c r="C85" i="14"/>
  <c r="E85" i="14"/>
  <c r="C86" i="14"/>
  <c r="E86" i="14"/>
  <c r="C87" i="14"/>
  <c r="E87" i="14"/>
  <c r="C88" i="14"/>
  <c r="E88" i="14"/>
  <c r="C89" i="14"/>
  <c r="E89" i="14"/>
  <c r="C62" i="14"/>
  <c r="D62" i="14"/>
  <c r="E62" i="14"/>
  <c r="C63" i="14"/>
  <c r="D63" i="14"/>
  <c r="E63" i="14"/>
  <c r="F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M25" i="14" s="1"/>
  <c r="D25" i="14"/>
  <c r="E25" i="14"/>
  <c r="C26" i="14"/>
  <c r="M26" i="14" s="1"/>
  <c r="D26" i="14"/>
  <c r="E26" i="14"/>
  <c r="F26" i="14"/>
  <c r="C27" i="14"/>
  <c r="M27" i="14" s="1"/>
  <c r="D27" i="14"/>
  <c r="E27" i="14"/>
  <c r="C28" i="14"/>
  <c r="M28" i="14" s="1"/>
  <c r="D28" i="14"/>
  <c r="E28" i="14"/>
  <c r="F28" i="14"/>
  <c r="C29" i="14"/>
  <c r="M29" i="14" s="1"/>
  <c r="D29" i="14"/>
  <c r="E29" i="14"/>
  <c r="C30" i="14"/>
  <c r="M30" i="14" s="1"/>
  <c r="D30" i="14"/>
  <c r="E30" i="14"/>
  <c r="C31" i="14"/>
  <c r="M31" i="14" s="1"/>
  <c r="D31" i="14"/>
  <c r="E31" i="14"/>
  <c r="C32" i="14"/>
  <c r="M32" i="14" s="1"/>
  <c r="D32" i="14"/>
  <c r="E32" i="14"/>
  <c r="C33" i="14"/>
  <c r="M33" i="14" s="1"/>
  <c r="D33" i="14"/>
  <c r="E33" i="14"/>
  <c r="C34" i="14"/>
  <c r="M34" i="14" s="1"/>
  <c r="D34" i="14"/>
  <c r="E34" i="14"/>
  <c r="C35" i="14"/>
  <c r="M35" i="14" s="1"/>
  <c r="D35" i="14"/>
  <c r="E35" i="14"/>
  <c r="F35" i="14"/>
  <c r="C36" i="14"/>
  <c r="M36" i="14" s="1"/>
  <c r="D36" i="14"/>
  <c r="E36" i="14"/>
  <c r="C37" i="14"/>
  <c r="M37" i="14" s="1"/>
  <c r="D37" i="14"/>
  <c r="E37" i="14"/>
  <c r="C38" i="14"/>
  <c r="M38" i="14" s="1"/>
  <c r="D38" i="14"/>
  <c r="E38" i="14"/>
  <c r="C39" i="14"/>
  <c r="M39" i="14" s="1"/>
  <c r="D39" i="14"/>
  <c r="E39" i="14"/>
  <c r="C40" i="14"/>
  <c r="M40" i="14" s="1"/>
  <c r="D40" i="14"/>
  <c r="E40" i="14"/>
  <c r="F40" i="14"/>
  <c r="C41" i="14"/>
  <c r="M41" i="14" s="1"/>
  <c r="D41" i="14"/>
  <c r="E41" i="14"/>
  <c r="C42" i="14"/>
  <c r="M42" i="14" s="1"/>
  <c r="D42" i="14"/>
  <c r="E42" i="14"/>
  <c r="C43" i="14"/>
  <c r="M43" i="14" s="1"/>
  <c r="D43" i="14"/>
  <c r="E43" i="14"/>
  <c r="C44" i="14"/>
  <c r="M44" i="14" s="1"/>
  <c r="D44" i="14"/>
  <c r="E44" i="14"/>
  <c r="C45" i="14"/>
  <c r="M45" i="14" s="1"/>
  <c r="D45" i="14"/>
  <c r="E45" i="14"/>
  <c r="C46" i="14"/>
  <c r="M46" i="14" s="1"/>
  <c r="D46" i="14"/>
  <c r="E46" i="14"/>
  <c r="F46" i="14"/>
  <c r="C47" i="14"/>
  <c r="M47" i="14" s="1"/>
  <c r="D47" i="14"/>
  <c r="E47" i="14"/>
  <c r="C48" i="14"/>
  <c r="M48" i="14" s="1"/>
  <c r="D48" i="14"/>
  <c r="E48" i="14"/>
  <c r="F48" i="14"/>
  <c r="C49" i="14"/>
  <c r="M49" i="14" s="1"/>
  <c r="D49" i="14"/>
  <c r="E49" i="14"/>
  <c r="C50" i="14"/>
  <c r="M50" i="14" s="1"/>
  <c r="D50" i="14"/>
  <c r="E50" i="14"/>
  <c r="F50" i="14"/>
  <c r="C51" i="14"/>
  <c r="M51" i="14" s="1"/>
  <c r="D51" i="14"/>
  <c r="E51" i="14"/>
  <c r="C52" i="14"/>
  <c r="M52" i="14" s="1"/>
  <c r="D52" i="14"/>
  <c r="E52" i="14"/>
  <c r="C53" i="14"/>
  <c r="M53" i="14" s="1"/>
  <c r="D53" i="14"/>
  <c r="E53" i="14"/>
  <c r="C54" i="14"/>
  <c r="M54" i="14" s="1"/>
  <c r="D54" i="14"/>
  <c r="E54" i="14"/>
  <c r="C55" i="14"/>
  <c r="D55" i="14"/>
  <c r="E55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F92" i="44"/>
  <c r="F85" i="14" s="1"/>
  <c r="F91" i="44"/>
  <c r="F84" i="14" s="1"/>
  <c r="F95" i="44"/>
  <c r="F88" i="14" s="1"/>
  <c r="F94" i="44"/>
  <c r="F87" i="14" s="1"/>
  <c r="F93" i="44"/>
  <c r="F86" i="14" s="1"/>
  <c r="F71" i="44"/>
  <c r="F64" i="14" s="1"/>
  <c r="F70" i="44"/>
  <c r="F74" i="44"/>
  <c r="F67" i="14" s="1"/>
  <c r="F73" i="44"/>
  <c r="F66" i="14" s="1"/>
  <c r="F72" i="44"/>
  <c r="F65" i="14" s="1"/>
  <c r="F36" i="44"/>
  <c r="F36" i="14" s="1"/>
  <c r="F35" i="44"/>
  <c r="F34" i="44"/>
  <c r="F34" i="14" s="1"/>
  <c r="F33" i="44"/>
  <c r="F33" i="14" s="1"/>
  <c r="F32" i="44"/>
  <c r="F32" i="14" s="1"/>
  <c r="F31" i="44"/>
  <c r="F31" i="14" s="1"/>
  <c r="F30" i="44"/>
  <c r="F30" i="14" s="1"/>
  <c r="F29" i="44"/>
  <c r="F29" i="14" s="1"/>
  <c r="F28" i="44"/>
  <c r="F27" i="44"/>
  <c r="F27" i="14" s="1"/>
  <c r="F26" i="44"/>
  <c r="F25" i="44"/>
  <c r="F25" i="14" s="1"/>
  <c r="F54" i="44"/>
  <c r="F54" i="14" s="1"/>
  <c r="F53" i="44"/>
  <c r="F53" i="14" s="1"/>
  <c r="F52" i="44"/>
  <c r="F52" i="14" s="1"/>
  <c r="F51" i="44"/>
  <c r="F51" i="14" s="1"/>
  <c r="F50" i="44"/>
  <c r="F49" i="44"/>
  <c r="F49" i="14" s="1"/>
  <c r="F48" i="44"/>
  <c r="F47" i="44"/>
  <c r="F47" i="14" s="1"/>
  <c r="F46" i="44"/>
  <c r="F45" i="44"/>
  <c r="F45" i="14" s="1"/>
  <c r="F44" i="44"/>
  <c r="F44" i="14" s="1"/>
  <c r="F43" i="44"/>
  <c r="F43" i="14" s="1"/>
  <c r="F42" i="44"/>
  <c r="F42" i="14" s="1"/>
  <c r="F41" i="44"/>
  <c r="F41" i="14" s="1"/>
  <c r="F40" i="44"/>
  <c r="F39" i="44"/>
  <c r="F39" i="14" s="1"/>
  <c r="F38" i="44"/>
  <c r="F38" i="14" s="1"/>
  <c r="F37" i="44"/>
  <c r="F37" i="14" s="1"/>
  <c r="BE39" i="13"/>
  <c r="AH39" i="13"/>
  <c r="AG39" i="13"/>
  <c r="Y39" i="13"/>
  <c r="Q39" i="13"/>
  <c r="I39" i="13"/>
  <c r="H39" i="13"/>
  <c r="I21" i="13"/>
  <c r="J21" i="13"/>
  <c r="J39" i="13" s="1"/>
  <c r="K21" i="13"/>
  <c r="K39" i="13" s="1"/>
  <c r="L21" i="13"/>
  <c r="L39" i="13" s="1"/>
  <c r="M21" i="13"/>
  <c r="M39" i="13" s="1"/>
  <c r="N21" i="13"/>
  <c r="N39" i="13" s="1"/>
  <c r="O21" i="13"/>
  <c r="O39" i="13" s="1"/>
  <c r="P21" i="13"/>
  <c r="P39" i="13" s="1"/>
  <c r="Q21" i="13"/>
  <c r="R21" i="13"/>
  <c r="R39" i="13" s="1"/>
  <c r="S21" i="13"/>
  <c r="S39" i="13" s="1"/>
  <c r="T21" i="13"/>
  <c r="T39" i="13" s="1"/>
  <c r="U21" i="13"/>
  <c r="U39" i="13" s="1"/>
  <c r="V21" i="13"/>
  <c r="V39" i="13" s="1"/>
  <c r="W21" i="13"/>
  <c r="W39" i="13" s="1"/>
  <c r="X21" i="13"/>
  <c r="X39" i="13" s="1"/>
  <c r="Y21" i="13"/>
  <c r="Z21" i="13"/>
  <c r="Z39" i="13" s="1"/>
  <c r="AA21" i="13"/>
  <c r="AA39" i="13" s="1"/>
  <c r="AB21" i="13"/>
  <c r="AB39" i="13" s="1"/>
  <c r="AC21" i="13"/>
  <c r="AC39" i="13" s="1"/>
  <c r="AD21" i="13"/>
  <c r="AD39" i="13" s="1"/>
  <c r="AE21" i="13"/>
  <c r="AE39" i="13" s="1"/>
  <c r="AF21" i="13"/>
  <c r="AF39" i="13" s="1"/>
  <c r="AG21" i="13"/>
  <c r="AH21" i="13"/>
  <c r="AI21" i="13"/>
  <c r="AI39" i="13" s="1"/>
  <c r="AJ21" i="13"/>
  <c r="AJ39" i="13" s="1"/>
  <c r="AK21" i="13"/>
  <c r="AK39" i="13" s="1"/>
  <c r="AL21" i="13"/>
  <c r="AL39" i="13" s="1"/>
  <c r="AM21" i="13"/>
  <c r="AM39" i="13" s="1"/>
  <c r="AN21" i="13"/>
  <c r="AN39" i="13" s="1"/>
  <c r="AO21" i="13"/>
  <c r="AO39" i="13" s="1"/>
  <c r="AP21" i="13"/>
  <c r="AP39" i="13" s="1"/>
  <c r="AQ21" i="13"/>
  <c r="AQ39" i="13" s="1"/>
  <c r="AR21" i="13"/>
  <c r="AR39" i="13" s="1"/>
  <c r="AS21" i="13"/>
  <c r="AS39" i="13" s="1"/>
  <c r="AT21" i="13"/>
  <c r="AT39" i="13" s="1"/>
  <c r="AU21" i="13"/>
  <c r="AU39" i="13" s="1"/>
  <c r="AV21" i="13"/>
  <c r="AV39" i="13" s="1"/>
  <c r="AW21" i="13"/>
  <c r="AW39" i="13" s="1"/>
  <c r="AX21" i="13"/>
  <c r="AX39" i="13" s="1"/>
  <c r="AY21" i="13"/>
  <c r="AY39" i="13" s="1"/>
  <c r="AZ21" i="13"/>
  <c r="AZ39" i="13" s="1"/>
  <c r="BA21" i="13"/>
  <c r="BA39" i="13" s="1"/>
  <c r="BB21" i="13"/>
  <c r="BB39" i="13" s="1"/>
  <c r="BC21" i="13"/>
  <c r="BC39" i="13" s="1"/>
  <c r="BD21" i="13"/>
  <c r="BD39" i="13" s="1"/>
  <c r="BE21" i="13"/>
  <c r="H21" i="13"/>
  <c r="C82" i="12"/>
  <c r="E82" i="12"/>
  <c r="C83" i="12"/>
  <c r="E83" i="12"/>
  <c r="C84" i="12"/>
  <c r="E84" i="12"/>
  <c r="C85" i="12"/>
  <c r="E85" i="12"/>
  <c r="C86" i="12"/>
  <c r="E86" i="12"/>
  <c r="C87" i="12"/>
  <c r="E87" i="12"/>
  <c r="C88" i="12"/>
  <c r="E88" i="12"/>
  <c r="C89" i="12"/>
  <c r="E89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M25" i="12" s="1"/>
  <c r="D25" i="12"/>
  <c r="E25" i="12"/>
  <c r="C26" i="12"/>
  <c r="M26" i="12" s="1"/>
  <c r="D26" i="12"/>
  <c r="E26" i="12"/>
  <c r="F26" i="12"/>
  <c r="C27" i="12"/>
  <c r="M27" i="12" s="1"/>
  <c r="D27" i="12"/>
  <c r="E27" i="12"/>
  <c r="C28" i="12"/>
  <c r="M28" i="12" s="1"/>
  <c r="D28" i="12"/>
  <c r="E28" i="12"/>
  <c r="C29" i="12"/>
  <c r="M29" i="12" s="1"/>
  <c r="D29" i="12"/>
  <c r="E29" i="12"/>
  <c r="C30" i="12"/>
  <c r="M30" i="12" s="1"/>
  <c r="D30" i="12"/>
  <c r="E30" i="12"/>
  <c r="C31" i="12"/>
  <c r="M31" i="12" s="1"/>
  <c r="D31" i="12"/>
  <c r="E31" i="12"/>
  <c r="C32" i="12"/>
  <c r="M32" i="12" s="1"/>
  <c r="D32" i="12"/>
  <c r="E32" i="12"/>
  <c r="C33" i="12"/>
  <c r="D33" i="12"/>
  <c r="E33" i="12"/>
  <c r="C34" i="12"/>
  <c r="M34" i="12" s="1"/>
  <c r="D34" i="12"/>
  <c r="E34" i="12"/>
  <c r="C35" i="12"/>
  <c r="M35" i="12" s="1"/>
  <c r="D35" i="12"/>
  <c r="E35" i="12"/>
  <c r="C36" i="12"/>
  <c r="M36" i="12" s="1"/>
  <c r="D36" i="12"/>
  <c r="E36" i="12"/>
  <c r="C37" i="12"/>
  <c r="M37" i="12" s="1"/>
  <c r="D37" i="12"/>
  <c r="E37" i="12"/>
  <c r="C38" i="12"/>
  <c r="M38" i="12" s="1"/>
  <c r="D38" i="12"/>
  <c r="E38" i="12"/>
  <c r="C39" i="12"/>
  <c r="M39" i="12" s="1"/>
  <c r="D39" i="12"/>
  <c r="E39" i="12"/>
  <c r="C40" i="12"/>
  <c r="D40" i="12"/>
  <c r="E40" i="12"/>
  <c r="F40" i="12"/>
  <c r="C41" i="12"/>
  <c r="M41" i="12" s="1"/>
  <c r="D41" i="12"/>
  <c r="E41" i="12"/>
  <c r="C42" i="12"/>
  <c r="M42" i="12" s="1"/>
  <c r="D42" i="12"/>
  <c r="E42" i="12"/>
  <c r="C43" i="12"/>
  <c r="M43" i="12" s="1"/>
  <c r="D43" i="12"/>
  <c r="E43" i="12"/>
  <c r="C44" i="12"/>
  <c r="M44" i="12" s="1"/>
  <c r="D44" i="12"/>
  <c r="E44" i="12"/>
  <c r="C45" i="12"/>
  <c r="M45" i="12" s="1"/>
  <c r="D45" i="12"/>
  <c r="E45" i="12"/>
  <c r="C46" i="12"/>
  <c r="M46" i="12" s="1"/>
  <c r="D46" i="12"/>
  <c r="E46" i="12"/>
  <c r="C47" i="12"/>
  <c r="M47" i="12" s="1"/>
  <c r="D47" i="12"/>
  <c r="E47" i="12"/>
  <c r="C48" i="12"/>
  <c r="M48" i="12" s="1"/>
  <c r="D48" i="12"/>
  <c r="E48" i="12"/>
  <c r="C49" i="12"/>
  <c r="M49" i="12" s="1"/>
  <c r="D49" i="12"/>
  <c r="E49" i="12"/>
  <c r="C50" i="12"/>
  <c r="M50" i="12" s="1"/>
  <c r="D50" i="12"/>
  <c r="E50" i="12"/>
  <c r="C51" i="12"/>
  <c r="M51" i="12" s="1"/>
  <c r="D51" i="12"/>
  <c r="E51" i="12"/>
  <c r="C52" i="12"/>
  <c r="M52" i="12" s="1"/>
  <c r="D52" i="12"/>
  <c r="E52" i="12"/>
  <c r="F52" i="12"/>
  <c r="C53" i="12"/>
  <c r="M53" i="12" s="1"/>
  <c r="D53" i="12"/>
  <c r="E53" i="12"/>
  <c r="C54" i="12"/>
  <c r="M54" i="12" s="1"/>
  <c r="D54" i="12"/>
  <c r="E54" i="12"/>
  <c r="C55" i="12"/>
  <c r="D55" i="12"/>
  <c r="E55" i="12"/>
  <c r="L36" i="12"/>
  <c r="L35" i="12"/>
  <c r="L34" i="12"/>
  <c r="L33" i="12"/>
  <c r="M33" i="12"/>
  <c r="L32" i="12"/>
  <c r="L31" i="12"/>
  <c r="L30" i="12"/>
  <c r="L29" i="12"/>
  <c r="L28" i="12"/>
  <c r="L27" i="12"/>
  <c r="L26" i="12"/>
  <c r="L2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M40" i="12"/>
  <c r="L39" i="12"/>
  <c r="L38" i="12"/>
  <c r="L37" i="12"/>
  <c r="F92" i="43"/>
  <c r="F85" i="12" s="1"/>
  <c r="F91" i="43"/>
  <c r="F84" i="12" s="1"/>
  <c r="F95" i="43"/>
  <c r="F88" i="12" s="1"/>
  <c r="F94" i="43"/>
  <c r="F87" i="12" s="1"/>
  <c r="F93" i="43"/>
  <c r="F86" i="12" s="1"/>
  <c r="F71" i="43"/>
  <c r="F64" i="12" s="1"/>
  <c r="F70" i="43"/>
  <c r="F63" i="12" s="1"/>
  <c r="F74" i="43"/>
  <c r="F67" i="12" s="1"/>
  <c r="F73" i="43"/>
  <c r="F66" i="12" s="1"/>
  <c r="F72" i="43"/>
  <c r="F65" i="12" s="1"/>
  <c r="F36" i="43"/>
  <c r="F36" i="12" s="1"/>
  <c r="F35" i="43"/>
  <c r="F35" i="12" s="1"/>
  <c r="F34" i="43"/>
  <c r="F34" i="12" s="1"/>
  <c r="F33" i="43"/>
  <c r="F33" i="12" s="1"/>
  <c r="F32" i="43"/>
  <c r="F32" i="12" s="1"/>
  <c r="F31" i="43"/>
  <c r="F31" i="12" s="1"/>
  <c r="F30" i="43"/>
  <c r="F30" i="12" s="1"/>
  <c r="F29" i="43"/>
  <c r="F29" i="12" s="1"/>
  <c r="F28" i="43"/>
  <c r="F28" i="12" s="1"/>
  <c r="F27" i="43"/>
  <c r="F27" i="12" s="1"/>
  <c r="F26" i="43"/>
  <c r="F25" i="43"/>
  <c r="F25" i="12" s="1"/>
  <c r="F54" i="43"/>
  <c r="F54" i="12" s="1"/>
  <c r="F53" i="43"/>
  <c r="F53" i="12" s="1"/>
  <c r="F52" i="43"/>
  <c r="F51" i="43"/>
  <c r="F51" i="12" s="1"/>
  <c r="F50" i="43"/>
  <c r="F50" i="12" s="1"/>
  <c r="F49" i="43"/>
  <c r="F49" i="12" s="1"/>
  <c r="F48" i="43"/>
  <c r="F48" i="12" s="1"/>
  <c r="F47" i="43"/>
  <c r="F47" i="12" s="1"/>
  <c r="F46" i="43"/>
  <c r="F46" i="12" s="1"/>
  <c r="F45" i="43"/>
  <c r="F45" i="12" s="1"/>
  <c r="F44" i="43"/>
  <c r="F44" i="12" s="1"/>
  <c r="F43" i="43"/>
  <c r="F43" i="12" s="1"/>
  <c r="F42" i="43"/>
  <c r="F42" i="12" s="1"/>
  <c r="F41" i="43"/>
  <c r="F41" i="12" s="1"/>
  <c r="F40" i="43"/>
  <c r="F39" i="43"/>
  <c r="F39" i="12" s="1"/>
  <c r="F38" i="43"/>
  <c r="F38" i="12" s="1"/>
  <c r="F37" i="43"/>
  <c r="F37" i="12" s="1"/>
  <c r="CV43" i="11"/>
  <c r="CF43" i="11"/>
  <c r="BR43" i="11"/>
  <c r="BM43" i="11"/>
  <c r="BE43" i="11"/>
  <c r="AR43" i="11"/>
  <c r="AO43" i="11"/>
  <c r="AB43" i="11"/>
  <c r="N43" i="11"/>
  <c r="I43" i="11"/>
  <c r="I23" i="11"/>
  <c r="J23" i="11"/>
  <c r="J43" i="11" s="1"/>
  <c r="K23" i="11"/>
  <c r="K43" i="11" s="1"/>
  <c r="L23" i="11"/>
  <c r="L43" i="11" s="1"/>
  <c r="M23" i="11"/>
  <c r="M43" i="11" s="1"/>
  <c r="N23" i="11"/>
  <c r="O23" i="11"/>
  <c r="O43" i="11" s="1"/>
  <c r="P23" i="11"/>
  <c r="P43" i="11" s="1"/>
  <c r="Q23" i="11"/>
  <c r="Q43" i="11" s="1"/>
  <c r="R23" i="11"/>
  <c r="R43" i="11" s="1"/>
  <c r="S23" i="11"/>
  <c r="S43" i="11" s="1"/>
  <c r="T23" i="11"/>
  <c r="T43" i="11" s="1"/>
  <c r="U23" i="11"/>
  <c r="U43" i="11" s="1"/>
  <c r="V23" i="11"/>
  <c r="V43" i="11" s="1"/>
  <c r="W23" i="11"/>
  <c r="W43" i="11" s="1"/>
  <c r="X23" i="11"/>
  <c r="X43" i="11" s="1"/>
  <c r="Y23" i="11"/>
  <c r="Y43" i="11" s="1"/>
  <c r="Z23" i="11"/>
  <c r="Z43" i="11" s="1"/>
  <c r="AA23" i="11"/>
  <c r="AA43" i="11" s="1"/>
  <c r="AB23" i="11"/>
  <c r="AC23" i="11"/>
  <c r="AC43" i="11" s="1"/>
  <c r="AD23" i="11"/>
  <c r="AD43" i="11" s="1"/>
  <c r="AE23" i="11"/>
  <c r="AE43" i="11" s="1"/>
  <c r="AF23" i="11"/>
  <c r="AF43" i="11" s="1"/>
  <c r="AG23" i="11"/>
  <c r="AG43" i="11" s="1"/>
  <c r="AH23" i="11"/>
  <c r="AH43" i="11" s="1"/>
  <c r="AI23" i="11"/>
  <c r="AI43" i="11" s="1"/>
  <c r="AJ23" i="11"/>
  <c r="AJ43" i="11" s="1"/>
  <c r="AK23" i="11"/>
  <c r="AK43" i="11" s="1"/>
  <c r="AL23" i="11"/>
  <c r="AL43" i="11" s="1"/>
  <c r="AM23" i="11"/>
  <c r="AM43" i="11" s="1"/>
  <c r="AN23" i="11"/>
  <c r="AN43" i="11" s="1"/>
  <c r="AO23" i="11"/>
  <c r="AP23" i="11"/>
  <c r="AP43" i="11" s="1"/>
  <c r="AQ23" i="11"/>
  <c r="AQ43" i="11" s="1"/>
  <c r="AR23" i="11"/>
  <c r="AS23" i="11"/>
  <c r="AS43" i="11" s="1"/>
  <c r="AT23" i="11"/>
  <c r="AT43" i="11" s="1"/>
  <c r="AU23" i="11"/>
  <c r="AU43" i="11" s="1"/>
  <c r="AV23" i="11"/>
  <c r="AV43" i="11" s="1"/>
  <c r="AW23" i="11"/>
  <c r="AW43" i="11" s="1"/>
  <c r="AX23" i="11"/>
  <c r="AX43" i="11" s="1"/>
  <c r="AY23" i="11"/>
  <c r="AY43" i="11" s="1"/>
  <c r="AZ23" i="11"/>
  <c r="AZ43" i="11" s="1"/>
  <c r="BA23" i="11"/>
  <c r="BA43" i="11" s="1"/>
  <c r="BB23" i="11"/>
  <c r="BB43" i="11" s="1"/>
  <c r="BC23" i="11"/>
  <c r="BC43" i="11" s="1"/>
  <c r="BD23" i="11"/>
  <c r="BD43" i="11" s="1"/>
  <c r="BE23" i="11"/>
  <c r="BF23" i="11"/>
  <c r="BF43" i="11" s="1"/>
  <c r="BG23" i="11"/>
  <c r="BG43" i="11" s="1"/>
  <c r="BH23" i="11"/>
  <c r="BH43" i="11" s="1"/>
  <c r="BI23" i="11"/>
  <c r="BI43" i="11" s="1"/>
  <c r="BJ23" i="11"/>
  <c r="BJ43" i="11" s="1"/>
  <c r="BK23" i="11"/>
  <c r="BK43" i="11" s="1"/>
  <c r="BL23" i="11"/>
  <c r="BL43" i="11" s="1"/>
  <c r="BM23" i="11"/>
  <c r="BN23" i="11"/>
  <c r="BN43" i="11" s="1"/>
  <c r="BO23" i="11"/>
  <c r="BO43" i="11" s="1"/>
  <c r="BP23" i="11"/>
  <c r="BP43" i="11" s="1"/>
  <c r="BQ23" i="11"/>
  <c r="BQ43" i="11" s="1"/>
  <c r="BR23" i="11"/>
  <c r="BS23" i="11"/>
  <c r="BS43" i="11" s="1"/>
  <c r="BT23" i="11"/>
  <c r="BT43" i="11" s="1"/>
  <c r="BU23" i="11"/>
  <c r="BU43" i="11" s="1"/>
  <c r="BV23" i="11"/>
  <c r="BV43" i="11" s="1"/>
  <c r="BW23" i="11"/>
  <c r="BW43" i="11" s="1"/>
  <c r="BX23" i="11"/>
  <c r="BX43" i="11" s="1"/>
  <c r="BY23" i="11"/>
  <c r="BY43" i="11" s="1"/>
  <c r="BZ23" i="11"/>
  <c r="BZ43" i="11" s="1"/>
  <c r="CA23" i="11"/>
  <c r="CA43" i="11" s="1"/>
  <c r="CB23" i="11"/>
  <c r="CB43" i="11" s="1"/>
  <c r="CC23" i="11"/>
  <c r="CC43" i="11" s="1"/>
  <c r="CD23" i="11"/>
  <c r="CD43" i="11" s="1"/>
  <c r="CE23" i="11"/>
  <c r="CE43" i="11" s="1"/>
  <c r="CF23" i="11"/>
  <c r="CG23" i="11"/>
  <c r="CG43" i="11" s="1"/>
  <c r="CH23" i="11"/>
  <c r="CH43" i="11" s="1"/>
  <c r="CI23" i="11"/>
  <c r="CI43" i="11" s="1"/>
  <c r="CJ23" i="11"/>
  <c r="CJ43" i="11" s="1"/>
  <c r="CK23" i="11"/>
  <c r="CK43" i="11" s="1"/>
  <c r="CL23" i="11"/>
  <c r="CL43" i="11" s="1"/>
  <c r="CM23" i="11"/>
  <c r="CM43" i="11" s="1"/>
  <c r="CN23" i="11"/>
  <c r="CN43" i="11" s="1"/>
  <c r="CO23" i="11"/>
  <c r="CO43" i="11" s="1"/>
  <c r="CP23" i="11"/>
  <c r="CP43" i="11" s="1"/>
  <c r="CQ23" i="11"/>
  <c r="CQ43" i="11" s="1"/>
  <c r="CR23" i="11"/>
  <c r="CR43" i="11" s="1"/>
  <c r="CS23" i="11"/>
  <c r="CS43" i="11" s="1"/>
  <c r="CT23" i="11"/>
  <c r="CT43" i="11" s="1"/>
  <c r="CU23" i="11"/>
  <c r="CU43" i="11" s="1"/>
  <c r="CV23" i="11"/>
  <c r="CW23" i="11"/>
  <c r="CW43" i="11" s="1"/>
  <c r="CX23" i="11"/>
  <c r="CX43" i="11" s="1"/>
  <c r="CY23" i="11"/>
  <c r="CY43" i="11" s="1"/>
  <c r="CZ23" i="11"/>
  <c r="CZ43" i="11" s="1"/>
  <c r="DA23" i="11"/>
  <c r="DA43" i="11" s="1"/>
  <c r="DB23" i="11"/>
  <c r="DB43" i="11" s="1"/>
  <c r="DC23" i="11"/>
  <c r="DC43" i="11" s="1"/>
  <c r="H23" i="11"/>
  <c r="H43" i="11" s="1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M55" i="10" s="1"/>
  <c r="D55" i="10"/>
  <c r="E55" i="10"/>
  <c r="C56" i="10"/>
  <c r="M56" i="10" s="1"/>
  <c r="D56" i="10"/>
  <c r="E56" i="10"/>
  <c r="C57" i="10"/>
  <c r="M57" i="10" s="1"/>
  <c r="D57" i="10"/>
  <c r="E57" i="10"/>
  <c r="C58" i="10"/>
  <c r="M58" i="10" s="1"/>
  <c r="D58" i="10"/>
  <c r="E58" i="10"/>
  <c r="C59" i="10"/>
  <c r="M59" i="10" s="1"/>
  <c r="D59" i="10"/>
  <c r="E59" i="10"/>
  <c r="C60" i="10"/>
  <c r="M60" i="10" s="1"/>
  <c r="D60" i="10"/>
  <c r="E60" i="10"/>
  <c r="C61" i="10"/>
  <c r="M61" i="10" s="1"/>
  <c r="D61" i="10"/>
  <c r="E61" i="10"/>
  <c r="C62" i="10"/>
  <c r="M62" i="10" s="1"/>
  <c r="D62" i="10"/>
  <c r="E62" i="10"/>
  <c r="C63" i="10"/>
  <c r="M63" i="10" s="1"/>
  <c r="D63" i="10"/>
  <c r="E63" i="10"/>
  <c r="C64" i="10"/>
  <c r="M64" i="10" s="1"/>
  <c r="D64" i="10"/>
  <c r="E64" i="10"/>
  <c r="C65" i="10"/>
  <c r="M65" i="10" s="1"/>
  <c r="D65" i="10"/>
  <c r="E65" i="10"/>
  <c r="C66" i="10"/>
  <c r="M66" i="10" s="1"/>
  <c r="D66" i="10"/>
  <c r="E66" i="10"/>
  <c r="C67" i="10"/>
  <c r="M67" i="10" s="1"/>
  <c r="D67" i="10"/>
  <c r="E67" i="10"/>
  <c r="C68" i="10"/>
  <c r="M68" i="10" s="1"/>
  <c r="D68" i="10"/>
  <c r="E68" i="10"/>
  <c r="F68" i="10"/>
  <c r="C69" i="10"/>
  <c r="M69" i="10" s="1"/>
  <c r="D69" i="10"/>
  <c r="E69" i="10"/>
  <c r="C70" i="10"/>
  <c r="M70" i="10" s="1"/>
  <c r="D70" i="10"/>
  <c r="E70" i="10"/>
  <c r="C71" i="10"/>
  <c r="M71" i="10" s="1"/>
  <c r="D71" i="10"/>
  <c r="E71" i="10"/>
  <c r="C72" i="10"/>
  <c r="M72" i="10" s="1"/>
  <c r="D72" i="10"/>
  <c r="E72" i="10"/>
  <c r="C73" i="10"/>
  <c r="M73" i="10" s="1"/>
  <c r="D73" i="10"/>
  <c r="E73" i="10"/>
  <c r="C74" i="10"/>
  <c r="M74" i="10" s="1"/>
  <c r="D74" i="10"/>
  <c r="E74" i="10"/>
  <c r="C75" i="10"/>
  <c r="M75" i="10" s="1"/>
  <c r="D75" i="10"/>
  <c r="E75" i="10"/>
  <c r="C76" i="10"/>
  <c r="M76" i="10" s="1"/>
  <c r="D76" i="10"/>
  <c r="E76" i="10"/>
  <c r="C77" i="10"/>
  <c r="M77" i="10" s="1"/>
  <c r="D77" i="10"/>
  <c r="E77" i="10"/>
  <c r="C78" i="10"/>
  <c r="M78" i="10" s="1"/>
  <c r="D78" i="10"/>
  <c r="E78" i="10"/>
  <c r="C79" i="10"/>
  <c r="M79" i="10" s="1"/>
  <c r="D79" i="10"/>
  <c r="E79" i="10"/>
  <c r="C80" i="10"/>
  <c r="M80" i="10" s="1"/>
  <c r="D80" i="10"/>
  <c r="E80" i="10"/>
  <c r="C81" i="10"/>
  <c r="M81" i="10" s="1"/>
  <c r="D81" i="10"/>
  <c r="E81" i="10"/>
  <c r="C82" i="10"/>
  <c r="M82" i="10" s="1"/>
  <c r="D82" i="10"/>
  <c r="E82" i="10"/>
  <c r="C83" i="10"/>
  <c r="M83" i="10" s="1"/>
  <c r="D83" i="10"/>
  <c r="E83" i="10"/>
  <c r="C84" i="10"/>
  <c r="M84" i="10" s="1"/>
  <c r="D84" i="10"/>
  <c r="E84" i="10"/>
  <c r="F84" i="10"/>
  <c r="C85" i="10"/>
  <c r="M85" i="10" s="1"/>
  <c r="D85" i="10"/>
  <c r="E85" i="10"/>
  <c r="C86" i="10"/>
  <c r="M86" i="10" s="1"/>
  <c r="D86" i="10"/>
  <c r="E86" i="10"/>
  <c r="C87" i="10"/>
  <c r="M87" i="10" s="1"/>
  <c r="D87" i="10"/>
  <c r="E87" i="10"/>
  <c r="C88" i="10"/>
  <c r="M88" i="10" s="1"/>
  <c r="D88" i="10"/>
  <c r="E88" i="10"/>
  <c r="C89" i="10"/>
  <c r="M89" i="10" s="1"/>
  <c r="D89" i="10"/>
  <c r="E89" i="10"/>
  <c r="C90" i="10"/>
  <c r="M90" i="10" s="1"/>
  <c r="D90" i="10"/>
  <c r="E90" i="10"/>
  <c r="C91" i="10"/>
  <c r="M91" i="10" s="1"/>
  <c r="D91" i="10"/>
  <c r="E91" i="10"/>
  <c r="C92" i="10"/>
  <c r="M92" i="10" s="1"/>
  <c r="D92" i="10"/>
  <c r="E92" i="10"/>
  <c r="C93" i="10"/>
  <c r="M93" i="10" s="1"/>
  <c r="D93" i="10"/>
  <c r="E93" i="10"/>
  <c r="C94" i="10"/>
  <c r="M94" i="10" s="1"/>
  <c r="D94" i="10"/>
  <c r="E94" i="10"/>
  <c r="C95" i="10"/>
  <c r="M95" i="10" s="1"/>
  <c r="D95" i="10"/>
  <c r="E95" i="10"/>
  <c r="C96" i="10"/>
  <c r="M96" i="10" s="1"/>
  <c r="D96" i="10"/>
  <c r="E96" i="10"/>
  <c r="C97" i="10"/>
  <c r="M97" i="10" s="1"/>
  <c r="D97" i="10"/>
  <c r="E97" i="10"/>
  <c r="C98" i="10"/>
  <c r="M98" i="10" s="1"/>
  <c r="D98" i="10"/>
  <c r="E98" i="10"/>
  <c r="F98" i="10"/>
  <c r="C99" i="10"/>
  <c r="M99" i="10" s="1"/>
  <c r="D99" i="10"/>
  <c r="E99" i="10"/>
  <c r="C100" i="10"/>
  <c r="M100" i="10" s="1"/>
  <c r="D100" i="10"/>
  <c r="E100" i="10"/>
  <c r="F100" i="10"/>
  <c r="C101" i="10"/>
  <c r="M101" i="10" s="1"/>
  <c r="D101" i="10"/>
  <c r="E101" i="10"/>
  <c r="C102" i="10"/>
  <c r="M102" i="10" s="1"/>
  <c r="D102" i="10"/>
  <c r="E102" i="10"/>
  <c r="C103" i="10"/>
  <c r="M103" i="10" s="1"/>
  <c r="D103" i="10"/>
  <c r="E103" i="10"/>
  <c r="C104" i="10"/>
  <c r="M104" i="10" s="1"/>
  <c r="D104" i="10"/>
  <c r="E104" i="10"/>
  <c r="C105" i="10"/>
  <c r="D105" i="10"/>
  <c r="E105" i="10"/>
  <c r="L56" i="10"/>
  <c r="L5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F144" i="32"/>
  <c r="F137" i="10" s="1"/>
  <c r="F143" i="32"/>
  <c r="F136" i="10" s="1"/>
  <c r="F145" i="32"/>
  <c r="F138" i="10" s="1"/>
  <c r="F142" i="32"/>
  <c r="F135" i="10" s="1"/>
  <c r="F141" i="32"/>
  <c r="F134" i="10" s="1"/>
  <c r="F121" i="32"/>
  <c r="F114" i="10" s="1"/>
  <c r="F120" i="32"/>
  <c r="F113" i="10" s="1"/>
  <c r="F124" i="32"/>
  <c r="F117" i="10" s="1"/>
  <c r="F123" i="32"/>
  <c r="F116" i="10" s="1"/>
  <c r="F122" i="32"/>
  <c r="F115" i="10" s="1"/>
  <c r="F56" i="32"/>
  <c r="F56" i="10" s="1"/>
  <c r="F55" i="32"/>
  <c r="F55" i="10" s="1"/>
  <c r="F104" i="32"/>
  <c r="F104" i="10" s="1"/>
  <c r="F103" i="32"/>
  <c r="F103" i="10" s="1"/>
  <c r="F102" i="32"/>
  <c r="F102" i="10" s="1"/>
  <c r="F101" i="32"/>
  <c r="F101" i="10" s="1"/>
  <c r="F100" i="32"/>
  <c r="F99" i="32"/>
  <c r="F99" i="10" s="1"/>
  <c r="F98" i="32"/>
  <c r="F97" i="32"/>
  <c r="F97" i="10" s="1"/>
  <c r="F96" i="32"/>
  <c r="F96" i="10" s="1"/>
  <c r="F95" i="32"/>
  <c r="F95" i="10" s="1"/>
  <c r="F94" i="32"/>
  <c r="F94" i="10" s="1"/>
  <c r="F93" i="32"/>
  <c r="F93" i="10" s="1"/>
  <c r="F92" i="32"/>
  <c r="F92" i="10" s="1"/>
  <c r="F91" i="32"/>
  <c r="F91" i="10" s="1"/>
  <c r="F90" i="32"/>
  <c r="F90" i="10" s="1"/>
  <c r="F89" i="32"/>
  <c r="F89" i="10" s="1"/>
  <c r="F88" i="32"/>
  <c r="F88" i="10" s="1"/>
  <c r="F87" i="32"/>
  <c r="F87" i="10" s="1"/>
  <c r="F86" i="32"/>
  <c r="F86" i="10" s="1"/>
  <c r="F85" i="32"/>
  <c r="F85" i="10" s="1"/>
  <c r="F84" i="32"/>
  <c r="F83" i="32"/>
  <c r="F83" i="10" s="1"/>
  <c r="F82" i="32"/>
  <c r="F82" i="10" s="1"/>
  <c r="F81" i="32"/>
  <c r="F81" i="10" s="1"/>
  <c r="F80" i="32"/>
  <c r="F80" i="10" s="1"/>
  <c r="F79" i="32"/>
  <c r="F79" i="10" s="1"/>
  <c r="F78" i="32"/>
  <c r="F78" i="10" s="1"/>
  <c r="F77" i="32"/>
  <c r="F77" i="10" s="1"/>
  <c r="F76" i="32"/>
  <c r="F76" i="10" s="1"/>
  <c r="F75" i="32"/>
  <c r="F75" i="10" s="1"/>
  <c r="F74" i="32"/>
  <c r="F74" i="10" s="1"/>
  <c r="F73" i="32"/>
  <c r="F73" i="10" s="1"/>
  <c r="F72" i="32"/>
  <c r="F72" i="10" s="1"/>
  <c r="F71" i="32"/>
  <c r="F71" i="10" s="1"/>
  <c r="F70" i="32"/>
  <c r="F70" i="10" s="1"/>
  <c r="F69" i="32"/>
  <c r="F69" i="10" s="1"/>
  <c r="F68" i="32"/>
  <c r="F67" i="32"/>
  <c r="F67" i="10" s="1"/>
  <c r="F66" i="32"/>
  <c r="F66" i="10" s="1"/>
  <c r="F65" i="32"/>
  <c r="F65" i="10" s="1"/>
  <c r="F64" i="32"/>
  <c r="F64" i="10" s="1"/>
  <c r="F63" i="32"/>
  <c r="F63" i="10" s="1"/>
  <c r="F62" i="32"/>
  <c r="F62" i="10" s="1"/>
  <c r="F61" i="32"/>
  <c r="F61" i="10" s="1"/>
  <c r="F60" i="32"/>
  <c r="F60" i="10" s="1"/>
  <c r="F59" i="32"/>
  <c r="F59" i="10" s="1"/>
  <c r="F58" i="32"/>
  <c r="F58" i="10" s="1"/>
  <c r="F57" i="32"/>
  <c r="F57" i="10" s="1"/>
  <c r="BC43" i="8"/>
  <c r="AY43" i="8"/>
  <c r="AM43" i="8"/>
  <c r="AD43" i="8"/>
  <c r="AA43" i="8"/>
  <c r="S43" i="8"/>
  <c r="I23" i="8"/>
  <c r="I43" i="8" s="1"/>
  <c r="J23" i="8"/>
  <c r="J43" i="8" s="1"/>
  <c r="K23" i="8"/>
  <c r="K43" i="8" s="1"/>
  <c r="L23" i="8"/>
  <c r="L43" i="8" s="1"/>
  <c r="M23" i="8"/>
  <c r="M43" i="8" s="1"/>
  <c r="N23" i="8"/>
  <c r="N43" i="8" s="1"/>
  <c r="O23" i="8"/>
  <c r="O43" i="8" s="1"/>
  <c r="P23" i="8"/>
  <c r="P43" i="8" s="1"/>
  <c r="Q23" i="8"/>
  <c r="Q43" i="8" s="1"/>
  <c r="R23" i="8"/>
  <c r="R43" i="8" s="1"/>
  <c r="S23" i="8"/>
  <c r="T23" i="8"/>
  <c r="T43" i="8" s="1"/>
  <c r="U23" i="8"/>
  <c r="U43" i="8" s="1"/>
  <c r="V23" i="8"/>
  <c r="V43" i="8" s="1"/>
  <c r="W23" i="8"/>
  <c r="W43" i="8" s="1"/>
  <c r="X23" i="8"/>
  <c r="X43" i="8" s="1"/>
  <c r="Y23" i="8"/>
  <c r="Y43" i="8" s="1"/>
  <c r="Z23" i="8"/>
  <c r="Z43" i="8" s="1"/>
  <c r="AA23" i="8"/>
  <c r="AB23" i="8"/>
  <c r="AB43" i="8" s="1"/>
  <c r="AC23" i="8"/>
  <c r="AC43" i="8" s="1"/>
  <c r="AD23" i="8"/>
  <c r="AE23" i="8"/>
  <c r="AE43" i="8" s="1"/>
  <c r="AF23" i="8"/>
  <c r="AF43" i="8" s="1"/>
  <c r="AG23" i="8"/>
  <c r="AG43" i="8" s="1"/>
  <c r="AH23" i="8"/>
  <c r="AH43" i="8" s="1"/>
  <c r="AI23" i="8"/>
  <c r="AI43" i="8" s="1"/>
  <c r="AJ23" i="8"/>
  <c r="AJ43" i="8" s="1"/>
  <c r="AK23" i="8"/>
  <c r="AK43" i="8" s="1"/>
  <c r="AL23" i="8"/>
  <c r="AL43" i="8" s="1"/>
  <c r="AM23" i="8"/>
  <c r="AN23" i="8"/>
  <c r="AN43" i="8" s="1"/>
  <c r="AO23" i="8"/>
  <c r="AO43" i="8" s="1"/>
  <c r="AP23" i="8"/>
  <c r="AP43" i="8" s="1"/>
  <c r="AQ23" i="8"/>
  <c r="AQ43" i="8" s="1"/>
  <c r="AR23" i="8"/>
  <c r="AR43" i="8" s="1"/>
  <c r="AS23" i="8"/>
  <c r="AS43" i="8" s="1"/>
  <c r="AT23" i="8"/>
  <c r="AT43" i="8" s="1"/>
  <c r="AU23" i="8"/>
  <c r="AU43" i="8" s="1"/>
  <c r="AV23" i="8"/>
  <c r="AV43" i="8" s="1"/>
  <c r="AW23" i="8"/>
  <c r="AW43" i="8" s="1"/>
  <c r="AX23" i="8"/>
  <c r="AX43" i="8" s="1"/>
  <c r="AY23" i="8"/>
  <c r="AZ23" i="8"/>
  <c r="AZ43" i="8" s="1"/>
  <c r="BA23" i="8"/>
  <c r="BA43" i="8" s="1"/>
  <c r="BB23" i="8"/>
  <c r="BB43" i="8" s="1"/>
  <c r="BC23" i="8"/>
  <c r="BD23" i="8"/>
  <c r="BD43" i="8" s="1"/>
  <c r="BE23" i="8"/>
  <c r="BE43" i="8" s="1"/>
  <c r="H23" i="8"/>
  <c r="H43" i="8" s="1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M25" i="7" s="1"/>
  <c r="D25" i="7"/>
  <c r="E25" i="7"/>
  <c r="C26" i="7"/>
  <c r="M26" i="7" s="1"/>
  <c r="D26" i="7"/>
  <c r="E26" i="7"/>
  <c r="C27" i="7"/>
  <c r="M27" i="7" s="1"/>
  <c r="D27" i="7"/>
  <c r="E27" i="7"/>
  <c r="C28" i="7"/>
  <c r="M28" i="7" s="1"/>
  <c r="D28" i="7"/>
  <c r="E28" i="7"/>
  <c r="C29" i="7"/>
  <c r="M29" i="7" s="1"/>
  <c r="D29" i="7"/>
  <c r="E29" i="7"/>
  <c r="C30" i="7"/>
  <c r="M30" i="7" s="1"/>
  <c r="D30" i="7"/>
  <c r="E30" i="7"/>
  <c r="C31" i="7"/>
  <c r="M31" i="7" s="1"/>
  <c r="D31" i="7"/>
  <c r="E31" i="7"/>
  <c r="C32" i="7"/>
  <c r="M32" i="7" s="1"/>
  <c r="D32" i="7"/>
  <c r="E32" i="7"/>
  <c r="C33" i="7"/>
  <c r="M33" i="7" s="1"/>
  <c r="D33" i="7"/>
  <c r="E33" i="7"/>
  <c r="C34" i="7"/>
  <c r="M34" i="7" s="1"/>
  <c r="D34" i="7"/>
  <c r="E34" i="7"/>
  <c r="C35" i="7"/>
  <c r="M35" i="7" s="1"/>
  <c r="D35" i="7"/>
  <c r="E35" i="7"/>
  <c r="C36" i="7"/>
  <c r="M36" i="7" s="1"/>
  <c r="D36" i="7"/>
  <c r="E36" i="7"/>
  <c r="C37" i="7"/>
  <c r="M37" i="7" s="1"/>
  <c r="D37" i="7"/>
  <c r="E37" i="7"/>
  <c r="C38" i="7"/>
  <c r="M38" i="7" s="1"/>
  <c r="D38" i="7"/>
  <c r="E38" i="7"/>
  <c r="C39" i="7"/>
  <c r="M39" i="7" s="1"/>
  <c r="D39" i="7"/>
  <c r="E39" i="7"/>
  <c r="C40" i="7"/>
  <c r="M40" i="7" s="1"/>
  <c r="D40" i="7"/>
  <c r="E40" i="7"/>
  <c r="C41" i="7"/>
  <c r="M41" i="7" s="1"/>
  <c r="D41" i="7"/>
  <c r="E41" i="7"/>
  <c r="C42" i="7"/>
  <c r="M42" i="7" s="1"/>
  <c r="D42" i="7"/>
  <c r="E42" i="7"/>
  <c r="C43" i="7"/>
  <c r="M43" i="7" s="1"/>
  <c r="D43" i="7"/>
  <c r="E43" i="7"/>
  <c r="C44" i="7"/>
  <c r="M44" i="7" s="1"/>
  <c r="D44" i="7"/>
  <c r="E44" i="7"/>
  <c r="C45" i="7"/>
  <c r="M45" i="7" s="1"/>
  <c r="D45" i="7"/>
  <c r="E45" i="7"/>
  <c r="C46" i="7"/>
  <c r="M46" i="7" s="1"/>
  <c r="D46" i="7"/>
  <c r="E46" i="7"/>
  <c r="C47" i="7"/>
  <c r="M47" i="7" s="1"/>
  <c r="D47" i="7"/>
  <c r="E47" i="7"/>
  <c r="C48" i="7"/>
  <c r="M48" i="7" s="1"/>
  <c r="D48" i="7"/>
  <c r="E48" i="7"/>
  <c r="C49" i="7"/>
  <c r="M49" i="7" s="1"/>
  <c r="D49" i="7"/>
  <c r="E49" i="7"/>
  <c r="C50" i="7"/>
  <c r="M50" i="7" s="1"/>
  <c r="D50" i="7"/>
  <c r="E50" i="7"/>
  <c r="C51" i="7"/>
  <c r="M51" i="7" s="1"/>
  <c r="D51" i="7"/>
  <c r="E51" i="7"/>
  <c r="C52" i="7"/>
  <c r="M52" i="7" s="1"/>
  <c r="D52" i="7"/>
  <c r="E52" i="7"/>
  <c r="C53" i="7"/>
  <c r="M53" i="7" s="1"/>
  <c r="D53" i="7"/>
  <c r="E53" i="7"/>
  <c r="C54" i="7"/>
  <c r="M54" i="7" s="1"/>
  <c r="D54" i="7"/>
  <c r="E54" i="7"/>
  <c r="C55" i="7"/>
  <c r="D55" i="7"/>
  <c r="E55" i="7"/>
  <c r="L36" i="7"/>
  <c r="L35" i="7"/>
  <c r="L34" i="7"/>
  <c r="L33" i="7"/>
  <c r="L32" i="7"/>
  <c r="L31" i="7"/>
  <c r="L30" i="7"/>
  <c r="L29" i="7"/>
  <c r="L28" i="7"/>
  <c r="L27" i="7"/>
  <c r="L26" i="7"/>
  <c r="L2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F94" i="42"/>
  <c r="F87" i="7" s="1"/>
  <c r="J87" i="7" s="1"/>
  <c r="G87" i="7" s="1"/>
  <c r="F93" i="42"/>
  <c r="F86" i="7" s="1"/>
  <c r="F92" i="42"/>
  <c r="F85" i="7" s="1"/>
  <c r="F91" i="42"/>
  <c r="F84" i="7" s="1"/>
  <c r="F90" i="42"/>
  <c r="F83" i="7" s="1"/>
  <c r="F71" i="42"/>
  <c r="F64" i="7" s="1"/>
  <c r="F70" i="42"/>
  <c r="F63" i="7" s="1"/>
  <c r="F74" i="42"/>
  <c r="F67" i="7" s="1"/>
  <c r="F73" i="42"/>
  <c r="F66" i="7" s="1"/>
  <c r="F72" i="42"/>
  <c r="F65" i="7" s="1"/>
  <c r="F36" i="42"/>
  <c r="F36" i="7" s="1"/>
  <c r="F35" i="42"/>
  <c r="F35" i="7" s="1"/>
  <c r="F34" i="42"/>
  <c r="F34" i="7" s="1"/>
  <c r="F33" i="42"/>
  <c r="F33" i="7" s="1"/>
  <c r="F32" i="42"/>
  <c r="F32" i="7" s="1"/>
  <c r="F31" i="42"/>
  <c r="F31" i="7" s="1"/>
  <c r="F30" i="42"/>
  <c r="F30" i="7" s="1"/>
  <c r="F29" i="42"/>
  <c r="F29" i="7" s="1"/>
  <c r="F28" i="42"/>
  <c r="F28" i="7" s="1"/>
  <c r="F27" i="42"/>
  <c r="F27" i="7" s="1"/>
  <c r="F26" i="42"/>
  <c r="F26" i="7" s="1"/>
  <c r="F25" i="42"/>
  <c r="F25" i="7" s="1"/>
  <c r="F54" i="42"/>
  <c r="F54" i="7" s="1"/>
  <c r="F53" i="42"/>
  <c r="F53" i="7" s="1"/>
  <c r="F52" i="42"/>
  <c r="F52" i="7" s="1"/>
  <c r="F51" i="42"/>
  <c r="F51" i="7" s="1"/>
  <c r="F50" i="42"/>
  <c r="F50" i="7" s="1"/>
  <c r="F49" i="42"/>
  <c r="F49" i="7" s="1"/>
  <c r="F48" i="42"/>
  <c r="F48" i="7" s="1"/>
  <c r="F47" i="42"/>
  <c r="F47" i="7" s="1"/>
  <c r="F46" i="42"/>
  <c r="F46" i="7" s="1"/>
  <c r="F45" i="42"/>
  <c r="F45" i="7" s="1"/>
  <c r="F44" i="42"/>
  <c r="F44" i="7" s="1"/>
  <c r="F43" i="42"/>
  <c r="F43" i="7" s="1"/>
  <c r="F42" i="42"/>
  <c r="F42" i="7" s="1"/>
  <c r="F41" i="42"/>
  <c r="F41" i="7" s="1"/>
  <c r="F40" i="42"/>
  <c r="F40" i="7" s="1"/>
  <c r="F39" i="42"/>
  <c r="F39" i="7" s="1"/>
  <c r="F38" i="42"/>
  <c r="F38" i="7" s="1"/>
  <c r="F37" i="42"/>
  <c r="F37" i="7" s="1"/>
  <c r="AD22" i="34" l="1"/>
  <c r="AL22" i="34"/>
  <c r="AT22" i="34"/>
  <c r="BB22" i="34"/>
  <c r="AU22" i="34"/>
  <c r="CX44" i="11"/>
  <c r="CX46" i="11"/>
  <c r="BE45" i="11"/>
  <c r="CH44" i="11"/>
  <c r="AR43" i="19"/>
  <c r="AZ43" i="19"/>
  <c r="AQ42" i="13"/>
  <c r="AY42" i="13"/>
  <c r="AV40" i="13"/>
  <c r="AZ41" i="13"/>
  <c r="J86" i="33"/>
  <c r="G86" i="33" s="1"/>
  <c r="J88" i="16"/>
  <c r="G88" i="16" s="1"/>
  <c r="J84" i="16"/>
  <c r="G84" i="16" s="1"/>
  <c r="J88" i="12"/>
  <c r="G88" i="12" s="1"/>
  <c r="J84" i="12"/>
  <c r="G84" i="12" s="1"/>
  <c r="J134" i="10"/>
  <c r="G134" i="10" s="1"/>
  <c r="J85" i="7"/>
  <c r="G85" i="7" s="1"/>
  <c r="J84" i="33"/>
  <c r="G84" i="33" s="1"/>
  <c r="J67" i="14"/>
  <c r="G67" i="14" s="1"/>
  <c r="J87" i="14"/>
  <c r="G87" i="14" s="1"/>
  <c r="J86" i="14"/>
  <c r="G86" i="14" s="1"/>
  <c r="J86" i="7"/>
  <c r="G86" i="7" s="1"/>
  <c r="J53" i="7"/>
  <c r="G53" i="7" s="1"/>
  <c r="J87" i="18"/>
  <c r="G87" i="18" s="1"/>
  <c r="J66" i="16"/>
  <c r="G66" i="16" s="1"/>
  <c r="J86" i="16"/>
  <c r="G86" i="16" s="1"/>
  <c r="J138" i="10"/>
  <c r="G138" i="10" s="1"/>
  <c r="J115" i="10"/>
  <c r="G115" i="10" s="1"/>
  <c r="J84" i="7"/>
  <c r="G84" i="7" s="1"/>
  <c r="J28" i="33"/>
  <c r="G28" i="33" s="1"/>
  <c r="J66" i="33"/>
  <c r="G66" i="33" s="1"/>
  <c r="J32" i="33"/>
  <c r="G32" i="33" s="1"/>
  <c r="J87" i="33"/>
  <c r="G87" i="33" s="1"/>
  <c r="J85" i="18"/>
  <c r="G85" i="18" s="1"/>
  <c r="J66" i="18"/>
  <c r="G66" i="18" s="1"/>
  <c r="J86" i="18"/>
  <c r="G86" i="18" s="1"/>
  <c r="J87" i="16"/>
  <c r="G87" i="16" s="1"/>
  <c r="J85" i="16"/>
  <c r="G85" i="16" s="1"/>
  <c r="J85" i="14"/>
  <c r="G85" i="14" s="1"/>
  <c r="J27" i="14"/>
  <c r="G27" i="14" s="1"/>
  <c r="J66" i="14"/>
  <c r="G66" i="14" s="1"/>
  <c r="J88" i="14"/>
  <c r="G88" i="14" s="1"/>
  <c r="J84" i="14"/>
  <c r="G84" i="14" s="1"/>
  <c r="J86" i="12"/>
  <c r="G86" i="12" s="1"/>
  <c r="J64" i="12"/>
  <c r="G64" i="12" s="1"/>
  <c r="J87" i="12"/>
  <c r="G87" i="12" s="1"/>
  <c r="J135" i="10"/>
  <c r="G135" i="10" s="1"/>
  <c r="J137" i="10"/>
  <c r="G137" i="10" s="1"/>
  <c r="J29" i="7"/>
  <c r="N29" i="7" s="1"/>
  <c r="O29" i="7" s="1"/>
  <c r="J66" i="7"/>
  <c r="G66" i="7" s="1"/>
  <c r="AA22" i="34"/>
  <c r="AE22" i="34"/>
  <c r="AI22" i="34"/>
  <c r="AM22" i="34"/>
  <c r="BC22" i="34"/>
  <c r="AB22" i="34"/>
  <c r="AF22" i="34"/>
  <c r="AJ22" i="34"/>
  <c r="AN22" i="34"/>
  <c r="BD22" i="34"/>
  <c r="AC22" i="34"/>
  <c r="AG22" i="34"/>
  <c r="AK22" i="34"/>
  <c r="AO22" i="34"/>
  <c r="J67" i="33"/>
  <c r="G67" i="33" s="1"/>
  <c r="J88" i="33"/>
  <c r="G88" i="33" s="1"/>
  <c r="J65" i="33"/>
  <c r="G65" i="33" s="1"/>
  <c r="J63" i="33"/>
  <c r="G63" i="33" s="1"/>
  <c r="J54" i="33"/>
  <c r="N54" i="33" s="1"/>
  <c r="O54" i="33" s="1"/>
  <c r="J52" i="33"/>
  <c r="G52" i="33" s="1"/>
  <c r="J50" i="33"/>
  <c r="N50" i="33" s="1"/>
  <c r="O50" i="33" s="1"/>
  <c r="J48" i="33"/>
  <c r="N48" i="33" s="1"/>
  <c r="O48" i="33" s="1"/>
  <c r="J46" i="33"/>
  <c r="G46" i="33" s="1"/>
  <c r="J45" i="33"/>
  <c r="G45" i="33" s="1"/>
  <c r="J44" i="33"/>
  <c r="G44" i="33" s="1"/>
  <c r="J42" i="33"/>
  <c r="N42" i="33" s="1"/>
  <c r="O42" i="33" s="1"/>
  <c r="J41" i="33"/>
  <c r="N41" i="33" s="1"/>
  <c r="O41" i="33" s="1"/>
  <c r="J40" i="33"/>
  <c r="N40" i="33" s="1"/>
  <c r="O40" i="33" s="1"/>
  <c r="J39" i="33"/>
  <c r="N39" i="33" s="1"/>
  <c r="O39" i="33" s="1"/>
  <c r="J38" i="33"/>
  <c r="N38" i="33" s="1"/>
  <c r="O38" i="33" s="1"/>
  <c r="J36" i="33"/>
  <c r="G36" i="33" s="1"/>
  <c r="J35" i="33"/>
  <c r="N35" i="33" s="1"/>
  <c r="O35" i="33" s="1"/>
  <c r="J34" i="33"/>
  <c r="G34" i="33" s="1"/>
  <c r="J31" i="33"/>
  <c r="G31" i="33" s="1"/>
  <c r="J30" i="33"/>
  <c r="G30" i="33" s="1"/>
  <c r="J27" i="33"/>
  <c r="N27" i="33" s="1"/>
  <c r="O27" i="33" s="1"/>
  <c r="J26" i="33"/>
  <c r="G26" i="33" s="1"/>
  <c r="J25" i="33"/>
  <c r="N25" i="33" s="1"/>
  <c r="O25" i="33" s="1"/>
  <c r="J53" i="33"/>
  <c r="N53" i="33" s="1"/>
  <c r="O53" i="33" s="1"/>
  <c r="J51" i="33"/>
  <c r="G51" i="33" s="1"/>
  <c r="J49" i="33"/>
  <c r="N49" i="33" s="1"/>
  <c r="O49" i="33" s="1"/>
  <c r="J47" i="33"/>
  <c r="N47" i="33" s="1"/>
  <c r="O47" i="33" s="1"/>
  <c r="J43" i="33"/>
  <c r="G43" i="33" s="1"/>
  <c r="J37" i="33"/>
  <c r="N37" i="33" s="1"/>
  <c r="O37" i="33" s="1"/>
  <c r="J33" i="33"/>
  <c r="N33" i="33" s="1"/>
  <c r="O33" i="33" s="1"/>
  <c r="J29" i="33"/>
  <c r="G29" i="33" s="1"/>
  <c r="G40" i="33"/>
  <c r="AV43" i="19"/>
  <c r="AN43" i="19"/>
  <c r="BD43" i="19"/>
  <c r="AN42" i="19"/>
  <c r="AV42" i="19"/>
  <c r="BD42" i="19"/>
  <c r="AT45" i="19"/>
  <c r="AT44" i="19"/>
  <c r="BB44" i="19"/>
  <c r="AZ42" i="19"/>
  <c r="BB45" i="19"/>
  <c r="J88" i="18"/>
  <c r="G88" i="18" s="1"/>
  <c r="J67" i="18"/>
  <c r="G67" i="18" s="1"/>
  <c r="J64" i="18"/>
  <c r="G64" i="18" s="1"/>
  <c r="J63" i="18"/>
  <c r="G63" i="18" s="1"/>
  <c r="J54" i="18"/>
  <c r="N54" i="18" s="1"/>
  <c r="O54" i="18" s="1"/>
  <c r="J53" i="18"/>
  <c r="N53" i="18" s="1"/>
  <c r="O53" i="18" s="1"/>
  <c r="J50" i="18"/>
  <c r="N50" i="18" s="1"/>
  <c r="O50" i="18" s="1"/>
  <c r="J49" i="18"/>
  <c r="N49" i="18" s="1"/>
  <c r="O49" i="18" s="1"/>
  <c r="J46" i="18"/>
  <c r="N46" i="18" s="1"/>
  <c r="O46" i="18" s="1"/>
  <c r="J45" i="18"/>
  <c r="N45" i="18" s="1"/>
  <c r="O45" i="18" s="1"/>
  <c r="J42" i="18"/>
  <c r="N42" i="18" s="1"/>
  <c r="O42" i="18" s="1"/>
  <c r="J41" i="18"/>
  <c r="G41" i="18" s="1"/>
  <c r="J40" i="18"/>
  <c r="N40" i="18" s="1"/>
  <c r="O40" i="18" s="1"/>
  <c r="J39" i="18"/>
  <c r="G39" i="18" s="1"/>
  <c r="J38" i="18"/>
  <c r="G38" i="18" s="1"/>
  <c r="J37" i="18"/>
  <c r="N37" i="18" s="1"/>
  <c r="O37" i="18" s="1"/>
  <c r="J36" i="18"/>
  <c r="G36" i="18" s="1"/>
  <c r="J35" i="18"/>
  <c r="N35" i="18" s="1"/>
  <c r="O35" i="18" s="1"/>
  <c r="J34" i="18"/>
  <c r="G34" i="18" s="1"/>
  <c r="J33" i="18"/>
  <c r="G33" i="18" s="1"/>
  <c r="J32" i="18"/>
  <c r="N32" i="18" s="1"/>
  <c r="O32" i="18" s="1"/>
  <c r="J31" i="18"/>
  <c r="N31" i="18" s="1"/>
  <c r="O31" i="18" s="1"/>
  <c r="J30" i="18"/>
  <c r="N30" i="18" s="1"/>
  <c r="O30" i="18" s="1"/>
  <c r="J29" i="18"/>
  <c r="G29" i="18" s="1"/>
  <c r="J28" i="18"/>
  <c r="G28" i="18" s="1"/>
  <c r="J27" i="18"/>
  <c r="G27" i="18" s="1"/>
  <c r="J26" i="18"/>
  <c r="G26" i="18" s="1"/>
  <c r="J25" i="18"/>
  <c r="G25" i="18" s="1"/>
  <c r="J65" i="18"/>
  <c r="G65" i="18" s="1"/>
  <c r="N39" i="18"/>
  <c r="O39" i="18" s="1"/>
  <c r="N26" i="18"/>
  <c r="O26" i="18" s="1"/>
  <c r="J43" i="18"/>
  <c r="N43" i="18" s="1"/>
  <c r="O43" i="18" s="1"/>
  <c r="J47" i="18"/>
  <c r="N47" i="18" s="1"/>
  <c r="O47" i="18" s="1"/>
  <c r="J51" i="18"/>
  <c r="N51" i="18" s="1"/>
  <c r="O51" i="18" s="1"/>
  <c r="J44" i="18"/>
  <c r="G44" i="18" s="1"/>
  <c r="J48" i="18"/>
  <c r="N48" i="18" s="1"/>
  <c r="O48" i="18" s="1"/>
  <c r="J52" i="18"/>
  <c r="G52" i="18" s="1"/>
  <c r="AK43" i="17"/>
  <c r="AK41" i="17"/>
  <c r="AK40" i="17"/>
  <c r="AK44" i="17" s="1"/>
  <c r="AK39" i="17"/>
  <c r="AK42" i="17"/>
  <c r="AH43" i="17"/>
  <c r="AH42" i="17"/>
  <c r="AH41" i="17"/>
  <c r="AH40" i="17"/>
  <c r="AH44" i="17" s="1"/>
  <c r="AH39" i="17"/>
  <c r="AL43" i="17"/>
  <c r="AL42" i="17"/>
  <c r="AL41" i="17"/>
  <c r="AL40" i="17"/>
  <c r="AL44" i="17" s="1"/>
  <c r="AL39" i="17"/>
  <c r="AP43" i="17"/>
  <c r="AP42" i="17"/>
  <c r="AP41" i="17"/>
  <c r="AP40" i="17"/>
  <c r="AP44" i="17" s="1"/>
  <c r="AP39" i="17"/>
  <c r="AG42" i="17"/>
  <c r="AG41" i="17"/>
  <c r="AG40" i="17"/>
  <c r="AG44" i="17" s="1"/>
  <c r="AG43" i="17"/>
  <c r="AG39" i="17"/>
  <c r="AI43" i="17"/>
  <c r="AI42" i="17"/>
  <c r="AI41" i="17"/>
  <c r="AI40" i="17"/>
  <c r="AI44" i="17" s="1"/>
  <c r="AI39" i="17"/>
  <c r="AM43" i="17"/>
  <c r="AM42" i="17"/>
  <c r="AM41" i="17"/>
  <c r="AM40" i="17"/>
  <c r="AM44" i="17" s="1"/>
  <c r="AM39" i="17"/>
  <c r="AQ43" i="17"/>
  <c r="AQ42" i="17"/>
  <c r="AQ41" i="17"/>
  <c r="AQ40" i="17"/>
  <c r="AQ44" i="17" s="1"/>
  <c r="AQ39" i="17"/>
  <c r="AO43" i="17"/>
  <c r="AO42" i="17"/>
  <c r="AO41" i="17"/>
  <c r="AO40" i="17"/>
  <c r="AO44" i="17" s="1"/>
  <c r="AO39" i="17"/>
  <c r="AJ43" i="17"/>
  <c r="AJ42" i="17"/>
  <c r="AJ41" i="17"/>
  <c r="AJ40" i="17"/>
  <c r="AJ44" i="17" s="1"/>
  <c r="AJ39" i="17"/>
  <c r="AN43" i="17"/>
  <c r="AN42" i="17"/>
  <c r="AN41" i="17"/>
  <c r="AN40" i="17"/>
  <c r="AN44" i="17" s="1"/>
  <c r="AN39" i="17"/>
  <c r="AR43" i="17"/>
  <c r="AR42" i="17"/>
  <c r="AR41" i="17"/>
  <c r="AR40" i="17"/>
  <c r="AR44" i="17" s="1"/>
  <c r="AR39" i="17"/>
  <c r="AB43" i="17"/>
  <c r="AB41" i="17"/>
  <c r="AB39" i="17"/>
  <c r="AB42" i="17"/>
  <c r="AB40" i="17"/>
  <c r="AB44" i="17" s="1"/>
  <c r="AD42" i="17"/>
  <c r="AD40" i="17"/>
  <c r="AD44" i="17" s="1"/>
  <c r="AD43" i="17"/>
  <c r="AD41" i="17"/>
  <c r="AD39" i="17"/>
  <c r="AT42" i="17"/>
  <c r="AT40" i="17"/>
  <c r="AT44" i="17" s="1"/>
  <c r="AT43" i="17"/>
  <c r="AT41" i="17"/>
  <c r="AT39" i="17"/>
  <c r="AX42" i="17"/>
  <c r="AX40" i="17"/>
  <c r="AX44" i="17" s="1"/>
  <c r="AX43" i="17"/>
  <c r="AX41" i="17"/>
  <c r="AX39" i="17"/>
  <c r="BB42" i="17"/>
  <c r="BB40" i="17"/>
  <c r="BB44" i="17" s="1"/>
  <c r="BB43" i="17"/>
  <c r="BB41" i="17"/>
  <c r="BB39" i="17"/>
  <c r="AE43" i="17"/>
  <c r="AE41" i="17"/>
  <c r="AE39" i="17"/>
  <c r="AE42" i="17"/>
  <c r="AE40" i="17"/>
  <c r="AE44" i="17" s="1"/>
  <c r="AY43" i="17"/>
  <c r="AY41" i="17"/>
  <c r="AY39" i="17"/>
  <c r="AY42" i="17"/>
  <c r="AY40" i="17"/>
  <c r="AY44" i="17" s="1"/>
  <c r="BC43" i="17"/>
  <c r="BC41" i="17"/>
  <c r="BC39" i="17"/>
  <c r="BC42" i="17"/>
  <c r="BC40" i="17"/>
  <c r="BC44" i="17" s="1"/>
  <c r="AC42" i="17"/>
  <c r="AC40" i="17"/>
  <c r="AC44" i="17" s="1"/>
  <c r="AC43" i="17"/>
  <c r="AC41" i="17"/>
  <c r="AC39" i="17"/>
  <c r="AS42" i="17"/>
  <c r="AS40" i="17"/>
  <c r="AS44" i="17" s="1"/>
  <c r="AS43" i="17"/>
  <c r="AS41" i="17"/>
  <c r="AS39" i="17"/>
  <c r="AW42" i="17"/>
  <c r="AW40" i="17"/>
  <c r="AW44" i="17" s="1"/>
  <c r="AW43" i="17"/>
  <c r="AW41" i="17"/>
  <c r="AW39" i="17"/>
  <c r="BA42" i="17"/>
  <c r="BA40" i="17"/>
  <c r="BA44" i="17" s="1"/>
  <c r="BA43" i="17"/>
  <c r="BA41" i="17"/>
  <c r="BA39" i="17"/>
  <c r="AA43" i="17"/>
  <c r="AA41" i="17"/>
  <c r="AA39" i="17"/>
  <c r="AA42" i="17"/>
  <c r="AA40" i="17"/>
  <c r="AA44" i="17" s="1"/>
  <c r="AU43" i="17"/>
  <c r="AU41" i="17"/>
  <c r="AU39" i="17"/>
  <c r="AU42" i="17"/>
  <c r="AU40" i="17"/>
  <c r="AU44" i="17" s="1"/>
  <c r="AF43" i="17"/>
  <c r="AF41" i="17"/>
  <c r="AF39" i="17"/>
  <c r="AF42" i="17"/>
  <c r="AF40" i="17"/>
  <c r="AF44" i="17" s="1"/>
  <c r="AV43" i="17"/>
  <c r="AV41" i="17"/>
  <c r="AV39" i="17"/>
  <c r="AV42" i="17"/>
  <c r="AV40" i="17"/>
  <c r="AV44" i="17" s="1"/>
  <c r="AZ43" i="17"/>
  <c r="AZ41" i="17"/>
  <c r="AZ39" i="17"/>
  <c r="AZ42" i="17"/>
  <c r="AZ40" i="17"/>
  <c r="AZ44" i="17" s="1"/>
  <c r="BD43" i="17"/>
  <c r="BD41" i="17"/>
  <c r="BD39" i="17"/>
  <c r="BD42" i="17"/>
  <c r="BD40" i="17"/>
  <c r="BD44" i="17" s="1"/>
  <c r="J63" i="16"/>
  <c r="G63" i="16" s="1"/>
  <c r="J44" i="16"/>
  <c r="G44" i="16" s="1"/>
  <c r="J40" i="16"/>
  <c r="N40" i="16" s="1"/>
  <c r="O40" i="16" s="1"/>
  <c r="J35" i="16"/>
  <c r="G35" i="16" s="1"/>
  <c r="J31" i="16"/>
  <c r="G31" i="16" s="1"/>
  <c r="J27" i="16"/>
  <c r="G27" i="16" s="1"/>
  <c r="J67" i="16"/>
  <c r="G67" i="16" s="1"/>
  <c r="J65" i="16"/>
  <c r="G65" i="16" s="1"/>
  <c r="J64" i="16"/>
  <c r="G64" i="16" s="1"/>
  <c r="J54" i="16"/>
  <c r="G54" i="16" s="1"/>
  <c r="J53" i="16"/>
  <c r="N53" i="16" s="1"/>
  <c r="O53" i="16" s="1"/>
  <c r="J52" i="16"/>
  <c r="G52" i="16" s="1"/>
  <c r="J51" i="16"/>
  <c r="G51" i="16" s="1"/>
  <c r="J50" i="16"/>
  <c r="G50" i="16" s="1"/>
  <c r="J49" i="16"/>
  <c r="G49" i="16" s="1"/>
  <c r="J48" i="16"/>
  <c r="G48" i="16" s="1"/>
  <c r="J47" i="16"/>
  <c r="G47" i="16" s="1"/>
  <c r="J46" i="16"/>
  <c r="N46" i="16" s="1"/>
  <c r="O46" i="16" s="1"/>
  <c r="J45" i="16"/>
  <c r="N45" i="16" s="1"/>
  <c r="O45" i="16" s="1"/>
  <c r="J43" i="16"/>
  <c r="G43" i="16" s="1"/>
  <c r="J42" i="16"/>
  <c r="G42" i="16" s="1"/>
  <c r="J41" i="16"/>
  <c r="G41" i="16" s="1"/>
  <c r="J39" i="16"/>
  <c r="N39" i="16" s="1"/>
  <c r="O39" i="16" s="1"/>
  <c r="J38" i="16"/>
  <c r="G38" i="16" s="1"/>
  <c r="J37" i="16"/>
  <c r="G37" i="16" s="1"/>
  <c r="J36" i="16"/>
  <c r="N36" i="16" s="1"/>
  <c r="O36" i="16" s="1"/>
  <c r="J34" i="16"/>
  <c r="G34" i="16" s="1"/>
  <c r="J33" i="16"/>
  <c r="N33" i="16" s="1"/>
  <c r="O33" i="16" s="1"/>
  <c r="J32" i="16"/>
  <c r="G32" i="16" s="1"/>
  <c r="J30" i="16"/>
  <c r="N30" i="16" s="1"/>
  <c r="O30" i="16" s="1"/>
  <c r="J29" i="16"/>
  <c r="G29" i="16" s="1"/>
  <c r="J28" i="16"/>
  <c r="N28" i="16" s="1"/>
  <c r="O28" i="16" s="1"/>
  <c r="J26" i="16"/>
  <c r="N26" i="16" s="1"/>
  <c r="O26" i="16" s="1"/>
  <c r="J25" i="16"/>
  <c r="N25" i="16" s="1"/>
  <c r="O25" i="16" s="1"/>
  <c r="N34" i="16"/>
  <c r="O34" i="16" s="1"/>
  <c r="J49" i="14"/>
  <c r="G49" i="14" s="1"/>
  <c r="J43" i="14"/>
  <c r="N43" i="14" s="1"/>
  <c r="O43" i="14" s="1"/>
  <c r="J31" i="14"/>
  <c r="G31" i="14" s="1"/>
  <c r="J54" i="14"/>
  <c r="G54" i="14" s="1"/>
  <c r="J53" i="14"/>
  <c r="G53" i="14" s="1"/>
  <c r="J51" i="14"/>
  <c r="G51" i="14" s="1"/>
  <c r="J50" i="14"/>
  <c r="N50" i="14" s="1"/>
  <c r="O50" i="14" s="1"/>
  <c r="J47" i="14"/>
  <c r="N47" i="14" s="1"/>
  <c r="O47" i="14" s="1"/>
  <c r="J46" i="14"/>
  <c r="N46" i="14" s="1"/>
  <c r="O46" i="14" s="1"/>
  <c r="J41" i="14"/>
  <c r="G41" i="14" s="1"/>
  <c r="J40" i="14"/>
  <c r="N40" i="14" s="1"/>
  <c r="O40" i="14" s="1"/>
  <c r="J39" i="14"/>
  <c r="G39" i="14" s="1"/>
  <c r="J37" i="14"/>
  <c r="G37" i="14" s="1"/>
  <c r="J35" i="14"/>
  <c r="G35" i="14" s="1"/>
  <c r="J34" i="14"/>
  <c r="N34" i="14" s="1"/>
  <c r="O34" i="14" s="1"/>
  <c r="J33" i="14"/>
  <c r="N33" i="14" s="1"/>
  <c r="O33" i="14" s="1"/>
  <c r="J30" i="14"/>
  <c r="G30" i="14" s="1"/>
  <c r="J29" i="14"/>
  <c r="N29" i="14" s="1"/>
  <c r="O29" i="14" s="1"/>
  <c r="J26" i="14"/>
  <c r="N26" i="14" s="1"/>
  <c r="O26" i="14" s="1"/>
  <c r="J25" i="14"/>
  <c r="N25" i="14" s="1"/>
  <c r="O25" i="14" s="1"/>
  <c r="J63" i="14"/>
  <c r="G63" i="14" s="1"/>
  <c r="J64" i="14"/>
  <c r="G64" i="14" s="1"/>
  <c r="J65" i="14"/>
  <c r="G65" i="14" s="1"/>
  <c r="J45" i="14"/>
  <c r="N45" i="14" s="1"/>
  <c r="O45" i="14" s="1"/>
  <c r="J42" i="14"/>
  <c r="N42" i="14" s="1"/>
  <c r="O42" i="14" s="1"/>
  <c r="J38" i="14"/>
  <c r="N38" i="14" s="1"/>
  <c r="O38" i="14" s="1"/>
  <c r="J36" i="14"/>
  <c r="G36" i="14" s="1"/>
  <c r="J32" i="14"/>
  <c r="N32" i="14" s="1"/>
  <c r="O32" i="14" s="1"/>
  <c r="J28" i="14"/>
  <c r="N28" i="14" s="1"/>
  <c r="O28" i="14" s="1"/>
  <c r="G29" i="14"/>
  <c r="J44" i="14"/>
  <c r="N44" i="14" s="1"/>
  <c r="O44" i="14" s="1"/>
  <c r="J48" i="14"/>
  <c r="N48" i="14" s="1"/>
  <c r="O48" i="14" s="1"/>
  <c r="J52" i="14"/>
  <c r="N52" i="14" s="1"/>
  <c r="O52" i="14" s="1"/>
  <c r="N41" i="14"/>
  <c r="O41" i="14" s="1"/>
  <c r="AG42" i="13"/>
  <c r="AG43" i="13"/>
  <c r="AF42" i="13"/>
  <c r="AF43" i="13"/>
  <c r="AZ40" i="13"/>
  <c r="AV41" i="13"/>
  <c r="AA42" i="13"/>
  <c r="AA43" i="13"/>
  <c r="AQ43" i="13"/>
  <c r="AU42" i="13"/>
  <c r="AU43" i="13"/>
  <c r="AY43" i="13"/>
  <c r="BC42" i="13"/>
  <c r="BC43" i="13"/>
  <c r="AN40" i="13"/>
  <c r="AN41" i="13"/>
  <c r="BD40" i="13"/>
  <c r="BD41" i="13"/>
  <c r="AN42" i="13"/>
  <c r="AN43" i="13"/>
  <c r="AR42" i="13"/>
  <c r="AR43" i="13"/>
  <c r="AV42" i="13"/>
  <c r="AV43" i="13"/>
  <c r="AZ42" i="13"/>
  <c r="AZ43" i="13"/>
  <c r="BD42" i="13"/>
  <c r="BD43" i="13"/>
  <c r="AR40" i="13"/>
  <c r="AR41" i="13"/>
  <c r="J36" i="12"/>
  <c r="N36" i="12" s="1"/>
  <c r="O36" i="12" s="1"/>
  <c r="J35" i="12"/>
  <c r="G35" i="12" s="1"/>
  <c r="J32" i="12"/>
  <c r="G32" i="12" s="1"/>
  <c r="J31" i="12"/>
  <c r="G31" i="12" s="1"/>
  <c r="J28" i="12"/>
  <c r="G28" i="12" s="1"/>
  <c r="J27" i="12"/>
  <c r="G27" i="12" s="1"/>
  <c r="J66" i="12"/>
  <c r="G66" i="12" s="1"/>
  <c r="J65" i="12"/>
  <c r="G65" i="12" s="1"/>
  <c r="J63" i="12"/>
  <c r="G63" i="12" s="1"/>
  <c r="J67" i="12"/>
  <c r="G67" i="12" s="1"/>
  <c r="J54" i="12"/>
  <c r="N54" i="12" s="1"/>
  <c r="O54" i="12" s="1"/>
  <c r="J53" i="12"/>
  <c r="N53" i="12" s="1"/>
  <c r="O53" i="12" s="1"/>
  <c r="J52" i="12"/>
  <c r="N52" i="12" s="1"/>
  <c r="O52" i="12" s="1"/>
  <c r="J51" i="12"/>
  <c r="N51" i="12" s="1"/>
  <c r="O51" i="12" s="1"/>
  <c r="J50" i="12"/>
  <c r="N50" i="12" s="1"/>
  <c r="O50" i="12" s="1"/>
  <c r="J49" i="12"/>
  <c r="N49" i="12" s="1"/>
  <c r="O49" i="12" s="1"/>
  <c r="J48" i="12"/>
  <c r="N48" i="12" s="1"/>
  <c r="O48" i="12" s="1"/>
  <c r="J47" i="12"/>
  <c r="N47" i="12" s="1"/>
  <c r="O47" i="12" s="1"/>
  <c r="J46" i="12"/>
  <c r="N46" i="12" s="1"/>
  <c r="O46" i="12" s="1"/>
  <c r="J45" i="12"/>
  <c r="N45" i="12" s="1"/>
  <c r="O45" i="12" s="1"/>
  <c r="J44" i="12"/>
  <c r="N44" i="12" s="1"/>
  <c r="O44" i="12" s="1"/>
  <c r="J43" i="12"/>
  <c r="N43" i="12" s="1"/>
  <c r="O43" i="12" s="1"/>
  <c r="J42" i="12"/>
  <c r="G42" i="12" s="1"/>
  <c r="J41" i="12"/>
  <c r="N41" i="12" s="1"/>
  <c r="O41" i="12" s="1"/>
  <c r="J40" i="12"/>
  <c r="N40" i="12" s="1"/>
  <c r="O40" i="12" s="1"/>
  <c r="J39" i="12"/>
  <c r="N39" i="12" s="1"/>
  <c r="O39" i="12" s="1"/>
  <c r="J38" i="12"/>
  <c r="N38" i="12" s="1"/>
  <c r="O38" i="12" s="1"/>
  <c r="J37" i="12"/>
  <c r="G37" i="12" s="1"/>
  <c r="J34" i="12"/>
  <c r="G34" i="12" s="1"/>
  <c r="J33" i="12"/>
  <c r="G33" i="12" s="1"/>
  <c r="J30" i="12"/>
  <c r="N30" i="12" s="1"/>
  <c r="O30" i="12" s="1"/>
  <c r="J29" i="12"/>
  <c r="G29" i="12" s="1"/>
  <c r="J26" i="12"/>
  <c r="G26" i="12" s="1"/>
  <c r="J25" i="12"/>
  <c r="G25" i="12" s="1"/>
  <c r="N32" i="12"/>
  <c r="O32" i="12" s="1"/>
  <c r="BE47" i="11"/>
  <c r="BE46" i="11"/>
  <c r="BE44" i="11"/>
  <c r="BZ47" i="11"/>
  <c r="CX45" i="11"/>
  <c r="BG47" i="11"/>
  <c r="BG46" i="11"/>
  <c r="BK47" i="11"/>
  <c r="BK46" i="11"/>
  <c r="BO47" i="11"/>
  <c r="CA47" i="11"/>
  <c r="CM47" i="11"/>
  <c r="CM46" i="11"/>
  <c r="CQ47" i="11"/>
  <c r="CQ46" i="11"/>
  <c r="CU47" i="11"/>
  <c r="CH45" i="11"/>
  <c r="BM47" i="11"/>
  <c r="BM46" i="11"/>
  <c r="CH47" i="11"/>
  <c r="CS47" i="11"/>
  <c r="CS46" i="11"/>
  <c r="BO46" i="11"/>
  <c r="CA46" i="11"/>
  <c r="BI47" i="11"/>
  <c r="BN47" i="11"/>
  <c r="BY47" i="11"/>
  <c r="BY46" i="11"/>
  <c r="CD47" i="11"/>
  <c r="CO47" i="11"/>
  <c r="CT47" i="11"/>
  <c r="BR47" i="11"/>
  <c r="CC47" i="11"/>
  <c r="CC46" i="11"/>
  <c r="CX47" i="11"/>
  <c r="CU46" i="11"/>
  <c r="BQ47" i="11"/>
  <c r="BQ46" i="11"/>
  <c r="CG47" i="11"/>
  <c r="CG46" i="11"/>
  <c r="CW47" i="11"/>
  <c r="CW46" i="11"/>
  <c r="BN46" i="11"/>
  <c r="BR46" i="11"/>
  <c r="BZ46" i="11"/>
  <c r="CD46" i="11"/>
  <c r="CH46" i="11"/>
  <c r="CT46" i="11"/>
  <c r="BI46" i="11"/>
  <c r="CO46" i="11"/>
  <c r="J136" i="10"/>
  <c r="G136" i="10" s="1"/>
  <c r="J117" i="10"/>
  <c r="G117" i="10" s="1"/>
  <c r="J114" i="10"/>
  <c r="G114" i="10" s="1"/>
  <c r="J113" i="10"/>
  <c r="G113" i="10" s="1"/>
  <c r="J102" i="10"/>
  <c r="N102" i="10" s="1"/>
  <c r="O102" i="10" s="1"/>
  <c r="J99" i="10"/>
  <c r="G99" i="10" s="1"/>
  <c r="J96" i="10"/>
  <c r="N96" i="10" s="1"/>
  <c r="O96" i="10" s="1"/>
  <c r="J95" i="10"/>
  <c r="N95" i="10" s="1"/>
  <c r="O95" i="10" s="1"/>
  <c r="J91" i="10"/>
  <c r="G91" i="10" s="1"/>
  <c r="J90" i="10"/>
  <c r="N90" i="10" s="1"/>
  <c r="O90" i="10" s="1"/>
  <c r="J89" i="10"/>
  <c r="N89" i="10" s="1"/>
  <c r="O89" i="10" s="1"/>
  <c r="J83" i="10"/>
  <c r="G83" i="10" s="1"/>
  <c r="J82" i="10"/>
  <c r="N82" i="10" s="1"/>
  <c r="O82" i="10" s="1"/>
  <c r="J79" i="10"/>
  <c r="G79" i="10" s="1"/>
  <c r="J75" i="10"/>
  <c r="N75" i="10" s="1"/>
  <c r="O75" i="10" s="1"/>
  <c r="J74" i="10"/>
  <c r="G74" i="10" s="1"/>
  <c r="J71" i="10"/>
  <c r="N71" i="10" s="1"/>
  <c r="O71" i="10" s="1"/>
  <c r="J67" i="10"/>
  <c r="N67" i="10" s="1"/>
  <c r="O67" i="10" s="1"/>
  <c r="J66" i="10"/>
  <c r="G66" i="10" s="1"/>
  <c r="J63" i="10"/>
  <c r="N63" i="10" s="1"/>
  <c r="O63" i="10" s="1"/>
  <c r="J59" i="10"/>
  <c r="N59" i="10" s="1"/>
  <c r="O59" i="10" s="1"/>
  <c r="J58" i="10"/>
  <c r="G58" i="10" s="1"/>
  <c r="J56" i="10"/>
  <c r="N56" i="10" s="1"/>
  <c r="O56" i="10" s="1"/>
  <c r="J55" i="10"/>
  <c r="G55" i="10" s="1"/>
  <c r="J116" i="10"/>
  <c r="G116" i="10" s="1"/>
  <c r="J101" i="10"/>
  <c r="N101" i="10" s="1"/>
  <c r="O101" i="10" s="1"/>
  <c r="J100" i="10"/>
  <c r="G100" i="10" s="1"/>
  <c r="J92" i="10"/>
  <c r="N92" i="10" s="1"/>
  <c r="O92" i="10" s="1"/>
  <c r="J86" i="10"/>
  <c r="G86" i="10" s="1"/>
  <c r="J78" i="10"/>
  <c r="N78" i="10" s="1"/>
  <c r="O78" i="10" s="1"/>
  <c r="J70" i="10"/>
  <c r="G70" i="10" s="1"/>
  <c r="J62" i="10"/>
  <c r="N62" i="10" s="1"/>
  <c r="O62" i="10" s="1"/>
  <c r="G82" i="10"/>
  <c r="J61" i="10"/>
  <c r="G61" i="10" s="1"/>
  <c r="J64" i="10"/>
  <c r="G64" i="10" s="1"/>
  <c r="J69" i="10"/>
  <c r="N69" i="10" s="1"/>
  <c r="O69" i="10" s="1"/>
  <c r="J72" i="10"/>
  <c r="N72" i="10" s="1"/>
  <c r="O72" i="10" s="1"/>
  <c r="J77" i="10"/>
  <c r="G77" i="10" s="1"/>
  <c r="J80" i="10"/>
  <c r="G80" i="10" s="1"/>
  <c r="J85" i="10"/>
  <c r="N85" i="10" s="1"/>
  <c r="O85" i="10" s="1"/>
  <c r="J88" i="10"/>
  <c r="J93" i="10"/>
  <c r="J97" i="10"/>
  <c r="J104" i="10"/>
  <c r="N104" i="10" s="1"/>
  <c r="O104" i="10" s="1"/>
  <c r="J57" i="10"/>
  <c r="N57" i="10" s="1"/>
  <c r="O57" i="10" s="1"/>
  <c r="J60" i="10"/>
  <c r="N60" i="10" s="1"/>
  <c r="O60" i="10" s="1"/>
  <c r="J65" i="10"/>
  <c r="G65" i="10" s="1"/>
  <c r="J68" i="10"/>
  <c r="N68" i="10" s="1"/>
  <c r="O68" i="10" s="1"/>
  <c r="J73" i="10"/>
  <c r="N73" i="10" s="1"/>
  <c r="O73" i="10" s="1"/>
  <c r="J76" i="10"/>
  <c r="N76" i="10" s="1"/>
  <c r="O76" i="10" s="1"/>
  <c r="J81" i="10"/>
  <c r="N81" i="10" s="1"/>
  <c r="O81" i="10" s="1"/>
  <c r="J84" i="10"/>
  <c r="N84" i="10" s="1"/>
  <c r="O84" i="10" s="1"/>
  <c r="J87" i="10"/>
  <c r="N87" i="10" s="1"/>
  <c r="O87" i="10" s="1"/>
  <c r="J94" i="10"/>
  <c r="N94" i="10" s="1"/>
  <c r="O94" i="10" s="1"/>
  <c r="J98" i="10"/>
  <c r="N98" i="10" s="1"/>
  <c r="O98" i="10" s="1"/>
  <c r="J103" i="10"/>
  <c r="N103" i="10" s="1"/>
  <c r="O103" i="10" s="1"/>
  <c r="G71" i="10"/>
  <c r="AP46" i="8"/>
  <c r="AP47" i="8"/>
  <c r="AH47" i="8"/>
  <c r="AL45" i="8"/>
  <c r="AL44" i="8"/>
  <c r="AL46" i="8"/>
  <c r="AL47" i="8"/>
  <c r="AH46" i="8"/>
  <c r="AR47" i="8"/>
  <c r="AV47" i="8"/>
  <c r="AR46" i="8"/>
  <c r="AV46" i="8"/>
  <c r="J67" i="7"/>
  <c r="G67" i="7" s="1"/>
  <c r="J65" i="7"/>
  <c r="G65" i="7" s="1"/>
  <c r="J63" i="7"/>
  <c r="G63" i="7" s="1"/>
  <c r="J25" i="7"/>
  <c r="G25" i="7" s="1"/>
  <c r="J64" i="7"/>
  <c r="G64" i="7" s="1"/>
  <c r="J37" i="7"/>
  <c r="G37" i="7" s="1"/>
  <c r="J33" i="7"/>
  <c r="G33" i="7" s="1"/>
  <c r="J45" i="7"/>
  <c r="N45" i="7" s="1"/>
  <c r="O45" i="7" s="1"/>
  <c r="J43" i="7"/>
  <c r="N43" i="7" s="1"/>
  <c r="O43" i="7" s="1"/>
  <c r="J41" i="7"/>
  <c r="G41" i="7" s="1"/>
  <c r="J35" i="7"/>
  <c r="N35" i="7" s="1"/>
  <c r="O35" i="7" s="1"/>
  <c r="J31" i="7"/>
  <c r="N31" i="7" s="1"/>
  <c r="O31" i="7" s="1"/>
  <c r="J27" i="7"/>
  <c r="G27" i="7" s="1"/>
  <c r="J51" i="7"/>
  <c r="G51" i="7" s="1"/>
  <c r="J49" i="7"/>
  <c r="G49" i="7" s="1"/>
  <c r="J36" i="7"/>
  <c r="N36" i="7" s="1"/>
  <c r="O36" i="7" s="1"/>
  <c r="J34" i="7"/>
  <c r="G34" i="7" s="1"/>
  <c r="J30" i="7"/>
  <c r="G30" i="7" s="1"/>
  <c r="J26" i="7"/>
  <c r="N26" i="7" s="1"/>
  <c r="O26" i="7" s="1"/>
  <c r="J47" i="7"/>
  <c r="N47" i="7" s="1"/>
  <c r="O47" i="7" s="1"/>
  <c r="J39" i="7"/>
  <c r="G39" i="7" s="1"/>
  <c r="J32" i="7"/>
  <c r="N32" i="7" s="1"/>
  <c r="O32" i="7" s="1"/>
  <c r="J28" i="7"/>
  <c r="N28" i="7" s="1"/>
  <c r="O28" i="7" s="1"/>
  <c r="N25" i="7"/>
  <c r="O25" i="7" s="1"/>
  <c r="J38" i="7"/>
  <c r="N38" i="7" s="1"/>
  <c r="O38" i="7" s="1"/>
  <c r="J40" i="7"/>
  <c r="N40" i="7" s="1"/>
  <c r="O40" i="7" s="1"/>
  <c r="J42" i="7"/>
  <c r="N42" i="7" s="1"/>
  <c r="O42" i="7" s="1"/>
  <c r="J44" i="7"/>
  <c r="G44" i="7" s="1"/>
  <c r="J46" i="7"/>
  <c r="N46" i="7" s="1"/>
  <c r="O46" i="7" s="1"/>
  <c r="J48" i="7"/>
  <c r="G48" i="7" s="1"/>
  <c r="J50" i="7"/>
  <c r="N50" i="7" s="1"/>
  <c r="O50" i="7" s="1"/>
  <c r="J52" i="7"/>
  <c r="G52" i="7" s="1"/>
  <c r="J54" i="7"/>
  <c r="N54" i="7" s="1"/>
  <c r="O54" i="7" s="1"/>
  <c r="N53" i="7"/>
  <c r="O53" i="7" s="1"/>
  <c r="C966" i="21"/>
  <c r="D966" i="21"/>
  <c r="E966" i="21"/>
  <c r="C967" i="21"/>
  <c r="D967" i="21"/>
  <c r="E967" i="21"/>
  <c r="C968" i="21"/>
  <c r="D968" i="21"/>
  <c r="E968" i="21"/>
  <c r="C969" i="21"/>
  <c r="D969" i="21"/>
  <c r="E969" i="21"/>
  <c r="C970" i="21"/>
  <c r="D970" i="21"/>
  <c r="E970" i="21"/>
  <c r="C971" i="21"/>
  <c r="D971" i="21"/>
  <c r="E971" i="21"/>
  <c r="C972" i="21"/>
  <c r="D972" i="21"/>
  <c r="E972" i="21"/>
  <c r="C973" i="21"/>
  <c r="D973" i="21"/>
  <c r="E973" i="21"/>
  <c r="C974" i="21"/>
  <c r="D974" i="21"/>
  <c r="E974" i="21"/>
  <c r="C975" i="21"/>
  <c r="D975" i="21"/>
  <c r="E975" i="21"/>
  <c r="C976" i="21"/>
  <c r="D976" i="21"/>
  <c r="E976" i="21"/>
  <c r="C977" i="21"/>
  <c r="D977" i="21"/>
  <c r="E977" i="21"/>
  <c r="C978" i="21"/>
  <c r="D978" i="21"/>
  <c r="E978" i="21"/>
  <c r="C979" i="21"/>
  <c r="D979" i="21"/>
  <c r="E979" i="21"/>
  <c r="C980" i="21"/>
  <c r="D980" i="21"/>
  <c r="E980" i="21"/>
  <c r="C981" i="21"/>
  <c r="D981" i="21"/>
  <c r="E981" i="21"/>
  <c r="C982" i="21"/>
  <c r="D982" i="21"/>
  <c r="E982" i="21"/>
  <c r="C983" i="21"/>
  <c r="D983" i="21"/>
  <c r="E983" i="21"/>
  <c r="C984" i="21"/>
  <c r="D984" i="21"/>
  <c r="E984" i="21"/>
  <c r="C985" i="21"/>
  <c r="D985" i="21"/>
  <c r="E985" i="21"/>
  <c r="C986" i="21"/>
  <c r="D986" i="21"/>
  <c r="E986" i="21"/>
  <c r="C987" i="21"/>
  <c r="D987" i="21"/>
  <c r="E987" i="21"/>
  <c r="C988" i="21"/>
  <c r="D988" i="21"/>
  <c r="E988" i="21"/>
  <c r="C989" i="21"/>
  <c r="D989" i="21"/>
  <c r="E989" i="21"/>
  <c r="C990" i="21"/>
  <c r="D990" i="21"/>
  <c r="E990" i="21"/>
  <c r="C991" i="21"/>
  <c r="D991" i="21"/>
  <c r="E991" i="21"/>
  <c r="C992" i="21"/>
  <c r="D992" i="21"/>
  <c r="E992" i="21"/>
  <c r="C993" i="21"/>
  <c r="D993" i="21"/>
  <c r="E993" i="21"/>
  <c r="C994" i="21"/>
  <c r="D994" i="21"/>
  <c r="E994" i="21"/>
  <c r="C995" i="21"/>
  <c r="D995" i="21"/>
  <c r="E995" i="21"/>
  <c r="C996" i="21"/>
  <c r="D996" i="21"/>
  <c r="E996" i="21"/>
  <c r="C997" i="21"/>
  <c r="D997" i="21"/>
  <c r="E997" i="21"/>
  <c r="C998" i="21"/>
  <c r="D998" i="21"/>
  <c r="E998" i="21"/>
  <c r="C999" i="21"/>
  <c r="D999" i="21"/>
  <c r="E999" i="21"/>
  <c r="C1000" i="21"/>
  <c r="D1000" i="21"/>
  <c r="E1000" i="21"/>
  <c r="C1001" i="21"/>
  <c r="D1001" i="21"/>
  <c r="E1001" i="21"/>
  <c r="C1002" i="21"/>
  <c r="D1002" i="21"/>
  <c r="E1002" i="21"/>
  <c r="C1003" i="21"/>
  <c r="D1003" i="21"/>
  <c r="E1003" i="21"/>
  <c r="C1004" i="21"/>
  <c r="D1004" i="21"/>
  <c r="E1004" i="21"/>
  <c r="C1005" i="21"/>
  <c r="D1005" i="21"/>
  <c r="E1005" i="21"/>
  <c r="C1006" i="21"/>
  <c r="D1006" i="21"/>
  <c r="E1006" i="21"/>
  <c r="C1007" i="21"/>
  <c r="D1007" i="21"/>
  <c r="E1007" i="21"/>
  <c r="C1008" i="21"/>
  <c r="D1008" i="21"/>
  <c r="E1008" i="21"/>
  <c r="C1009" i="21"/>
  <c r="D1009" i="21"/>
  <c r="E1009" i="21"/>
  <c r="C1010" i="21"/>
  <c r="D1010" i="21"/>
  <c r="E1010" i="21"/>
  <c r="C1011" i="21"/>
  <c r="D1011" i="21"/>
  <c r="E1011" i="21"/>
  <c r="C911" i="21"/>
  <c r="D911" i="21"/>
  <c r="E911" i="21"/>
  <c r="C912" i="21"/>
  <c r="D912" i="21"/>
  <c r="E912" i="21"/>
  <c r="C913" i="21"/>
  <c r="D913" i="21"/>
  <c r="E913" i="21"/>
  <c r="C914" i="21"/>
  <c r="D914" i="21"/>
  <c r="E914" i="21"/>
  <c r="C915" i="21"/>
  <c r="D915" i="21"/>
  <c r="E915" i="21"/>
  <c r="C916" i="21"/>
  <c r="D916" i="21"/>
  <c r="E916" i="21"/>
  <c r="C917" i="21"/>
  <c r="D917" i="21"/>
  <c r="E917" i="21"/>
  <c r="C918" i="21"/>
  <c r="D918" i="21"/>
  <c r="E918" i="21"/>
  <c r="C919" i="21"/>
  <c r="D919" i="21"/>
  <c r="E919" i="21"/>
  <c r="C920" i="21"/>
  <c r="D920" i="21"/>
  <c r="E920" i="21"/>
  <c r="C921" i="21"/>
  <c r="D921" i="21"/>
  <c r="E921" i="21"/>
  <c r="C922" i="21"/>
  <c r="D922" i="21"/>
  <c r="E922" i="21"/>
  <c r="C923" i="21"/>
  <c r="D923" i="21"/>
  <c r="E923" i="21"/>
  <c r="C924" i="21"/>
  <c r="D924" i="21"/>
  <c r="E924" i="21"/>
  <c r="C925" i="21"/>
  <c r="D925" i="21"/>
  <c r="E925" i="21"/>
  <c r="C926" i="21"/>
  <c r="D926" i="21"/>
  <c r="E926" i="21"/>
  <c r="C927" i="21"/>
  <c r="D927" i="21"/>
  <c r="E927" i="21"/>
  <c r="C928" i="21"/>
  <c r="D928" i="21"/>
  <c r="E928" i="21"/>
  <c r="C929" i="21"/>
  <c r="D929" i="21"/>
  <c r="E929" i="21"/>
  <c r="C930" i="21"/>
  <c r="D930" i="21"/>
  <c r="E930" i="21"/>
  <c r="C931" i="21"/>
  <c r="D931" i="21"/>
  <c r="E931" i="21"/>
  <c r="C932" i="21"/>
  <c r="D932" i="21"/>
  <c r="E932" i="21"/>
  <c r="C933" i="21"/>
  <c r="D933" i="21"/>
  <c r="E933" i="21"/>
  <c r="C934" i="21"/>
  <c r="D934" i="21"/>
  <c r="E934" i="21"/>
  <c r="C935" i="21"/>
  <c r="D935" i="21"/>
  <c r="E935" i="21"/>
  <c r="C936" i="21"/>
  <c r="D936" i="21"/>
  <c r="E936" i="21"/>
  <c r="C937" i="21"/>
  <c r="D937" i="21"/>
  <c r="E937" i="21"/>
  <c r="C938" i="21"/>
  <c r="D938" i="21"/>
  <c r="E938" i="21"/>
  <c r="C939" i="21"/>
  <c r="D939" i="21"/>
  <c r="E939" i="21"/>
  <c r="C940" i="21"/>
  <c r="D940" i="21"/>
  <c r="E940" i="21"/>
  <c r="C941" i="21"/>
  <c r="D941" i="21"/>
  <c r="E941" i="21"/>
  <c r="C942" i="21"/>
  <c r="D942" i="21"/>
  <c r="E942" i="21"/>
  <c r="C943" i="21"/>
  <c r="D943" i="21"/>
  <c r="E943" i="21"/>
  <c r="C944" i="21"/>
  <c r="D944" i="21"/>
  <c r="E944" i="21"/>
  <c r="C945" i="21"/>
  <c r="D945" i="21"/>
  <c r="E945" i="21"/>
  <c r="C946" i="21"/>
  <c r="D946" i="21"/>
  <c r="E946" i="21"/>
  <c r="C947" i="21"/>
  <c r="D947" i="21"/>
  <c r="E947" i="21"/>
  <c r="C948" i="21"/>
  <c r="D948" i="21"/>
  <c r="E948" i="21"/>
  <c r="C949" i="21"/>
  <c r="D949" i="21"/>
  <c r="E949" i="21"/>
  <c r="C950" i="21"/>
  <c r="D950" i="21"/>
  <c r="E950" i="21"/>
  <c r="C951" i="21"/>
  <c r="D951" i="21"/>
  <c r="E951" i="21"/>
  <c r="C952" i="21"/>
  <c r="D952" i="21"/>
  <c r="E952" i="21"/>
  <c r="C953" i="21"/>
  <c r="D953" i="21"/>
  <c r="E953" i="21"/>
  <c r="C954" i="21"/>
  <c r="D954" i="21"/>
  <c r="E954" i="21"/>
  <c r="C955" i="21"/>
  <c r="D955" i="21"/>
  <c r="E955" i="21"/>
  <c r="C956" i="21"/>
  <c r="D956" i="21"/>
  <c r="E956" i="21"/>
  <c r="C858" i="21"/>
  <c r="D858" i="21"/>
  <c r="E858" i="21"/>
  <c r="C859" i="21"/>
  <c r="D859" i="21"/>
  <c r="E859" i="21"/>
  <c r="C860" i="21"/>
  <c r="D860" i="21"/>
  <c r="E860" i="21"/>
  <c r="C861" i="21"/>
  <c r="D861" i="21"/>
  <c r="E861" i="21"/>
  <c r="C862" i="21"/>
  <c r="D862" i="21"/>
  <c r="E862" i="21"/>
  <c r="C863" i="21"/>
  <c r="D863" i="21"/>
  <c r="E863" i="21"/>
  <c r="C864" i="21"/>
  <c r="D864" i="21"/>
  <c r="E864" i="21"/>
  <c r="C865" i="21"/>
  <c r="D865" i="21"/>
  <c r="E865" i="21"/>
  <c r="C866" i="21"/>
  <c r="D866" i="21"/>
  <c r="E866" i="21"/>
  <c r="C867" i="21"/>
  <c r="D867" i="21"/>
  <c r="E867" i="21"/>
  <c r="C868" i="21"/>
  <c r="D868" i="21"/>
  <c r="E868" i="21"/>
  <c r="C869" i="21"/>
  <c r="D869" i="21"/>
  <c r="E869" i="21"/>
  <c r="C870" i="21"/>
  <c r="D870" i="21"/>
  <c r="E870" i="21"/>
  <c r="C871" i="21"/>
  <c r="D871" i="21"/>
  <c r="E871" i="21"/>
  <c r="C872" i="21"/>
  <c r="D872" i="21"/>
  <c r="E872" i="21"/>
  <c r="C873" i="21"/>
  <c r="D873" i="21"/>
  <c r="E873" i="21"/>
  <c r="C874" i="21"/>
  <c r="D874" i="21"/>
  <c r="E874" i="21"/>
  <c r="C875" i="21"/>
  <c r="D875" i="21"/>
  <c r="E875" i="21"/>
  <c r="C876" i="21"/>
  <c r="D876" i="21"/>
  <c r="E876" i="21"/>
  <c r="C877" i="21"/>
  <c r="D877" i="21"/>
  <c r="E877" i="21"/>
  <c r="C878" i="21"/>
  <c r="D878" i="21"/>
  <c r="E878" i="21"/>
  <c r="C879" i="21"/>
  <c r="D879" i="21"/>
  <c r="E879" i="21"/>
  <c r="C880" i="21"/>
  <c r="D880" i="21"/>
  <c r="E880" i="21"/>
  <c r="C881" i="21"/>
  <c r="D881" i="21"/>
  <c r="E881" i="21"/>
  <c r="C882" i="21"/>
  <c r="D882" i="21"/>
  <c r="E882" i="21"/>
  <c r="C883" i="21"/>
  <c r="D883" i="21"/>
  <c r="E883" i="21"/>
  <c r="C884" i="21"/>
  <c r="D884" i="21"/>
  <c r="E884" i="21"/>
  <c r="C885" i="21"/>
  <c r="D885" i="21"/>
  <c r="E885" i="21"/>
  <c r="C886" i="21"/>
  <c r="D886" i="21"/>
  <c r="E886" i="21"/>
  <c r="C887" i="21"/>
  <c r="D887" i="21"/>
  <c r="E887" i="21"/>
  <c r="C888" i="21"/>
  <c r="D888" i="21"/>
  <c r="E888" i="21"/>
  <c r="C889" i="21"/>
  <c r="D889" i="21"/>
  <c r="E889" i="21"/>
  <c r="C890" i="21"/>
  <c r="D890" i="21"/>
  <c r="E890" i="21"/>
  <c r="C891" i="21"/>
  <c r="D891" i="21"/>
  <c r="E891" i="21"/>
  <c r="C892" i="21"/>
  <c r="D892" i="21"/>
  <c r="E892" i="21"/>
  <c r="C893" i="21"/>
  <c r="D893" i="21"/>
  <c r="E893" i="21"/>
  <c r="C894" i="21"/>
  <c r="D894" i="21"/>
  <c r="E894" i="21"/>
  <c r="C895" i="21"/>
  <c r="D895" i="21"/>
  <c r="E895" i="21"/>
  <c r="C896" i="21"/>
  <c r="D896" i="21"/>
  <c r="E896" i="21"/>
  <c r="C897" i="21"/>
  <c r="D897" i="21"/>
  <c r="E897" i="21"/>
  <c r="C898" i="21"/>
  <c r="D898" i="21"/>
  <c r="E898" i="21"/>
  <c r="C899" i="21"/>
  <c r="D899" i="21"/>
  <c r="E899" i="21"/>
  <c r="C900" i="21"/>
  <c r="D900" i="21"/>
  <c r="E900" i="21"/>
  <c r="C901" i="21"/>
  <c r="D901" i="21"/>
  <c r="E901" i="21"/>
  <c r="C902" i="21"/>
  <c r="D902" i="21"/>
  <c r="E902" i="21"/>
  <c r="C903" i="21"/>
  <c r="D903" i="21"/>
  <c r="E903" i="21"/>
  <c r="C802" i="21"/>
  <c r="D802" i="21"/>
  <c r="E802" i="21"/>
  <c r="C803" i="21"/>
  <c r="D803" i="21"/>
  <c r="E803" i="21"/>
  <c r="C804" i="21"/>
  <c r="D804" i="21"/>
  <c r="E804" i="21"/>
  <c r="C805" i="21"/>
  <c r="D805" i="21"/>
  <c r="E805" i="21"/>
  <c r="C806" i="21"/>
  <c r="D806" i="21"/>
  <c r="E806" i="21"/>
  <c r="C807" i="21"/>
  <c r="D807" i="21"/>
  <c r="E807" i="21"/>
  <c r="C808" i="21"/>
  <c r="D808" i="21"/>
  <c r="E808" i="21"/>
  <c r="C809" i="21"/>
  <c r="D809" i="21"/>
  <c r="E809" i="21"/>
  <c r="C810" i="21"/>
  <c r="D810" i="21"/>
  <c r="E810" i="21"/>
  <c r="C811" i="21"/>
  <c r="D811" i="21"/>
  <c r="E811" i="21"/>
  <c r="C812" i="21"/>
  <c r="D812" i="21"/>
  <c r="E812" i="21"/>
  <c r="C813" i="21"/>
  <c r="D813" i="21"/>
  <c r="E813" i="21"/>
  <c r="C814" i="21"/>
  <c r="D814" i="21"/>
  <c r="E814" i="21"/>
  <c r="C815" i="21"/>
  <c r="D815" i="21"/>
  <c r="E815" i="21"/>
  <c r="C816" i="21"/>
  <c r="D816" i="21"/>
  <c r="E816" i="21"/>
  <c r="C817" i="21"/>
  <c r="D817" i="21"/>
  <c r="E817" i="21"/>
  <c r="C818" i="21"/>
  <c r="D818" i="21"/>
  <c r="E818" i="21"/>
  <c r="C819" i="21"/>
  <c r="D819" i="21"/>
  <c r="E819" i="21"/>
  <c r="C820" i="21"/>
  <c r="D820" i="21"/>
  <c r="E820" i="21"/>
  <c r="C821" i="21"/>
  <c r="D821" i="21"/>
  <c r="E821" i="21"/>
  <c r="C822" i="21"/>
  <c r="D822" i="21"/>
  <c r="E822" i="21"/>
  <c r="C823" i="21"/>
  <c r="D823" i="21"/>
  <c r="E823" i="21"/>
  <c r="C824" i="21"/>
  <c r="D824" i="21"/>
  <c r="E824" i="21"/>
  <c r="C825" i="21"/>
  <c r="D825" i="21"/>
  <c r="E825" i="21"/>
  <c r="C826" i="21"/>
  <c r="D826" i="21"/>
  <c r="E826" i="21"/>
  <c r="C827" i="21"/>
  <c r="D827" i="21"/>
  <c r="E827" i="21"/>
  <c r="C828" i="21"/>
  <c r="D828" i="21"/>
  <c r="E828" i="21"/>
  <c r="C829" i="21"/>
  <c r="D829" i="21"/>
  <c r="E829" i="21"/>
  <c r="C830" i="21"/>
  <c r="D830" i="21"/>
  <c r="E830" i="21"/>
  <c r="C831" i="21"/>
  <c r="D831" i="21"/>
  <c r="E831" i="21"/>
  <c r="C832" i="21"/>
  <c r="D832" i="21"/>
  <c r="E832" i="21"/>
  <c r="C833" i="21"/>
  <c r="D833" i="21"/>
  <c r="E833" i="21"/>
  <c r="C834" i="21"/>
  <c r="D834" i="21"/>
  <c r="E834" i="21"/>
  <c r="C835" i="21"/>
  <c r="D835" i="21"/>
  <c r="E835" i="21"/>
  <c r="C836" i="21"/>
  <c r="D836" i="21"/>
  <c r="E836" i="21"/>
  <c r="C837" i="21"/>
  <c r="D837" i="21"/>
  <c r="E837" i="21"/>
  <c r="C838" i="21"/>
  <c r="D838" i="21"/>
  <c r="E838" i="21"/>
  <c r="C839" i="21"/>
  <c r="D839" i="21"/>
  <c r="E839" i="21"/>
  <c r="C840" i="21"/>
  <c r="D840" i="21"/>
  <c r="E840" i="21"/>
  <c r="C841" i="21"/>
  <c r="D841" i="21"/>
  <c r="E841" i="21"/>
  <c r="C842" i="21"/>
  <c r="D842" i="21"/>
  <c r="E842" i="21"/>
  <c r="C843" i="21"/>
  <c r="D843" i="21"/>
  <c r="E843" i="21"/>
  <c r="C844" i="21"/>
  <c r="D844" i="21"/>
  <c r="E844" i="21"/>
  <c r="C845" i="21"/>
  <c r="D845" i="21"/>
  <c r="E845" i="21"/>
  <c r="C846" i="21"/>
  <c r="D846" i="21"/>
  <c r="E846" i="21"/>
  <c r="C847" i="21"/>
  <c r="D847" i="21"/>
  <c r="E847" i="21"/>
  <c r="C848" i="21"/>
  <c r="D848" i="21"/>
  <c r="E848" i="21"/>
  <c r="C749" i="21"/>
  <c r="D749" i="21"/>
  <c r="E749" i="21"/>
  <c r="C750" i="21"/>
  <c r="D750" i="21"/>
  <c r="E750" i="21"/>
  <c r="C751" i="21"/>
  <c r="D751" i="21"/>
  <c r="E751" i="21"/>
  <c r="C752" i="21"/>
  <c r="D752" i="21"/>
  <c r="E752" i="21"/>
  <c r="C753" i="21"/>
  <c r="D753" i="21"/>
  <c r="E753" i="21"/>
  <c r="C754" i="21"/>
  <c r="D754" i="21"/>
  <c r="E754" i="21"/>
  <c r="C755" i="21"/>
  <c r="D755" i="21"/>
  <c r="E755" i="21"/>
  <c r="C756" i="21"/>
  <c r="D756" i="21"/>
  <c r="E756" i="21"/>
  <c r="C757" i="21"/>
  <c r="D757" i="21"/>
  <c r="E757" i="21"/>
  <c r="C758" i="21"/>
  <c r="D758" i="21"/>
  <c r="E758" i="21"/>
  <c r="C759" i="21"/>
  <c r="D759" i="21"/>
  <c r="E759" i="21"/>
  <c r="C760" i="21"/>
  <c r="D760" i="21"/>
  <c r="E760" i="21"/>
  <c r="C761" i="21"/>
  <c r="D761" i="21"/>
  <c r="E761" i="21"/>
  <c r="C762" i="21"/>
  <c r="D762" i="21"/>
  <c r="E762" i="21"/>
  <c r="C763" i="21"/>
  <c r="D763" i="21"/>
  <c r="E763" i="21"/>
  <c r="C764" i="21"/>
  <c r="D764" i="21"/>
  <c r="E764" i="21"/>
  <c r="C765" i="21"/>
  <c r="D765" i="21"/>
  <c r="E765" i="21"/>
  <c r="C766" i="21"/>
  <c r="D766" i="21"/>
  <c r="E766" i="21"/>
  <c r="G766" i="21"/>
  <c r="C767" i="21"/>
  <c r="D767" i="21"/>
  <c r="E767" i="21"/>
  <c r="C768" i="21"/>
  <c r="D768" i="21"/>
  <c r="E768" i="21"/>
  <c r="G768" i="21"/>
  <c r="C769" i="21"/>
  <c r="D769" i="21"/>
  <c r="E769" i="21"/>
  <c r="C770" i="21"/>
  <c r="D770" i="21"/>
  <c r="E770" i="21"/>
  <c r="G770" i="21"/>
  <c r="C771" i="21"/>
  <c r="D771" i="21"/>
  <c r="E771" i="21"/>
  <c r="C772" i="21"/>
  <c r="D772" i="21"/>
  <c r="E772" i="21"/>
  <c r="G772" i="21"/>
  <c r="C773" i="21"/>
  <c r="D773" i="21"/>
  <c r="E773" i="21"/>
  <c r="C774" i="21"/>
  <c r="D774" i="21"/>
  <c r="E774" i="21"/>
  <c r="G774" i="21"/>
  <c r="C775" i="21"/>
  <c r="D775" i="21"/>
  <c r="E775" i="21"/>
  <c r="C776" i="21"/>
  <c r="D776" i="21"/>
  <c r="E776" i="21"/>
  <c r="G776" i="21"/>
  <c r="C777" i="21"/>
  <c r="D777" i="21"/>
  <c r="E777" i="21"/>
  <c r="C778" i="21"/>
  <c r="D778" i="21"/>
  <c r="E778" i="21"/>
  <c r="G778" i="21"/>
  <c r="C779" i="21"/>
  <c r="D779" i="21"/>
  <c r="E779" i="21"/>
  <c r="C780" i="21"/>
  <c r="D780" i="21"/>
  <c r="E780" i="21"/>
  <c r="G780" i="21"/>
  <c r="C781" i="21"/>
  <c r="D781" i="21"/>
  <c r="E781" i="21"/>
  <c r="C782" i="21"/>
  <c r="D782" i="21"/>
  <c r="E782" i="21"/>
  <c r="G782" i="21"/>
  <c r="C783" i="21"/>
  <c r="D783" i="21"/>
  <c r="E783" i="21"/>
  <c r="C784" i="21"/>
  <c r="D784" i="21"/>
  <c r="E784" i="21"/>
  <c r="G784" i="21"/>
  <c r="C785" i="21"/>
  <c r="D785" i="21"/>
  <c r="E785" i="21"/>
  <c r="C786" i="21"/>
  <c r="D786" i="21"/>
  <c r="E786" i="21"/>
  <c r="G786" i="21"/>
  <c r="C787" i="21"/>
  <c r="D787" i="21"/>
  <c r="E787" i="21"/>
  <c r="C788" i="21"/>
  <c r="D788" i="21"/>
  <c r="E788" i="21"/>
  <c r="G788" i="21"/>
  <c r="C789" i="21"/>
  <c r="D789" i="21"/>
  <c r="E789" i="21"/>
  <c r="C790" i="21"/>
  <c r="D790" i="21"/>
  <c r="E790" i="21"/>
  <c r="G790" i="21"/>
  <c r="C791" i="21"/>
  <c r="D791" i="21"/>
  <c r="E791" i="21"/>
  <c r="C792" i="21"/>
  <c r="D792" i="21"/>
  <c r="E792" i="21"/>
  <c r="G792" i="21"/>
  <c r="C793" i="21"/>
  <c r="D793" i="21"/>
  <c r="E793" i="21"/>
  <c r="C794" i="21"/>
  <c r="D794" i="21"/>
  <c r="E794" i="21"/>
  <c r="G794" i="21"/>
  <c r="C795" i="21"/>
  <c r="D795" i="21"/>
  <c r="E795" i="21"/>
  <c r="C695" i="21"/>
  <c r="D695" i="21"/>
  <c r="E695" i="21"/>
  <c r="C696" i="21"/>
  <c r="D696" i="21"/>
  <c r="E696" i="21"/>
  <c r="C697" i="21"/>
  <c r="D697" i="21"/>
  <c r="E697" i="21"/>
  <c r="C698" i="21"/>
  <c r="D698" i="21"/>
  <c r="E698" i="21"/>
  <c r="C699" i="21"/>
  <c r="D699" i="21"/>
  <c r="E699" i="21"/>
  <c r="C700" i="21"/>
  <c r="D700" i="21"/>
  <c r="E700" i="21"/>
  <c r="C701" i="21"/>
  <c r="D701" i="21"/>
  <c r="E701" i="21"/>
  <c r="C702" i="21"/>
  <c r="D702" i="21"/>
  <c r="E702" i="21"/>
  <c r="C703" i="21"/>
  <c r="D703" i="21"/>
  <c r="E703" i="21"/>
  <c r="C704" i="21"/>
  <c r="D704" i="21"/>
  <c r="E704" i="21"/>
  <c r="C705" i="21"/>
  <c r="D705" i="21"/>
  <c r="E705" i="21"/>
  <c r="C706" i="21"/>
  <c r="D706" i="21"/>
  <c r="E706" i="21"/>
  <c r="C707" i="21"/>
  <c r="D707" i="21"/>
  <c r="E707" i="21"/>
  <c r="C708" i="21"/>
  <c r="D708" i="21"/>
  <c r="E708" i="21"/>
  <c r="C709" i="21"/>
  <c r="D709" i="21"/>
  <c r="E709" i="21"/>
  <c r="C710" i="21"/>
  <c r="D710" i="21"/>
  <c r="E710" i="21"/>
  <c r="C711" i="21"/>
  <c r="D711" i="21"/>
  <c r="E711" i="21"/>
  <c r="G711" i="21"/>
  <c r="C712" i="21"/>
  <c r="D712" i="21"/>
  <c r="E712" i="21"/>
  <c r="C713" i="21"/>
  <c r="D713" i="21"/>
  <c r="E713" i="21"/>
  <c r="G713" i="21"/>
  <c r="C714" i="21"/>
  <c r="D714" i="21"/>
  <c r="E714" i="21"/>
  <c r="C715" i="21"/>
  <c r="D715" i="21"/>
  <c r="E715" i="21"/>
  <c r="G715" i="21"/>
  <c r="C716" i="21"/>
  <c r="D716" i="21"/>
  <c r="E716" i="21"/>
  <c r="C717" i="21"/>
  <c r="D717" i="21"/>
  <c r="E717" i="21"/>
  <c r="G717" i="21"/>
  <c r="C718" i="21"/>
  <c r="D718" i="21"/>
  <c r="E718" i="21"/>
  <c r="C719" i="21"/>
  <c r="D719" i="21"/>
  <c r="E719" i="21"/>
  <c r="G719" i="21"/>
  <c r="C720" i="21"/>
  <c r="D720" i="21"/>
  <c r="E720" i="21"/>
  <c r="C721" i="21"/>
  <c r="D721" i="21"/>
  <c r="E721" i="21"/>
  <c r="G721" i="21"/>
  <c r="C722" i="21"/>
  <c r="D722" i="21"/>
  <c r="E722" i="21"/>
  <c r="C723" i="21"/>
  <c r="D723" i="21"/>
  <c r="E723" i="21"/>
  <c r="G723" i="21"/>
  <c r="C724" i="21"/>
  <c r="D724" i="21"/>
  <c r="E724" i="21"/>
  <c r="C725" i="21"/>
  <c r="D725" i="21"/>
  <c r="E725" i="21"/>
  <c r="G725" i="21"/>
  <c r="C726" i="21"/>
  <c r="D726" i="21"/>
  <c r="E726" i="21"/>
  <c r="C727" i="21"/>
  <c r="D727" i="21"/>
  <c r="E727" i="21"/>
  <c r="G727" i="21"/>
  <c r="C728" i="21"/>
  <c r="D728" i="21"/>
  <c r="E728" i="21"/>
  <c r="C729" i="21"/>
  <c r="D729" i="21"/>
  <c r="E729" i="21"/>
  <c r="G729" i="21"/>
  <c r="C730" i="21"/>
  <c r="D730" i="21"/>
  <c r="E730" i="21"/>
  <c r="C731" i="21"/>
  <c r="D731" i="21"/>
  <c r="E731" i="21"/>
  <c r="G731" i="21"/>
  <c r="C732" i="21"/>
  <c r="D732" i="21"/>
  <c r="E732" i="21"/>
  <c r="C733" i="21"/>
  <c r="D733" i="21"/>
  <c r="E733" i="21"/>
  <c r="G733" i="21"/>
  <c r="C734" i="21"/>
  <c r="D734" i="21"/>
  <c r="E734" i="21"/>
  <c r="C735" i="21"/>
  <c r="D735" i="21"/>
  <c r="E735" i="21"/>
  <c r="G735" i="21"/>
  <c r="C736" i="21"/>
  <c r="D736" i="21"/>
  <c r="E736" i="21"/>
  <c r="C737" i="21"/>
  <c r="D737" i="21"/>
  <c r="E737" i="21"/>
  <c r="G737" i="21"/>
  <c r="C738" i="21"/>
  <c r="D738" i="21"/>
  <c r="E738" i="21"/>
  <c r="C739" i="21"/>
  <c r="D739" i="21"/>
  <c r="E739" i="21"/>
  <c r="G739" i="21"/>
  <c r="C740" i="21"/>
  <c r="D740" i="21"/>
  <c r="E740" i="21"/>
  <c r="C642" i="21"/>
  <c r="D642" i="21"/>
  <c r="E642" i="21"/>
  <c r="C643" i="21"/>
  <c r="D643" i="21"/>
  <c r="E643" i="21"/>
  <c r="C644" i="21"/>
  <c r="D644" i="21"/>
  <c r="E644" i="21"/>
  <c r="C645" i="21"/>
  <c r="D645" i="21"/>
  <c r="E645" i="21"/>
  <c r="C646" i="21"/>
  <c r="D646" i="21"/>
  <c r="E646" i="21"/>
  <c r="C647" i="21"/>
  <c r="D647" i="21"/>
  <c r="E647" i="21"/>
  <c r="C648" i="21"/>
  <c r="D648" i="21"/>
  <c r="E648" i="21"/>
  <c r="C649" i="21"/>
  <c r="D649" i="21"/>
  <c r="E649" i="21"/>
  <c r="C650" i="21"/>
  <c r="D650" i="21"/>
  <c r="E650" i="21"/>
  <c r="C651" i="21"/>
  <c r="D651" i="21"/>
  <c r="E651" i="21"/>
  <c r="C652" i="21"/>
  <c r="D652" i="21"/>
  <c r="E652" i="21"/>
  <c r="C653" i="21"/>
  <c r="D653" i="21"/>
  <c r="E653" i="21"/>
  <c r="C654" i="21"/>
  <c r="D654" i="21"/>
  <c r="E654" i="21"/>
  <c r="C655" i="21"/>
  <c r="D655" i="21"/>
  <c r="E655" i="21"/>
  <c r="C656" i="21"/>
  <c r="D656" i="21"/>
  <c r="E656" i="21"/>
  <c r="C657" i="21"/>
  <c r="D657" i="21"/>
  <c r="E657" i="21"/>
  <c r="C658" i="21"/>
  <c r="D658" i="21"/>
  <c r="E658" i="21"/>
  <c r="G658" i="21"/>
  <c r="C659" i="21"/>
  <c r="D659" i="21"/>
  <c r="E659" i="21"/>
  <c r="C660" i="21"/>
  <c r="D660" i="21"/>
  <c r="E660" i="21"/>
  <c r="G660" i="21"/>
  <c r="C661" i="21"/>
  <c r="D661" i="21"/>
  <c r="E661" i="21"/>
  <c r="C662" i="21"/>
  <c r="D662" i="21"/>
  <c r="E662" i="21"/>
  <c r="G662" i="21"/>
  <c r="C663" i="21"/>
  <c r="D663" i="21"/>
  <c r="E663" i="21"/>
  <c r="C664" i="21"/>
  <c r="D664" i="21"/>
  <c r="E664" i="21"/>
  <c r="G664" i="21"/>
  <c r="C665" i="21"/>
  <c r="D665" i="21"/>
  <c r="E665" i="21"/>
  <c r="C666" i="21"/>
  <c r="D666" i="21"/>
  <c r="E666" i="21"/>
  <c r="G666" i="21"/>
  <c r="C667" i="21"/>
  <c r="D667" i="21"/>
  <c r="E667" i="21"/>
  <c r="C668" i="21"/>
  <c r="D668" i="21"/>
  <c r="E668" i="21"/>
  <c r="G668" i="21"/>
  <c r="C669" i="21"/>
  <c r="D669" i="21"/>
  <c r="E669" i="21"/>
  <c r="C670" i="21"/>
  <c r="D670" i="21"/>
  <c r="E670" i="21"/>
  <c r="G670" i="21"/>
  <c r="C671" i="21"/>
  <c r="D671" i="21"/>
  <c r="E671" i="21"/>
  <c r="C672" i="21"/>
  <c r="D672" i="21"/>
  <c r="E672" i="21"/>
  <c r="G672" i="21"/>
  <c r="C673" i="21"/>
  <c r="D673" i="21"/>
  <c r="E673" i="21"/>
  <c r="C674" i="21"/>
  <c r="D674" i="21"/>
  <c r="E674" i="21"/>
  <c r="G674" i="21"/>
  <c r="C675" i="21"/>
  <c r="D675" i="21"/>
  <c r="E675" i="21"/>
  <c r="C676" i="21"/>
  <c r="D676" i="21"/>
  <c r="E676" i="21"/>
  <c r="G676" i="21"/>
  <c r="C677" i="21"/>
  <c r="D677" i="21"/>
  <c r="E677" i="21"/>
  <c r="C678" i="21"/>
  <c r="D678" i="21"/>
  <c r="E678" i="21"/>
  <c r="G678" i="21"/>
  <c r="C679" i="21"/>
  <c r="D679" i="21"/>
  <c r="E679" i="21"/>
  <c r="C680" i="21"/>
  <c r="D680" i="21"/>
  <c r="E680" i="21"/>
  <c r="G680" i="21"/>
  <c r="C681" i="21"/>
  <c r="D681" i="21"/>
  <c r="E681" i="21"/>
  <c r="C682" i="21"/>
  <c r="D682" i="21"/>
  <c r="E682" i="21"/>
  <c r="G682" i="21"/>
  <c r="C683" i="21"/>
  <c r="D683" i="21"/>
  <c r="E683" i="21"/>
  <c r="C684" i="21"/>
  <c r="D684" i="21"/>
  <c r="E684" i="21"/>
  <c r="G684" i="21"/>
  <c r="C685" i="21"/>
  <c r="D685" i="21"/>
  <c r="E685" i="21"/>
  <c r="C686" i="21"/>
  <c r="D686" i="21"/>
  <c r="E686" i="21"/>
  <c r="G686" i="21"/>
  <c r="C687" i="21"/>
  <c r="D687" i="21"/>
  <c r="E687" i="21"/>
  <c r="C587" i="21"/>
  <c r="D587" i="21"/>
  <c r="E587" i="21"/>
  <c r="C588" i="21"/>
  <c r="D588" i="21"/>
  <c r="E588" i="21"/>
  <c r="C589" i="21"/>
  <c r="D589" i="21"/>
  <c r="E589" i="21"/>
  <c r="C590" i="21"/>
  <c r="D590" i="21"/>
  <c r="E590" i="21"/>
  <c r="C591" i="21"/>
  <c r="D591" i="21"/>
  <c r="E591" i="21"/>
  <c r="C592" i="21"/>
  <c r="D592" i="21"/>
  <c r="E592" i="21"/>
  <c r="C593" i="21"/>
  <c r="D593" i="21"/>
  <c r="E593" i="21"/>
  <c r="C594" i="21"/>
  <c r="D594" i="21"/>
  <c r="E594" i="21"/>
  <c r="C595" i="21"/>
  <c r="D595" i="21"/>
  <c r="E595" i="21"/>
  <c r="C596" i="21"/>
  <c r="D596" i="21"/>
  <c r="E596" i="21"/>
  <c r="C597" i="21"/>
  <c r="D597" i="21"/>
  <c r="E597" i="21"/>
  <c r="C598" i="21"/>
  <c r="D598" i="21"/>
  <c r="E598" i="21"/>
  <c r="C599" i="21"/>
  <c r="D599" i="21"/>
  <c r="E599" i="21"/>
  <c r="C600" i="21"/>
  <c r="D600" i="21"/>
  <c r="E600" i="21"/>
  <c r="C601" i="21"/>
  <c r="D601" i="21"/>
  <c r="E601" i="21"/>
  <c r="C602" i="21"/>
  <c r="D602" i="21"/>
  <c r="E602" i="21"/>
  <c r="C603" i="21"/>
  <c r="D603" i="21"/>
  <c r="E603" i="21"/>
  <c r="G603" i="21"/>
  <c r="C604" i="21"/>
  <c r="D604" i="21"/>
  <c r="E604" i="21"/>
  <c r="C605" i="21"/>
  <c r="D605" i="21"/>
  <c r="E605" i="21"/>
  <c r="G605" i="21"/>
  <c r="C606" i="21"/>
  <c r="D606" i="21"/>
  <c r="E606" i="21"/>
  <c r="C607" i="21"/>
  <c r="D607" i="21"/>
  <c r="E607" i="21"/>
  <c r="G607" i="21"/>
  <c r="C608" i="21"/>
  <c r="D608" i="21"/>
  <c r="E608" i="21"/>
  <c r="C609" i="21"/>
  <c r="D609" i="21"/>
  <c r="E609" i="21"/>
  <c r="G609" i="21"/>
  <c r="C610" i="21"/>
  <c r="D610" i="21"/>
  <c r="E610" i="21"/>
  <c r="C611" i="21"/>
  <c r="D611" i="21"/>
  <c r="E611" i="21"/>
  <c r="G611" i="21"/>
  <c r="C612" i="21"/>
  <c r="D612" i="21"/>
  <c r="E612" i="21"/>
  <c r="C613" i="21"/>
  <c r="D613" i="21"/>
  <c r="E613" i="21"/>
  <c r="G613" i="21"/>
  <c r="C614" i="21"/>
  <c r="D614" i="21"/>
  <c r="E614" i="21"/>
  <c r="C615" i="21"/>
  <c r="D615" i="21"/>
  <c r="E615" i="21"/>
  <c r="G615" i="21"/>
  <c r="C616" i="21"/>
  <c r="D616" i="21"/>
  <c r="E616" i="21"/>
  <c r="C617" i="21"/>
  <c r="D617" i="21"/>
  <c r="E617" i="21"/>
  <c r="G617" i="21"/>
  <c r="C618" i="21"/>
  <c r="D618" i="21"/>
  <c r="E618" i="21"/>
  <c r="C619" i="21"/>
  <c r="D619" i="21"/>
  <c r="E619" i="21"/>
  <c r="G619" i="21"/>
  <c r="C620" i="21"/>
  <c r="D620" i="21"/>
  <c r="E620" i="21"/>
  <c r="C621" i="21"/>
  <c r="D621" i="21"/>
  <c r="E621" i="21"/>
  <c r="G621" i="21"/>
  <c r="C622" i="21"/>
  <c r="D622" i="21"/>
  <c r="E622" i="21"/>
  <c r="C623" i="21"/>
  <c r="D623" i="21"/>
  <c r="E623" i="21"/>
  <c r="G623" i="21"/>
  <c r="C624" i="21"/>
  <c r="D624" i="21"/>
  <c r="E624" i="21"/>
  <c r="C625" i="21"/>
  <c r="D625" i="21"/>
  <c r="E625" i="21"/>
  <c r="G625" i="21"/>
  <c r="C626" i="21"/>
  <c r="D626" i="21"/>
  <c r="E626" i="21"/>
  <c r="C627" i="21"/>
  <c r="D627" i="21"/>
  <c r="E627" i="21"/>
  <c r="G627" i="21"/>
  <c r="C628" i="21"/>
  <c r="D628" i="21"/>
  <c r="E628" i="21"/>
  <c r="C629" i="21"/>
  <c r="D629" i="21"/>
  <c r="E629" i="21"/>
  <c r="G629" i="21"/>
  <c r="C630" i="21"/>
  <c r="D630" i="21"/>
  <c r="E630" i="21"/>
  <c r="C631" i="21"/>
  <c r="D631" i="21"/>
  <c r="E631" i="21"/>
  <c r="G631" i="21"/>
  <c r="C632" i="21"/>
  <c r="D632" i="21"/>
  <c r="E632" i="21"/>
  <c r="C534" i="21"/>
  <c r="D534" i="21"/>
  <c r="E534" i="21"/>
  <c r="C535" i="21"/>
  <c r="D535" i="21"/>
  <c r="E535" i="21"/>
  <c r="C536" i="21"/>
  <c r="D536" i="21"/>
  <c r="E536" i="21"/>
  <c r="C537" i="21"/>
  <c r="D537" i="21"/>
  <c r="E537" i="21"/>
  <c r="C538" i="21"/>
  <c r="D538" i="21"/>
  <c r="E538" i="21"/>
  <c r="C539" i="21"/>
  <c r="D539" i="21"/>
  <c r="E539" i="21"/>
  <c r="C540" i="21"/>
  <c r="D540" i="21"/>
  <c r="E540" i="21"/>
  <c r="C541" i="21"/>
  <c r="D541" i="21"/>
  <c r="E541" i="21"/>
  <c r="C542" i="21"/>
  <c r="D542" i="21"/>
  <c r="E542" i="21"/>
  <c r="C543" i="21"/>
  <c r="D543" i="21"/>
  <c r="E543" i="21"/>
  <c r="C544" i="21"/>
  <c r="D544" i="21"/>
  <c r="E544" i="21"/>
  <c r="C545" i="21"/>
  <c r="D545" i="21"/>
  <c r="E545" i="21"/>
  <c r="C546" i="21"/>
  <c r="D546" i="21"/>
  <c r="E546" i="21"/>
  <c r="C547" i="21"/>
  <c r="D547" i="21"/>
  <c r="E547" i="21"/>
  <c r="C548" i="21"/>
  <c r="D548" i="21"/>
  <c r="E548" i="21"/>
  <c r="C549" i="21"/>
  <c r="D549" i="21"/>
  <c r="E549" i="21"/>
  <c r="C550" i="21"/>
  <c r="D550" i="21"/>
  <c r="E550" i="21"/>
  <c r="G550" i="21"/>
  <c r="C551" i="21"/>
  <c r="D551" i="21"/>
  <c r="E551" i="21"/>
  <c r="C552" i="21"/>
  <c r="D552" i="21"/>
  <c r="E552" i="21"/>
  <c r="G552" i="21"/>
  <c r="C553" i="21"/>
  <c r="D553" i="21"/>
  <c r="E553" i="21"/>
  <c r="C554" i="21"/>
  <c r="D554" i="21"/>
  <c r="E554" i="21"/>
  <c r="G554" i="21"/>
  <c r="C555" i="21"/>
  <c r="D555" i="21"/>
  <c r="E555" i="21"/>
  <c r="C556" i="21"/>
  <c r="D556" i="21"/>
  <c r="E556" i="21"/>
  <c r="G556" i="21"/>
  <c r="C557" i="21"/>
  <c r="D557" i="21"/>
  <c r="E557" i="21"/>
  <c r="C558" i="21"/>
  <c r="D558" i="21"/>
  <c r="E558" i="21"/>
  <c r="G558" i="21"/>
  <c r="C559" i="21"/>
  <c r="D559" i="21"/>
  <c r="E559" i="21"/>
  <c r="C560" i="21"/>
  <c r="D560" i="21"/>
  <c r="E560" i="21"/>
  <c r="G560" i="21"/>
  <c r="C561" i="21"/>
  <c r="D561" i="21"/>
  <c r="E561" i="21"/>
  <c r="C562" i="21"/>
  <c r="D562" i="21"/>
  <c r="E562" i="21"/>
  <c r="G562" i="21"/>
  <c r="C563" i="21"/>
  <c r="D563" i="21"/>
  <c r="E563" i="21"/>
  <c r="C564" i="21"/>
  <c r="D564" i="21"/>
  <c r="E564" i="21"/>
  <c r="G564" i="21"/>
  <c r="C565" i="21"/>
  <c r="D565" i="21"/>
  <c r="E565" i="21"/>
  <c r="C566" i="21"/>
  <c r="D566" i="21"/>
  <c r="E566" i="21"/>
  <c r="G566" i="21"/>
  <c r="C567" i="21"/>
  <c r="D567" i="21"/>
  <c r="E567" i="21"/>
  <c r="C568" i="21"/>
  <c r="D568" i="21"/>
  <c r="E568" i="21"/>
  <c r="G568" i="21"/>
  <c r="C569" i="21"/>
  <c r="D569" i="21"/>
  <c r="E569" i="21"/>
  <c r="C570" i="21"/>
  <c r="D570" i="21"/>
  <c r="E570" i="21"/>
  <c r="G570" i="21"/>
  <c r="C571" i="21"/>
  <c r="D571" i="21"/>
  <c r="E571" i="21"/>
  <c r="C572" i="21"/>
  <c r="D572" i="21"/>
  <c r="E572" i="21"/>
  <c r="G572" i="21"/>
  <c r="C573" i="21"/>
  <c r="D573" i="21"/>
  <c r="E573" i="21"/>
  <c r="C574" i="21"/>
  <c r="D574" i="21"/>
  <c r="E574" i="21"/>
  <c r="G574" i="21"/>
  <c r="C575" i="21"/>
  <c r="D575" i="21"/>
  <c r="E575" i="21"/>
  <c r="C576" i="21"/>
  <c r="D576" i="21"/>
  <c r="E576" i="21"/>
  <c r="G576" i="21"/>
  <c r="C577" i="21"/>
  <c r="D577" i="21"/>
  <c r="E577" i="21"/>
  <c r="C578" i="21"/>
  <c r="D578" i="21"/>
  <c r="E578" i="21"/>
  <c r="G578" i="21"/>
  <c r="C579" i="21"/>
  <c r="D579" i="21"/>
  <c r="E579" i="21"/>
  <c r="C533" i="21"/>
  <c r="D533" i="21"/>
  <c r="E533" i="21"/>
  <c r="C428" i="21"/>
  <c r="D428" i="21"/>
  <c r="E428" i="21"/>
  <c r="C429" i="21"/>
  <c r="D429" i="21"/>
  <c r="E429" i="21"/>
  <c r="C430" i="21"/>
  <c r="D430" i="21"/>
  <c r="E430" i="21"/>
  <c r="C431" i="21"/>
  <c r="D431" i="21"/>
  <c r="E431" i="21"/>
  <c r="C432" i="21"/>
  <c r="D432" i="21"/>
  <c r="E432" i="21"/>
  <c r="C433" i="21"/>
  <c r="D433" i="21"/>
  <c r="E433" i="21"/>
  <c r="C434" i="21"/>
  <c r="D434" i="21"/>
  <c r="E434" i="21"/>
  <c r="C435" i="21"/>
  <c r="D435" i="21"/>
  <c r="E435" i="21"/>
  <c r="C436" i="21"/>
  <c r="D436" i="21"/>
  <c r="E436" i="21"/>
  <c r="C437" i="21"/>
  <c r="D437" i="21"/>
  <c r="E437" i="21"/>
  <c r="C438" i="21"/>
  <c r="D438" i="21"/>
  <c r="E438" i="21"/>
  <c r="C439" i="21"/>
  <c r="D439" i="21"/>
  <c r="E439" i="21"/>
  <c r="C440" i="21"/>
  <c r="D440" i="21"/>
  <c r="E440" i="21"/>
  <c r="C441" i="21"/>
  <c r="D441" i="21"/>
  <c r="E441" i="21"/>
  <c r="C442" i="21"/>
  <c r="D442" i="21"/>
  <c r="E442" i="21"/>
  <c r="C443" i="21"/>
  <c r="D443" i="21"/>
  <c r="E443" i="21"/>
  <c r="C444" i="21"/>
  <c r="D444" i="21"/>
  <c r="E444" i="21"/>
  <c r="C445" i="21"/>
  <c r="D445" i="21"/>
  <c r="E445" i="21"/>
  <c r="C446" i="21"/>
  <c r="D446" i="21"/>
  <c r="E446" i="21"/>
  <c r="C447" i="21"/>
  <c r="D447" i="21"/>
  <c r="E447" i="21"/>
  <c r="C448" i="21"/>
  <c r="D448" i="21"/>
  <c r="E448" i="21"/>
  <c r="C449" i="21"/>
  <c r="D449" i="21"/>
  <c r="E449" i="21"/>
  <c r="C450" i="21"/>
  <c r="D450" i="21"/>
  <c r="E450" i="21"/>
  <c r="C451" i="21"/>
  <c r="D451" i="21"/>
  <c r="E451" i="21"/>
  <c r="C452" i="21"/>
  <c r="D452" i="21"/>
  <c r="E452" i="21"/>
  <c r="C453" i="21"/>
  <c r="D453" i="21"/>
  <c r="E453" i="21"/>
  <c r="C454" i="21"/>
  <c r="D454" i="21"/>
  <c r="E454" i="21"/>
  <c r="C455" i="21"/>
  <c r="D455" i="21"/>
  <c r="E455" i="21"/>
  <c r="C456" i="21"/>
  <c r="D456" i="21"/>
  <c r="E456" i="21"/>
  <c r="C457" i="21"/>
  <c r="D457" i="21"/>
  <c r="E457" i="21"/>
  <c r="C458" i="21"/>
  <c r="D458" i="21"/>
  <c r="E458" i="21"/>
  <c r="C459" i="21"/>
  <c r="D459" i="21"/>
  <c r="E459" i="21"/>
  <c r="C460" i="21"/>
  <c r="D460" i="21"/>
  <c r="E460" i="21"/>
  <c r="C461" i="21"/>
  <c r="D461" i="21"/>
  <c r="E461" i="21"/>
  <c r="C462" i="21"/>
  <c r="D462" i="21"/>
  <c r="E462" i="21"/>
  <c r="C463" i="21"/>
  <c r="D463" i="21"/>
  <c r="E463" i="21"/>
  <c r="C464" i="21"/>
  <c r="D464" i="21"/>
  <c r="E464" i="21"/>
  <c r="C465" i="21"/>
  <c r="D465" i="21"/>
  <c r="E465" i="21"/>
  <c r="C466" i="21"/>
  <c r="D466" i="21"/>
  <c r="E466" i="21"/>
  <c r="C467" i="21"/>
  <c r="D467" i="21"/>
  <c r="E467" i="21"/>
  <c r="C468" i="21"/>
  <c r="D468" i="21"/>
  <c r="E468" i="21"/>
  <c r="C469" i="21"/>
  <c r="D469" i="21"/>
  <c r="E469" i="21"/>
  <c r="C470" i="21"/>
  <c r="D470" i="21"/>
  <c r="E470" i="21"/>
  <c r="C471" i="21"/>
  <c r="D471" i="21"/>
  <c r="E471" i="21"/>
  <c r="C472" i="21"/>
  <c r="D472" i="21"/>
  <c r="E472" i="21"/>
  <c r="C473" i="21"/>
  <c r="D473" i="21"/>
  <c r="E473" i="21"/>
  <c r="C474" i="21"/>
  <c r="D474" i="21"/>
  <c r="E474" i="21"/>
  <c r="C475" i="21"/>
  <c r="D475" i="21"/>
  <c r="E475" i="21"/>
  <c r="G475" i="21"/>
  <c r="C476" i="21"/>
  <c r="D476" i="21"/>
  <c r="E476" i="21"/>
  <c r="C477" i="21"/>
  <c r="D477" i="21"/>
  <c r="E477" i="21"/>
  <c r="G477" i="21"/>
  <c r="C478" i="21"/>
  <c r="D478" i="21"/>
  <c r="E478" i="21"/>
  <c r="C479" i="21"/>
  <c r="D479" i="21"/>
  <c r="E479" i="21"/>
  <c r="G479" i="21"/>
  <c r="C480" i="21"/>
  <c r="D480" i="21"/>
  <c r="E480" i="21"/>
  <c r="C481" i="21"/>
  <c r="D481" i="21"/>
  <c r="E481" i="21"/>
  <c r="G481" i="21"/>
  <c r="C482" i="21"/>
  <c r="D482" i="21"/>
  <c r="E482" i="21"/>
  <c r="C483" i="21"/>
  <c r="D483" i="21"/>
  <c r="E483" i="21"/>
  <c r="G483" i="21"/>
  <c r="C484" i="21"/>
  <c r="D484" i="21"/>
  <c r="E484" i="21"/>
  <c r="C485" i="21"/>
  <c r="D485" i="21"/>
  <c r="E485" i="21"/>
  <c r="G485" i="21"/>
  <c r="C486" i="21"/>
  <c r="D486" i="21"/>
  <c r="E486" i="21"/>
  <c r="C487" i="21"/>
  <c r="D487" i="21"/>
  <c r="E487" i="21"/>
  <c r="G487" i="21"/>
  <c r="C488" i="21"/>
  <c r="D488" i="21"/>
  <c r="E488" i="21"/>
  <c r="C489" i="21"/>
  <c r="D489" i="21"/>
  <c r="E489" i="21"/>
  <c r="G489" i="21"/>
  <c r="C490" i="21"/>
  <c r="D490" i="21"/>
  <c r="E490" i="21"/>
  <c r="C491" i="21"/>
  <c r="D491" i="21"/>
  <c r="E491" i="21"/>
  <c r="G491" i="21"/>
  <c r="C492" i="21"/>
  <c r="D492" i="21"/>
  <c r="E492" i="21"/>
  <c r="C493" i="21"/>
  <c r="D493" i="21"/>
  <c r="E493" i="21"/>
  <c r="G493" i="21"/>
  <c r="C494" i="21"/>
  <c r="D494" i="21"/>
  <c r="E494" i="21"/>
  <c r="C495" i="21"/>
  <c r="D495" i="21"/>
  <c r="E495" i="21"/>
  <c r="G495" i="21"/>
  <c r="C496" i="21"/>
  <c r="D496" i="21"/>
  <c r="E496" i="21"/>
  <c r="C497" i="21"/>
  <c r="D497" i="21"/>
  <c r="E497" i="21"/>
  <c r="G497" i="21"/>
  <c r="C498" i="21"/>
  <c r="D498" i="21"/>
  <c r="E498" i="21"/>
  <c r="C499" i="21"/>
  <c r="D499" i="21"/>
  <c r="E499" i="21"/>
  <c r="G499" i="21"/>
  <c r="C500" i="21"/>
  <c r="D500" i="21"/>
  <c r="E500" i="21"/>
  <c r="C501" i="21"/>
  <c r="D501" i="21"/>
  <c r="E501" i="21"/>
  <c r="G501" i="21"/>
  <c r="C502" i="21"/>
  <c r="D502" i="21"/>
  <c r="E502" i="21"/>
  <c r="C503" i="21"/>
  <c r="D503" i="21"/>
  <c r="E503" i="21"/>
  <c r="G503" i="21"/>
  <c r="C504" i="21"/>
  <c r="D504" i="21"/>
  <c r="E504" i="21"/>
  <c r="C505" i="21"/>
  <c r="D505" i="21"/>
  <c r="E505" i="21"/>
  <c r="G505" i="21"/>
  <c r="C506" i="21"/>
  <c r="D506" i="21"/>
  <c r="E506" i="21"/>
  <c r="C507" i="21"/>
  <c r="D507" i="21"/>
  <c r="E507" i="21"/>
  <c r="G507" i="21"/>
  <c r="C508" i="21"/>
  <c r="D508" i="21"/>
  <c r="E508" i="21"/>
  <c r="C509" i="21"/>
  <c r="D509" i="21"/>
  <c r="E509" i="21"/>
  <c r="G509" i="21"/>
  <c r="C510" i="21"/>
  <c r="D510" i="21"/>
  <c r="E510" i="21"/>
  <c r="C511" i="21"/>
  <c r="D511" i="21"/>
  <c r="E511" i="21"/>
  <c r="G511" i="21"/>
  <c r="C512" i="21"/>
  <c r="D512" i="21"/>
  <c r="E512" i="21"/>
  <c r="C513" i="21"/>
  <c r="D513" i="21"/>
  <c r="E513" i="21"/>
  <c r="G513" i="21"/>
  <c r="C514" i="21"/>
  <c r="D514" i="21"/>
  <c r="E514" i="21"/>
  <c r="C515" i="21"/>
  <c r="D515" i="21"/>
  <c r="E515" i="21"/>
  <c r="G515" i="21"/>
  <c r="C516" i="21"/>
  <c r="D516" i="21"/>
  <c r="E516" i="21"/>
  <c r="C517" i="21"/>
  <c r="D517" i="21"/>
  <c r="E517" i="21"/>
  <c r="G517" i="21"/>
  <c r="C518" i="21"/>
  <c r="D518" i="21"/>
  <c r="E518" i="21"/>
  <c r="C519" i="21"/>
  <c r="D519" i="21"/>
  <c r="E519" i="21"/>
  <c r="G519" i="21"/>
  <c r="C520" i="21"/>
  <c r="D520" i="21"/>
  <c r="E520" i="21"/>
  <c r="C521" i="21"/>
  <c r="D521" i="21"/>
  <c r="E521" i="21"/>
  <c r="G521" i="21"/>
  <c r="C522" i="21"/>
  <c r="D522" i="21"/>
  <c r="E522" i="21"/>
  <c r="C523" i="21"/>
  <c r="D523" i="21"/>
  <c r="E523" i="21"/>
  <c r="G523" i="21"/>
  <c r="C524" i="21"/>
  <c r="D524" i="21"/>
  <c r="E524" i="21"/>
  <c r="C326" i="21"/>
  <c r="D326" i="21"/>
  <c r="E326" i="21"/>
  <c r="C327" i="21"/>
  <c r="D327" i="21"/>
  <c r="E327" i="21"/>
  <c r="C328" i="21"/>
  <c r="D328" i="21"/>
  <c r="E328" i="21"/>
  <c r="C329" i="21"/>
  <c r="D329" i="21"/>
  <c r="E329" i="21"/>
  <c r="C330" i="21"/>
  <c r="D330" i="21"/>
  <c r="E330" i="21"/>
  <c r="C331" i="21"/>
  <c r="D331" i="21"/>
  <c r="E331" i="21"/>
  <c r="C332" i="21"/>
  <c r="D332" i="21"/>
  <c r="E332" i="21"/>
  <c r="C333" i="21"/>
  <c r="D333" i="21"/>
  <c r="E333" i="21"/>
  <c r="C334" i="21"/>
  <c r="D334" i="21"/>
  <c r="E334" i="21"/>
  <c r="C335" i="21"/>
  <c r="D335" i="21"/>
  <c r="E335" i="21"/>
  <c r="C336" i="21"/>
  <c r="D336" i="21"/>
  <c r="E336" i="21"/>
  <c r="C337" i="21"/>
  <c r="D337" i="21"/>
  <c r="E337" i="21"/>
  <c r="C338" i="21"/>
  <c r="D338" i="21"/>
  <c r="E338" i="21"/>
  <c r="C339" i="21"/>
  <c r="D339" i="21"/>
  <c r="E339" i="21"/>
  <c r="C340" i="21"/>
  <c r="D340" i="21"/>
  <c r="E340" i="21"/>
  <c r="C341" i="21"/>
  <c r="D341" i="21"/>
  <c r="E341" i="21"/>
  <c r="C342" i="21"/>
  <c r="D342" i="21"/>
  <c r="E342" i="21"/>
  <c r="C343" i="21"/>
  <c r="D343" i="21"/>
  <c r="E343" i="21"/>
  <c r="C344" i="21"/>
  <c r="D344" i="21"/>
  <c r="E344" i="21"/>
  <c r="C345" i="21"/>
  <c r="D345" i="21"/>
  <c r="E345" i="21"/>
  <c r="C346" i="21"/>
  <c r="D346" i="21"/>
  <c r="E346" i="21"/>
  <c r="C347" i="21"/>
  <c r="D347" i="21"/>
  <c r="E347" i="21"/>
  <c r="C348" i="21"/>
  <c r="D348" i="21"/>
  <c r="E348" i="21"/>
  <c r="C349" i="21"/>
  <c r="D349" i="21"/>
  <c r="E349" i="21"/>
  <c r="C350" i="21"/>
  <c r="D350" i="21"/>
  <c r="E350" i="21"/>
  <c r="C351" i="21"/>
  <c r="D351" i="21"/>
  <c r="E351" i="21"/>
  <c r="C352" i="21"/>
  <c r="D352" i="21"/>
  <c r="E352" i="21"/>
  <c r="C353" i="21"/>
  <c r="D353" i="21"/>
  <c r="E353" i="21"/>
  <c r="C354" i="21"/>
  <c r="D354" i="21"/>
  <c r="E354" i="21"/>
  <c r="C355" i="21"/>
  <c r="D355" i="21"/>
  <c r="E355" i="21"/>
  <c r="C356" i="21"/>
  <c r="D356" i="21"/>
  <c r="E356" i="21"/>
  <c r="C357" i="21"/>
  <c r="D357" i="21"/>
  <c r="E357" i="21"/>
  <c r="C358" i="21"/>
  <c r="D358" i="21"/>
  <c r="E358" i="21"/>
  <c r="C359" i="21"/>
  <c r="D359" i="21"/>
  <c r="E359" i="21"/>
  <c r="C360" i="21"/>
  <c r="D360" i="21"/>
  <c r="E360" i="21"/>
  <c r="C361" i="21"/>
  <c r="D361" i="21"/>
  <c r="E361" i="21"/>
  <c r="C362" i="21"/>
  <c r="D362" i="21"/>
  <c r="E362" i="21"/>
  <c r="C363" i="21"/>
  <c r="D363" i="21"/>
  <c r="E363" i="21"/>
  <c r="C364" i="21"/>
  <c r="D364" i="21"/>
  <c r="E364" i="21"/>
  <c r="C365" i="21"/>
  <c r="D365" i="21"/>
  <c r="E365" i="21"/>
  <c r="C366" i="21"/>
  <c r="D366" i="21"/>
  <c r="E366" i="21"/>
  <c r="C367" i="21"/>
  <c r="D367" i="21"/>
  <c r="E367" i="21"/>
  <c r="C368" i="21"/>
  <c r="D368" i="21"/>
  <c r="E368" i="21"/>
  <c r="C369" i="21"/>
  <c r="D369" i="21"/>
  <c r="E369" i="21"/>
  <c r="C370" i="21"/>
  <c r="D370" i="21"/>
  <c r="E370" i="21"/>
  <c r="C371" i="21"/>
  <c r="D371" i="21"/>
  <c r="E371" i="21"/>
  <c r="C372" i="21"/>
  <c r="D372" i="21"/>
  <c r="E372" i="21"/>
  <c r="C373" i="21"/>
  <c r="D373" i="21"/>
  <c r="E373" i="21"/>
  <c r="C374" i="21"/>
  <c r="D374" i="21"/>
  <c r="E374" i="21"/>
  <c r="C375" i="21"/>
  <c r="D375" i="21"/>
  <c r="E375" i="21"/>
  <c r="C376" i="21"/>
  <c r="D376" i="21"/>
  <c r="E376" i="21"/>
  <c r="C377" i="21"/>
  <c r="D377" i="21"/>
  <c r="E377" i="21"/>
  <c r="C378" i="21"/>
  <c r="D378" i="21"/>
  <c r="E378" i="21"/>
  <c r="C379" i="21"/>
  <c r="D379" i="21"/>
  <c r="E379" i="21"/>
  <c r="C380" i="21"/>
  <c r="D380" i="21"/>
  <c r="E380" i="21"/>
  <c r="C381" i="21"/>
  <c r="D381" i="21"/>
  <c r="E381" i="21"/>
  <c r="C382" i="21"/>
  <c r="D382" i="21"/>
  <c r="E382" i="21"/>
  <c r="C383" i="21"/>
  <c r="D383" i="21"/>
  <c r="E383" i="21"/>
  <c r="C384" i="21"/>
  <c r="D384" i="21"/>
  <c r="E384" i="21"/>
  <c r="C385" i="21"/>
  <c r="D385" i="21"/>
  <c r="E385" i="21"/>
  <c r="C386" i="21"/>
  <c r="D386" i="21"/>
  <c r="E386" i="21"/>
  <c r="C387" i="21"/>
  <c r="D387" i="21"/>
  <c r="E387" i="21"/>
  <c r="C388" i="21"/>
  <c r="D388" i="21"/>
  <c r="E388" i="21"/>
  <c r="C389" i="21"/>
  <c r="D389" i="21"/>
  <c r="E389" i="21"/>
  <c r="C390" i="21"/>
  <c r="D390" i="21"/>
  <c r="E390" i="21"/>
  <c r="C391" i="21"/>
  <c r="D391" i="21"/>
  <c r="E391" i="21"/>
  <c r="C392" i="21"/>
  <c r="D392" i="21"/>
  <c r="E392" i="21"/>
  <c r="C393" i="21"/>
  <c r="D393" i="21"/>
  <c r="E393" i="21"/>
  <c r="C394" i="21"/>
  <c r="D394" i="21"/>
  <c r="E394" i="21"/>
  <c r="C395" i="21"/>
  <c r="D395" i="21"/>
  <c r="E395" i="21"/>
  <c r="C396" i="21"/>
  <c r="D396" i="21"/>
  <c r="E396" i="21"/>
  <c r="C397" i="21"/>
  <c r="D397" i="21"/>
  <c r="E397" i="21"/>
  <c r="C398" i="21"/>
  <c r="D398" i="21"/>
  <c r="E398" i="21"/>
  <c r="C399" i="21"/>
  <c r="D399" i="21"/>
  <c r="E399" i="21"/>
  <c r="C400" i="21"/>
  <c r="D400" i="21"/>
  <c r="E400" i="21"/>
  <c r="C401" i="21"/>
  <c r="D401" i="21"/>
  <c r="E401" i="21"/>
  <c r="C402" i="21"/>
  <c r="D402" i="21"/>
  <c r="E402" i="21"/>
  <c r="C403" i="21"/>
  <c r="D403" i="21"/>
  <c r="E403" i="21"/>
  <c r="C404" i="21"/>
  <c r="D404" i="21"/>
  <c r="E404" i="21"/>
  <c r="C405" i="21"/>
  <c r="D405" i="21"/>
  <c r="E405" i="21"/>
  <c r="C406" i="21"/>
  <c r="D406" i="21"/>
  <c r="E406" i="21"/>
  <c r="C407" i="21"/>
  <c r="D407" i="21"/>
  <c r="E407" i="21"/>
  <c r="C408" i="21"/>
  <c r="D408" i="21"/>
  <c r="E408" i="21"/>
  <c r="C409" i="21"/>
  <c r="D409" i="21"/>
  <c r="E409" i="21"/>
  <c r="C410" i="21"/>
  <c r="D410" i="21"/>
  <c r="E410" i="21"/>
  <c r="C411" i="21"/>
  <c r="D411" i="21"/>
  <c r="E411" i="21"/>
  <c r="C412" i="21"/>
  <c r="D412" i="21"/>
  <c r="E412" i="21"/>
  <c r="C413" i="21"/>
  <c r="D413" i="21"/>
  <c r="E413" i="21"/>
  <c r="C414" i="21"/>
  <c r="D414" i="21"/>
  <c r="E414" i="21"/>
  <c r="C415" i="21"/>
  <c r="D415" i="21"/>
  <c r="E415" i="21"/>
  <c r="C416" i="21"/>
  <c r="D416" i="21"/>
  <c r="E416" i="21"/>
  <c r="C417" i="21"/>
  <c r="D417" i="21"/>
  <c r="E417" i="21"/>
  <c r="C418" i="21"/>
  <c r="D418" i="21"/>
  <c r="E418" i="21"/>
  <c r="C419" i="21"/>
  <c r="D419" i="21"/>
  <c r="E419" i="21"/>
  <c r="C420" i="21"/>
  <c r="D420" i="21"/>
  <c r="E420" i="21"/>
  <c r="C421" i="21"/>
  <c r="D421" i="21"/>
  <c r="E421" i="21"/>
  <c r="C325" i="21"/>
  <c r="D325" i="21"/>
  <c r="E325" i="21"/>
  <c r="C270" i="21"/>
  <c r="D270" i="21"/>
  <c r="E270" i="21"/>
  <c r="C271" i="21"/>
  <c r="D271" i="21"/>
  <c r="E271" i="21"/>
  <c r="C272" i="21"/>
  <c r="D272" i="21"/>
  <c r="E272" i="21"/>
  <c r="C273" i="21"/>
  <c r="D273" i="21"/>
  <c r="E273" i="21"/>
  <c r="C274" i="21"/>
  <c r="D274" i="21"/>
  <c r="E274" i="21"/>
  <c r="C275" i="21"/>
  <c r="D275" i="21"/>
  <c r="E275" i="21"/>
  <c r="C276" i="21"/>
  <c r="D276" i="21"/>
  <c r="E276" i="21"/>
  <c r="C277" i="21"/>
  <c r="D277" i="21"/>
  <c r="E277" i="21"/>
  <c r="C278" i="21"/>
  <c r="D278" i="21"/>
  <c r="E278" i="21"/>
  <c r="C279" i="21"/>
  <c r="D279" i="21"/>
  <c r="E279" i="21"/>
  <c r="C280" i="21"/>
  <c r="D280" i="21"/>
  <c r="E280" i="21"/>
  <c r="C281" i="21"/>
  <c r="D281" i="21"/>
  <c r="E281" i="21"/>
  <c r="C282" i="21"/>
  <c r="D282" i="21"/>
  <c r="E282" i="21"/>
  <c r="C283" i="21"/>
  <c r="D283" i="21"/>
  <c r="E283" i="21"/>
  <c r="C284" i="21"/>
  <c r="D284" i="21"/>
  <c r="E284" i="21"/>
  <c r="C285" i="21"/>
  <c r="D285" i="21"/>
  <c r="E285" i="21"/>
  <c r="C286" i="21"/>
  <c r="D286" i="21"/>
  <c r="E286" i="21"/>
  <c r="C287" i="21"/>
  <c r="D287" i="21"/>
  <c r="E287" i="21"/>
  <c r="G287" i="21"/>
  <c r="C288" i="21"/>
  <c r="D288" i="21"/>
  <c r="E288" i="21"/>
  <c r="C289" i="21"/>
  <c r="D289" i="21"/>
  <c r="E289" i="21"/>
  <c r="G289" i="21"/>
  <c r="C290" i="21"/>
  <c r="D290" i="21"/>
  <c r="E290" i="21"/>
  <c r="C291" i="21"/>
  <c r="D291" i="21"/>
  <c r="E291" i="21"/>
  <c r="G291" i="21"/>
  <c r="C292" i="21"/>
  <c r="D292" i="21"/>
  <c r="E292" i="21"/>
  <c r="C293" i="21"/>
  <c r="D293" i="21"/>
  <c r="E293" i="21"/>
  <c r="G293" i="21"/>
  <c r="C294" i="21"/>
  <c r="D294" i="21"/>
  <c r="E294" i="21"/>
  <c r="C295" i="21"/>
  <c r="D295" i="21"/>
  <c r="E295" i="21"/>
  <c r="G295" i="21"/>
  <c r="C296" i="21"/>
  <c r="D296" i="21"/>
  <c r="E296" i="21"/>
  <c r="C297" i="21"/>
  <c r="D297" i="21"/>
  <c r="E297" i="21"/>
  <c r="G297" i="21"/>
  <c r="C298" i="21"/>
  <c r="D298" i="21"/>
  <c r="E298" i="21"/>
  <c r="C299" i="21"/>
  <c r="D299" i="21"/>
  <c r="E299" i="21"/>
  <c r="G299" i="21"/>
  <c r="C300" i="21"/>
  <c r="D300" i="21"/>
  <c r="E300" i="21"/>
  <c r="C301" i="21"/>
  <c r="D301" i="21"/>
  <c r="E301" i="21"/>
  <c r="G301" i="21"/>
  <c r="C302" i="21"/>
  <c r="D302" i="21"/>
  <c r="E302" i="21"/>
  <c r="C303" i="21"/>
  <c r="D303" i="21"/>
  <c r="E303" i="21"/>
  <c r="G303" i="21"/>
  <c r="C304" i="21"/>
  <c r="D304" i="21"/>
  <c r="E304" i="21"/>
  <c r="C305" i="21"/>
  <c r="D305" i="21"/>
  <c r="E305" i="21"/>
  <c r="G305" i="21"/>
  <c r="C306" i="21"/>
  <c r="D306" i="21"/>
  <c r="E306" i="21"/>
  <c r="C307" i="21"/>
  <c r="D307" i="21"/>
  <c r="E307" i="21"/>
  <c r="G307" i="21"/>
  <c r="C308" i="21"/>
  <c r="D308" i="21"/>
  <c r="E308" i="21"/>
  <c r="C309" i="21"/>
  <c r="D309" i="21"/>
  <c r="E309" i="21"/>
  <c r="G309" i="21"/>
  <c r="C310" i="21"/>
  <c r="D310" i="21"/>
  <c r="E310" i="21"/>
  <c r="C311" i="21"/>
  <c r="D311" i="21"/>
  <c r="E311" i="21"/>
  <c r="G311" i="21"/>
  <c r="C312" i="21"/>
  <c r="D312" i="21"/>
  <c r="E312" i="21"/>
  <c r="C313" i="21"/>
  <c r="D313" i="21"/>
  <c r="E313" i="21"/>
  <c r="G313" i="21"/>
  <c r="C314" i="21"/>
  <c r="D314" i="21"/>
  <c r="E314" i="21"/>
  <c r="C315" i="21"/>
  <c r="D315" i="21"/>
  <c r="E315" i="21"/>
  <c r="G315" i="21"/>
  <c r="C316" i="21"/>
  <c r="D316" i="21"/>
  <c r="E316" i="21"/>
  <c r="C217" i="21"/>
  <c r="D217" i="21"/>
  <c r="E217" i="21"/>
  <c r="C218" i="21"/>
  <c r="D218" i="21"/>
  <c r="E218" i="21"/>
  <c r="C219" i="21"/>
  <c r="D219" i="21"/>
  <c r="E219" i="21"/>
  <c r="C220" i="21"/>
  <c r="D220" i="21"/>
  <c r="E220" i="21"/>
  <c r="C221" i="21"/>
  <c r="D221" i="21"/>
  <c r="E221" i="21"/>
  <c r="C222" i="21"/>
  <c r="D222" i="21"/>
  <c r="E222" i="21"/>
  <c r="C223" i="21"/>
  <c r="D223" i="21"/>
  <c r="E223" i="21"/>
  <c r="C224" i="21"/>
  <c r="D224" i="21"/>
  <c r="E224" i="21"/>
  <c r="C225" i="21"/>
  <c r="D225" i="21"/>
  <c r="E225" i="21"/>
  <c r="C226" i="21"/>
  <c r="D226" i="21"/>
  <c r="E226" i="21"/>
  <c r="C227" i="21"/>
  <c r="D227" i="21"/>
  <c r="E227" i="21"/>
  <c r="C228" i="21"/>
  <c r="D228" i="21"/>
  <c r="E228" i="21"/>
  <c r="C229" i="21"/>
  <c r="D229" i="21"/>
  <c r="E229" i="21"/>
  <c r="C230" i="21"/>
  <c r="D230" i="21"/>
  <c r="E230" i="21"/>
  <c r="C231" i="21"/>
  <c r="D231" i="21"/>
  <c r="E231" i="21"/>
  <c r="C232" i="21"/>
  <c r="D232" i="21"/>
  <c r="E232" i="21"/>
  <c r="C233" i="21"/>
  <c r="D233" i="21"/>
  <c r="E233" i="21"/>
  <c r="C234" i="21"/>
  <c r="D234" i="21"/>
  <c r="E234" i="21"/>
  <c r="C235" i="21"/>
  <c r="D235" i="21"/>
  <c r="E235" i="21"/>
  <c r="C236" i="21"/>
  <c r="D236" i="21"/>
  <c r="E236" i="21"/>
  <c r="C237" i="21"/>
  <c r="D237" i="21"/>
  <c r="E237" i="21"/>
  <c r="C238" i="21"/>
  <c r="D238" i="21"/>
  <c r="E238" i="21"/>
  <c r="C239" i="21"/>
  <c r="D239" i="21"/>
  <c r="E239" i="21"/>
  <c r="C240" i="21"/>
  <c r="D240" i="21"/>
  <c r="E240" i="21"/>
  <c r="C241" i="21"/>
  <c r="D241" i="21"/>
  <c r="E241" i="21"/>
  <c r="C242" i="21"/>
  <c r="D242" i="21"/>
  <c r="E242" i="21"/>
  <c r="C243" i="21"/>
  <c r="D243" i="21"/>
  <c r="E243" i="21"/>
  <c r="C244" i="21"/>
  <c r="D244" i="21"/>
  <c r="E244" i="21"/>
  <c r="C245" i="21"/>
  <c r="D245" i="21"/>
  <c r="E245" i="21"/>
  <c r="C246" i="21"/>
  <c r="D246" i="21"/>
  <c r="E246" i="21"/>
  <c r="C247" i="21"/>
  <c r="D247" i="21"/>
  <c r="E247" i="21"/>
  <c r="C248" i="21"/>
  <c r="D248" i="21"/>
  <c r="E248" i="21"/>
  <c r="C249" i="21"/>
  <c r="D249" i="21"/>
  <c r="E249" i="21"/>
  <c r="C250" i="21"/>
  <c r="D250" i="21"/>
  <c r="E250" i="21"/>
  <c r="C251" i="21"/>
  <c r="D251" i="21"/>
  <c r="E251" i="21"/>
  <c r="C252" i="21"/>
  <c r="D252" i="21"/>
  <c r="E252" i="21"/>
  <c r="C253" i="21"/>
  <c r="D253" i="21"/>
  <c r="E253" i="21"/>
  <c r="C254" i="21"/>
  <c r="D254" i="21"/>
  <c r="E254" i="21"/>
  <c r="C255" i="21"/>
  <c r="D255" i="21"/>
  <c r="E255" i="21"/>
  <c r="C256" i="21"/>
  <c r="D256" i="21"/>
  <c r="E256" i="21"/>
  <c r="C257" i="21"/>
  <c r="D257" i="21"/>
  <c r="E257" i="21"/>
  <c r="C258" i="21"/>
  <c r="D258" i="21"/>
  <c r="E258" i="21"/>
  <c r="C259" i="21"/>
  <c r="D259" i="21"/>
  <c r="E259" i="21"/>
  <c r="C260" i="21"/>
  <c r="D260" i="21"/>
  <c r="E260" i="21"/>
  <c r="C261" i="21"/>
  <c r="D261" i="21"/>
  <c r="E261" i="21"/>
  <c r="C262" i="21"/>
  <c r="D262" i="21"/>
  <c r="E262" i="21"/>
  <c r="C263" i="21"/>
  <c r="D263" i="21"/>
  <c r="E263" i="21"/>
  <c r="C111" i="21"/>
  <c r="D111" i="21"/>
  <c r="E111" i="21"/>
  <c r="C112" i="21"/>
  <c r="D112" i="21"/>
  <c r="E112" i="21"/>
  <c r="C113" i="21"/>
  <c r="D113" i="21"/>
  <c r="E113" i="21"/>
  <c r="C114" i="21"/>
  <c r="D114" i="21"/>
  <c r="E114" i="21"/>
  <c r="C115" i="21"/>
  <c r="D115" i="21"/>
  <c r="E115" i="21"/>
  <c r="C116" i="21"/>
  <c r="D116" i="21"/>
  <c r="E116" i="21"/>
  <c r="C117" i="21"/>
  <c r="D117" i="21"/>
  <c r="E117" i="21"/>
  <c r="C118" i="21"/>
  <c r="D118" i="21"/>
  <c r="E118" i="21"/>
  <c r="C119" i="21"/>
  <c r="D119" i="21"/>
  <c r="E119" i="21"/>
  <c r="C120" i="21"/>
  <c r="D120" i="21"/>
  <c r="E120" i="21"/>
  <c r="C121" i="21"/>
  <c r="D121" i="21"/>
  <c r="E121" i="21"/>
  <c r="C122" i="21"/>
  <c r="D122" i="21"/>
  <c r="E122" i="21"/>
  <c r="C123" i="21"/>
  <c r="D123" i="21"/>
  <c r="E123" i="21"/>
  <c r="C124" i="21"/>
  <c r="D124" i="21"/>
  <c r="E124" i="21"/>
  <c r="C125" i="21"/>
  <c r="D125" i="21"/>
  <c r="E125" i="21"/>
  <c r="C126" i="21"/>
  <c r="D126" i="21"/>
  <c r="E126" i="21"/>
  <c r="C127" i="21"/>
  <c r="D127" i="21"/>
  <c r="E127" i="21"/>
  <c r="C128" i="21"/>
  <c r="D128" i="21"/>
  <c r="E128" i="21"/>
  <c r="C129" i="21"/>
  <c r="D129" i="21"/>
  <c r="E129" i="21"/>
  <c r="C130" i="21"/>
  <c r="D130" i="21"/>
  <c r="E130" i="21"/>
  <c r="C131" i="21"/>
  <c r="D131" i="21"/>
  <c r="E131" i="21"/>
  <c r="C132" i="21"/>
  <c r="D132" i="21"/>
  <c r="E132" i="21"/>
  <c r="C133" i="21"/>
  <c r="D133" i="21"/>
  <c r="E133" i="21"/>
  <c r="C134" i="21"/>
  <c r="D134" i="21"/>
  <c r="E134" i="21"/>
  <c r="C135" i="21"/>
  <c r="D135" i="21"/>
  <c r="E135" i="21"/>
  <c r="C136" i="21"/>
  <c r="D136" i="21"/>
  <c r="E136" i="21"/>
  <c r="C137" i="21"/>
  <c r="D137" i="21"/>
  <c r="E137" i="21"/>
  <c r="C138" i="21"/>
  <c r="D138" i="21"/>
  <c r="E138" i="21"/>
  <c r="C139" i="21"/>
  <c r="D139" i="21"/>
  <c r="E139" i="21"/>
  <c r="C140" i="21"/>
  <c r="D140" i="21"/>
  <c r="E140" i="21"/>
  <c r="C141" i="21"/>
  <c r="D141" i="21"/>
  <c r="E141" i="21"/>
  <c r="C142" i="21"/>
  <c r="D142" i="21"/>
  <c r="E142" i="21"/>
  <c r="C143" i="21"/>
  <c r="D143" i="21"/>
  <c r="E143" i="21"/>
  <c r="C144" i="21"/>
  <c r="D144" i="21"/>
  <c r="E144" i="21"/>
  <c r="C145" i="21"/>
  <c r="D145" i="21"/>
  <c r="E145" i="21"/>
  <c r="C146" i="21"/>
  <c r="D146" i="21"/>
  <c r="E146" i="21"/>
  <c r="C147" i="21"/>
  <c r="D147" i="21"/>
  <c r="E147" i="21"/>
  <c r="C148" i="21"/>
  <c r="D148" i="21"/>
  <c r="E148" i="21"/>
  <c r="C149" i="21"/>
  <c r="D149" i="21"/>
  <c r="E149" i="21"/>
  <c r="C150" i="21"/>
  <c r="D150" i="21"/>
  <c r="E150" i="21"/>
  <c r="C151" i="21"/>
  <c r="D151" i="21"/>
  <c r="E151" i="21"/>
  <c r="C152" i="21"/>
  <c r="D152" i="21"/>
  <c r="E152" i="21"/>
  <c r="C153" i="21"/>
  <c r="D153" i="21"/>
  <c r="E153" i="21"/>
  <c r="C154" i="21"/>
  <c r="D154" i="21"/>
  <c r="E154" i="21"/>
  <c r="C155" i="21"/>
  <c r="D155" i="21"/>
  <c r="E155" i="21"/>
  <c r="C156" i="21"/>
  <c r="D156" i="21"/>
  <c r="E156" i="21"/>
  <c r="C157" i="21"/>
  <c r="D157" i="21"/>
  <c r="E157" i="21"/>
  <c r="C158" i="21"/>
  <c r="D158" i="21"/>
  <c r="E158" i="21"/>
  <c r="C159" i="21"/>
  <c r="D159" i="21"/>
  <c r="E159" i="21"/>
  <c r="C160" i="21"/>
  <c r="D160" i="21"/>
  <c r="E160" i="21"/>
  <c r="C161" i="21"/>
  <c r="D161" i="21"/>
  <c r="E161" i="21"/>
  <c r="C162" i="21"/>
  <c r="D162" i="21"/>
  <c r="E162" i="21"/>
  <c r="C163" i="21"/>
  <c r="D163" i="21"/>
  <c r="E163" i="21"/>
  <c r="C164" i="21"/>
  <c r="D164" i="21"/>
  <c r="E164" i="21"/>
  <c r="C165" i="21"/>
  <c r="D165" i="21"/>
  <c r="E165" i="21"/>
  <c r="C166" i="21"/>
  <c r="D166" i="21"/>
  <c r="E166" i="21"/>
  <c r="C167" i="21"/>
  <c r="D167" i="21"/>
  <c r="E167" i="21"/>
  <c r="C168" i="21"/>
  <c r="D168" i="21"/>
  <c r="E168" i="21"/>
  <c r="C169" i="21"/>
  <c r="D169" i="21"/>
  <c r="E169" i="21"/>
  <c r="C170" i="21"/>
  <c r="D170" i="21"/>
  <c r="E170" i="21"/>
  <c r="C171" i="21"/>
  <c r="D171" i="21"/>
  <c r="E171" i="21"/>
  <c r="C172" i="21"/>
  <c r="D172" i="21"/>
  <c r="E172" i="21"/>
  <c r="C173" i="21"/>
  <c r="D173" i="21"/>
  <c r="E173" i="21"/>
  <c r="C174" i="21"/>
  <c r="D174" i="21"/>
  <c r="E174" i="21"/>
  <c r="C175" i="21"/>
  <c r="D175" i="21"/>
  <c r="E175" i="21"/>
  <c r="C176" i="21"/>
  <c r="D176" i="21"/>
  <c r="E176" i="21"/>
  <c r="C177" i="21"/>
  <c r="D177" i="21"/>
  <c r="E177" i="21"/>
  <c r="C178" i="21"/>
  <c r="D178" i="21"/>
  <c r="E178" i="21"/>
  <c r="C179" i="21"/>
  <c r="D179" i="21"/>
  <c r="E179" i="21"/>
  <c r="C180" i="21"/>
  <c r="D180" i="21"/>
  <c r="E180" i="21"/>
  <c r="C181" i="21"/>
  <c r="D181" i="21"/>
  <c r="E181" i="21"/>
  <c r="C182" i="21"/>
  <c r="D182" i="21"/>
  <c r="E182" i="21"/>
  <c r="C183" i="21"/>
  <c r="D183" i="21"/>
  <c r="E183" i="21"/>
  <c r="C184" i="21"/>
  <c r="D184" i="21"/>
  <c r="E184" i="21"/>
  <c r="C185" i="21"/>
  <c r="D185" i="21"/>
  <c r="E185" i="21"/>
  <c r="C186" i="21"/>
  <c r="D186" i="21"/>
  <c r="E186" i="21"/>
  <c r="C187" i="21"/>
  <c r="D187" i="21"/>
  <c r="E187" i="21"/>
  <c r="C188" i="21"/>
  <c r="D188" i="21"/>
  <c r="E188" i="21"/>
  <c r="C189" i="21"/>
  <c r="D189" i="21"/>
  <c r="E189" i="21"/>
  <c r="C190" i="21"/>
  <c r="D190" i="21"/>
  <c r="E190" i="21"/>
  <c r="C191" i="21"/>
  <c r="D191" i="21"/>
  <c r="E191" i="21"/>
  <c r="C192" i="21"/>
  <c r="D192" i="21"/>
  <c r="E192" i="21"/>
  <c r="C193" i="21"/>
  <c r="D193" i="21"/>
  <c r="E193" i="21"/>
  <c r="C194" i="21"/>
  <c r="D194" i="21"/>
  <c r="E194" i="21"/>
  <c r="C195" i="21"/>
  <c r="D195" i="21"/>
  <c r="E195" i="21"/>
  <c r="C196" i="21"/>
  <c r="D196" i="21"/>
  <c r="E196" i="21"/>
  <c r="C197" i="21"/>
  <c r="D197" i="21"/>
  <c r="E197" i="21"/>
  <c r="C198" i="21"/>
  <c r="D198" i="21"/>
  <c r="E198" i="21"/>
  <c r="C199" i="21"/>
  <c r="D199" i="21"/>
  <c r="E199" i="21"/>
  <c r="C200" i="21"/>
  <c r="D200" i="21"/>
  <c r="E200" i="21"/>
  <c r="C201" i="21"/>
  <c r="D201" i="21"/>
  <c r="E201" i="21"/>
  <c r="C202" i="21"/>
  <c r="D202" i="21"/>
  <c r="E202" i="21"/>
  <c r="C203" i="21"/>
  <c r="D203" i="21"/>
  <c r="E203" i="21"/>
  <c r="C204" i="21"/>
  <c r="D204" i="21"/>
  <c r="E204" i="21"/>
  <c r="C205" i="21"/>
  <c r="D205" i="21"/>
  <c r="E205" i="21"/>
  <c r="C206" i="21"/>
  <c r="D206" i="21"/>
  <c r="E206" i="21"/>
  <c r="C207" i="21"/>
  <c r="D207" i="21"/>
  <c r="E207" i="21"/>
  <c r="C208" i="21"/>
  <c r="D208" i="21"/>
  <c r="E208" i="21"/>
  <c r="C8" i="21"/>
  <c r="D8" i="21"/>
  <c r="E8" i="21"/>
  <c r="C9" i="21"/>
  <c r="D9" i="21"/>
  <c r="E9" i="21"/>
  <c r="C10" i="21"/>
  <c r="D10" i="21"/>
  <c r="E10" i="21"/>
  <c r="C11" i="21"/>
  <c r="D11" i="21"/>
  <c r="E11" i="21"/>
  <c r="C12" i="21"/>
  <c r="D12" i="21"/>
  <c r="E12" i="21"/>
  <c r="C13" i="21"/>
  <c r="D13" i="21"/>
  <c r="E13" i="21"/>
  <c r="C14" i="21"/>
  <c r="D14" i="21"/>
  <c r="E14" i="21"/>
  <c r="C15" i="21"/>
  <c r="D15" i="21"/>
  <c r="E15" i="21"/>
  <c r="C16" i="21"/>
  <c r="D16" i="21"/>
  <c r="E16" i="21"/>
  <c r="C17" i="21"/>
  <c r="D17" i="21"/>
  <c r="E17" i="21"/>
  <c r="C18" i="21"/>
  <c r="D18" i="21"/>
  <c r="E18" i="21"/>
  <c r="C19" i="21"/>
  <c r="D19" i="21"/>
  <c r="E19" i="21"/>
  <c r="C20" i="21"/>
  <c r="D20" i="21"/>
  <c r="E20" i="21"/>
  <c r="C21" i="21"/>
  <c r="D21" i="21"/>
  <c r="E21" i="21"/>
  <c r="C22" i="21"/>
  <c r="D22" i="21"/>
  <c r="E22" i="21"/>
  <c r="C23" i="21"/>
  <c r="D23" i="21"/>
  <c r="E23" i="21"/>
  <c r="C24" i="21"/>
  <c r="D24" i="21"/>
  <c r="E24" i="21"/>
  <c r="C25" i="21"/>
  <c r="D25" i="21"/>
  <c r="E25" i="21"/>
  <c r="C26" i="21"/>
  <c r="D26" i="21"/>
  <c r="E26" i="21"/>
  <c r="C27" i="21"/>
  <c r="D27" i="21"/>
  <c r="E27" i="21"/>
  <c r="C28" i="21"/>
  <c r="D28" i="21"/>
  <c r="E28" i="21"/>
  <c r="C29" i="21"/>
  <c r="D29" i="21"/>
  <c r="E29" i="21"/>
  <c r="C30" i="21"/>
  <c r="D30" i="21"/>
  <c r="E30" i="21"/>
  <c r="C31" i="21"/>
  <c r="D31" i="21"/>
  <c r="E31" i="21"/>
  <c r="C32" i="21"/>
  <c r="D32" i="21"/>
  <c r="E32" i="21"/>
  <c r="C33" i="21"/>
  <c r="D33" i="21"/>
  <c r="E33" i="21"/>
  <c r="C34" i="21"/>
  <c r="D34" i="21"/>
  <c r="E34" i="21"/>
  <c r="C35" i="21"/>
  <c r="D35" i="21"/>
  <c r="E35" i="21"/>
  <c r="C36" i="21"/>
  <c r="D36" i="21"/>
  <c r="E36" i="21"/>
  <c r="C37" i="21"/>
  <c r="D37" i="21"/>
  <c r="E37" i="21"/>
  <c r="C38" i="21"/>
  <c r="D38" i="21"/>
  <c r="E38" i="21"/>
  <c r="C39" i="21"/>
  <c r="D39" i="21"/>
  <c r="E39" i="21"/>
  <c r="C40" i="21"/>
  <c r="D40" i="21"/>
  <c r="E40" i="21"/>
  <c r="C41" i="21"/>
  <c r="D41" i="21"/>
  <c r="E41" i="21"/>
  <c r="C42" i="21"/>
  <c r="D42" i="21"/>
  <c r="E42" i="21"/>
  <c r="C43" i="21"/>
  <c r="D43" i="21"/>
  <c r="E43" i="21"/>
  <c r="C44" i="21"/>
  <c r="D44" i="21"/>
  <c r="E44" i="21"/>
  <c r="C45" i="21"/>
  <c r="D45" i="21"/>
  <c r="E45" i="21"/>
  <c r="C46" i="21"/>
  <c r="D46" i="21"/>
  <c r="E46" i="21"/>
  <c r="C47" i="21"/>
  <c r="D47" i="21"/>
  <c r="E47" i="21"/>
  <c r="C48" i="21"/>
  <c r="D48" i="21"/>
  <c r="E48" i="21"/>
  <c r="C49" i="21"/>
  <c r="D49" i="21"/>
  <c r="E49" i="21"/>
  <c r="C50" i="21"/>
  <c r="D50" i="21"/>
  <c r="E50" i="21"/>
  <c r="C51" i="21"/>
  <c r="D51" i="21"/>
  <c r="E51" i="21"/>
  <c r="C52" i="21"/>
  <c r="D52" i="21"/>
  <c r="E52" i="21"/>
  <c r="C53" i="21"/>
  <c r="D53" i="21"/>
  <c r="E53" i="21"/>
  <c r="C54" i="21"/>
  <c r="D54" i="21"/>
  <c r="E54" i="21"/>
  <c r="C55" i="21"/>
  <c r="D55" i="21"/>
  <c r="E55" i="21"/>
  <c r="C56" i="21"/>
  <c r="D56" i="21"/>
  <c r="E56" i="21"/>
  <c r="C57" i="21"/>
  <c r="D57" i="21"/>
  <c r="E57" i="21"/>
  <c r="C58" i="21"/>
  <c r="D58" i="21"/>
  <c r="E58" i="21"/>
  <c r="C59" i="21"/>
  <c r="D59" i="21"/>
  <c r="E59" i="21"/>
  <c r="C60" i="21"/>
  <c r="D60" i="21"/>
  <c r="E60" i="21"/>
  <c r="C61" i="21"/>
  <c r="D61" i="21"/>
  <c r="E61" i="21"/>
  <c r="C62" i="21"/>
  <c r="D62" i="21"/>
  <c r="E62" i="21"/>
  <c r="C63" i="21"/>
  <c r="D63" i="21"/>
  <c r="E63" i="21"/>
  <c r="C64" i="21"/>
  <c r="D64" i="21"/>
  <c r="E64" i="21"/>
  <c r="C65" i="21"/>
  <c r="D65" i="21"/>
  <c r="E65" i="21"/>
  <c r="C66" i="21"/>
  <c r="D66" i="21"/>
  <c r="E66" i="21"/>
  <c r="C67" i="21"/>
  <c r="D67" i="21"/>
  <c r="E67" i="21"/>
  <c r="C68" i="21"/>
  <c r="D68" i="21"/>
  <c r="E68" i="21"/>
  <c r="C69" i="21"/>
  <c r="D69" i="21"/>
  <c r="E69" i="21"/>
  <c r="C70" i="21"/>
  <c r="D70" i="21"/>
  <c r="E70" i="21"/>
  <c r="C71" i="21"/>
  <c r="D71" i="21"/>
  <c r="E71" i="21"/>
  <c r="C72" i="21"/>
  <c r="D72" i="21"/>
  <c r="E72" i="21"/>
  <c r="C73" i="21"/>
  <c r="D73" i="21"/>
  <c r="E73" i="21"/>
  <c r="C74" i="21"/>
  <c r="D74" i="21"/>
  <c r="E74" i="21"/>
  <c r="C75" i="21"/>
  <c r="D75" i="21"/>
  <c r="E75" i="21"/>
  <c r="C76" i="21"/>
  <c r="D76" i="21"/>
  <c r="E76" i="21"/>
  <c r="C77" i="21"/>
  <c r="D77" i="21"/>
  <c r="E77" i="21"/>
  <c r="C78" i="21"/>
  <c r="D78" i="21"/>
  <c r="E78" i="21"/>
  <c r="C79" i="21"/>
  <c r="D79" i="21"/>
  <c r="E79" i="21"/>
  <c r="C80" i="21"/>
  <c r="D80" i="21"/>
  <c r="E80" i="21"/>
  <c r="C81" i="21"/>
  <c r="D81" i="21"/>
  <c r="E81" i="21"/>
  <c r="C82" i="21"/>
  <c r="D82" i="21"/>
  <c r="E82" i="21"/>
  <c r="C83" i="21"/>
  <c r="D83" i="21"/>
  <c r="E83" i="21"/>
  <c r="C84" i="21"/>
  <c r="D84" i="21"/>
  <c r="E84" i="21"/>
  <c r="C85" i="21"/>
  <c r="D85" i="21"/>
  <c r="E85" i="21"/>
  <c r="C86" i="21"/>
  <c r="D86" i="21"/>
  <c r="E86" i="21"/>
  <c r="C87" i="21"/>
  <c r="D87" i="21"/>
  <c r="E87" i="21"/>
  <c r="C88" i="21"/>
  <c r="D88" i="21"/>
  <c r="E88" i="21"/>
  <c r="C89" i="21"/>
  <c r="D89" i="21"/>
  <c r="E89" i="21"/>
  <c r="C90" i="21"/>
  <c r="D90" i="21"/>
  <c r="E90" i="21"/>
  <c r="C91" i="21"/>
  <c r="D91" i="21"/>
  <c r="E91" i="21"/>
  <c r="C92" i="21"/>
  <c r="D92" i="21"/>
  <c r="E92" i="21"/>
  <c r="C93" i="21"/>
  <c r="D93" i="21"/>
  <c r="E93" i="21"/>
  <c r="C94" i="21"/>
  <c r="D94" i="21"/>
  <c r="E94" i="21"/>
  <c r="C95" i="21"/>
  <c r="D95" i="21"/>
  <c r="E95" i="21"/>
  <c r="C96" i="21"/>
  <c r="D96" i="21"/>
  <c r="E96" i="21"/>
  <c r="C97" i="21"/>
  <c r="D97" i="21"/>
  <c r="E97" i="21"/>
  <c r="C98" i="21"/>
  <c r="D98" i="21"/>
  <c r="E98" i="21"/>
  <c r="C99" i="21"/>
  <c r="D99" i="21"/>
  <c r="E99" i="21"/>
  <c r="C100" i="21"/>
  <c r="D100" i="21"/>
  <c r="E100" i="21"/>
  <c r="C101" i="21"/>
  <c r="D101" i="21"/>
  <c r="E101" i="21"/>
  <c r="C102" i="21"/>
  <c r="D102" i="21"/>
  <c r="E102" i="21"/>
  <c r="C103" i="21"/>
  <c r="D103" i="21"/>
  <c r="E103" i="21"/>
  <c r="C104" i="21"/>
  <c r="D104" i="21"/>
  <c r="E104" i="21"/>
  <c r="C105" i="21"/>
  <c r="D105" i="21"/>
  <c r="E105" i="21"/>
  <c r="J1031" i="40"/>
  <c r="G992" i="21" s="1"/>
  <c r="I1031" i="40"/>
  <c r="F992" i="21" s="1"/>
  <c r="J1030" i="40"/>
  <c r="G991" i="21" s="1"/>
  <c r="I1030" i="40"/>
  <c r="F991" i="21" s="1"/>
  <c r="J1029" i="40"/>
  <c r="G990" i="21" s="1"/>
  <c r="I1029" i="40"/>
  <c r="F990" i="21" s="1"/>
  <c r="J1028" i="40"/>
  <c r="G989" i="21" s="1"/>
  <c r="I1028" i="40"/>
  <c r="F989" i="21" s="1"/>
  <c r="J1027" i="40"/>
  <c r="G988" i="21" s="1"/>
  <c r="I1027" i="40"/>
  <c r="F988" i="21" s="1"/>
  <c r="J1026" i="40"/>
  <c r="G987" i="21" s="1"/>
  <c r="I1026" i="40"/>
  <c r="F987" i="21" s="1"/>
  <c r="J1025" i="40"/>
  <c r="G986" i="21" s="1"/>
  <c r="I1025" i="40"/>
  <c r="F986" i="21" s="1"/>
  <c r="J1024" i="40"/>
  <c r="G985" i="21" s="1"/>
  <c r="I1024" i="40"/>
  <c r="F985" i="21" s="1"/>
  <c r="J1023" i="40"/>
  <c r="G984" i="21" s="1"/>
  <c r="I1023" i="40"/>
  <c r="F984" i="21" s="1"/>
  <c r="J1022" i="40"/>
  <c r="G983" i="21" s="1"/>
  <c r="I1022" i="40"/>
  <c r="F983" i="21" s="1"/>
  <c r="J1021" i="40"/>
  <c r="G982" i="21" s="1"/>
  <c r="I1021" i="40"/>
  <c r="F982" i="21" s="1"/>
  <c r="J1020" i="40"/>
  <c r="G981" i="21" s="1"/>
  <c r="I1020" i="40"/>
  <c r="F981" i="21" s="1"/>
  <c r="J1049" i="40"/>
  <c r="G1010" i="21" s="1"/>
  <c r="I1049" i="40"/>
  <c r="F1010" i="21" s="1"/>
  <c r="J1048" i="40"/>
  <c r="G1009" i="21" s="1"/>
  <c r="I1048" i="40"/>
  <c r="F1009" i="21" s="1"/>
  <c r="J1047" i="40"/>
  <c r="G1008" i="21" s="1"/>
  <c r="I1047" i="40"/>
  <c r="F1008" i="21" s="1"/>
  <c r="J1046" i="40"/>
  <c r="G1007" i="21" s="1"/>
  <c r="I1046" i="40"/>
  <c r="F1007" i="21" s="1"/>
  <c r="J1045" i="40"/>
  <c r="G1006" i="21" s="1"/>
  <c r="I1045" i="40"/>
  <c r="F1006" i="21" s="1"/>
  <c r="J1044" i="40"/>
  <c r="G1005" i="21" s="1"/>
  <c r="I1044" i="40"/>
  <c r="F1005" i="21" s="1"/>
  <c r="J1043" i="40"/>
  <c r="G1004" i="21" s="1"/>
  <c r="I1043" i="40"/>
  <c r="F1004" i="21" s="1"/>
  <c r="J1042" i="40"/>
  <c r="G1003" i="21" s="1"/>
  <c r="I1042" i="40"/>
  <c r="F1003" i="21" s="1"/>
  <c r="J1041" i="40"/>
  <c r="G1002" i="21" s="1"/>
  <c r="I1041" i="40"/>
  <c r="F1002" i="21" s="1"/>
  <c r="J1040" i="40"/>
  <c r="G1001" i="21" s="1"/>
  <c r="I1040" i="40"/>
  <c r="F1001" i="21" s="1"/>
  <c r="J1039" i="40"/>
  <c r="G1000" i="21" s="1"/>
  <c r="I1039" i="40"/>
  <c r="F1000" i="21" s="1"/>
  <c r="J1038" i="40"/>
  <c r="G999" i="21" s="1"/>
  <c r="I1038" i="40"/>
  <c r="F999" i="21" s="1"/>
  <c r="J1037" i="40"/>
  <c r="G998" i="21" s="1"/>
  <c r="I1037" i="40"/>
  <c r="F998" i="21" s="1"/>
  <c r="J1036" i="40"/>
  <c r="G997" i="21" s="1"/>
  <c r="I1036" i="40"/>
  <c r="F997" i="21" s="1"/>
  <c r="J1035" i="40"/>
  <c r="G996" i="21" s="1"/>
  <c r="I1035" i="40"/>
  <c r="F996" i="21" s="1"/>
  <c r="J1034" i="40"/>
  <c r="G995" i="21" s="1"/>
  <c r="I1034" i="40"/>
  <c r="F995" i="21" s="1"/>
  <c r="J1033" i="40"/>
  <c r="G994" i="21" s="1"/>
  <c r="I1033" i="40"/>
  <c r="F994" i="21" s="1"/>
  <c r="J1032" i="40"/>
  <c r="G993" i="21" s="1"/>
  <c r="I1032" i="40"/>
  <c r="F993" i="21" s="1"/>
  <c r="J970" i="40"/>
  <c r="G937" i="21" s="1"/>
  <c r="I970" i="40"/>
  <c r="F937" i="21" s="1"/>
  <c r="J969" i="40"/>
  <c r="G936" i="21" s="1"/>
  <c r="I969" i="40"/>
  <c r="F936" i="21" s="1"/>
  <c r="J968" i="40"/>
  <c r="G935" i="21" s="1"/>
  <c r="I968" i="40"/>
  <c r="F935" i="21" s="1"/>
  <c r="J967" i="40"/>
  <c r="G934" i="21" s="1"/>
  <c r="I967" i="40"/>
  <c r="F934" i="21" s="1"/>
  <c r="J966" i="40"/>
  <c r="G933" i="21" s="1"/>
  <c r="I966" i="40"/>
  <c r="F933" i="21" s="1"/>
  <c r="J965" i="40"/>
  <c r="G932" i="21" s="1"/>
  <c r="I965" i="40"/>
  <c r="F932" i="21" s="1"/>
  <c r="J964" i="40"/>
  <c r="G931" i="21" s="1"/>
  <c r="I964" i="40"/>
  <c r="F931" i="21" s="1"/>
  <c r="J963" i="40"/>
  <c r="G930" i="21" s="1"/>
  <c r="I963" i="40"/>
  <c r="F930" i="21" s="1"/>
  <c r="J962" i="40"/>
  <c r="G929" i="21" s="1"/>
  <c r="I962" i="40"/>
  <c r="F929" i="21" s="1"/>
  <c r="J961" i="40"/>
  <c r="G928" i="21" s="1"/>
  <c r="I961" i="40"/>
  <c r="F928" i="21" s="1"/>
  <c r="J960" i="40"/>
  <c r="G927" i="21" s="1"/>
  <c r="I960" i="40"/>
  <c r="F927" i="21" s="1"/>
  <c r="J959" i="40"/>
  <c r="G926" i="21" s="1"/>
  <c r="I959" i="40"/>
  <c r="F926" i="21" s="1"/>
  <c r="J988" i="40"/>
  <c r="G955" i="21" s="1"/>
  <c r="I988" i="40"/>
  <c r="F955" i="21" s="1"/>
  <c r="J987" i="40"/>
  <c r="G954" i="21" s="1"/>
  <c r="I987" i="40"/>
  <c r="F954" i="21" s="1"/>
  <c r="J986" i="40"/>
  <c r="G953" i="21" s="1"/>
  <c r="I986" i="40"/>
  <c r="F953" i="21" s="1"/>
  <c r="J985" i="40"/>
  <c r="G952" i="21" s="1"/>
  <c r="I985" i="40"/>
  <c r="F952" i="21" s="1"/>
  <c r="J984" i="40"/>
  <c r="G951" i="21" s="1"/>
  <c r="I984" i="40"/>
  <c r="F951" i="21" s="1"/>
  <c r="J983" i="40"/>
  <c r="G950" i="21" s="1"/>
  <c r="I983" i="40"/>
  <c r="F950" i="21" s="1"/>
  <c r="J982" i="40"/>
  <c r="G949" i="21" s="1"/>
  <c r="I982" i="40"/>
  <c r="F949" i="21" s="1"/>
  <c r="J981" i="40"/>
  <c r="G948" i="21" s="1"/>
  <c r="I981" i="40"/>
  <c r="F948" i="21" s="1"/>
  <c r="J980" i="40"/>
  <c r="G947" i="21" s="1"/>
  <c r="I980" i="40"/>
  <c r="F947" i="21" s="1"/>
  <c r="J979" i="40"/>
  <c r="G946" i="21" s="1"/>
  <c r="I979" i="40"/>
  <c r="F946" i="21" s="1"/>
  <c r="J978" i="40"/>
  <c r="G945" i="21" s="1"/>
  <c r="I978" i="40"/>
  <c r="F945" i="21" s="1"/>
  <c r="J977" i="40"/>
  <c r="G944" i="21" s="1"/>
  <c r="I977" i="40"/>
  <c r="F944" i="21" s="1"/>
  <c r="J976" i="40"/>
  <c r="G943" i="21" s="1"/>
  <c r="I976" i="40"/>
  <c r="F943" i="21" s="1"/>
  <c r="J975" i="40"/>
  <c r="G942" i="21" s="1"/>
  <c r="I975" i="40"/>
  <c r="F942" i="21" s="1"/>
  <c r="J974" i="40"/>
  <c r="G941" i="21" s="1"/>
  <c r="I974" i="40"/>
  <c r="F941" i="21" s="1"/>
  <c r="J973" i="40"/>
  <c r="G940" i="21" s="1"/>
  <c r="I973" i="40"/>
  <c r="F940" i="21" s="1"/>
  <c r="J972" i="40"/>
  <c r="G939" i="21" s="1"/>
  <c r="I972" i="40"/>
  <c r="F939" i="21" s="1"/>
  <c r="J971" i="40"/>
  <c r="G938" i="21" s="1"/>
  <c r="I971" i="40"/>
  <c r="F938" i="21" s="1"/>
  <c r="J918" i="40"/>
  <c r="G884" i="21" s="1"/>
  <c r="I918" i="40"/>
  <c r="F884" i="21" s="1"/>
  <c r="J917" i="40"/>
  <c r="G883" i="21" s="1"/>
  <c r="I917" i="40"/>
  <c r="F883" i="21" s="1"/>
  <c r="J916" i="40"/>
  <c r="G882" i="21" s="1"/>
  <c r="I916" i="40"/>
  <c r="F882" i="21" s="1"/>
  <c r="J915" i="40"/>
  <c r="G881" i="21" s="1"/>
  <c r="I915" i="40"/>
  <c r="F881" i="21" s="1"/>
  <c r="J914" i="40"/>
  <c r="G880" i="21" s="1"/>
  <c r="I914" i="40"/>
  <c r="F880" i="21" s="1"/>
  <c r="J913" i="40"/>
  <c r="G879" i="21" s="1"/>
  <c r="I913" i="40"/>
  <c r="F879" i="21" s="1"/>
  <c r="J912" i="40"/>
  <c r="G878" i="21" s="1"/>
  <c r="I912" i="40"/>
  <c r="F878" i="21" s="1"/>
  <c r="J911" i="40"/>
  <c r="G877" i="21" s="1"/>
  <c r="I911" i="40"/>
  <c r="F877" i="21" s="1"/>
  <c r="J910" i="40"/>
  <c r="G876" i="21" s="1"/>
  <c r="I910" i="40"/>
  <c r="F876" i="21" s="1"/>
  <c r="J909" i="40"/>
  <c r="G875" i="21" s="1"/>
  <c r="I909" i="40"/>
  <c r="F875" i="21" s="1"/>
  <c r="J908" i="40"/>
  <c r="G874" i="21" s="1"/>
  <c r="I908" i="40"/>
  <c r="F874" i="21" s="1"/>
  <c r="J907" i="40"/>
  <c r="G873" i="21" s="1"/>
  <c r="I907" i="40"/>
  <c r="F873" i="21" s="1"/>
  <c r="J936" i="40"/>
  <c r="G902" i="21" s="1"/>
  <c r="I936" i="40"/>
  <c r="F902" i="21" s="1"/>
  <c r="J935" i="40"/>
  <c r="G901" i="21" s="1"/>
  <c r="I935" i="40"/>
  <c r="F901" i="21" s="1"/>
  <c r="J934" i="40"/>
  <c r="G900" i="21" s="1"/>
  <c r="I934" i="40"/>
  <c r="F900" i="21" s="1"/>
  <c r="J933" i="40"/>
  <c r="G899" i="21" s="1"/>
  <c r="I933" i="40"/>
  <c r="F899" i="21" s="1"/>
  <c r="J932" i="40"/>
  <c r="G898" i="21" s="1"/>
  <c r="I932" i="40"/>
  <c r="F898" i="21" s="1"/>
  <c r="J931" i="40"/>
  <c r="G897" i="21" s="1"/>
  <c r="I931" i="40"/>
  <c r="F897" i="21" s="1"/>
  <c r="J930" i="40"/>
  <c r="G896" i="21" s="1"/>
  <c r="I930" i="40"/>
  <c r="F896" i="21" s="1"/>
  <c r="J929" i="40"/>
  <c r="G895" i="21" s="1"/>
  <c r="I929" i="40"/>
  <c r="F895" i="21" s="1"/>
  <c r="J928" i="40"/>
  <c r="G894" i="21" s="1"/>
  <c r="I928" i="40"/>
  <c r="F894" i="21" s="1"/>
  <c r="J927" i="40"/>
  <c r="G893" i="21" s="1"/>
  <c r="I927" i="40"/>
  <c r="F893" i="21" s="1"/>
  <c r="J926" i="40"/>
  <c r="G892" i="21" s="1"/>
  <c r="I926" i="40"/>
  <c r="F892" i="21" s="1"/>
  <c r="J925" i="40"/>
  <c r="G891" i="21" s="1"/>
  <c r="I925" i="40"/>
  <c r="F891" i="21" s="1"/>
  <c r="J924" i="40"/>
  <c r="G890" i="21" s="1"/>
  <c r="I924" i="40"/>
  <c r="F890" i="21" s="1"/>
  <c r="J923" i="40"/>
  <c r="G889" i="21" s="1"/>
  <c r="I923" i="40"/>
  <c r="F889" i="21" s="1"/>
  <c r="J922" i="40"/>
  <c r="G888" i="21" s="1"/>
  <c r="I922" i="40"/>
  <c r="F888" i="21" s="1"/>
  <c r="J921" i="40"/>
  <c r="G887" i="21" s="1"/>
  <c r="I921" i="40"/>
  <c r="F887" i="21" s="1"/>
  <c r="J920" i="40"/>
  <c r="G886" i="21" s="1"/>
  <c r="I920" i="40"/>
  <c r="F886" i="21" s="1"/>
  <c r="J919" i="40"/>
  <c r="G885" i="21" s="1"/>
  <c r="I919" i="40"/>
  <c r="F885" i="21" s="1"/>
  <c r="J857" i="40"/>
  <c r="G829" i="21" s="1"/>
  <c r="I857" i="40"/>
  <c r="F829" i="21" s="1"/>
  <c r="J856" i="40"/>
  <c r="G828" i="21" s="1"/>
  <c r="I856" i="40"/>
  <c r="F828" i="21" s="1"/>
  <c r="J855" i="40"/>
  <c r="G827" i="21" s="1"/>
  <c r="I855" i="40"/>
  <c r="F827" i="21" s="1"/>
  <c r="J854" i="40"/>
  <c r="G826" i="21" s="1"/>
  <c r="I854" i="40"/>
  <c r="F826" i="21" s="1"/>
  <c r="J853" i="40"/>
  <c r="G825" i="21" s="1"/>
  <c r="I853" i="40"/>
  <c r="F825" i="21" s="1"/>
  <c r="J852" i="40"/>
  <c r="G824" i="21" s="1"/>
  <c r="I852" i="40"/>
  <c r="F824" i="21" s="1"/>
  <c r="J851" i="40"/>
  <c r="G823" i="21" s="1"/>
  <c r="I851" i="40"/>
  <c r="F823" i="21" s="1"/>
  <c r="J850" i="40"/>
  <c r="G822" i="21" s="1"/>
  <c r="I850" i="40"/>
  <c r="F822" i="21" s="1"/>
  <c r="J849" i="40"/>
  <c r="G821" i="21" s="1"/>
  <c r="I849" i="40"/>
  <c r="F821" i="21" s="1"/>
  <c r="J848" i="40"/>
  <c r="G820" i="21" s="1"/>
  <c r="I848" i="40"/>
  <c r="F820" i="21" s="1"/>
  <c r="J847" i="40"/>
  <c r="G819" i="21" s="1"/>
  <c r="I847" i="40"/>
  <c r="F819" i="21" s="1"/>
  <c r="J846" i="40"/>
  <c r="G818" i="21" s="1"/>
  <c r="I846" i="40"/>
  <c r="F818" i="21" s="1"/>
  <c r="J875" i="40"/>
  <c r="G847" i="21" s="1"/>
  <c r="I875" i="40"/>
  <c r="F847" i="21" s="1"/>
  <c r="J874" i="40"/>
  <c r="G846" i="21" s="1"/>
  <c r="I874" i="40"/>
  <c r="F846" i="21" s="1"/>
  <c r="J873" i="40"/>
  <c r="G845" i="21" s="1"/>
  <c r="I873" i="40"/>
  <c r="F845" i="21" s="1"/>
  <c r="J872" i="40"/>
  <c r="G844" i="21" s="1"/>
  <c r="I872" i="40"/>
  <c r="F844" i="21" s="1"/>
  <c r="J871" i="40"/>
  <c r="G843" i="21" s="1"/>
  <c r="I871" i="40"/>
  <c r="F843" i="21" s="1"/>
  <c r="J870" i="40"/>
  <c r="G842" i="21" s="1"/>
  <c r="I870" i="40"/>
  <c r="F842" i="21" s="1"/>
  <c r="J869" i="40"/>
  <c r="G841" i="21" s="1"/>
  <c r="I869" i="40"/>
  <c r="F841" i="21" s="1"/>
  <c r="J868" i="40"/>
  <c r="G840" i="21" s="1"/>
  <c r="I868" i="40"/>
  <c r="F840" i="21" s="1"/>
  <c r="J867" i="40"/>
  <c r="G839" i="21" s="1"/>
  <c r="I867" i="40"/>
  <c r="F839" i="21" s="1"/>
  <c r="J866" i="40"/>
  <c r="G838" i="21" s="1"/>
  <c r="I866" i="40"/>
  <c r="F838" i="21" s="1"/>
  <c r="J865" i="40"/>
  <c r="G837" i="21" s="1"/>
  <c r="I865" i="40"/>
  <c r="F837" i="21" s="1"/>
  <c r="J864" i="40"/>
  <c r="G836" i="21" s="1"/>
  <c r="I864" i="40"/>
  <c r="F836" i="21" s="1"/>
  <c r="J863" i="40"/>
  <c r="G835" i="21" s="1"/>
  <c r="I863" i="40"/>
  <c r="F835" i="21" s="1"/>
  <c r="J862" i="40"/>
  <c r="G834" i="21" s="1"/>
  <c r="I862" i="40"/>
  <c r="F834" i="21" s="1"/>
  <c r="J861" i="40"/>
  <c r="G833" i="21" s="1"/>
  <c r="I861" i="40"/>
  <c r="F833" i="21" s="1"/>
  <c r="J860" i="40"/>
  <c r="G832" i="21" s="1"/>
  <c r="I860" i="40"/>
  <c r="F832" i="21" s="1"/>
  <c r="J859" i="40"/>
  <c r="G831" i="21" s="1"/>
  <c r="I859" i="40"/>
  <c r="F831" i="21" s="1"/>
  <c r="J858" i="40"/>
  <c r="G830" i="21" s="1"/>
  <c r="I858" i="40"/>
  <c r="F830" i="21" s="1"/>
  <c r="J805" i="40"/>
  <c r="I805" i="40"/>
  <c r="F776" i="21" s="1"/>
  <c r="J804" i="40"/>
  <c r="G775" i="21" s="1"/>
  <c r="I804" i="40"/>
  <c r="F775" i="21" s="1"/>
  <c r="J803" i="40"/>
  <c r="I803" i="40"/>
  <c r="F774" i="21" s="1"/>
  <c r="J802" i="40"/>
  <c r="G773" i="21" s="1"/>
  <c r="I802" i="40"/>
  <c r="F773" i="21" s="1"/>
  <c r="J801" i="40"/>
  <c r="I801" i="40"/>
  <c r="F772" i="21" s="1"/>
  <c r="J800" i="40"/>
  <c r="G771" i="21" s="1"/>
  <c r="I800" i="40"/>
  <c r="F771" i="21" s="1"/>
  <c r="J799" i="40"/>
  <c r="I799" i="40"/>
  <c r="F770" i="21" s="1"/>
  <c r="J798" i="40"/>
  <c r="G769" i="21" s="1"/>
  <c r="I798" i="40"/>
  <c r="F769" i="21" s="1"/>
  <c r="J797" i="40"/>
  <c r="I797" i="40"/>
  <c r="F768" i="21" s="1"/>
  <c r="J796" i="40"/>
  <c r="G767" i="21" s="1"/>
  <c r="I796" i="40"/>
  <c r="F767" i="21" s="1"/>
  <c r="J795" i="40"/>
  <c r="I795" i="40"/>
  <c r="F766" i="21" s="1"/>
  <c r="J794" i="40"/>
  <c r="G765" i="21" s="1"/>
  <c r="I794" i="40"/>
  <c r="F765" i="21" s="1"/>
  <c r="J823" i="40"/>
  <c r="I823" i="40"/>
  <c r="F794" i="21" s="1"/>
  <c r="J822" i="40"/>
  <c r="G793" i="21" s="1"/>
  <c r="I822" i="40"/>
  <c r="F793" i="21" s="1"/>
  <c r="J821" i="40"/>
  <c r="I821" i="40"/>
  <c r="F792" i="21" s="1"/>
  <c r="J820" i="40"/>
  <c r="G791" i="21" s="1"/>
  <c r="I820" i="40"/>
  <c r="F791" i="21" s="1"/>
  <c r="J819" i="40"/>
  <c r="I819" i="40"/>
  <c r="F790" i="21" s="1"/>
  <c r="J818" i="40"/>
  <c r="G789" i="21" s="1"/>
  <c r="I818" i="40"/>
  <c r="F789" i="21" s="1"/>
  <c r="J817" i="40"/>
  <c r="I817" i="40"/>
  <c r="F788" i="21" s="1"/>
  <c r="J816" i="40"/>
  <c r="G787" i="21" s="1"/>
  <c r="I816" i="40"/>
  <c r="F787" i="21" s="1"/>
  <c r="J815" i="40"/>
  <c r="I815" i="40"/>
  <c r="F786" i="21" s="1"/>
  <c r="J814" i="40"/>
  <c r="G785" i="21" s="1"/>
  <c r="I814" i="40"/>
  <c r="F785" i="21" s="1"/>
  <c r="J813" i="40"/>
  <c r="I813" i="40"/>
  <c r="F784" i="21" s="1"/>
  <c r="J812" i="40"/>
  <c r="G783" i="21" s="1"/>
  <c r="I812" i="40"/>
  <c r="F783" i="21" s="1"/>
  <c r="J811" i="40"/>
  <c r="I811" i="40"/>
  <c r="F782" i="21" s="1"/>
  <c r="J810" i="40"/>
  <c r="G781" i="21" s="1"/>
  <c r="I810" i="40"/>
  <c r="F781" i="21" s="1"/>
  <c r="J809" i="40"/>
  <c r="I809" i="40"/>
  <c r="F780" i="21" s="1"/>
  <c r="J808" i="40"/>
  <c r="G779" i="21" s="1"/>
  <c r="I808" i="40"/>
  <c r="F779" i="21" s="1"/>
  <c r="J807" i="40"/>
  <c r="I807" i="40"/>
  <c r="F778" i="21" s="1"/>
  <c r="J806" i="40"/>
  <c r="G777" i="21" s="1"/>
  <c r="I806" i="40"/>
  <c r="F777" i="21" s="1"/>
  <c r="J744" i="40"/>
  <c r="I744" i="40"/>
  <c r="F721" i="21" s="1"/>
  <c r="J743" i="40"/>
  <c r="G720" i="21" s="1"/>
  <c r="I743" i="40"/>
  <c r="F720" i="21" s="1"/>
  <c r="J742" i="40"/>
  <c r="I742" i="40"/>
  <c r="F719" i="21" s="1"/>
  <c r="J741" i="40"/>
  <c r="G718" i="21" s="1"/>
  <c r="I741" i="40"/>
  <c r="F718" i="21" s="1"/>
  <c r="J740" i="40"/>
  <c r="I740" i="40"/>
  <c r="F717" i="21" s="1"/>
  <c r="J739" i="40"/>
  <c r="G716" i="21" s="1"/>
  <c r="I739" i="40"/>
  <c r="F716" i="21" s="1"/>
  <c r="J738" i="40"/>
  <c r="I738" i="40"/>
  <c r="F715" i="21" s="1"/>
  <c r="J737" i="40"/>
  <c r="G714" i="21" s="1"/>
  <c r="I737" i="40"/>
  <c r="F714" i="21" s="1"/>
  <c r="J736" i="40"/>
  <c r="I736" i="40"/>
  <c r="F713" i="21" s="1"/>
  <c r="J735" i="40"/>
  <c r="G712" i="21" s="1"/>
  <c r="I735" i="40"/>
  <c r="F712" i="21" s="1"/>
  <c r="J734" i="40"/>
  <c r="I734" i="40"/>
  <c r="F711" i="21" s="1"/>
  <c r="J733" i="40"/>
  <c r="G710" i="21" s="1"/>
  <c r="I733" i="40"/>
  <c r="F710" i="21" s="1"/>
  <c r="J762" i="40"/>
  <c r="I762" i="40"/>
  <c r="F739" i="21" s="1"/>
  <c r="J761" i="40"/>
  <c r="G738" i="21" s="1"/>
  <c r="I761" i="40"/>
  <c r="F738" i="21" s="1"/>
  <c r="J760" i="40"/>
  <c r="I760" i="40"/>
  <c r="F737" i="21" s="1"/>
  <c r="J759" i="40"/>
  <c r="G736" i="21" s="1"/>
  <c r="I759" i="40"/>
  <c r="F736" i="21" s="1"/>
  <c r="J758" i="40"/>
  <c r="I758" i="40"/>
  <c r="F735" i="21" s="1"/>
  <c r="J757" i="40"/>
  <c r="G734" i="21" s="1"/>
  <c r="I757" i="40"/>
  <c r="F734" i="21" s="1"/>
  <c r="J756" i="40"/>
  <c r="I756" i="40"/>
  <c r="F733" i="21" s="1"/>
  <c r="J755" i="40"/>
  <c r="G732" i="21" s="1"/>
  <c r="I755" i="40"/>
  <c r="F732" i="21" s="1"/>
  <c r="J754" i="40"/>
  <c r="I754" i="40"/>
  <c r="F731" i="21" s="1"/>
  <c r="J753" i="40"/>
  <c r="G730" i="21" s="1"/>
  <c r="I753" i="40"/>
  <c r="F730" i="21" s="1"/>
  <c r="J752" i="40"/>
  <c r="I752" i="40"/>
  <c r="F729" i="21" s="1"/>
  <c r="J751" i="40"/>
  <c r="G728" i="21" s="1"/>
  <c r="I751" i="40"/>
  <c r="F728" i="21" s="1"/>
  <c r="J750" i="40"/>
  <c r="I750" i="40"/>
  <c r="F727" i="21" s="1"/>
  <c r="J749" i="40"/>
  <c r="G726" i="21" s="1"/>
  <c r="I749" i="40"/>
  <c r="F726" i="21" s="1"/>
  <c r="J748" i="40"/>
  <c r="I748" i="40"/>
  <c r="F725" i="21" s="1"/>
  <c r="J747" i="40"/>
  <c r="G724" i="21" s="1"/>
  <c r="I747" i="40"/>
  <c r="F724" i="21" s="1"/>
  <c r="J746" i="40"/>
  <c r="I746" i="40"/>
  <c r="F723" i="21" s="1"/>
  <c r="J745" i="40"/>
  <c r="G722" i="21" s="1"/>
  <c r="I745" i="40"/>
  <c r="F722" i="21" s="1"/>
  <c r="J692" i="40"/>
  <c r="I692" i="40"/>
  <c r="F668" i="21" s="1"/>
  <c r="J691" i="40"/>
  <c r="G667" i="21" s="1"/>
  <c r="I691" i="40"/>
  <c r="F667" i="21" s="1"/>
  <c r="J690" i="40"/>
  <c r="I690" i="40"/>
  <c r="F666" i="21" s="1"/>
  <c r="J689" i="40"/>
  <c r="G665" i="21" s="1"/>
  <c r="I689" i="40"/>
  <c r="F665" i="21" s="1"/>
  <c r="J688" i="40"/>
  <c r="I688" i="40"/>
  <c r="F664" i="21" s="1"/>
  <c r="J687" i="40"/>
  <c r="G663" i="21" s="1"/>
  <c r="I687" i="40"/>
  <c r="F663" i="21" s="1"/>
  <c r="J686" i="40"/>
  <c r="I686" i="40"/>
  <c r="F662" i="21" s="1"/>
  <c r="J685" i="40"/>
  <c r="G661" i="21" s="1"/>
  <c r="I685" i="40"/>
  <c r="F661" i="21" s="1"/>
  <c r="J684" i="40"/>
  <c r="I684" i="40"/>
  <c r="F660" i="21" s="1"/>
  <c r="J683" i="40"/>
  <c r="G659" i="21" s="1"/>
  <c r="I683" i="40"/>
  <c r="F659" i="21" s="1"/>
  <c r="J682" i="40"/>
  <c r="I682" i="40"/>
  <c r="F658" i="21" s="1"/>
  <c r="J681" i="40"/>
  <c r="G657" i="21" s="1"/>
  <c r="I681" i="40"/>
  <c r="F657" i="21" s="1"/>
  <c r="J710" i="40"/>
  <c r="I710" i="40"/>
  <c r="F686" i="21" s="1"/>
  <c r="J709" i="40"/>
  <c r="G685" i="21" s="1"/>
  <c r="I709" i="40"/>
  <c r="F685" i="21" s="1"/>
  <c r="J708" i="40"/>
  <c r="I708" i="40"/>
  <c r="F684" i="21" s="1"/>
  <c r="J707" i="40"/>
  <c r="G683" i="21" s="1"/>
  <c r="I707" i="40"/>
  <c r="F683" i="21" s="1"/>
  <c r="J706" i="40"/>
  <c r="I706" i="40"/>
  <c r="F682" i="21" s="1"/>
  <c r="J705" i="40"/>
  <c r="G681" i="21" s="1"/>
  <c r="I705" i="40"/>
  <c r="F681" i="21" s="1"/>
  <c r="J704" i="40"/>
  <c r="I704" i="40"/>
  <c r="F680" i="21" s="1"/>
  <c r="J703" i="40"/>
  <c r="G679" i="21" s="1"/>
  <c r="I703" i="40"/>
  <c r="F679" i="21" s="1"/>
  <c r="J702" i="40"/>
  <c r="I702" i="40"/>
  <c r="F678" i="21" s="1"/>
  <c r="J701" i="40"/>
  <c r="G677" i="21" s="1"/>
  <c r="I701" i="40"/>
  <c r="F677" i="21" s="1"/>
  <c r="J700" i="40"/>
  <c r="I700" i="40"/>
  <c r="F676" i="21" s="1"/>
  <c r="J699" i="40"/>
  <c r="G675" i="21" s="1"/>
  <c r="I699" i="40"/>
  <c r="F675" i="21" s="1"/>
  <c r="J698" i="40"/>
  <c r="I698" i="40"/>
  <c r="F674" i="21" s="1"/>
  <c r="J697" i="40"/>
  <c r="G673" i="21" s="1"/>
  <c r="I697" i="40"/>
  <c r="F673" i="21" s="1"/>
  <c r="J696" i="40"/>
  <c r="I696" i="40"/>
  <c r="F672" i="21" s="1"/>
  <c r="J695" i="40"/>
  <c r="G671" i="21" s="1"/>
  <c r="I695" i="40"/>
  <c r="F671" i="21" s="1"/>
  <c r="J694" i="40"/>
  <c r="I694" i="40"/>
  <c r="F670" i="21" s="1"/>
  <c r="J693" i="40"/>
  <c r="G669" i="21" s="1"/>
  <c r="I693" i="40"/>
  <c r="F669" i="21" s="1"/>
  <c r="J631" i="40"/>
  <c r="I631" i="40"/>
  <c r="F613" i="21" s="1"/>
  <c r="J630" i="40"/>
  <c r="G612" i="21" s="1"/>
  <c r="I630" i="40"/>
  <c r="F612" i="21" s="1"/>
  <c r="J629" i="40"/>
  <c r="I629" i="40"/>
  <c r="F611" i="21" s="1"/>
  <c r="J628" i="40"/>
  <c r="G610" i="21" s="1"/>
  <c r="I628" i="40"/>
  <c r="F610" i="21" s="1"/>
  <c r="J627" i="40"/>
  <c r="I627" i="40"/>
  <c r="F609" i="21" s="1"/>
  <c r="J626" i="40"/>
  <c r="G608" i="21" s="1"/>
  <c r="I626" i="40"/>
  <c r="F608" i="21" s="1"/>
  <c r="J625" i="40"/>
  <c r="I625" i="40"/>
  <c r="F607" i="21" s="1"/>
  <c r="J624" i="40"/>
  <c r="G606" i="21" s="1"/>
  <c r="I624" i="40"/>
  <c r="F606" i="21" s="1"/>
  <c r="J623" i="40"/>
  <c r="I623" i="40"/>
  <c r="F605" i="21" s="1"/>
  <c r="J622" i="40"/>
  <c r="G604" i="21" s="1"/>
  <c r="I622" i="40"/>
  <c r="F604" i="21" s="1"/>
  <c r="J621" i="40"/>
  <c r="I621" i="40"/>
  <c r="F603" i="21" s="1"/>
  <c r="J620" i="40"/>
  <c r="G602" i="21" s="1"/>
  <c r="I620" i="40"/>
  <c r="F602" i="21" s="1"/>
  <c r="J649" i="40"/>
  <c r="I649" i="40"/>
  <c r="F631" i="21" s="1"/>
  <c r="J648" i="40"/>
  <c r="G630" i="21" s="1"/>
  <c r="I648" i="40"/>
  <c r="F630" i="21" s="1"/>
  <c r="J647" i="40"/>
  <c r="I647" i="40"/>
  <c r="F629" i="21" s="1"/>
  <c r="J646" i="40"/>
  <c r="G628" i="21" s="1"/>
  <c r="I646" i="40"/>
  <c r="F628" i="21" s="1"/>
  <c r="J645" i="40"/>
  <c r="I645" i="40"/>
  <c r="F627" i="21" s="1"/>
  <c r="J644" i="40"/>
  <c r="G626" i="21" s="1"/>
  <c r="I644" i="40"/>
  <c r="F626" i="21" s="1"/>
  <c r="J643" i="40"/>
  <c r="I643" i="40"/>
  <c r="F625" i="21" s="1"/>
  <c r="J642" i="40"/>
  <c r="G624" i="21" s="1"/>
  <c r="I642" i="40"/>
  <c r="F624" i="21" s="1"/>
  <c r="J641" i="40"/>
  <c r="I641" i="40"/>
  <c r="F623" i="21" s="1"/>
  <c r="J640" i="40"/>
  <c r="G622" i="21" s="1"/>
  <c r="I640" i="40"/>
  <c r="F622" i="21" s="1"/>
  <c r="J639" i="40"/>
  <c r="I639" i="40"/>
  <c r="F621" i="21" s="1"/>
  <c r="J638" i="40"/>
  <c r="G620" i="21" s="1"/>
  <c r="I638" i="40"/>
  <c r="F620" i="21" s="1"/>
  <c r="J637" i="40"/>
  <c r="I637" i="40"/>
  <c r="F619" i="21" s="1"/>
  <c r="J636" i="40"/>
  <c r="G618" i="21" s="1"/>
  <c r="I636" i="40"/>
  <c r="F618" i="21" s="1"/>
  <c r="J635" i="40"/>
  <c r="I635" i="40"/>
  <c r="F617" i="21" s="1"/>
  <c r="J634" i="40"/>
  <c r="G616" i="21" s="1"/>
  <c r="I634" i="40"/>
  <c r="F616" i="21" s="1"/>
  <c r="J633" i="40"/>
  <c r="I633" i="40"/>
  <c r="F615" i="21" s="1"/>
  <c r="J632" i="40"/>
  <c r="G614" i="21" s="1"/>
  <c r="I632" i="40"/>
  <c r="F614" i="21" s="1"/>
  <c r="J579" i="40"/>
  <c r="I579" i="40"/>
  <c r="F560" i="21" s="1"/>
  <c r="J578" i="40"/>
  <c r="G559" i="21" s="1"/>
  <c r="I578" i="40"/>
  <c r="F559" i="21" s="1"/>
  <c r="J577" i="40"/>
  <c r="I577" i="40"/>
  <c r="F558" i="21" s="1"/>
  <c r="J576" i="40"/>
  <c r="G557" i="21" s="1"/>
  <c r="I576" i="40"/>
  <c r="F557" i="21" s="1"/>
  <c r="J575" i="40"/>
  <c r="I575" i="40"/>
  <c r="F556" i="21" s="1"/>
  <c r="J574" i="40"/>
  <c r="G555" i="21" s="1"/>
  <c r="I574" i="40"/>
  <c r="F555" i="21" s="1"/>
  <c r="J573" i="40"/>
  <c r="I573" i="40"/>
  <c r="F554" i="21" s="1"/>
  <c r="J572" i="40"/>
  <c r="G553" i="21" s="1"/>
  <c r="I572" i="40"/>
  <c r="F553" i="21" s="1"/>
  <c r="J571" i="40"/>
  <c r="I571" i="40"/>
  <c r="F552" i="21" s="1"/>
  <c r="J570" i="40"/>
  <c r="G551" i="21" s="1"/>
  <c r="I570" i="40"/>
  <c r="F551" i="21" s="1"/>
  <c r="J569" i="40"/>
  <c r="I569" i="40"/>
  <c r="F550" i="21" s="1"/>
  <c r="J568" i="40"/>
  <c r="G549" i="21" s="1"/>
  <c r="I568" i="40"/>
  <c r="F549" i="21" s="1"/>
  <c r="J597" i="40"/>
  <c r="I597" i="40"/>
  <c r="F578" i="21" s="1"/>
  <c r="J596" i="40"/>
  <c r="G577" i="21" s="1"/>
  <c r="I596" i="40"/>
  <c r="F577" i="21" s="1"/>
  <c r="J595" i="40"/>
  <c r="I595" i="40"/>
  <c r="F576" i="21" s="1"/>
  <c r="J594" i="40"/>
  <c r="G575" i="21" s="1"/>
  <c r="I594" i="40"/>
  <c r="F575" i="21" s="1"/>
  <c r="J593" i="40"/>
  <c r="I593" i="40"/>
  <c r="F574" i="21" s="1"/>
  <c r="J592" i="40"/>
  <c r="G573" i="21" s="1"/>
  <c r="I592" i="40"/>
  <c r="F573" i="21" s="1"/>
  <c r="J591" i="40"/>
  <c r="I591" i="40"/>
  <c r="F572" i="21" s="1"/>
  <c r="J590" i="40"/>
  <c r="G571" i="21" s="1"/>
  <c r="I590" i="40"/>
  <c r="F571" i="21" s="1"/>
  <c r="J589" i="40"/>
  <c r="I589" i="40"/>
  <c r="F570" i="21" s="1"/>
  <c r="J588" i="40"/>
  <c r="G569" i="21" s="1"/>
  <c r="I588" i="40"/>
  <c r="F569" i="21" s="1"/>
  <c r="J587" i="40"/>
  <c r="I587" i="40"/>
  <c r="F568" i="21" s="1"/>
  <c r="J586" i="40"/>
  <c r="G567" i="21" s="1"/>
  <c r="I586" i="40"/>
  <c r="F567" i="21" s="1"/>
  <c r="J585" i="40"/>
  <c r="I585" i="40"/>
  <c r="F566" i="21" s="1"/>
  <c r="J584" i="40"/>
  <c r="G565" i="21" s="1"/>
  <c r="I584" i="40"/>
  <c r="F565" i="21" s="1"/>
  <c r="J583" i="40"/>
  <c r="I583" i="40"/>
  <c r="F564" i="21" s="1"/>
  <c r="J582" i="40"/>
  <c r="G563" i="21" s="1"/>
  <c r="I582" i="40"/>
  <c r="F563" i="21" s="1"/>
  <c r="J581" i="40"/>
  <c r="I581" i="40"/>
  <c r="F562" i="21" s="1"/>
  <c r="J580" i="40"/>
  <c r="G561" i="21" s="1"/>
  <c r="I580" i="40"/>
  <c r="F561" i="21" s="1"/>
  <c r="J488" i="40"/>
  <c r="I488" i="40"/>
  <c r="F475" i="21" s="1"/>
  <c r="J487" i="40"/>
  <c r="G474" i="21" s="1"/>
  <c r="I487" i="40"/>
  <c r="F474" i="21" s="1"/>
  <c r="J536" i="40"/>
  <c r="I536" i="40"/>
  <c r="F523" i="21" s="1"/>
  <c r="J535" i="40"/>
  <c r="G522" i="21" s="1"/>
  <c r="I535" i="40"/>
  <c r="F522" i="21" s="1"/>
  <c r="J534" i="40"/>
  <c r="I534" i="40"/>
  <c r="F521" i="21" s="1"/>
  <c r="J533" i="40"/>
  <c r="G520" i="21" s="1"/>
  <c r="I533" i="40"/>
  <c r="F520" i="21" s="1"/>
  <c r="J532" i="40"/>
  <c r="I532" i="40"/>
  <c r="F519" i="21" s="1"/>
  <c r="J531" i="40"/>
  <c r="G518" i="21" s="1"/>
  <c r="I531" i="40"/>
  <c r="F518" i="21" s="1"/>
  <c r="J530" i="40"/>
  <c r="I530" i="40"/>
  <c r="F517" i="21" s="1"/>
  <c r="J529" i="40"/>
  <c r="G516" i="21" s="1"/>
  <c r="I529" i="40"/>
  <c r="F516" i="21" s="1"/>
  <c r="J528" i="40"/>
  <c r="I528" i="40"/>
  <c r="F515" i="21" s="1"/>
  <c r="J527" i="40"/>
  <c r="G514" i="21" s="1"/>
  <c r="I527" i="40"/>
  <c r="F514" i="21" s="1"/>
  <c r="J526" i="40"/>
  <c r="I526" i="40"/>
  <c r="F513" i="21" s="1"/>
  <c r="J525" i="40"/>
  <c r="G512" i="21" s="1"/>
  <c r="I525" i="40"/>
  <c r="F512" i="21" s="1"/>
  <c r="J524" i="40"/>
  <c r="I524" i="40"/>
  <c r="F511" i="21" s="1"/>
  <c r="J523" i="40"/>
  <c r="G510" i="21" s="1"/>
  <c r="I523" i="40"/>
  <c r="F510" i="21" s="1"/>
  <c r="J522" i="40"/>
  <c r="I522" i="40"/>
  <c r="F509" i="21" s="1"/>
  <c r="J521" i="40"/>
  <c r="G508" i="21" s="1"/>
  <c r="I521" i="40"/>
  <c r="F508" i="21" s="1"/>
  <c r="J520" i="40"/>
  <c r="I520" i="40"/>
  <c r="F507" i="21" s="1"/>
  <c r="J519" i="40"/>
  <c r="G506" i="21" s="1"/>
  <c r="I519" i="40"/>
  <c r="F506" i="21" s="1"/>
  <c r="J518" i="40"/>
  <c r="I518" i="40"/>
  <c r="F505" i="21" s="1"/>
  <c r="J517" i="40"/>
  <c r="G504" i="21" s="1"/>
  <c r="I517" i="40"/>
  <c r="F504" i="21" s="1"/>
  <c r="J516" i="40"/>
  <c r="I516" i="40"/>
  <c r="F503" i="21" s="1"/>
  <c r="J515" i="40"/>
  <c r="G502" i="21" s="1"/>
  <c r="I515" i="40"/>
  <c r="F502" i="21" s="1"/>
  <c r="J514" i="40"/>
  <c r="I514" i="40"/>
  <c r="F501" i="21" s="1"/>
  <c r="J513" i="40"/>
  <c r="G500" i="21" s="1"/>
  <c r="I513" i="40"/>
  <c r="F500" i="21" s="1"/>
  <c r="J512" i="40"/>
  <c r="I512" i="40"/>
  <c r="F499" i="21" s="1"/>
  <c r="J511" i="40"/>
  <c r="G498" i="21" s="1"/>
  <c r="I511" i="40"/>
  <c r="F498" i="21" s="1"/>
  <c r="J510" i="40"/>
  <c r="I510" i="40"/>
  <c r="F497" i="21" s="1"/>
  <c r="J509" i="40"/>
  <c r="G496" i="21" s="1"/>
  <c r="I509" i="40"/>
  <c r="F496" i="21" s="1"/>
  <c r="J508" i="40"/>
  <c r="I508" i="40"/>
  <c r="F495" i="21" s="1"/>
  <c r="J507" i="40"/>
  <c r="G494" i="21" s="1"/>
  <c r="I507" i="40"/>
  <c r="F494" i="21" s="1"/>
  <c r="J506" i="40"/>
  <c r="I506" i="40"/>
  <c r="F493" i="21" s="1"/>
  <c r="J505" i="40"/>
  <c r="G492" i="21" s="1"/>
  <c r="I505" i="40"/>
  <c r="F492" i="21" s="1"/>
  <c r="J504" i="40"/>
  <c r="I504" i="40"/>
  <c r="F491" i="21" s="1"/>
  <c r="J503" i="40"/>
  <c r="G490" i="21" s="1"/>
  <c r="I503" i="40"/>
  <c r="F490" i="21" s="1"/>
  <c r="J502" i="40"/>
  <c r="I502" i="40"/>
  <c r="F489" i="21" s="1"/>
  <c r="J501" i="40"/>
  <c r="G488" i="21" s="1"/>
  <c r="I501" i="40"/>
  <c r="F488" i="21" s="1"/>
  <c r="J500" i="40"/>
  <c r="I500" i="40"/>
  <c r="F487" i="21" s="1"/>
  <c r="J499" i="40"/>
  <c r="G486" i="21" s="1"/>
  <c r="I499" i="40"/>
  <c r="F486" i="21" s="1"/>
  <c r="J498" i="40"/>
  <c r="I498" i="40"/>
  <c r="F485" i="21" s="1"/>
  <c r="J497" i="40"/>
  <c r="G484" i="21" s="1"/>
  <c r="I497" i="40"/>
  <c r="F484" i="21" s="1"/>
  <c r="J496" i="40"/>
  <c r="I496" i="40"/>
  <c r="F483" i="21" s="1"/>
  <c r="J495" i="40"/>
  <c r="G482" i="21" s="1"/>
  <c r="I495" i="40"/>
  <c r="F482" i="21" s="1"/>
  <c r="J494" i="40"/>
  <c r="I494" i="40"/>
  <c r="F481" i="21" s="1"/>
  <c r="J493" i="40"/>
  <c r="G480" i="21" s="1"/>
  <c r="I493" i="40"/>
  <c r="F480" i="21" s="1"/>
  <c r="J492" i="40"/>
  <c r="I492" i="40"/>
  <c r="F479" i="21" s="1"/>
  <c r="J491" i="40"/>
  <c r="G478" i="21" s="1"/>
  <c r="I491" i="40"/>
  <c r="F478" i="21" s="1"/>
  <c r="J490" i="40"/>
  <c r="I490" i="40"/>
  <c r="F477" i="21" s="1"/>
  <c r="J489" i="40"/>
  <c r="G476" i="21" s="1"/>
  <c r="I489" i="40"/>
  <c r="F476" i="21" s="1"/>
  <c r="J386" i="40"/>
  <c r="G372" i="21" s="1"/>
  <c r="I386" i="40"/>
  <c r="F372" i="21" s="1"/>
  <c r="J385" i="40"/>
  <c r="G371" i="21" s="1"/>
  <c r="I385" i="40"/>
  <c r="F371" i="21" s="1"/>
  <c r="J434" i="40"/>
  <c r="G420" i="21" s="1"/>
  <c r="I434" i="40"/>
  <c r="F420" i="21" s="1"/>
  <c r="J433" i="40"/>
  <c r="G419" i="21" s="1"/>
  <c r="I433" i="40"/>
  <c r="F419" i="21" s="1"/>
  <c r="J432" i="40"/>
  <c r="G418" i="21" s="1"/>
  <c r="I432" i="40"/>
  <c r="F418" i="21" s="1"/>
  <c r="J431" i="40"/>
  <c r="G417" i="21" s="1"/>
  <c r="I431" i="40"/>
  <c r="F417" i="21" s="1"/>
  <c r="J430" i="40"/>
  <c r="G416" i="21" s="1"/>
  <c r="I430" i="40"/>
  <c r="F416" i="21" s="1"/>
  <c r="J429" i="40"/>
  <c r="G415" i="21" s="1"/>
  <c r="I429" i="40"/>
  <c r="F415" i="21" s="1"/>
  <c r="J428" i="40"/>
  <c r="G414" i="21" s="1"/>
  <c r="I428" i="40"/>
  <c r="F414" i="21" s="1"/>
  <c r="J427" i="40"/>
  <c r="G413" i="21" s="1"/>
  <c r="I427" i="40"/>
  <c r="F413" i="21" s="1"/>
  <c r="J426" i="40"/>
  <c r="G412" i="21" s="1"/>
  <c r="I426" i="40"/>
  <c r="F412" i="21" s="1"/>
  <c r="J425" i="40"/>
  <c r="G411" i="21" s="1"/>
  <c r="I425" i="40"/>
  <c r="F411" i="21" s="1"/>
  <c r="J424" i="40"/>
  <c r="G410" i="21" s="1"/>
  <c r="I424" i="40"/>
  <c r="F410" i="21" s="1"/>
  <c r="J423" i="40"/>
  <c r="G409" i="21" s="1"/>
  <c r="I423" i="40"/>
  <c r="F409" i="21" s="1"/>
  <c r="J422" i="40"/>
  <c r="G408" i="21" s="1"/>
  <c r="I422" i="40"/>
  <c r="F408" i="21" s="1"/>
  <c r="J421" i="40"/>
  <c r="G407" i="21" s="1"/>
  <c r="I421" i="40"/>
  <c r="F407" i="21" s="1"/>
  <c r="J420" i="40"/>
  <c r="G406" i="21" s="1"/>
  <c r="I420" i="40"/>
  <c r="F406" i="21" s="1"/>
  <c r="J419" i="40"/>
  <c r="G405" i="21" s="1"/>
  <c r="I419" i="40"/>
  <c r="F405" i="21" s="1"/>
  <c r="J418" i="40"/>
  <c r="G404" i="21" s="1"/>
  <c r="I418" i="40"/>
  <c r="F404" i="21" s="1"/>
  <c r="J417" i="40"/>
  <c r="G403" i="21" s="1"/>
  <c r="I417" i="40"/>
  <c r="F403" i="21" s="1"/>
  <c r="J416" i="40"/>
  <c r="G402" i="21" s="1"/>
  <c r="I416" i="40"/>
  <c r="F402" i="21" s="1"/>
  <c r="J415" i="40"/>
  <c r="G401" i="21" s="1"/>
  <c r="I415" i="40"/>
  <c r="F401" i="21" s="1"/>
  <c r="J414" i="40"/>
  <c r="G400" i="21" s="1"/>
  <c r="I414" i="40"/>
  <c r="F400" i="21" s="1"/>
  <c r="J413" i="40"/>
  <c r="G399" i="21" s="1"/>
  <c r="I413" i="40"/>
  <c r="F399" i="21" s="1"/>
  <c r="J412" i="40"/>
  <c r="G398" i="21" s="1"/>
  <c r="I412" i="40"/>
  <c r="F398" i="21" s="1"/>
  <c r="J411" i="40"/>
  <c r="G397" i="21" s="1"/>
  <c r="I411" i="40"/>
  <c r="F397" i="21" s="1"/>
  <c r="J410" i="40"/>
  <c r="G396" i="21" s="1"/>
  <c r="I410" i="40"/>
  <c r="F396" i="21" s="1"/>
  <c r="J409" i="40"/>
  <c r="G395" i="21" s="1"/>
  <c r="I409" i="40"/>
  <c r="F395" i="21" s="1"/>
  <c r="J408" i="40"/>
  <c r="G394" i="21" s="1"/>
  <c r="I408" i="40"/>
  <c r="F394" i="21" s="1"/>
  <c r="J407" i="40"/>
  <c r="G393" i="21" s="1"/>
  <c r="I407" i="40"/>
  <c r="F393" i="21" s="1"/>
  <c r="J406" i="40"/>
  <c r="G392" i="21" s="1"/>
  <c r="I406" i="40"/>
  <c r="F392" i="21" s="1"/>
  <c r="J405" i="40"/>
  <c r="G391" i="21" s="1"/>
  <c r="I405" i="40"/>
  <c r="F391" i="21" s="1"/>
  <c r="J404" i="40"/>
  <c r="G390" i="21" s="1"/>
  <c r="I404" i="40"/>
  <c r="F390" i="21" s="1"/>
  <c r="J403" i="40"/>
  <c r="G389" i="21" s="1"/>
  <c r="I403" i="40"/>
  <c r="F389" i="21" s="1"/>
  <c r="J402" i="40"/>
  <c r="G388" i="21" s="1"/>
  <c r="I402" i="40"/>
  <c r="F388" i="21" s="1"/>
  <c r="J401" i="40"/>
  <c r="G387" i="21" s="1"/>
  <c r="I401" i="40"/>
  <c r="F387" i="21" s="1"/>
  <c r="J400" i="40"/>
  <c r="G386" i="21" s="1"/>
  <c r="I400" i="40"/>
  <c r="F386" i="21" s="1"/>
  <c r="J399" i="40"/>
  <c r="G385" i="21" s="1"/>
  <c r="I399" i="40"/>
  <c r="F385" i="21" s="1"/>
  <c r="J398" i="40"/>
  <c r="G384" i="21" s="1"/>
  <c r="I398" i="40"/>
  <c r="F384" i="21" s="1"/>
  <c r="J397" i="40"/>
  <c r="G383" i="21" s="1"/>
  <c r="I397" i="40"/>
  <c r="F383" i="21" s="1"/>
  <c r="J396" i="40"/>
  <c r="G382" i="21" s="1"/>
  <c r="I396" i="40"/>
  <c r="F382" i="21" s="1"/>
  <c r="J395" i="40"/>
  <c r="G381" i="21" s="1"/>
  <c r="I395" i="40"/>
  <c r="F381" i="21" s="1"/>
  <c r="J394" i="40"/>
  <c r="G380" i="21" s="1"/>
  <c r="I394" i="40"/>
  <c r="F380" i="21" s="1"/>
  <c r="J393" i="40"/>
  <c r="G379" i="21" s="1"/>
  <c r="I393" i="40"/>
  <c r="F379" i="21" s="1"/>
  <c r="J392" i="40"/>
  <c r="G378" i="21" s="1"/>
  <c r="I392" i="40"/>
  <c r="F378" i="21" s="1"/>
  <c r="J391" i="40"/>
  <c r="G377" i="21" s="1"/>
  <c r="I391" i="40"/>
  <c r="F377" i="21" s="1"/>
  <c r="J390" i="40"/>
  <c r="G376" i="21" s="1"/>
  <c r="I390" i="40"/>
  <c r="F376" i="21" s="1"/>
  <c r="J389" i="40"/>
  <c r="G375" i="21" s="1"/>
  <c r="I389" i="40"/>
  <c r="F375" i="21" s="1"/>
  <c r="J388" i="40"/>
  <c r="G374" i="21" s="1"/>
  <c r="I388" i="40"/>
  <c r="F374" i="21" s="1"/>
  <c r="J387" i="40"/>
  <c r="G373" i="21" s="1"/>
  <c r="I387" i="40"/>
  <c r="F373" i="21" s="1"/>
  <c r="J305" i="40"/>
  <c r="I305" i="40"/>
  <c r="F297" i="21" s="1"/>
  <c r="J304" i="40"/>
  <c r="G296" i="21" s="1"/>
  <c r="I304" i="40"/>
  <c r="F296" i="21" s="1"/>
  <c r="J303" i="40"/>
  <c r="I303" i="40"/>
  <c r="F295" i="21" s="1"/>
  <c r="J302" i="40"/>
  <c r="G294" i="21" s="1"/>
  <c r="I302" i="40"/>
  <c r="F294" i="21" s="1"/>
  <c r="J301" i="40"/>
  <c r="I301" i="40"/>
  <c r="F293" i="21" s="1"/>
  <c r="J300" i="40"/>
  <c r="G292" i="21" s="1"/>
  <c r="I300" i="40"/>
  <c r="F292" i="21" s="1"/>
  <c r="J299" i="40"/>
  <c r="I299" i="40"/>
  <c r="F291" i="21" s="1"/>
  <c r="J298" i="40"/>
  <c r="G290" i="21" s="1"/>
  <c r="I298" i="40"/>
  <c r="F290" i="21" s="1"/>
  <c r="J297" i="40"/>
  <c r="I297" i="40"/>
  <c r="F289" i="21" s="1"/>
  <c r="J296" i="40"/>
  <c r="G288" i="21" s="1"/>
  <c r="I296" i="40"/>
  <c r="F288" i="21" s="1"/>
  <c r="J295" i="40"/>
  <c r="I295" i="40"/>
  <c r="F287" i="21" s="1"/>
  <c r="J294" i="40"/>
  <c r="G286" i="21" s="1"/>
  <c r="I294" i="40"/>
  <c r="F286" i="21" s="1"/>
  <c r="J323" i="40"/>
  <c r="I323" i="40"/>
  <c r="F315" i="21" s="1"/>
  <c r="J322" i="40"/>
  <c r="G314" i="21" s="1"/>
  <c r="I322" i="40"/>
  <c r="F314" i="21" s="1"/>
  <c r="J321" i="40"/>
  <c r="I321" i="40"/>
  <c r="F313" i="21" s="1"/>
  <c r="J320" i="40"/>
  <c r="G312" i="21" s="1"/>
  <c r="I320" i="40"/>
  <c r="F312" i="21" s="1"/>
  <c r="J319" i="40"/>
  <c r="I319" i="40"/>
  <c r="F311" i="21" s="1"/>
  <c r="J318" i="40"/>
  <c r="G310" i="21" s="1"/>
  <c r="I318" i="40"/>
  <c r="F310" i="21" s="1"/>
  <c r="J317" i="40"/>
  <c r="I317" i="40"/>
  <c r="F309" i="21" s="1"/>
  <c r="J316" i="40"/>
  <c r="G308" i="21" s="1"/>
  <c r="I316" i="40"/>
  <c r="F308" i="21" s="1"/>
  <c r="J315" i="40"/>
  <c r="I315" i="40"/>
  <c r="F307" i="21" s="1"/>
  <c r="J314" i="40"/>
  <c r="G306" i="21" s="1"/>
  <c r="I314" i="40"/>
  <c r="F306" i="21" s="1"/>
  <c r="J313" i="40"/>
  <c r="I313" i="40"/>
  <c r="F305" i="21" s="1"/>
  <c r="J312" i="40"/>
  <c r="G304" i="21" s="1"/>
  <c r="I312" i="40"/>
  <c r="F304" i="21" s="1"/>
  <c r="J311" i="40"/>
  <c r="I311" i="40"/>
  <c r="F303" i="21" s="1"/>
  <c r="J310" i="40"/>
  <c r="G302" i="21" s="1"/>
  <c r="I310" i="40"/>
  <c r="F302" i="21" s="1"/>
  <c r="J309" i="40"/>
  <c r="I309" i="40"/>
  <c r="F301" i="21" s="1"/>
  <c r="J308" i="40"/>
  <c r="G300" i="21" s="1"/>
  <c r="I308" i="40"/>
  <c r="F300" i="21" s="1"/>
  <c r="J307" i="40"/>
  <c r="I307" i="40"/>
  <c r="F299" i="21" s="1"/>
  <c r="J306" i="40"/>
  <c r="G298" i="21" s="1"/>
  <c r="I306" i="40"/>
  <c r="F298" i="21" s="1"/>
  <c r="J253" i="40"/>
  <c r="G244" i="21" s="1"/>
  <c r="I253" i="40"/>
  <c r="F244" i="21" s="1"/>
  <c r="J252" i="40"/>
  <c r="G243" i="21" s="1"/>
  <c r="I252" i="40"/>
  <c r="F243" i="21" s="1"/>
  <c r="J251" i="40"/>
  <c r="G242" i="21" s="1"/>
  <c r="I251" i="40"/>
  <c r="F242" i="21" s="1"/>
  <c r="J250" i="40"/>
  <c r="G241" i="21" s="1"/>
  <c r="I250" i="40"/>
  <c r="F241" i="21" s="1"/>
  <c r="J249" i="40"/>
  <c r="G240" i="21" s="1"/>
  <c r="I249" i="40"/>
  <c r="F240" i="21" s="1"/>
  <c r="J248" i="40"/>
  <c r="G239" i="21" s="1"/>
  <c r="I248" i="40"/>
  <c r="F239" i="21" s="1"/>
  <c r="J247" i="40"/>
  <c r="G238" i="21" s="1"/>
  <c r="I247" i="40"/>
  <c r="F238" i="21" s="1"/>
  <c r="J246" i="40"/>
  <c r="G237" i="21" s="1"/>
  <c r="I246" i="40"/>
  <c r="F237" i="21" s="1"/>
  <c r="J245" i="40"/>
  <c r="G236" i="21" s="1"/>
  <c r="I245" i="40"/>
  <c r="F236" i="21" s="1"/>
  <c r="J244" i="40"/>
  <c r="G235" i="21" s="1"/>
  <c r="I244" i="40"/>
  <c r="F235" i="21" s="1"/>
  <c r="J243" i="40"/>
  <c r="G234" i="21" s="1"/>
  <c r="I243" i="40"/>
  <c r="F234" i="21" s="1"/>
  <c r="J242" i="40"/>
  <c r="G233" i="21" s="1"/>
  <c r="I242" i="40"/>
  <c r="F233" i="21" s="1"/>
  <c r="J271" i="40"/>
  <c r="G262" i="21" s="1"/>
  <c r="I271" i="40"/>
  <c r="F262" i="21" s="1"/>
  <c r="J270" i="40"/>
  <c r="G261" i="21" s="1"/>
  <c r="I270" i="40"/>
  <c r="F261" i="21" s="1"/>
  <c r="J269" i="40"/>
  <c r="G260" i="21" s="1"/>
  <c r="I269" i="40"/>
  <c r="F260" i="21" s="1"/>
  <c r="J268" i="40"/>
  <c r="G259" i="21" s="1"/>
  <c r="I268" i="40"/>
  <c r="F259" i="21" s="1"/>
  <c r="J267" i="40"/>
  <c r="G258" i="21" s="1"/>
  <c r="I267" i="40"/>
  <c r="F258" i="21" s="1"/>
  <c r="J266" i="40"/>
  <c r="G257" i="21" s="1"/>
  <c r="I266" i="40"/>
  <c r="F257" i="21" s="1"/>
  <c r="J265" i="40"/>
  <c r="G256" i="21" s="1"/>
  <c r="I265" i="40"/>
  <c r="F256" i="21" s="1"/>
  <c r="J264" i="40"/>
  <c r="G255" i="21" s="1"/>
  <c r="I264" i="40"/>
  <c r="F255" i="21" s="1"/>
  <c r="J263" i="40"/>
  <c r="G254" i="21" s="1"/>
  <c r="I263" i="40"/>
  <c r="F254" i="21" s="1"/>
  <c r="J262" i="40"/>
  <c r="G253" i="21" s="1"/>
  <c r="I262" i="40"/>
  <c r="F253" i="21" s="1"/>
  <c r="J261" i="40"/>
  <c r="G252" i="21" s="1"/>
  <c r="I261" i="40"/>
  <c r="F252" i="21" s="1"/>
  <c r="J260" i="40"/>
  <c r="G251" i="21" s="1"/>
  <c r="I260" i="40"/>
  <c r="F251" i="21" s="1"/>
  <c r="J259" i="40"/>
  <c r="G250" i="21" s="1"/>
  <c r="I259" i="40"/>
  <c r="F250" i="21" s="1"/>
  <c r="J258" i="40"/>
  <c r="G249" i="21" s="1"/>
  <c r="I258" i="40"/>
  <c r="F249" i="21" s="1"/>
  <c r="J257" i="40"/>
  <c r="G248" i="21" s="1"/>
  <c r="I257" i="40"/>
  <c r="F248" i="21" s="1"/>
  <c r="J256" i="40"/>
  <c r="G247" i="21" s="1"/>
  <c r="I256" i="40"/>
  <c r="F247" i="21" s="1"/>
  <c r="J255" i="40"/>
  <c r="G246" i="21" s="1"/>
  <c r="I255" i="40"/>
  <c r="F246" i="21" s="1"/>
  <c r="J254" i="40"/>
  <c r="G245" i="21" s="1"/>
  <c r="I254" i="40"/>
  <c r="F245" i="21" s="1"/>
  <c r="J162" i="40"/>
  <c r="G159" i="21" s="1"/>
  <c r="I162" i="40"/>
  <c r="F159" i="21" s="1"/>
  <c r="J161" i="40"/>
  <c r="G158" i="21" s="1"/>
  <c r="I161" i="40"/>
  <c r="F158" i="21" s="1"/>
  <c r="J210" i="40"/>
  <c r="G207" i="21" s="1"/>
  <c r="I210" i="40"/>
  <c r="F207" i="21" s="1"/>
  <c r="J209" i="40"/>
  <c r="G206" i="21" s="1"/>
  <c r="I209" i="40"/>
  <c r="F206" i="21" s="1"/>
  <c r="J208" i="40"/>
  <c r="G205" i="21" s="1"/>
  <c r="I208" i="40"/>
  <c r="F205" i="21" s="1"/>
  <c r="J207" i="40"/>
  <c r="G204" i="21" s="1"/>
  <c r="I207" i="40"/>
  <c r="F204" i="21" s="1"/>
  <c r="J206" i="40"/>
  <c r="G203" i="21" s="1"/>
  <c r="I206" i="40"/>
  <c r="F203" i="21" s="1"/>
  <c r="J205" i="40"/>
  <c r="G202" i="21" s="1"/>
  <c r="I205" i="40"/>
  <c r="F202" i="21" s="1"/>
  <c r="J204" i="40"/>
  <c r="G201" i="21" s="1"/>
  <c r="I204" i="40"/>
  <c r="F201" i="21" s="1"/>
  <c r="J203" i="40"/>
  <c r="G200" i="21" s="1"/>
  <c r="I203" i="40"/>
  <c r="F200" i="21" s="1"/>
  <c r="J202" i="40"/>
  <c r="G199" i="21" s="1"/>
  <c r="I202" i="40"/>
  <c r="F199" i="21" s="1"/>
  <c r="J201" i="40"/>
  <c r="G198" i="21" s="1"/>
  <c r="I201" i="40"/>
  <c r="F198" i="21" s="1"/>
  <c r="J200" i="40"/>
  <c r="G197" i="21" s="1"/>
  <c r="I200" i="40"/>
  <c r="F197" i="21" s="1"/>
  <c r="J199" i="40"/>
  <c r="G196" i="21" s="1"/>
  <c r="I199" i="40"/>
  <c r="F196" i="21" s="1"/>
  <c r="J198" i="40"/>
  <c r="G195" i="21" s="1"/>
  <c r="I198" i="40"/>
  <c r="F195" i="21" s="1"/>
  <c r="J197" i="40"/>
  <c r="G194" i="21" s="1"/>
  <c r="I197" i="40"/>
  <c r="F194" i="21" s="1"/>
  <c r="J196" i="40"/>
  <c r="G193" i="21" s="1"/>
  <c r="I196" i="40"/>
  <c r="F193" i="21" s="1"/>
  <c r="J195" i="40"/>
  <c r="G192" i="21" s="1"/>
  <c r="I195" i="40"/>
  <c r="F192" i="21" s="1"/>
  <c r="J194" i="40"/>
  <c r="G191" i="21" s="1"/>
  <c r="I194" i="40"/>
  <c r="F191" i="21" s="1"/>
  <c r="J193" i="40"/>
  <c r="G190" i="21" s="1"/>
  <c r="I193" i="40"/>
  <c r="F190" i="21" s="1"/>
  <c r="J192" i="40"/>
  <c r="G189" i="21" s="1"/>
  <c r="I192" i="40"/>
  <c r="F189" i="21" s="1"/>
  <c r="J191" i="40"/>
  <c r="G188" i="21" s="1"/>
  <c r="I191" i="40"/>
  <c r="F188" i="21" s="1"/>
  <c r="J190" i="40"/>
  <c r="G187" i="21" s="1"/>
  <c r="I190" i="40"/>
  <c r="F187" i="21" s="1"/>
  <c r="J189" i="40"/>
  <c r="G186" i="21" s="1"/>
  <c r="I189" i="40"/>
  <c r="F186" i="21" s="1"/>
  <c r="J188" i="40"/>
  <c r="G185" i="21" s="1"/>
  <c r="I188" i="40"/>
  <c r="F185" i="21" s="1"/>
  <c r="J187" i="40"/>
  <c r="G184" i="21" s="1"/>
  <c r="I187" i="40"/>
  <c r="F184" i="21" s="1"/>
  <c r="J186" i="40"/>
  <c r="G183" i="21" s="1"/>
  <c r="I186" i="40"/>
  <c r="F183" i="21" s="1"/>
  <c r="J185" i="40"/>
  <c r="G182" i="21" s="1"/>
  <c r="I185" i="40"/>
  <c r="F182" i="21" s="1"/>
  <c r="J184" i="40"/>
  <c r="G181" i="21" s="1"/>
  <c r="I184" i="40"/>
  <c r="F181" i="21" s="1"/>
  <c r="J183" i="40"/>
  <c r="G180" i="21" s="1"/>
  <c r="I183" i="40"/>
  <c r="F180" i="21" s="1"/>
  <c r="J182" i="40"/>
  <c r="G179" i="21" s="1"/>
  <c r="I182" i="40"/>
  <c r="F179" i="21" s="1"/>
  <c r="J181" i="40"/>
  <c r="G178" i="21" s="1"/>
  <c r="I181" i="40"/>
  <c r="F178" i="21" s="1"/>
  <c r="J180" i="40"/>
  <c r="G177" i="21" s="1"/>
  <c r="I180" i="40"/>
  <c r="F177" i="21" s="1"/>
  <c r="J179" i="40"/>
  <c r="G176" i="21" s="1"/>
  <c r="I179" i="40"/>
  <c r="F176" i="21" s="1"/>
  <c r="J178" i="40"/>
  <c r="G175" i="21" s="1"/>
  <c r="I178" i="40"/>
  <c r="F175" i="21" s="1"/>
  <c r="J177" i="40"/>
  <c r="G174" i="21" s="1"/>
  <c r="I177" i="40"/>
  <c r="F174" i="21" s="1"/>
  <c r="J176" i="40"/>
  <c r="G173" i="21" s="1"/>
  <c r="I176" i="40"/>
  <c r="F173" i="21" s="1"/>
  <c r="J175" i="40"/>
  <c r="G172" i="21" s="1"/>
  <c r="I175" i="40"/>
  <c r="F172" i="21" s="1"/>
  <c r="J174" i="40"/>
  <c r="G171" i="21" s="1"/>
  <c r="I174" i="40"/>
  <c r="F171" i="21" s="1"/>
  <c r="J173" i="40"/>
  <c r="G170" i="21" s="1"/>
  <c r="I173" i="40"/>
  <c r="F170" i="21" s="1"/>
  <c r="J172" i="40"/>
  <c r="G169" i="21" s="1"/>
  <c r="I172" i="40"/>
  <c r="F169" i="21" s="1"/>
  <c r="J171" i="40"/>
  <c r="G168" i="21" s="1"/>
  <c r="I171" i="40"/>
  <c r="F168" i="21" s="1"/>
  <c r="J170" i="40"/>
  <c r="G167" i="21" s="1"/>
  <c r="I170" i="40"/>
  <c r="F167" i="21" s="1"/>
  <c r="J169" i="40"/>
  <c r="G166" i="21" s="1"/>
  <c r="I169" i="40"/>
  <c r="F166" i="21" s="1"/>
  <c r="J168" i="40"/>
  <c r="G165" i="21" s="1"/>
  <c r="I168" i="40"/>
  <c r="F165" i="21" s="1"/>
  <c r="J167" i="40"/>
  <c r="G164" i="21" s="1"/>
  <c r="I167" i="40"/>
  <c r="F164" i="21" s="1"/>
  <c r="J166" i="40"/>
  <c r="G163" i="21" s="1"/>
  <c r="I166" i="40"/>
  <c r="F163" i="21" s="1"/>
  <c r="J165" i="40"/>
  <c r="G162" i="21" s="1"/>
  <c r="I165" i="40"/>
  <c r="F162" i="21" s="1"/>
  <c r="J164" i="40"/>
  <c r="G161" i="21" s="1"/>
  <c r="I164" i="40"/>
  <c r="F161" i="21" s="1"/>
  <c r="J163" i="40"/>
  <c r="G160" i="21" s="1"/>
  <c r="I163" i="40"/>
  <c r="F160" i="21" s="1"/>
  <c r="J60" i="40"/>
  <c r="G56" i="21" s="1"/>
  <c r="I60" i="40"/>
  <c r="F56" i="21" s="1"/>
  <c r="J59" i="40"/>
  <c r="G55" i="21" s="1"/>
  <c r="I59" i="40"/>
  <c r="F55" i="21" s="1"/>
  <c r="J108" i="40"/>
  <c r="G104" i="21" s="1"/>
  <c r="I108" i="40"/>
  <c r="F104" i="21" s="1"/>
  <c r="J107" i="40"/>
  <c r="G103" i="21" s="1"/>
  <c r="I107" i="40"/>
  <c r="F103" i="21" s="1"/>
  <c r="J106" i="40"/>
  <c r="G102" i="21" s="1"/>
  <c r="I106" i="40"/>
  <c r="F102" i="21" s="1"/>
  <c r="J105" i="40"/>
  <c r="G101" i="21" s="1"/>
  <c r="I105" i="40"/>
  <c r="F101" i="21" s="1"/>
  <c r="J104" i="40"/>
  <c r="G100" i="21" s="1"/>
  <c r="I104" i="40"/>
  <c r="F100" i="21" s="1"/>
  <c r="J103" i="40"/>
  <c r="G99" i="21" s="1"/>
  <c r="I103" i="40"/>
  <c r="F99" i="21" s="1"/>
  <c r="J102" i="40"/>
  <c r="G98" i="21" s="1"/>
  <c r="I102" i="40"/>
  <c r="F98" i="21" s="1"/>
  <c r="J101" i="40"/>
  <c r="G97" i="21" s="1"/>
  <c r="I101" i="40"/>
  <c r="F97" i="21" s="1"/>
  <c r="J100" i="40"/>
  <c r="G96" i="21" s="1"/>
  <c r="I100" i="40"/>
  <c r="F96" i="21" s="1"/>
  <c r="J99" i="40"/>
  <c r="G95" i="21" s="1"/>
  <c r="I99" i="40"/>
  <c r="F95" i="21" s="1"/>
  <c r="J98" i="40"/>
  <c r="G94" i="21" s="1"/>
  <c r="I98" i="40"/>
  <c r="F94" i="21" s="1"/>
  <c r="J97" i="40"/>
  <c r="G93" i="21" s="1"/>
  <c r="I97" i="40"/>
  <c r="F93" i="21" s="1"/>
  <c r="J96" i="40"/>
  <c r="G92" i="21" s="1"/>
  <c r="I96" i="40"/>
  <c r="F92" i="21" s="1"/>
  <c r="J95" i="40"/>
  <c r="G91" i="21" s="1"/>
  <c r="I95" i="40"/>
  <c r="F91" i="21" s="1"/>
  <c r="J94" i="40"/>
  <c r="G90" i="21" s="1"/>
  <c r="I94" i="40"/>
  <c r="F90" i="21" s="1"/>
  <c r="J93" i="40"/>
  <c r="G89" i="21" s="1"/>
  <c r="I93" i="40"/>
  <c r="F89" i="21" s="1"/>
  <c r="J92" i="40"/>
  <c r="G88" i="21" s="1"/>
  <c r="I92" i="40"/>
  <c r="F88" i="21" s="1"/>
  <c r="J91" i="40"/>
  <c r="G87" i="21" s="1"/>
  <c r="I91" i="40"/>
  <c r="F87" i="21" s="1"/>
  <c r="J90" i="40"/>
  <c r="G86" i="21" s="1"/>
  <c r="I90" i="40"/>
  <c r="F86" i="21" s="1"/>
  <c r="J89" i="40"/>
  <c r="G85" i="21" s="1"/>
  <c r="I89" i="40"/>
  <c r="F85" i="21" s="1"/>
  <c r="J88" i="40"/>
  <c r="G84" i="21" s="1"/>
  <c r="I88" i="40"/>
  <c r="F84" i="21" s="1"/>
  <c r="J87" i="40"/>
  <c r="G83" i="21" s="1"/>
  <c r="I87" i="40"/>
  <c r="F83" i="21" s="1"/>
  <c r="J86" i="40"/>
  <c r="G82" i="21" s="1"/>
  <c r="I86" i="40"/>
  <c r="F82" i="21" s="1"/>
  <c r="J85" i="40"/>
  <c r="G81" i="21" s="1"/>
  <c r="I85" i="40"/>
  <c r="F81" i="21" s="1"/>
  <c r="J84" i="40"/>
  <c r="G80" i="21" s="1"/>
  <c r="I84" i="40"/>
  <c r="F80" i="21" s="1"/>
  <c r="J83" i="40"/>
  <c r="G79" i="21" s="1"/>
  <c r="I83" i="40"/>
  <c r="F79" i="21" s="1"/>
  <c r="J82" i="40"/>
  <c r="G78" i="21" s="1"/>
  <c r="I82" i="40"/>
  <c r="F78" i="21" s="1"/>
  <c r="J81" i="40"/>
  <c r="G77" i="21" s="1"/>
  <c r="I81" i="40"/>
  <c r="F77" i="21" s="1"/>
  <c r="J80" i="40"/>
  <c r="G76" i="21" s="1"/>
  <c r="I80" i="40"/>
  <c r="F76" i="21" s="1"/>
  <c r="J79" i="40"/>
  <c r="G75" i="21" s="1"/>
  <c r="I79" i="40"/>
  <c r="F75" i="21" s="1"/>
  <c r="J78" i="40"/>
  <c r="G74" i="21" s="1"/>
  <c r="I78" i="40"/>
  <c r="F74" i="21" s="1"/>
  <c r="J77" i="40"/>
  <c r="G73" i="21" s="1"/>
  <c r="I77" i="40"/>
  <c r="F73" i="21" s="1"/>
  <c r="J76" i="40"/>
  <c r="G72" i="21" s="1"/>
  <c r="I76" i="40"/>
  <c r="F72" i="21" s="1"/>
  <c r="J75" i="40"/>
  <c r="G71" i="21" s="1"/>
  <c r="I75" i="40"/>
  <c r="F71" i="21" s="1"/>
  <c r="J74" i="40"/>
  <c r="G70" i="21" s="1"/>
  <c r="I74" i="40"/>
  <c r="F70" i="21" s="1"/>
  <c r="J73" i="40"/>
  <c r="G69" i="21" s="1"/>
  <c r="I73" i="40"/>
  <c r="F69" i="21" s="1"/>
  <c r="J72" i="40"/>
  <c r="G68" i="21" s="1"/>
  <c r="I72" i="40"/>
  <c r="F68" i="21" s="1"/>
  <c r="J71" i="40"/>
  <c r="G67" i="21" s="1"/>
  <c r="I71" i="40"/>
  <c r="F67" i="21" s="1"/>
  <c r="J70" i="40"/>
  <c r="G66" i="21" s="1"/>
  <c r="I70" i="40"/>
  <c r="F66" i="21" s="1"/>
  <c r="J69" i="40"/>
  <c r="G65" i="21" s="1"/>
  <c r="I69" i="40"/>
  <c r="F65" i="21" s="1"/>
  <c r="J68" i="40"/>
  <c r="G64" i="21" s="1"/>
  <c r="I68" i="40"/>
  <c r="F64" i="21" s="1"/>
  <c r="J67" i="40"/>
  <c r="G63" i="21" s="1"/>
  <c r="I67" i="40"/>
  <c r="F63" i="21" s="1"/>
  <c r="J66" i="40"/>
  <c r="G62" i="21" s="1"/>
  <c r="I66" i="40"/>
  <c r="F62" i="21" s="1"/>
  <c r="J65" i="40"/>
  <c r="G61" i="21" s="1"/>
  <c r="I65" i="40"/>
  <c r="F61" i="21" s="1"/>
  <c r="J64" i="40"/>
  <c r="G60" i="21" s="1"/>
  <c r="I64" i="40"/>
  <c r="F60" i="21" s="1"/>
  <c r="J63" i="40"/>
  <c r="G59" i="21" s="1"/>
  <c r="I63" i="40"/>
  <c r="F59" i="21" s="1"/>
  <c r="J62" i="40"/>
  <c r="G58" i="21" s="1"/>
  <c r="I62" i="40"/>
  <c r="F58" i="21" s="1"/>
  <c r="J61" i="40"/>
  <c r="G57" i="21" s="1"/>
  <c r="I61" i="40"/>
  <c r="F57" i="21" s="1"/>
  <c r="DB43" i="6"/>
  <c r="CQ43" i="6"/>
  <c r="CN43" i="6"/>
  <c r="CL43" i="6"/>
  <c r="CA43" i="6"/>
  <c r="BX43" i="6"/>
  <c r="BV43" i="6"/>
  <c r="BK43" i="6"/>
  <c r="BH43" i="6"/>
  <c r="BF43" i="6"/>
  <c r="AU43" i="6"/>
  <c r="AR43" i="6"/>
  <c r="AP43" i="6"/>
  <c r="AE43" i="6"/>
  <c r="AB43" i="6"/>
  <c r="Z43" i="6"/>
  <c r="O43" i="6"/>
  <c r="L43" i="6"/>
  <c r="I43" i="6"/>
  <c r="J43" i="6"/>
  <c r="K23" i="6"/>
  <c r="K43" i="6" s="1"/>
  <c r="L23" i="6"/>
  <c r="M23" i="6"/>
  <c r="M43" i="6" s="1"/>
  <c r="N23" i="6"/>
  <c r="N43" i="6" s="1"/>
  <c r="O23" i="6"/>
  <c r="P23" i="6"/>
  <c r="P43" i="6" s="1"/>
  <c r="Q23" i="6"/>
  <c r="Q43" i="6" s="1"/>
  <c r="R23" i="6"/>
  <c r="R43" i="6" s="1"/>
  <c r="S23" i="6"/>
  <c r="S43" i="6" s="1"/>
  <c r="T23" i="6"/>
  <c r="T43" i="6" s="1"/>
  <c r="U23" i="6"/>
  <c r="U43" i="6" s="1"/>
  <c r="V23" i="6"/>
  <c r="V43" i="6" s="1"/>
  <c r="W23" i="6"/>
  <c r="W43" i="6" s="1"/>
  <c r="X23" i="6"/>
  <c r="X43" i="6" s="1"/>
  <c r="Y23" i="6"/>
  <c r="Y43" i="6" s="1"/>
  <c r="Z23" i="6"/>
  <c r="AA23" i="6"/>
  <c r="AA43" i="6" s="1"/>
  <c r="AB23" i="6"/>
  <c r="AC23" i="6"/>
  <c r="AC43" i="6" s="1"/>
  <c r="AD23" i="6"/>
  <c r="AD43" i="6" s="1"/>
  <c r="AE23" i="6"/>
  <c r="AF23" i="6"/>
  <c r="AF43" i="6" s="1"/>
  <c r="AG23" i="6"/>
  <c r="AG43" i="6" s="1"/>
  <c r="AH23" i="6"/>
  <c r="AH43" i="6" s="1"/>
  <c r="AI23" i="6"/>
  <c r="AI43" i="6" s="1"/>
  <c r="AJ23" i="6"/>
  <c r="AJ43" i="6" s="1"/>
  <c r="AK23" i="6"/>
  <c r="AK43" i="6" s="1"/>
  <c r="AL23" i="6"/>
  <c r="AL43" i="6" s="1"/>
  <c r="AM23" i="6"/>
  <c r="AM43" i="6" s="1"/>
  <c r="AN23" i="6"/>
  <c r="AN43" i="6" s="1"/>
  <c r="AO23" i="6"/>
  <c r="AO43" i="6" s="1"/>
  <c r="AP23" i="6"/>
  <c r="AQ23" i="6"/>
  <c r="AQ43" i="6" s="1"/>
  <c r="AR23" i="6"/>
  <c r="AS23" i="6"/>
  <c r="AS43" i="6" s="1"/>
  <c r="AT23" i="6"/>
  <c r="AT43" i="6" s="1"/>
  <c r="AU23" i="6"/>
  <c r="AV23" i="6"/>
  <c r="AV43" i="6" s="1"/>
  <c r="AW23" i="6"/>
  <c r="AW43" i="6" s="1"/>
  <c r="AX23" i="6"/>
  <c r="AX43" i="6" s="1"/>
  <c r="AY23" i="6"/>
  <c r="AY43" i="6" s="1"/>
  <c r="AZ23" i="6"/>
  <c r="AZ43" i="6" s="1"/>
  <c r="BA23" i="6"/>
  <c r="BA43" i="6" s="1"/>
  <c r="BB23" i="6"/>
  <c r="BB43" i="6" s="1"/>
  <c r="BC23" i="6"/>
  <c r="BC43" i="6" s="1"/>
  <c r="BD23" i="6"/>
  <c r="BD43" i="6" s="1"/>
  <c r="BE23" i="6"/>
  <c r="BE43" i="6" s="1"/>
  <c r="BF23" i="6"/>
  <c r="BG23" i="6"/>
  <c r="BG43" i="6" s="1"/>
  <c r="BH23" i="6"/>
  <c r="BI23" i="6"/>
  <c r="BI43" i="6" s="1"/>
  <c r="BJ23" i="6"/>
  <c r="BJ43" i="6" s="1"/>
  <c r="BK23" i="6"/>
  <c r="BL23" i="6"/>
  <c r="BL43" i="6" s="1"/>
  <c r="BM23" i="6"/>
  <c r="BM43" i="6" s="1"/>
  <c r="BN23" i="6"/>
  <c r="BN43" i="6" s="1"/>
  <c r="BO23" i="6"/>
  <c r="BO43" i="6" s="1"/>
  <c r="BP23" i="6"/>
  <c r="BP43" i="6" s="1"/>
  <c r="BQ23" i="6"/>
  <c r="BQ43" i="6" s="1"/>
  <c r="BR23" i="6"/>
  <c r="BR43" i="6" s="1"/>
  <c r="BS23" i="6"/>
  <c r="BS43" i="6" s="1"/>
  <c r="BT23" i="6"/>
  <c r="BT43" i="6" s="1"/>
  <c r="BU23" i="6"/>
  <c r="BU43" i="6" s="1"/>
  <c r="BV23" i="6"/>
  <c r="BW23" i="6"/>
  <c r="BW43" i="6" s="1"/>
  <c r="BX23" i="6"/>
  <c r="BY23" i="6"/>
  <c r="BY43" i="6" s="1"/>
  <c r="BZ23" i="6"/>
  <c r="BZ43" i="6" s="1"/>
  <c r="CA23" i="6"/>
  <c r="CB23" i="6"/>
  <c r="CB43" i="6" s="1"/>
  <c r="CC23" i="6"/>
  <c r="CC43" i="6" s="1"/>
  <c r="CD23" i="6"/>
  <c r="CD43" i="6" s="1"/>
  <c r="CE23" i="6"/>
  <c r="CE43" i="6" s="1"/>
  <c r="CF23" i="6"/>
  <c r="CF43" i="6" s="1"/>
  <c r="CG23" i="6"/>
  <c r="CG43" i="6" s="1"/>
  <c r="CH23" i="6"/>
  <c r="CH43" i="6" s="1"/>
  <c r="CI23" i="6"/>
  <c r="CI43" i="6" s="1"/>
  <c r="CJ23" i="6"/>
  <c r="CJ43" i="6" s="1"/>
  <c r="CK23" i="6"/>
  <c r="CK43" i="6" s="1"/>
  <c r="CL23" i="6"/>
  <c r="CM23" i="6"/>
  <c r="CM43" i="6" s="1"/>
  <c r="CN23" i="6"/>
  <c r="CO23" i="6"/>
  <c r="CO43" i="6" s="1"/>
  <c r="CP23" i="6"/>
  <c r="CP43" i="6" s="1"/>
  <c r="CQ23" i="6"/>
  <c r="CR23" i="6"/>
  <c r="CR43" i="6" s="1"/>
  <c r="CS23" i="6"/>
  <c r="CS43" i="6" s="1"/>
  <c r="CT23" i="6"/>
  <c r="CT43" i="6" s="1"/>
  <c r="CU23" i="6"/>
  <c r="CU43" i="6" s="1"/>
  <c r="CV23" i="6"/>
  <c r="CV43" i="6" s="1"/>
  <c r="CW23" i="6"/>
  <c r="CW43" i="6" s="1"/>
  <c r="CX23" i="6"/>
  <c r="CX43" i="6" s="1"/>
  <c r="CY23" i="6"/>
  <c r="CY43" i="6" s="1"/>
  <c r="CZ23" i="6"/>
  <c r="CZ43" i="6" s="1"/>
  <c r="DA23" i="6"/>
  <c r="DA43" i="6" s="1"/>
  <c r="DB23" i="6"/>
  <c r="DC23" i="6"/>
  <c r="DC43" i="6" s="1"/>
  <c r="H43" i="6"/>
  <c r="BS47" i="6"/>
  <c r="CU47" i="6"/>
  <c r="CG47" i="6"/>
  <c r="CU45" i="6"/>
  <c r="CM47" i="6"/>
  <c r="CI47" i="6"/>
  <c r="BW47" i="6"/>
  <c r="BO47" i="6"/>
  <c r="BG47" i="6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M55" i="5" s="1"/>
  <c r="D55" i="5"/>
  <c r="E55" i="5"/>
  <c r="C56" i="5"/>
  <c r="M56" i="5" s="1"/>
  <c r="D56" i="5"/>
  <c r="E56" i="5"/>
  <c r="C57" i="5"/>
  <c r="M57" i="5" s="1"/>
  <c r="D57" i="5"/>
  <c r="E57" i="5"/>
  <c r="C58" i="5"/>
  <c r="M58" i="5" s="1"/>
  <c r="D58" i="5"/>
  <c r="E58" i="5"/>
  <c r="C59" i="5"/>
  <c r="M59" i="5" s="1"/>
  <c r="D59" i="5"/>
  <c r="E59" i="5"/>
  <c r="C60" i="5"/>
  <c r="M60" i="5" s="1"/>
  <c r="D60" i="5"/>
  <c r="E60" i="5"/>
  <c r="C61" i="5"/>
  <c r="M61" i="5" s="1"/>
  <c r="D61" i="5"/>
  <c r="E61" i="5"/>
  <c r="C62" i="5"/>
  <c r="M62" i="5" s="1"/>
  <c r="D62" i="5"/>
  <c r="E62" i="5"/>
  <c r="C63" i="5"/>
  <c r="M63" i="5" s="1"/>
  <c r="D63" i="5"/>
  <c r="E63" i="5"/>
  <c r="C64" i="5"/>
  <c r="M64" i="5" s="1"/>
  <c r="D64" i="5"/>
  <c r="E64" i="5"/>
  <c r="C65" i="5"/>
  <c r="M65" i="5" s="1"/>
  <c r="D65" i="5"/>
  <c r="E65" i="5"/>
  <c r="C66" i="5"/>
  <c r="M66" i="5" s="1"/>
  <c r="D66" i="5"/>
  <c r="E66" i="5"/>
  <c r="C67" i="5"/>
  <c r="M67" i="5" s="1"/>
  <c r="D67" i="5"/>
  <c r="E67" i="5"/>
  <c r="C68" i="5"/>
  <c r="M68" i="5" s="1"/>
  <c r="D68" i="5"/>
  <c r="E68" i="5"/>
  <c r="C69" i="5"/>
  <c r="M69" i="5" s="1"/>
  <c r="D69" i="5"/>
  <c r="E69" i="5"/>
  <c r="C70" i="5"/>
  <c r="M70" i="5" s="1"/>
  <c r="D70" i="5"/>
  <c r="E70" i="5"/>
  <c r="C71" i="5"/>
  <c r="M71" i="5" s="1"/>
  <c r="D71" i="5"/>
  <c r="E71" i="5"/>
  <c r="C72" i="5"/>
  <c r="M72" i="5" s="1"/>
  <c r="D72" i="5"/>
  <c r="E72" i="5"/>
  <c r="C73" i="5"/>
  <c r="M73" i="5" s="1"/>
  <c r="D73" i="5"/>
  <c r="E73" i="5"/>
  <c r="C74" i="5"/>
  <c r="M74" i="5" s="1"/>
  <c r="D74" i="5"/>
  <c r="E74" i="5"/>
  <c r="C75" i="5"/>
  <c r="M75" i="5" s="1"/>
  <c r="D75" i="5"/>
  <c r="E75" i="5"/>
  <c r="C76" i="5"/>
  <c r="M76" i="5" s="1"/>
  <c r="D76" i="5"/>
  <c r="E76" i="5"/>
  <c r="C77" i="5"/>
  <c r="M77" i="5" s="1"/>
  <c r="D77" i="5"/>
  <c r="E77" i="5"/>
  <c r="C78" i="5"/>
  <c r="M78" i="5" s="1"/>
  <c r="D78" i="5"/>
  <c r="E78" i="5"/>
  <c r="C79" i="5"/>
  <c r="M79" i="5" s="1"/>
  <c r="D79" i="5"/>
  <c r="E79" i="5"/>
  <c r="C80" i="5"/>
  <c r="M80" i="5" s="1"/>
  <c r="D80" i="5"/>
  <c r="E80" i="5"/>
  <c r="C81" i="5"/>
  <c r="M81" i="5" s="1"/>
  <c r="D81" i="5"/>
  <c r="E81" i="5"/>
  <c r="C82" i="5"/>
  <c r="M82" i="5" s="1"/>
  <c r="D82" i="5"/>
  <c r="E82" i="5"/>
  <c r="C83" i="5"/>
  <c r="M83" i="5" s="1"/>
  <c r="D83" i="5"/>
  <c r="E83" i="5"/>
  <c r="C84" i="5"/>
  <c r="M84" i="5" s="1"/>
  <c r="D84" i="5"/>
  <c r="E84" i="5"/>
  <c r="C85" i="5"/>
  <c r="M85" i="5" s="1"/>
  <c r="D85" i="5"/>
  <c r="E85" i="5"/>
  <c r="C86" i="5"/>
  <c r="M86" i="5" s="1"/>
  <c r="D86" i="5"/>
  <c r="E86" i="5"/>
  <c r="C87" i="5"/>
  <c r="M87" i="5" s="1"/>
  <c r="D87" i="5"/>
  <c r="E87" i="5"/>
  <c r="C88" i="5"/>
  <c r="M88" i="5" s="1"/>
  <c r="D88" i="5"/>
  <c r="E88" i="5"/>
  <c r="C89" i="5"/>
  <c r="M89" i="5" s="1"/>
  <c r="D89" i="5"/>
  <c r="E89" i="5"/>
  <c r="C90" i="5"/>
  <c r="M90" i="5" s="1"/>
  <c r="D90" i="5"/>
  <c r="E90" i="5"/>
  <c r="C91" i="5"/>
  <c r="M91" i="5" s="1"/>
  <c r="D91" i="5"/>
  <c r="E91" i="5"/>
  <c r="C92" i="5"/>
  <c r="M92" i="5" s="1"/>
  <c r="D92" i="5"/>
  <c r="E92" i="5"/>
  <c r="C93" i="5"/>
  <c r="M93" i="5" s="1"/>
  <c r="D93" i="5"/>
  <c r="E93" i="5"/>
  <c r="C94" i="5"/>
  <c r="M94" i="5" s="1"/>
  <c r="D94" i="5"/>
  <c r="E94" i="5"/>
  <c r="C95" i="5"/>
  <c r="M95" i="5" s="1"/>
  <c r="D95" i="5"/>
  <c r="E95" i="5"/>
  <c r="C96" i="5"/>
  <c r="M96" i="5" s="1"/>
  <c r="D96" i="5"/>
  <c r="E96" i="5"/>
  <c r="C97" i="5"/>
  <c r="M97" i="5" s="1"/>
  <c r="D97" i="5"/>
  <c r="E97" i="5"/>
  <c r="C98" i="5"/>
  <c r="M98" i="5" s="1"/>
  <c r="D98" i="5"/>
  <c r="E98" i="5"/>
  <c r="C99" i="5"/>
  <c r="M99" i="5" s="1"/>
  <c r="D99" i="5"/>
  <c r="E99" i="5"/>
  <c r="C100" i="5"/>
  <c r="M100" i="5" s="1"/>
  <c r="D100" i="5"/>
  <c r="E100" i="5"/>
  <c r="C101" i="5"/>
  <c r="M101" i="5" s="1"/>
  <c r="D101" i="5"/>
  <c r="E101" i="5"/>
  <c r="C102" i="5"/>
  <c r="M102" i="5" s="1"/>
  <c r="D102" i="5"/>
  <c r="E102" i="5"/>
  <c r="C103" i="5"/>
  <c r="M103" i="5" s="1"/>
  <c r="D103" i="5"/>
  <c r="E103" i="5"/>
  <c r="C104" i="5"/>
  <c r="M104" i="5" s="1"/>
  <c r="D104" i="5"/>
  <c r="E104" i="5"/>
  <c r="C105" i="5"/>
  <c r="D105" i="5"/>
  <c r="E105" i="5"/>
  <c r="N56" i="5"/>
  <c r="O56" i="5" s="1"/>
  <c r="L56" i="5"/>
  <c r="N55" i="5"/>
  <c r="O55" i="5" s="1"/>
  <c r="L55" i="5"/>
  <c r="N104" i="5"/>
  <c r="O104" i="5" s="1"/>
  <c r="L104" i="5"/>
  <c r="N103" i="5"/>
  <c r="O103" i="5" s="1"/>
  <c r="L103" i="5"/>
  <c r="N102" i="5"/>
  <c r="O102" i="5" s="1"/>
  <c r="L102" i="5"/>
  <c r="N101" i="5"/>
  <c r="O101" i="5" s="1"/>
  <c r="L101" i="5"/>
  <c r="N100" i="5"/>
  <c r="O100" i="5" s="1"/>
  <c r="L100" i="5"/>
  <c r="N99" i="5"/>
  <c r="O99" i="5" s="1"/>
  <c r="L99" i="5"/>
  <c r="N98" i="5"/>
  <c r="O98" i="5" s="1"/>
  <c r="L98" i="5"/>
  <c r="N97" i="5"/>
  <c r="O97" i="5" s="1"/>
  <c r="L97" i="5"/>
  <c r="N96" i="5"/>
  <c r="O96" i="5" s="1"/>
  <c r="L96" i="5"/>
  <c r="N95" i="5"/>
  <c r="O95" i="5" s="1"/>
  <c r="L95" i="5"/>
  <c r="N94" i="5"/>
  <c r="O94" i="5" s="1"/>
  <c r="L94" i="5"/>
  <c r="N93" i="5"/>
  <c r="O93" i="5" s="1"/>
  <c r="L93" i="5"/>
  <c r="N92" i="5"/>
  <c r="O92" i="5" s="1"/>
  <c r="L92" i="5"/>
  <c r="N91" i="5"/>
  <c r="O91" i="5" s="1"/>
  <c r="L91" i="5"/>
  <c r="N90" i="5"/>
  <c r="O90" i="5" s="1"/>
  <c r="L90" i="5"/>
  <c r="N89" i="5"/>
  <c r="O89" i="5" s="1"/>
  <c r="L89" i="5"/>
  <c r="N88" i="5"/>
  <c r="O88" i="5" s="1"/>
  <c r="L88" i="5"/>
  <c r="N87" i="5"/>
  <c r="O87" i="5" s="1"/>
  <c r="L87" i="5"/>
  <c r="N86" i="5"/>
  <c r="O86" i="5" s="1"/>
  <c r="L86" i="5"/>
  <c r="N85" i="5"/>
  <c r="O85" i="5" s="1"/>
  <c r="L85" i="5"/>
  <c r="N84" i="5"/>
  <c r="O84" i="5" s="1"/>
  <c r="L84" i="5"/>
  <c r="N83" i="5"/>
  <c r="O83" i="5" s="1"/>
  <c r="L83" i="5"/>
  <c r="N82" i="5"/>
  <c r="O82" i="5" s="1"/>
  <c r="L82" i="5"/>
  <c r="N81" i="5"/>
  <c r="O81" i="5" s="1"/>
  <c r="L81" i="5"/>
  <c r="N80" i="5"/>
  <c r="O80" i="5" s="1"/>
  <c r="L80" i="5"/>
  <c r="N79" i="5"/>
  <c r="O79" i="5" s="1"/>
  <c r="L79" i="5"/>
  <c r="N78" i="5"/>
  <c r="O78" i="5" s="1"/>
  <c r="L78" i="5"/>
  <c r="N77" i="5"/>
  <c r="O77" i="5" s="1"/>
  <c r="L77" i="5"/>
  <c r="N76" i="5"/>
  <c r="O76" i="5" s="1"/>
  <c r="L76" i="5"/>
  <c r="N75" i="5"/>
  <c r="O75" i="5" s="1"/>
  <c r="L75" i="5"/>
  <c r="N74" i="5"/>
  <c r="O74" i="5" s="1"/>
  <c r="L74" i="5"/>
  <c r="N73" i="5"/>
  <c r="O73" i="5" s="1"/>
  <c r="L73" i="5"/>
  <c r="N72" i="5"/>
  <c r="O72" i="5" s="1"/>
  <c r="L72" i="5"/>
  <c r="N71" i="5"/>
  <c r="O71" i="5" s="1"/>
  <c r="L71" i="5"/>
  <c r="N70" i="5"/>
  <c r="O70" i="5" s="1"/>
  <c r="L70" i="5"/>
  <c r="N69" i="5"/>
  <c r="O69" i="5" s="1"/>
  <c r="L69" i="5"/>
  <c r="N68" i="5"/>
  <c r="O68" i="5" s="1"/>
  <c r="L68" i="5"/>
  <c r="N67" i="5"/>
  <c r="O67" i="5" s="1"/>
  <c r="L67" i="5"/>
  <c r="N66" i="5"/>
  <c r="O66" i="5" s="1"/>
  <c r="L66" i="5"/>
  <c r="N65" i="5"/>
  <c r="O65" i="5" s="1"/>
  <c r="L65" i="5"/>
  <c r="N64" i="5"/>
  <c r="O64" i="5" s="1"/>
  <c r="L64" i="5"/>
  <c r="N63" i="5"/>
  <c r="O63" i="5" s="1"/>
  <c r="L63" i="5"/>
  <c r="N62" i="5"/>
  <c r="O62" i="5" s="1"/>
  <c r="L62" i="5"/>
  <c r="N61" i="5"/>
  <c r="O61" i="5" s="1"/>
  <c r="L61" i="5"/>
  <c r="N60" i="5"/>
  <c r="O60" i="5" s="1"/>
  <c r="L60" i="5"/>
  <c r="N59" i="5"/>
  <c r="O59" i="5" s="1"/>
  <c r="L59" i="5"/>
  <c r="N58" i="5"/>
  <c r="O58" i="5" s="1"/>
  <c r="L58" i="5"/>
  <c r="N57" i="5"/>
  <c r="O57" i="5" s="1"/>
  <c r="L57" i="5"/>
  <c r="H142" i="41"/>
  <c r="F135" i="5" s="1"/>
  <c r="H141" i="41"/>
  <c r="F134" i="5" s="1"/>
  <c r="H145" i="41"/>
  <c r="F138" i="5" s="1"/>
  <c r="H144" i="41"/>
  <c r="F137" i="5" s="1"/>
  <c r="J137" i="5" s="1"/>
  <c r="G137" i="5" s="1"/>
  <c r="H143" i="41"/>
  <c r="F136" i="5" s="1"/>
  <c r="H122" i="41"/>
  <c r="F115" i="5" s="1"/>
  <c r="H121" i="41"/>
  <c r="F114" i="5" s="1"/>
  <c r="H124" i="41"/>
  <c r="F117" i="5" s="1"/>
  <c r="H123" i="41"/>
  <c r="F116" i="5" s="1"/>
  <c r="H120" i="41"/>
  <c r="F113" i="5" s="1"/>
  <c r="H56" i="41"/>
  <c r="F56" i="5" s="1"/>
  <c r="H55" i="41"/>
  <c r="F55" i="5" s="1"/>
  <c r="H104" i="41"/>
  <c r="F104" i="5" s="1"/>
  <c r="H103" i="41"/>
  <c r="F103" i="5" s="1"/>
  <c r="H102" i="41"/>
  <c r="F102" i="5" s="1"/>
  <c r="H101" i="41"/>
  <c r="F101" i="5" s="1"/>
  <c r="H100" i="41"/>
  <c r="F100" i="5" s="1"/>
  <c r="H99" i="41"/>
  <c r="F99" i="5" s="1"/>
  <c r="J99" i="5" s="1"/>
  <c r="H98" i="41"/>
  <c r="F98" i="5" s="1"/>
  <c r="H97" i="41"/>
  <c r="F97" i="5" s="1"/>
  <c r="H96" i="41"/>
  <c r="F96" i="5" s="1"/>
  <c r="H95" i="41"/>
  <c r="F95" i="5" s="1"/>
  <c r="H94" i="41"/>
  <c r="F94" i="5" s="1"/>
  <c r="H93" i="41"/>
  <c r="F93" i="5" s="1"/>
  <c r="H92" i="41"/>
  <c r="F92" i="5" s="1"/>
  <c r="H91" i="41"/>
  <c r="F91" i="5" s="1"/>
  <c r="H90" i="41"/>
  <c r="F90" i="5" s="1"/>
  <c r="H89" i="41"/>
  <c r="F89" i="5" s="1"/>
  <c r="J89" i="5" s="1"/>
  <c r="G89" i="5" s="1"/>
  <c r="H88" i="41"/>
  <c r="F88" i="5" s="1"/>
  <c r="H87" i="41"/>
  <c r="F87" i="5" s="1"/>
  <c r="H86" i="41"/>
  <c r="F86" i="5" s="1"/>
  <c r="H85" i="41"/>
  <c r="F85" i="5" s="1"/>
  <c r="H84" i="41"/>
  <c r="F84" i="5" s="1"/>
  <c r="H83" i="41"/>
  <c r="F83" i="5" s="1"/>
  <c r="H82" i="41"/>
  <c r="F82" i="5" s="1"/>
  <c r="H81" i="41"/>
  <c r="F81" i="5" s="1"/>
  <c r="J81" i="5" s="1"/>
  <c r="H80" i="41"/>
  <c r="F80" i="5" s="1"/>
  <c r="H79" i="41"/>
  <c r="F79" i="5" s="1"/>
  <c r="H78" i="41"/>
  <c r="F78" i="5" s="1"/>
  <c r="H77" i="41"/>
  <c r="F77" i="5" s="1"/>
  <c r="H76" i="41"/>
  <c r="F76" i="5" s="1"/>
  <c r="H75" i="41"/>
  <c r="F75" i="5" s="1"/>
  <c r="H74" i="41"/>
  <c r="F74" i="5" s="1"/>
  <c r="H73" i="41"/>
  <c r="F73" i="5" s="1"/>
  <c r="J73" i="5" s="1"/>
  <c r="H72" i="41"/>
  <c r="F72" i="5" s="1"/>
  <c r="H71" i="41"/>
  <c r="F71" i="5" s="1"/>
  <c r="H70" i="41"/>
  <c r="F70" i="5" s="1"/>
  <c r="H69" i="41"/>
  <c r="F69" i="5" s="1"/>
  <c r="H68" i="41"/>
  <c r="F68" i="5" s="1"/>
  <c r="H67" i="41"/>
  <c r="F67" i="5" s="1"/>
  <c r="H66" i="41"/>
  <c r="F66" i="5" s="1"/>
  <c r="H65" i="41"/>
  <c r="F65" i="5" s="1"/>
  <c r="H64" i="41"/>
  <c r="F64" i="5" s="1"/>
  <c r="H63" i="41"/>
  <c r="F63" i="5" s="1"/>
  <c r="H62" i="41"/>
  <c r="F62" i="5" s="1"/>
  <c r="H61" i="41"/>
  <c r="F61" i="5" s="1"/>
  <c r="H60" i="41"/>
  <c r="F60" i="5" s="1"/>
  <c r="J60" i="5" s="1"/>
  <c r="G60" i="5" s="1"/>
  <c r="H59" i="41"/>
  <c r="F59" i="5" s="1"/>
  <c r="J59" i="5" s="1"/>
  <c r="G59" i="5" s="1"/>
  <c r="H58" i="41"/>
  <c r="F58" i="5" s="1"/>
  <c r="H57" i="41"/>
  <c r="F57" i="5" s="1"/>
  <c r="K998" i="21" l="1"/>
  <c r="H998" i="21" s="1"/>
  <c r="K946" i="21"/>
  <c r="H946" i="21" s="1"/>
  <c r="K954" i="21"/>
  <c r="H954" i="21" s="1"/>
  <c r="K928" i="21"/>
  <c r="H928" i="21" s="1"/>
  <c r="K932" i="21"/>
  <c r="H932" i="21" s="1"/>
  <c r="K936" i="21"/>
  <c r="H936" i="21" s="1"/>
  <c r="K999" i="21"/>
  <c r="H999" i="21" s="1"/>
  <c r="K1007" i="21"/>
  <c r="H1007" i="21" s="1"/>
  <c r="K981" i="21"/>
  <c r="H981" i="21" s="1"/>
  <c r="K985" i="21"/>
  <c r="H985" i="21" s="1"/>
  <c r="K1002" i="21"/>
  <c r="H1002" i="21" s="1"/>
  <c r="K996" i="21"/>
  <c r="H996" i="21" s="1"/>
  <c r="K1000" i="21"/>
  <c r="H1000" i="21" s="1"/>
  <c r="K1004" i="21"/>
  <c r="H1004" i="21" s="1"/>
  <c r="K1008" i="21"/>
  <c r="H1008" i="21" s="1"/>
  <c r="K982" i="21"/>
  <c r="H982" i="21" s="1"/>
  <c r="K986" i="21"/>
  <c r="H986" i="21" s="1"/>
  <c r="K990" i="21"/>
  <c r="H990" i="21" s="1"/>
  <c r="N48" i="7"/>
  <c r="O48" i="7" s="1"/>
  <c r="K994" i="21"/>
  <c r="H994" i="21" s="1"/>
  <c r="K992" i="21"/>
  <c r="H992" i="21" s="1"/>
  <c r="K829" i="21"/>
  <c r="H829" i="21" s="1"/>
  <c r="K988" i="21"/>
  <c r="H988" i="21" s="1"/>
  <c r="K879" i="21"/>
  <c r="H879" i="21" s="1"/>
  <c r="K940" i="21"/>
  <c r="H940" i="21" s="1"/>
  <c r="K952" i="21"/>
  <c r="H952" i="21" s="1"/>
  <c r="K993" i="21"/>
  <c r="H993" i="21" s="1"/>
  <c r="K997" i="21"/>
  <c r="H997" i="21" s="1"/>
  <c r="K1001" i="21"/>
  <c r="H1001" i="21" s="1"/>
  <c r="K1005" i="21"/>
  <c r="H1005" i="21" s="1"/>
  <c r="K983" i="21"/>
  <c r="H983" i="21" s="1"/>
  <c r="K987" i="21"/>
  <c r="H987" i="21" s="1"/>
  <c r="K991" i="21"/>
  <c r="H991" i="21" s="1"/>
  <c r="K941" i="21"/>
  <c r="H941" i="21" s="1"/>
  <c r="K1010" i="21"/>
  <c r="H1010" i="21" s="1"/>
  <c r="N49" i="14"/>
  <c r="O49" i="14" s="1"/>
  <c r="G35" i="33"/>
  <c r="N41" i="16"/>
  <c r="O41" i="16" s="1"/>
  <c r="G25" i="14"/>
  <c r="G102" i="10"/>
  <c r="G29" i="7"/>
  <c r="BN47" i="6"/>
  <c r="CX47" i="6"/>
  <c r="CO46" i="6"/>
  <c r="BE47" i="6"/>
  <c r="BE44" i="6"/>
  <c r="BR45" i="11"/>
  <c r="BR44" i="11"/>
  <c r="N37" i="14"/>
  <c r="O37" i="14" s="1"/>
  <c r="N53" i="14"/>
  <c r="O53" i="14" s="1"/>
  <c r="CO44" i="6"/>
  <c r="BY47" i="6"/>
  <c r="BF47" i="6"/>
  <c r="BF44" i="6"/>
  <c r="G36" i="12"/>
  <c r="N44" i="33"/>
  <c r="O44" i="33" s="1"/>
  <c r="BI46" i="6"/>
  <c r="N33" i="7"/>
  <c r="O33" i="7" s="1"/>
  <c r="AR42" i="19"/>
  <c r="G54" i="18"/>
  <c r="G31" i="18"/>
  <c r="G53" i="18"/>
  <c r="G32" i="18"/>
  <c r="N31" i="16"/>
  <c r="O31" i="16" s="1"/>
  <c r="N35" i="14"/>
  <c r="O35" i="14" s="1"/>
  <c r="G46" i="14"/>
  <c r="G42" i="14"/>
  <c r="G43" i="14"/>
  <c r="G53" i="12"/>
  <c r="J115" i="5"/>
  <c r="G115" i="5" s="1"/>
  <c r="N45" i="33"/>
  <c r="O45" i="33" s="1"/>
  <c r="N52" i="33"/>
  <c r="O52" i="33" s="1"/>
  <c r="G27" i="33"/>
  <c r="G54" i="33"/>
  <c r="G35" i="18"/>
  <c r="G45" i="18"/>
  <c r="N27" i="18"/>
  <c r="O27" i="18" s="1"/>
  <c r="N43" i="16"/>
  <c r="O43" i="16" s="1"/>
  <c r="N54" i="14"/>
  <c r="O54" i="14" s="1"/>
  <c r="G33" i="14"/>
  <c r="N42" i="12"/>
  <c r="O42" i="12" s="1"/>
  <c r="G90" i="10"/>
  <c r="G45" i="7"/>
  <c r="N37" i="7"/>
  <c r="O37" i="7" s="1"/>
  <c r="J116" i="5"/>
  <c r="J117" i="5"/>
  <c r="G117" i="5" s="1"/>
  <c r="J113" i="5"/>
  <c r="G113" i="5" s="1"/>
  <c r="J114" i="5"/>
  <c r="G114" i="5" s="1"/>
  <c r="G48" i="33"/>
  <c r="N28" i="33"/>
  <c r="O28" i="33" s="1"/>
  <c r="N46" i="33"/>
  <c r="O46" i="33" s="1"/>
  <c r="N30" i="33"/>
  <c r="O30" i="33" s="1"/>
  <c r="G41" i="33"/>
  <c r="G48" i="18"/>
  <c r="G46" i="18"/>
  <c r="N36" i="18"/>
  <c r="O36" i="18" s="1"/>
  <c r="G40" i="18"/>
  <c r="N28" i="18"/>
  <c r="O28" i="18" s="1"/>
  <c r="N50" i="16"/>
  <c r="O50" i="16" s="1"/>
  <c r="G39" i="16"/>
  <c r="G46" i="16"/>
  <c r="G38" i="14"/>
  <c r="N51" i="14"/>
  <c r="O51" i="14" s="1"/>
  <c r="N27" i="14"/>
  <c r="O27" i="14" s="1"/>
  <c r="N27" i="12"/>
  <c r="O27" i="12" s="1"/>
  <c r="N28" i="12"/>
  <c r="O28" i="12" s="1"/>
  <c r="N99" i="10"/>
  <c r="O99" i="10" s="1"/>
  <c r="G67" i="10"/>
  <c r="N77" i="10"/>
  <c r="O77" i="10" s="1"/>
  <c r="N58" i="10"/>
  <c r="O58" i="10" s="1"/>
  <c r="G78" i="10"/>
  <c r="N91" i="10"/>
  <c r="O91" i="10" s="1"/>
  <c r="N79" i="10"/>
  <c r="O79" i="10" s="1"/>
  <c r="G59" i="10"/>
  <c r="N86" i="10"/>
  <c r="O86" i="10" s="1"/>
  <c r="N49" i="7"/>
  <c r="O49" i="7" s="1"/>
  <c r="G40" i="7"/>
  <c r="N41" i="7"/>
  <c r="O41" i="7" s="1"/>
  <c r="G32" i="7"/>
  <c r="G26" i="7"/>
  <c r="J134" i="5"/>
  <c r="G134" i="5" s="1"/>
  <c r="N32" i="33"/>
  <c r="O32" i="33" s="1"/>
  <c r="N34" i="33"/>
  <c r="O34" i="33" s="1"/>
  <c r="N51" i="33"/>
  <c r="O51" i="33" s="1"/>
  <c r="G30" i="18"/>
  <c r="N54" i="16"/>
  <c r="O54" i="16" s="1"/>
  <c r="N44" i="16"/>
  <c r="O44" i="16" s="1"/>
  <c r="N27" i="16"/>
  <c r="O27" i="16" s="1"/>
  <c r="G26" i="16"/>
  <c r="N51" i="16"/>
  <c r="O51" i="16" s="1"/>
  <c r="N37" i="16"/>
  <c r="O37" i="16" s="1"/>
  <c r="G30" i="16"/>
  <c r="G36" i="16"/>
  <c r="N47" i="16"/>
  <c r="O47" i="16" s="1"/>
  <c r="N32" i="16"/>
  <c r="O32" i="16" s="1"/>
  <c r="G40" i="14"/>
  <c r="N31" i="14"/>
  <c r="O31" i="14" s="1"/>
  <c r="N30" i="14"/>
  <c r="O30" i="14" s="1"/>
  <c r="G38" i="12"/>
  <c r="G50" i="12"/>
  <c r="N35" i="12"/>
  <c r="O35" i="12" s="1"/>
  <c r="G75" i="10"/>
  <c r="N100" i="10"/>
  <c r="O100" i="10" s="1"/>
  <c r="N70" i="10"/>
  <c r="O70" i="10" s="1"/>
  <c r="G101" i="10"/>
  <c r="N66" i="10"/>
  <c r="O66" i="10" s="1"/>
  <c r="G43" i="7"/>
  <c r="N39" i="7"/>
  <c r="O39" i="7" s="1"/>
  <c r="K899" i="21"/>
  <c r="H899" i="21" s="1"/>
  <c r="K895" i="21"/>
  <c r="H895" i="21" s="1"/>
  <c r="K883" i="21"/>
  <c r="H883" i="21" s="1"/>
  <c r="K989" i="21"/>
  <c r="H989" i="21" s="1"/>
  <c r="K887" i="21"/>
  <c r="H887" i="21" s="1"/>
  <c r="K942" i="21"/>
  <c r="H942" i="21" s="1"/>
  <c r="K891" i="21"/>
  <c r="H891" i="21" s="1"/>
  <c r="K875" i="21"/>
  <c r="H875" i="21" s="1"/>
  <c r="K1009" i="21"/>
  <c r="H1009" i="21" s="1"/>
  <c r="K984" i="21"/>
  <c r="H984" i="21" s="1"/>
  <c r="G49" i="33"/>
  <c r="G37" i="33"/>
  <c r="G33" i="33"/>
  <c r="G53" i="33"/>
  <c r="G25" i="33"/>
  <c r="N43" i="33"/>
  <c r="O43" i="33" s="1"/>
  <c r="N36" i="33"/>
  <c r="O36" i="33" s="1"/>
  <c r="G38" i="33"/>
  <c r="G42" i="33"/>
  <c r="G50" i="33"/>
  <c r="N26" i="33"/>
  <c r="O26" i="33" s="1"/>
  <c r="N31" i="33"/>
  <c r="O31" i="33" s="1"/>
  <c r="G39" i="33"/>
  <c r="G47" i="33"/>
  <c r="N29" i="33"/>
  <c r="O29" i="33" s="1"/>
  <c r="AJ43" i="19"/>
  <c r="AJ42" i="19"/>
  <c r="AK43" i="19"/>
  <c r="AK42" i="19"/>
  <c r="AE43" i="19"/>
  <c r="AE42" i="19"/>
  <c r="AG43" i="19"/>
  <c r="AG42" i="19"/>
  <c r="AD43" i="19"/>
  <c r="AD42" i="19"/>
  <c r="AB43" i="19"/>
  <c r="AB42" i="19"/>
  <c r="AL43" i="19"/>
  <c r="AL42" i="19"/>
  <c r="AH43" i="19"/>
  <c r="AH42" i="19"/>
  <c r="AC43" i="19"/>
  <c r="AC42" i="19"/>
  <c r="AA43" i="19"/>
  <c r="AA42" i="19"/>
  <c r="AF43" i="19"/>
  <c r="AF42" i="19"/>
  <c r="AI43" i="19"/>
  <c r="AI42" i="19"/>
  <c r="AL45" i="19"/>
  <c r="AL44" i="19"/>
  <c r="AH45" i="19"/>
  <c r="AH44" i="19"/>
  <c r="AD45" i="19"/>
  <c r="AD44" i="19"/>
  <c r="AK45" i="19"/>
  <c r="AK44" i="19"/>
  <c r="AG45" i="19"/>
  <c r="AG44" i="19"/>
  <c r="AC45" i="19"/>
  <c r="AC44" i="19"/>
  <c r="AA45" i="19"/>
  <c r="AA44" i="19"/>
  <c r="AJ45" i="19"/>
  <c r="AJ44" i="19"/>
  <c r="AF45" i="19"/>
  <c r="AF44" i="19"/>
  <c r="AB45" i="19"/>
  <c r="AB44" i="19"/>
  <c r="AI45" i="19"/>
  <c r="AI44" i="19"/>
  <c r="AE44" i="19"/>
  <c r="AE45" i="19"/>
  <c r="BB42" i="19"/>
  <c r="BB43" i="19"/>
  <c r="AY42" i="19"/>
  <c r="AY43" i="19"/>
  <c r="AX42" i="19"/>
  <c r="AX43" i="19"/>
  <c r="BC42" i="19"/>
  <c r="BC43" i="19"/>
  <c r="AP42" i="19"/>
  <c r="AP43" i="19"/>
  <c r="AU42" i="19"/>
  <c r="AU43" i="19"/>
  <c r="BA43" i="19"/>
  <c r="BA42" i="19"/>
  <c r="AM42" i="19"/>
  <c r="AM43" i="19"/>
  <c r="AW43" i="19"/>
  <c r="AW42" i="19"/>
  <c r="AT42" i="19"/>
  <c r="AT43" i="19"/>
  <c r="AZ45" i="19"/>
  <c r="AZ44" i="19"/>
  <c r="AR45" i="19"/>
  <c r="AR44" i="19"/>
  <c r="AP44" i="19"/>
  <c r="AP45" i="19"/>
  <c r="AQ42" i="19"/>
  <c r="AQ43" i="19"/>
  <c r="AS43" i="19"/>
  <c r="AS42" i="19"/>
  <c r="AO43" i="19"/>
  <c r="AO42" i="19"/>
  <c r="BC44" i="19"/>
  <c r="BC45" i="19"/>
  <c r="AW45" i="19"/>
  <c r="AW44" i="19"/>
  <c r="AO45" i="19"/>
  <c r="AO44" i="19"/>
  <c r="AY44" i="19"/>
  <c r="AY45" i="19"/>
  <c r="BD45" i="19"/>
  <c r="BD44" i="19"/>
  <c r="AV45" i="19"/>
  <c r="AV44" i="19"/>
  <c r="AN45" i="19"/>
  <c r="AN44" i="19"/>
  <c r="AU44" i="19"/>
  <c r="AU45" i="19"/>
  <c r="AQ44" i="19"/>
  <c r="AQ45" i="19"/>
  <c r="AX44" i="19"/>
  <c r="AX45" i="19"/>
  <c r="AM44" i="19"/>
  <c r="AM45" i="19"/>
  <c r="BA45" i="19"/>
  <c r="BA44" i="19"/>
  <c r="AS45" i="19"/>
  <c r="AS44" i="19"/>
  <c r="N41" i="18"/>
  <c r="O41" i="18" s="1"/>
  <c r="N38" i="18"/>
  <c r="O38" i="18" s="1"/>
  <c r="N33" i="18"/>
  <c r="O33" i="18" s="1"/>
  <c r="N25" i="18"/>
  <c r="O25" i="18" s="1"/>
  <c r="G47" i="18"/>
  <c r="G49" i="18"/>
  <c r="N52" i="18"/>
  <c r="O52" i="18" s="1"/>
  <c r="G50" i="18"/>
  <c r="G42" i="18"/>
  <c r="N34" i="18"/>
  <c r="O34" i="18" s="1"/>
  <c r="G37" i="18"/>
  <c r="N29" i="18"/>
  <c r="O29" i="18" s="1"/>
  <c r="G43" i="18"/>
  <c r="G51" i="18"/>
  <c r="N44" i="18"/>
  <c r="O44" i="18" s="1"/>
  <c r="AQ49" i="17"/>
  <c r="AQ48" i="17"/>
  <c r="AR49" i="17"/>
  <c r="AR48" i="17"/>
  <c r="AP49" i="17"/>
  <c r="AP48" i="17"/>
  <c r="AM49" i="17"/>
  <c r="AM48" i="17"/>
  <c r="AL49" i="17"/>
  <c r="AL48" i="17"/>
  <c r="AN49" i="17"/>
  <c r="AN48" i="17"/>
  <c r="AG48" i="17"/>
  <c r="AG49" i="17"/>
  <c r="AI49" i="17"/>
  <c r="AI48" i="17"/>
  <c r="AH49" i="17"/>
  <c r="AH48" i="17"/>
  <c r="AJ49" i="17"/>
  <c r="AJ48" i="17"/>
  <c r="AG51" i="17"/>
  <c r="AG50" i="17"/>
  <c r="AO51" i="17"/>
  <c r="AO50" i="17"/>
  <c r="AK51" i="17"/>
  <c r="AK50" i="17"/>
  <c r="AM51" i="17"/>
  <c r="AM50" i="17"/>
  <c r="AQ51" i="17"/>
  <c r="AQ50" i="17"/>
  <c r="AI51" i="17"/>
  <c r="AI50" i="17"/>
  <c r="AR51" i="17"/>
  <c r="AR50" i="17"/>
  <c r="AP51" i="17"/>
  <c r="AP50" i="17"/>
  <c r="AH51" i="17"/>
  <c r="AH50" i="17"/>
  <c r="AN51" i="17"/>
  <c r="AN50" i="17"/>
  <c r="AO49" i="17"/>
  <c r="AO48" i="17"/>
  <c r="AL51" i="17"/>
  <c r="AL50" i="17"/>
  <c r="AJ51" i="17"/>
  <c r="AJ50" i="17"/>
  <c r="AK48" i="17"/>
  <c r="AK49" i="17"/>
  <c r="AY48" i="17"/>
  <c r="AY49" i="17"/>
  <c r="BB49" i="17"/>
  <c r="BB48" i="17"/>
  <c r="AS49" i="17"/>
  <c r="AS48" i="17"/>
  <c r="AF48" i="17"/>
  <c r="AF49" i="17"/>
  <c r="BA49" i="17"/>
  <c r="BA48" i="17"/>
  <c r="AC49" i="17"/>
  <c r="AC48" i="17"/>
  <c r="AV48" i="17"/>
  <c r="AV49" i="17"/>
  <c r="AZ48" i="17"/>
  <c r="AZ49" i="17"/>
  <c r="AD49" i="17"/>
  <c r="AD48" i="17"/>
  <c r="AU48" i="17"/>
  <c r="AU49" i="17"/>
  <c r="AE48" i="17"/>
  <c r="AE49" i="17"/>
  <c r="AX49" i="17"/>
  <c r="AX48" i="17"/>
  <c r="AU50" i="17"/>
  <c r="AU51" i="17"/>
  <c r="AX51" i="17"/>
  <c r="AX50" i="17"/>
  <c r="BC48" i="17"/>
  <c r="BC49" i="17"/>
  <c r="AW51" i="17"/>
  <c r="AW50" i="17"/>
  <c r="AY50" i="17"/>
  <c r="AY51" i="17"/>
  <c r="BD48" i="17"/>
  <c r="BD49" i="17"/>
  <c r="AZ50" i="17"/>
  <c r="AZ51" i="17"/>
  <c r="AB48" i="17"/>
  <c r="AB49" i="17"/>
  <c r="AT49" i="17"/>
  <c r="AT48" i="17"/>
  <c r="AD51" i="17"/>
  <c r="AD50" i="17"/>
  <c r="BC50" i="17"/>
  <c r="BC51" i="17"/>
  <c r="AW49" i="17"/>
  <c r="AW48" i="17"/>
  <c r="AA48" i="17"/>
  <c r="AA49" i="17"/>
  <c r="BD50" i="17"/>
  <c r="BD51" i="17"/>
  <c r="AV50" i="17"/>
  <c r="AV51" i="17"/>
  <c r="BB51" i="17"/>
  <c r="BB50" i="17"/>
  <c r="BA51" i="17"/>
  <c r="BA50" i="17"/>
  <c r="AS51" i="17"/>
  <c r="AS50" i="17"/>
  <c r="AA50" i="17"/>
  <c r="AA51" i="17"/>
  <c r="AB50" i="17"/>
  <c r="AB51" i="17"/>
  <c r="AE50" i="17"/>
  <c r="AE51" i="17"/>
  <c r="AC51" i="17"/>
  <c r="AC50" i="17"/>
  <c r="AF50" i="17"/>
  <c r="AF51" i="17"/>
  <c r="AT51" i="17"/>
  <c r="AT50" i="17"/>
  <c r="G53" i="16"/>
  <c r="N49" i="16"/>
  <c r="O49" i="16" s="1"/>
  <c r="N35" i="16"/>
  <c r="O35" i="16" s="1"/>
  <c r="N29" i="16"/>
  <c r="O29" i="16" s="1"/>
  <c r="G28" i="16"/>
  <c r="G33" i="16"/>
  <c r="G45" i="16"/>
  <c r="G40" i="16"/>
  <c r="G25" i="16"/>
  <c r="N52" i="16"/>
  <c r="O52" i="16" s="1"/>
  <c r="N48" i="16"/>
  <c r="O48" i="16" s="1"/>
  <c r="N42" i="16"/>
  <c r="O42" i="16" s="1"/>
  <c r="N38" i="16"/>
  <c r="O38" i="16" s="1"/>
  <c r="N39" i="14"/>
  <c r="O39" i="14" s="1"/>
  <c r="G47" i="14"/>
  <c r="G45" i="14"/>
  <c r="G32" i="14"/>
  <c r="G26" i="14"/>
  <c r="G34" i="14"/>
  <c r="G50" i="14"/>
  <c r="G28" i="14"/>
  <c r="G52" i="14"/>
  <c r="N36" i="14"/>
  <c r="O36" i="14" s="1"/>
  <c r="G44" i="14"/>
  <c r="G48" i="14"/>
  <c r="AH41" i="13"/>
  <c r="AH40" i="13"/>
  <c r="AM41" i="13"/>
  <c r="AM40" i="13"/>
  <c r="AD41" i="13"/>
  <c r="AD40" i="13"/>
  <c r="AJ41" i="13"/>
  <c r="AJ40" i="13"/>
  <c r="AK41" i="13"/>
  <c r="AK40" i="13"/>
  <c r="AB41" i="13"/>
  <c r="AB40" i="13"/>
  <c r="AF40" i="13"/>
  <c r="AF41" i="13"/>
  <c r="AE41" i="13"/>
  <c r="AE40" i="13"/>
  <c r="AC41" i="13"/>
  <c r="AC40" i="13"/>
  <c r="AL41" i="13"/>
  <c r="AL40" i="13"/>
  <c r="AC43" i="13"/>
  <c r="AC42" i="13"/>
  <c r="AM43" i="13"/>
  <c r="AM42" i="13"/>
  <c r="AD43" i="13"/>
  <c r="AD42" i="13"/>
  <c r="AI43" i="13"/>
  <c r="AI42" i="13"/>
  <c r="AG40" i="13"/>
  <c r="AG41" i="13"/>
  <c r="AH43" i="13"/>
  <c r="AH42" i="13"/>
  <c r="AB43" i="13"/>
  <c r="AB42" i="13"/>
  <c r="AI41" i="13"/>
  <c r="AI40" i="13"/>
  <c r="AE43" i="13"/>
  <c r="AE42" i="13"/>
  <c r="AL43" i="13"/>
  <c r="AL42" i="13"/>
  <c r="AK43" i="13"/>
  <c r="AK42" i="13"/>
  <c r="AJ43" i="13"/>
  <c r="AJ42" i="13"/>
  <c r="AO41" i="13"/>
  <c r="AO40" i="13"/>
  <c r="AP41" i="13"/>
  <c r="AP40" i="13"/>
  <c r="BA41" i="13"/>
  <c r="BA40" i="13"/>
  <c r="BC40" i="13"/>
  <c r="BC41" i="13"/>
  <c r="AA40" i="13"/>
  <c r="AA41" i="13"/>
  <c r="BB41" i="13"/>
  <c r="BB40" i="13"/>
  <c r="AW41" i="13"/>
  <c r="AW40" i="13"/>
  <c r="AX41" i="13"/>
  <c r="AX40" i="13"/>
  <c r="AS41" i="13"/>
  <c r="AS40" i="13"/>
  <c r="AU40" i="13"/>
  <c r="AU41" i="13"/>
  <c r="BA43" i="13"/>
  <c r="BA42" i="13"/>
  <c r="BB43" i="13"/>
  <c r="BB42" i="13"/>
  <c r="AT41" i="13"/>
  <c r="AT40" i="13"/>
  <c r="AP43" i="13"/>
  <c r="AP42" i="13"/>
  <c r="AW43" i="13"/>
  <c r="AW42" i="13"/>
  <c r="AT43" i="13"/>
  <c r="AT42" i="13"/>
  <c r="AQ40" i="13"/>
  <c r="AQ41" i="13"/>
  <c r="AS43" i="13"/>
  <c r="AS42" i="13"/>
  <c r="AY40" i="13"/>
  <c r="AY41" i="13"/>
  <c r="AX43" i="13"/>
  <c r="AX42" i="13"/>
  <c r="AO43" i="13"/>
  <c r="AO42" i="13"/>
  <c r="N31" i="12"/>
  <c r="O31" i="12" s="1"/>
  <c r="G45" i="12"/>
  <c r="G30" i="12"/>
  <c r="G46" i="12"/>
  <c r="G54" i="12"/>
  <c r="N37" i="12"/>
  <c r="O37" i="12" s="1"/>
  <c r="N29" i="12"/>
  <c r="O29" i="12" s="1"/>
  <c r="G41" i="12"/>
  <c r="G49" i="12"/>
  <c r="N25" i="12"/>
  <c r="O25" i="12" s="1"/>
  <c r="N34" i="12"/>
  <c r="O34" i="12" s="1"/>
  <c r="G39" i="12"/>
  <c r="G43" i="12"/>
  <c r="G47" i="12"/>
  <c r="G51" i="12"/>
  <c r="N26" i="12"/>
  <c r="O26" i="12" s="1"/>
  <c r="N33" i="12"/>
  <c r="O33" i="12" s="1"/>
  <c r="G40" i="12"/>
  <c r="G44" i="12"/>
  <c r="G48" i="12"/>
  <c r="G52" i="12"/>
  <c r="BF44" i="11"/>
  <c r="BF45" i="11"/>
  <c r="BF46" i="11"/>
  <c r="BF47" i="11"/>
  <c r="CB45" i="11"/>
  <c r="CB44" i="11"/>
  <c r="CL45" i="11"/>
  <c r="CL44" i="11"/>
  <c r="CE45" i="11"/>
  <c r="CE44" i="11"/>
  <c r="BJ45" i="11"/>
  <c r="BJ44" i="11"/>
  <c r="CY44" i="11"/>
  <c r="CY45" i="11"/>
  <c r="CM45" i="11"/>
  <c r="CM44" i="11"/>
  <c r="CR45" i="11"/>
  <c r="CR44" i="11"/>
  <c r="CA44" i="11"/>
  <c r="CA45" i="11"/>
  <c r="BG45" i="11"/>
  <c r="BG44" i="11"/>
  <c r="CN45" i="11"/>
  <c r="CN44" i="11"/>
  <c r="CP45" i="11"/>
  <c r="CP44" i="11"/>
  <c r="CQ45" i="11"/>
  <c r="CQ44" i="11"/>
  <c r="BK44" i="11"/>
  <c r="BK45" i="11"/>
  <c r="CK45" i="11"/>
  <c r="CK44" i="11"/>
  <c r="BO44" i="11"/>
  <c r="BO45" i="11"/>
  <c r="CR47" i="11"/>
  <c r="CR46" i="11"/>
  <c r="CJ45" i="11"/>
  <c r="CJ44" i="11"/>
  <c r="BV47" i="11"/>
  <c r="BV46" i="11"/>
  <c r="CP47" i="11"/>
  <c r="CP46" i="11"/>
  <c r="DA45" i="11"/>
  <c r="DA44" i="11"/>
  <c r="BU45" i="11"/>
  <c r="BU44" i="11"/>
  <c r="BX45" i="11"/>
  <c r="BX44" i="11"/>
  <c r="BP44" i="11"/>
  <c r="BP45" i="11"/>
  <c r="BH44" i="11"/>
  <c r="BH45" i="11"/>
  <c r="CN46" i="11"/>
  <c r="CN47" i="11"/>
  <c r="CF45" i="11"/>
  <c r="CF44" i="11"/>
  <c r="CL47" i="11"/>
  <c r="CL46" i="11"/>
  <c r="BN45" i="11"/>
  <c r="BN44" i="11"/>
  <c r="CK47" i="11"/>
  <c r="CK46" i="11"/>
  <c r="CW45" i="11"/>
  <c r="CW44" i="11"/>
  <c r="BQ45" i="11"/>
  <c r="BQ44" i="11"/>
  <c r="BS45" i="11"/>
  <c r="BS44" i="11"/>
  <c r="CJ47" i="11"/>
  <c r="CJ46" i="11"/>
  <c r="CE47" i="11"/>
  <c r="CE46" i="11"/>
  <c r="BZ45" i="11"/>
  <c r="BZ44" i="11"/>
  <c r="CS45" i="11"/>
  <c r="CS44" i="11"/>
  <c r="CC45" i="11"/>
  <c r="CC44" i="11"/>
  <c r="BM45" i="11"/>
  <c r="BM44" i="11"/>
  <c r="CI47" i="11"/>
  <c r="CI46" i="11"/>
  <c r="CB47" i="11"/>
  <c r="CB46" i="11"/>
  <c r="CZ45" i="11"/>
  <c r="CZ44" i="11"/>
  <c r="DB45" i="11"/>
  <c r="DB44" i="11"/>
  <c r="BV45" i="11"/>
  <c r="BV44" i="11"/>
  <c r="BJ47" i="11"/>
  <c r="BJ46" i="11"/>
  <c r="BT45" i="11"/>
  <c r="BT44" i="11"/>
  <c r="BL45" i="11"/>
  <c r="BL44" i="11"/>
  <c r="CI45" i="11"/>
  <c r="CI44" i="11"/>
  <c r="BW45" i="11"/>
  <c r="BW44" i="11"/>
  <c r="CV45" i="11"/>
  <c r="CV44" i="11"/>
  <c r="CT45" i="11"/>
  <c r="CT44" i="11"/>
  <c r="CG45" i="11"/>
  <c r="CG44" i="11"/>
  <c r="CY47" i="11"/>
  <c r="CY46" i="11"/>
  <c r="BW47" i="11"/>
  <c r="BW46" i="11"/>
  <c r="CV47" i="11"/>
  <c r="CV46" i="11"/>
  <c r="CF47" i="11"/>
  <c r="CF46" i="11"/>
  <c r="CZ47" i="11"/>
  <c r="CZ46" i="11"/>
  <c r="DB47" i="11"/>
  <c r="DB46" i="11"/>
  <c r="CD45" i="11"/>
  <c r="CD44" i="11"/>
  <c r="BU47" i="11"/>
  <c r="BU46" i="11"/>
  <c r="DA47" i="11"/>
  <c r="DA46" i="11"/>
  <c r="CO45" i="11"/>
  <c r="CO44" i="11"/>
  <c r="BY45" i="11"/>
  <c r="BY44" i="11"/>
  <c r="BI45" i="11"/>
  <c r="BI44" i="11"/>
  <c r="CU45" i="11"/>
  <c r="CU44" i="11"/>
  <c r="BS46" i="11"/>
  <c r="BS47" i="11"/>
  <c r="BX47" i="11"/>
  <c r="BX46" i="11"/>
  <c r="BT47" i="11"/>
  <c r="BT46" i="11"/>
  <c r="BP47" i="11"/>
  <c r="BP46" i="11"/>
  <c r="BL47" i="11"/>
  <c r="BL46" i="11"/>
  <c r="BH47" i="11"/>
  <c r="BH46" i="11"/>
  <c r="N83" i="10"/>
  <c r="O83" i="10" s="1"/>
  <c r="N80" i="10"/>
  <c r="O80" i="10" s="1"/>
  <c r="G89" i="10"/>
  <c r="G56" i="10"/>
  <c r="N64" i="10"/>
  <c r="O64" i="10" s="1"/>
  <c r="G96" i="10"/>
  <c r="N55" i="10"/>
  <c r="O55" i="10" s="1"/>
  <c r="G95" i="10"/>
  <c r="G63" i="10"/>
  <c r="N74" i="10"/>
  <c r="O74" i="10" s="1"/>
  <c r="G103" i="10"/>
  <c r="G60" i="10"/>
  <c r="G85" i="10"/>
  <c r="G62" i="10"/>
  <c r="G84" i="10"/>
  <c r="N61" i="10"/>
  <c r="O61" i="10" s="1"/>
  <c r="G92" i="10"/>
  <c r="G104" i="10"/>
  <c r="G72" i="10"/>
  <c r="G81" i="10"/>
  <c r="G94" i="10"/>
  <c r="N65" i="10"/>
  <c r="O65" i="10" s="1"/>
  <c r="G68" i="10"/>
  <c r="G69" i="10"/>
  <c r="G76" i="10"/>
  <c r="N93" i="10"/>
  <c r="O93" i="10" s="1"/>
  <c r="G93" i="10"/>
  <c r="G87" i="10"/>
  <c r="G98" i="10"/>
  <c r="G73" i="10"/>
  <c r="G57" i="10"/>
  <c r="N88" i="10"/>
  <c r="O88" i="10" s="1"/>
  <c r="G88" i="10"/>
  <c r="N97" i="10"/>
  <c r="O97" i="10" s="1"/>
  <c r="G97" i="10"/>
  <c r="AG45" i="8"/>
  <c r="AG44" i="8"/>
  <c r="AH45" i="8"/>
  <c r="AH44" i="8"/>
  <c r="AO45" i="8"/>
  <c r="AO44" i="8"/>
  <c r="AM45" i="8"/>
  <c r="AM44" i="8"/>
  <c r="AE45" i="8"/>
  <c r="AE44" i="8"/>
  <c r="AI44" i="8"/>
  <c r="AI45" i="8"/>
  <c r="AK47" i="8"/>
  <c r="AK46" i="8"/>
  <c r="AF45" i="8"/>
  <c r="AF44" i="8"/>
  <c r="AI46" i="8"/>
  <c r="AI47" i="8"/>
  <c r="AO47" i="8"/>
  <c r="AO46" i="8"/>
  <c r="AK45" i="8"/>
  <c r="AK44" i="8"/>
  <c r="AJ45" i="8"/>
  <c r="AJ44" i="8"/>
  <c r="AM47" i="8"/>
  <c r="AM46" i="8"/>
  <c r="AN47" i="8"/>
  <c r="AN46" i="8"/>
  <c r="AF47" i="8"/>
  <c r="AF46" i="8"/>
  <c r="AJ47" i="8"/>
  <c r="AJ46" i="8"/>
  <c r="AN45" i="8"/>
  <c r="AN44" i="8"/>
  <c r="AG47" i="8"/>
  <c r="AG46" i="8"/>
  <c r="AP44" i="8"/>
  <c r="AP45" i="8"/>
  <c r="AE47" i="8"/>
  <c r="AE46" i="8"/>
  <c r="AV44" i="8"/>
  <c r="AV45" i="8"/>
  <c r="AQ44" i="8"/>
  <c r="AQ45" i="8"/>
  <c r="AX45" i="8"/>
  <c r="AX44" i="8"/>
  <c r="BC44" i="8"/>
  <c r="BC45" i="8"/>
  <c r="AA44" i="8"/>
  <c r="AA45" i="8"/>
  <c r="AT45" i="8"/>
  <c r="AT44" i="8"/>
  <c r="BD44" i="8"/>
  <c r="BD45" i="8"/>
  <c r="BB45" i="8"/>
  <c r="BB44" i="8"/>
  <c r="AZ44" i="8"/>
  <c r="AZ45" i="8"/>
  <c r="AU44" i="8"/>
  <c r="AU45" i="8"/>
  <c r="AR44" i="8"/>
  <c r="AR45" i="8"/>
  <c r="AD45" i="8"/>
  <c r="AD44" i="8"/>
  <c r="AB44" i="8"/>
  <c r="AB45" i="8"/>
  <c r="AY46" i="8"/>
  <c r="AY47" i="8"/>
  <c r="AZ46" i="8"/>
  <c r="AZ47" i="8"/>
  <c r="BA45" i="8"/>
  <c r="BA44" i="8"/>
  <c r="AW45" i="8"/>
  <c r="AW44" i="8"/>
  <c r="AS45" i="8"/>
  <c r="AS44" i="8"/>
  <c r="AC45" i="8"/>
  <c r="AC44" i="8"/>
  <c r="AY44" i="8"/>
  <c r="AY45" i="8"/>
  <c r="BD46" i="8"/>
  <c r="BD47" i="8"/>
  <c r="AU46" i="8"/>
  <c r="AU47" i="8"/>
  <c r="AB46" i="8"/>
  <c r="AB47" i="8"/>
  <c r="AT47" i="8"/>
  <c r="AT46" i="8"/>
  <c r="AQ46" i="8"/>
  <c r="AQ47" i="8"/>
  <c r="BA47" i="8"/>
  <c r="BA46" i="8"/>
  <c r="AW47" i="8"/>
  <c r="AW46" i="8"/>
  <c r="AS47" i="8"/>
  <c r="AS46" i="8"/>
  <c r="AC47" i="8"/>
  <c r="AC46" i="8"/>
  <c r="BC46" i="8"/>
  <c r="BC47" i="8"/>
  <c r="AA46" i="8"/>
  <c r="AA47" i="8"/>
  <c r="AX47" i="8"/>
  <c r="AX46" i="8"/>
  <c r="BB47" i="8"/>
  <c r="BB46" i="8"/>
  <c r="AD47" i="8"/>
  <c r="AD46" i="8"/>
  <c r="G36" i="7"/>
  <c r="G46" i="7"/>
  <c r="G31" i="7"/>
  <c r="N27" i="7"/>
  <c r="O27" i="7" s="1"/>
  <c r="G47" i="7"/>
  <c r="G35" i="7"/>
  <c r="G54" i="7"/>
  <c r="G28" i="7"/>
  <c r="N51" i="7"/>
  <c r="O51" i="7" s="1"/>
  <c r="N34" i="7"/>
  <c r="O34" i="7" s="1"/>
  <c r="N30" i="7"/>
  <c r="O30" i="7" s="1"/>
  <c r="N52" i="7"/>
  <c r="O52" i="7" s="1"/>
  <c r="G50" i="7"/>
  <c r="N44" i="7"/>
  <c r="O44" i="7" s="1"/>
  <c r="G38" i="7"/>
  <c r="G42" i="7"/>
  <c r="K832" i="21"/>
  <c r="H832" i="21" s="1"/>
  <c r="K950" i="21"/>
  <c r="H950" i="21" s="1"/>
  <c r="K934" i="21"/>
  <c r="H934" i="21" s="1"/>
  <c r="K930" i="21"/>
  <c r="H930" i="21" s="1"/>
  <c r="K926" i="21"/>
  <c r="H926" i="21" s="1"/>
  <c r="K1003" i="21"/>
  <c r="H1003" i="21" s="1"/>
  <c r="K877" i="21"/>
  <c r="H877" i="21" s="1"/>
  <c r="K873" i="21"/>
  <c r="H873" i="21" s="1"/>
  <c r="K949" i="21"/>
  <c r="H949" i="21" s="1"/>
  <c r="K944" i="21"/>
  <c r="H944" i="21" s="1"/>
  <c r="K937" i="21"/>
  <c r="H937" i="21" s="1"/>
  <c r="K933" i="21"/>
  <c r="H933" i="21" s="1"/>
  <c r="K929" i="21"/>
  <c r="H929" i="21" s="1"/>
  <c r="K995" i="21"/>
  <c r="H995" i="21" s="1"/>
  <c r="K1006" i="21"/>
  <c r="H1006" i="21" s="1"/>
  <c r="K839" i="21"/>
  <c r="H839" i="21" s="1"/>
  <c r="K823" i="21"/>
  <c r="H823" i="21" s="1"/>
  <c r="K955" i="21"/>
  <c r="H955" i="21" s="1"/>
  <c r="K939" i="21"/>
  <c r="H939" i="21" s="1"/>
  <c r="K938" i="21"/>
  <c r="H938" i="21" s="1"/>
  <c r="K935" i="21"/>
  <c r="H935" i="21" s="1"/>
  <c r="K931" i="21"/>
  <c r="H931" i="21" s="1"/>
  <c r="K927" i="21"/>
  <c r="H927" i="21" s="1"/>
  <c r="K845" i="21"/>
  <c r="H845" i="21" s="1"/>
  <c r="K945" i="21"/>
  <c r="H945" i="21" s="1"/>
  <c r="K900" i="21"/>
  <c r="H900" i="21" s="1"/>
  <c r="K888" i="21"/>
  <c r="H888" i="21" s="1"/>
  <c r="K884" i="21"/>
  <c r="H884" i="21" s="1"/>
  <c r="K880" i="21"/>
  <c r="H880" i="21" s="1"/>
  <c r="K951" i="21"/>
  <c r="H951" i="21" s="1"/>
  <c r="K947" i="21"/>
  <c r="H947" i="21" s="1"/>
  <c r="K943" i="21"/>
  <c r="H943" i="21" s="1"/>
  <c r="K948" i="21"/>
  <c r="H948" i="21" s="1"/>
  <c r="K953" i="21"/>
  <c r="H953" i="21" s="1"/>
  <c r="K790" i="21"/>
  <c r="H790" i="21" s="1"/>
  <c r="K786" i="21"/>
  <c r="H786" i="21" s="1"/>
  <c r="K770" i="21"/>
  <c r="H770" i="21" s="1"/>
  <c r="K836" i="21"/>
  <c r="H836" i="21" s="1"/>
  <c r="K835" i="21"/>
  <c r="H835" i="21" s="1"/>
  <c r="K828" i="21"/>
  <c r="H828" i="21" s="1"/>
  <c r="K827" i="21"/>
  <c r="H827" i="21" s="1"/>
  <c r="K820" i="21"/>
  <c r="H820" i="21" s="1"/>
  <c r="K819" i="21"/>
  <c r="H819" i="21" s="1"/>
  <c r="K902" i="21"/>
  <c r="H902" i="21" s="1"/>
  <c r="K901" i="21"/>
  <c r="H901" i="21" s="1"/>
  <c r="K898" i="21"/>
  <c r="H898" i="21" s="1"/>
  <c r="K897" i="21"/>
  <c r="H897" i="21" s="1"/>
  <c r="K894" i="21"/>
  <c r="H894" i="21" s="1"/>
  <c r="K886" i="21"/>
  <c r="H886" i="21" s="1"/>
  <c r="K885" i="21"/>
  <c r="H885" i="21" s="1"/>
  <c r="K882" i="21"/>
  <c r="H882" i="21" s="1"/>
  <c r="K881" i="21"/>
  <c r="H881" i="21" s="1"/>
  <c r="K878" i="21"/>
  <c r="H878" i="21" s="1"/>
  <c r="K874" i="21"/>
  <c r="H874" i="21" s="1"/>
  <c r="K714" i="21"/>
  <c r="H714" i="21" s="1"/>
  <c r="K892" i="21"/>
  <c r="H892" i="21" s="1"/>
  <c r="K876" i="21"/>
  <c r="H876" i="21" s="1"/>
  <c r="K776" i="21"/>
  <c r="H776" i="21" s="1"/>
  <c r="K772" i="21"/>
  <c r="H772" i="21" s="1"/>
  <c r="K846" i="21"/>
  <c r="H846" i="21" s="1"/>
  <c r="K842" i="21"/>
  <c r="H842" i="21" s="1"/>
  <c r="K838" i="21"/>
  <c r="H838" i="21" s="1"/>
  <c r="K834" i="21"/>
  <c r="H834" i="21" s="1"/>
  <c r="K830" i="21"/>
  <c r="H830" i="21" s="1"/>
  <c r="K826" i="21"/>
  <c r="H826" i="21" s="1"/>
  <c r="K822" i="21"/>
  <c r="H822" i="21" s="1"/>
  <c r="K818" i="21"/>
  <c r="H818" i="21" s="1"/>
  <c r="K889" i="21"/>
  <c r="H889" i="21" s="1"/>
  <c r="K552" i="21"/>
  <c r="H552" i="21" s="1"/>
  <c r="K890" i="21"/>
  <c r="H890" i="21" s="1"/>
  <c r="K893" i="21"/>
  <c r="H893" i="21" s="1"/>
  <c r="K896" i="21"/>
  <c r="H896" i="21" s="1"/>
  <c r="K784" i="21"/>
  <c r="H784" i="21" s="1"/>
  <c r="K768" i="21"/>
  <c r="H768" i="21" s="1"/>
  <c r="K571" i="21"/>
  <c r="H571" i="21" s="1"/>
  <c r="K727" i="21"/>
  <c r="H727" i="21" s="1"/>
  <c r="K787" i="21"/>
  <c r="H787" i="21" s="1"/>
  <c r="K783" i="21"/>
  <c r="H783" i="21" s="1"/>
  <c r="K841" i="21"/>
  <c r="H841" i="21" s="1"/>
  <c r="K837" i="21"/>
  <c r="H837" i="21" s="1"/>
  <c r="K833" i="21"/>
  <c r="H833" i="21" s="1"/>
  <c r="K825" i="21"/>
  <c r="H825" i="21" s="1"/>
  <c r="K824" i="21"/>
  <c r="H824" i="21" s="1"/>
  <c r="K821" i="21"/>
  <c r="H821" i="21" s="1"/>
  <c r="K831" i="21"/>
  <c r="H831" i="21" s="1"/>
  <c r="K840" i="21"/>
  <c r="H840" i="21" s="1"/>
  <c r="K847" i="21"/>
  <c r="H847" i="21" s="1"/>
  <c r="K736" i="21"/>
  <c r="H736" i="21" s="1"/>
  <c r="K765" i="21"/>
  <c r="H765" i="21" s="1"/>
  <c r="K844" i="21"/>
  <c r="H844" i="21" s="1"/>
  <c r="K774" i="21"/>
  <c r="H774" i="21" s="1"/>
  <c r="K766" i="21"/>
  <c r="H766" i="21" s="1"/>
  <c r="K843" i="21"/>
  <c r="H843" i="21" s="1"/>
  <c r="K737" i="21"/>
  <c r="H737" i="21" s="1"/>
  <c r="K729" i="21"/>
  <c r="H729" i="21" s="1"/>
  <c r="K721" i="21"/>
  <c r="H721" i="21" s="1"/>
  <c r="K717" i="21"/>
  <c r="H717" i="21" s="1"/>
  <c r="K716" i="21"/>
  <c r="H716" i="21" s="1"/>
  <c r="K793" i="21"/>
  <c r="H793" i="21" s="1"/>
  <c r="K789" i="21"/>
  <c r="H789" i="21" s="1"/>
  <c r="K785" i="21"/>
  <c r="H785" i="21" s="1"/>
  <c r="K781" i="21"/>
  <c r="H781" i="21" s="1"/>
  <c r="K777" i="21"/>
  <c r="H777" i="21" s="1"/>
  <c r="K773" i="21"/>
  <c r="H773" i="21" s="1"/>
  <c r="K769" i="21"/>
  <c r="H769" i="21" s="1"/>
  <c r="K775" i="21"/>
  <c r="H775" i="21" s="1"/>
  <c r="K771" i="21"/>
  <c r="H771" i="21" s="1"/>
  <c r="K767" i="21"/>
  <c r="H767" i="21" s="1"/>
  <c r="K603" i="21"/>
  <c r="H603" i="21" s="1"/>
  <c r="K684" i="21"/>
  <c r="H684" i="21" s="1"/>
  <c r="K676" i="21"/>
  <c r="H676" i="21" s="1"/>
  <c r="K672" i="21"/>
  <c r="H672" i="21" s="1"/>
  <c r="K668" i="21"/>
  <c r="H668" i="21" s="1"/>
  <c r="K664" i="21"/>
  <c r="H664" i="21" s="1"/>
  <c r="K660" i="21"/>
  <c r="H660" i="21" s="1"/>
  <c r="K780" i="21"/>
  <c r="H780" i="21" s="1"/>
  <c r="K683" i="21"/>
  <c r="H683" i="21" s="1"/>
  <c r="K675" i="21"/>
  <c r="H675" i="21" s="1"/>
  <c r="K667" i="21"/>
  <c r="H667" i="21" s="1"/>
  <c r="K663" i="21"/>
  <c r="H663" i="21" s="1"/>
  <c r="K738" i="21"/>
  <c r="H738" i="21" s="1"/>
  <c r="K734" i="21"/>
  <c r="H734" i="21" s="1"/>
  <c r="K730" i="21"/>
  <c r="H730" i="21" s="1"/>
  <c r="K726" i="21"/>
  <c r="H726" i="21" s="1"/>
  <c r="K710" i="21"/>
  <c r="H710" i="21" s="1"/>
  <c r="K778" i="21"/>
  <c r="H778" i="21" s="1"/>
  <c r="K788" i="21"/>
  <c r="H788" i="21" s="1"/>
  <c r="K791" i="21"/>
  <c r="H791" i="21" s="1"/>
  <c r="K794" i="21"/>
  <c r="H794" i="21" s="1"/>
  <c r="K657" i="21"/>
  <c r="H657" i="21" s="1"/>
  <c r="K732" i="21"/>
  <c r="H732" i="21" s="1"/>
  <c r="K720" i="21"/>
  <c r="H720" i="21" s="1"/>
  <c r="K712" i="21"/>
  <c r="H712" i="21" s="1"/>
  <c r="K779" i="21"/>
  <c r="H779" i="21" s="1"/>
  <c r="K782" i="21"/>
  <c r="H782" i="21" s="1"/>
  <c r="K792" i="21"/>
  <c r="H792" i="21" s="1"/>
  <c r="K627" i="21"/>
  <c r="H627" i="21" s="1"/>
  <c r="K623" i="21"/>
  <c r="H623" i="21" s="1"/>
  <c r="K619" i="21"/>
  <c r="H619" i="21" s="1"/>
  <c r="K615" i="21"/>
  <c r="H615" i="21" s="1"/>
  <c r="K607" i="21"/>
  <c r="H607" i="21" s="1"/>
  <c r="K731" i="21"/>
  <c r="H731" i="21" s="1"/>
  <c r="K722" i="21"/>
  <c r="H722" i="21" s="1"/>
  <c r="K719" i="21"/>
  <c r="H719" i="21" s="1"/>
  <c r="K718" i="21"/>
  <c r="H718" i="21" s="1"/>
  <c r="K715" i="21"/>
  <c r="H715" i="21" s="1"/>
  <c r="K711" i="21"/>
  <c r="H711" i="21" s="1"/>
  <c r="K626" i="21"/>
  <c r="H626" i="21" s="1"/>
  <c r="K733" i="21"/>
  <c r="H733" i="21" s="1"/>
  <c r="K725" i="21"/>
  <c r="H725" i="21" s="1"/>
  <c r="K713" i="21"/>
  <c r="H713" i="21" s="1"/>
  <c r="K611" i="21"/>
  <c r="H611" i="21" s="1"/>
  <c r="K564" i="21"/>
  <c r="H564" i="21" s="1"/>
  <c r="K685" i="21"/>
  <c r="H685" i="21" s="1"/>
  <c r="K681" i="21"/>
  <c r="H681" i="21" s="1"/>
  <c r="K673" i="21"/>
  <c r="H673" i="21" s="1"/>
  <c r="K665" i="21"/>
  <c r="H665" i="21" s="1"/>
  <c r="K723" i="21"/>
  <c r="H723" i="21" s="1"/>
  <c r="K728" i="21"/>
  <c r="H728" i="21" s="1"/>
  <c r="K739" i="21"/>
  <c r="H739" i="21" s="1"/>
  <c r="K631" i="21"/>
  <c r="H631" i="21" s="1"/>
  <c r="K671" i="21"/>
  <c r="H671" i="21" s="1"/>
  <c r="K659" i="21"/>
  <c r="H659" i="21" s="1"/>
  <c r="K724" i="21"/>
  <c r="H724" i="21" s="1"/>
  <c r="K735" i="21"/>
  <c r="H735" i="21" s="1"/>
  <c r="K618" i="21"/>
  <c r="H618" i="21" s="1"/>
  <c r="K610" i="21"/>
  <c r="H610" i="21" s="1"/>
  <c r="K606" i="21"/>
  <c r="H606" i="21" s="1"/>
  <c r="K602" i="21"/>
  <c r="H602" i="21" s="1"/>
  <c r="K686" i="21"/>
  <c r="H686" i="21" s="1"/>
  <c r="K677" i="21"/>
  <c r="H677" i="21" s="1"/>
  <c r="K670" i="21"/>
  <c r="H670" i="21" s="1"/>
  <c r="K669" i="21"/>
  <c r="H669" i="21" s="1"/>
  <c r="K666" i="21"/>
  <c r="H666" i="21" s="1"/>
  <c r="K662" i="21"/>
  <c r="H662" i="21" s="1"/>
  <c r="K661" i="21"/>
  <c r="H661" i="21" s="1"/>
  <c r="K658" i="21"/>
  <c r="H658" i="21" s="1"/>
  <c r="K624" i="21"/>
  <c r="H624" i="21" s="1"/>
  <c r="K680" i="21"/>
  <c r="H680" i="21" s="1"/>
  <c r="K383" i="21"/>
  <c r="H383" i="21" s="1"/>
  <c r="K678" i="21"/>
  <c r="H678" i="21" s="1"/>
  <c r="K480" i="21"/>
  <c r="H480" i="21" s="1"/>
  <c r="K674" i="21"/>
  <c r="H674" i="21" s="1"/>
  <c r="K679" i="21"/>
  <c r="H679" i="21" s="1"/>
  <c r="K682" i="21"/>
  <c r="H682" i="21" s="1"/>
  <c r="K617" i="21"/>
  <c r="H617" i="21" s="1"/>
  <c r="K613" i="21"/>
  <c r="H613" i="21" s="1"/>
  <c r="K609" i="21"/>
  <c r="H609" i="21" s="1"/>
  <c r="K605" i="21"/>
  <c r="H605" i="21" s="1"/>
  <c r="K616" i="21"/>
  <c r="H616" i="21" s="1"/>
  <c r="K612" i="21"/>
  <c r="H612" i="21" s="1"/>
  <c r="K608" i="21"/>
  <c r="H608" i="21" s="1"/>
  <c r="K604" i="21"/>
  <c r="H604" i="21" s="1"/>
  <c r="K575" i="21"/>
  <c r="H575" i="21" s="1"/>
  <c r="K568" i="21"/>
  <c r="H568" i="21" s="1"/>
  <c r="K556" i="21"/>
  <c r="H556" i="21" s="1"/>
  <c r="K625" i="21"/>
  <c r="H625" i="21" s="1"/>
  <c r="K559" i="21"/>
  <c r="H559" i="21" s="1"/>
  <c r="K555" i="21"/>
  <c r="H555" i="21" s="1"/>
  <c r="K551" i="21"/>
  <c r="H551" i="21" s="1"/>
  <c r="K614" i="21"/>
  <c r="H614" i="21" s="1"/>
  <c r="K620" i="21"/>
  <c r="H620" i="21" s="1"/>
  <c r="K629" i="21"/>
  <c r="H629" i="21" s="1"/>
  <c r="K630" i="21"/>
  <c r="H630" i="21" s="1"/>
  <c r="K576" i="21"/>
  <c r="H576" i="21" s="1"/>
  <c r="K572" i="21"/>
  <c r="H572" i="21" s="1"/>
  <c r="K569" i="21"/>
  <c r="H569" i="21" s="1"/>
  <c r="K621" i="21"/>
  <c r="H621" i="21" s="1"/>
  <c r="K622" i="21"/>
  <c r="H622" i="21" s="1"/>
  <c r="K628" i="21"/>
  <c r="H628" i="21" s="1"/>
  <c r="K519" i="21"/>
  <c r="H519" i="21" s="1"/>
  <c r="K474" i="21"/>
  <c r="H474" i="21" s="1"/>
  <c r="K565" i="21"/>
  <c r="H565" i="21" s="1"/>
  <c r="K550" i="21"/>
  <c r="H550" i="21" s="1"/>
  <c r="K553" i="21"/>
  <c r="H553" i="21" s="1"/>
  <c r="K513" i="21"/>
  <c r="H513" i="21" s="1"/>
  <c r="K570" i="21"/>
  <c r="H570" i="21" s="1"/>
  <c r="K577" i="21"/>
  <c r="H577" i="21" s="1"/>
  <c r="K506" i="21"/>
  <c r="H506" i="21" s="1"/>
  <c r="K502" i="21"/>
  <c r="H502" i="21" s="1"/>
  <c r="K490" i="21"/>
  <c r="H490" i="21" s="1"/>
  <c r="K486" i="21"/>
  <c r="H486" i="21" s="1"/>
  <c r="K418" i="21"/>
  <c r="H418" i="21" s="1"/>
  <c r="K382" i="21"/>
  <c r="H382" i="21" s="1"/>
  <c r="K509" i="21"/>
  <c r="H509" i="21" s="1"/>
  <c r="K505" i="21"/>
  <c r="H505" i="21" s="1"/>
  <c r="K501" i="21"/>
  <c r="H501" i="21" s="1"/>
  <c r="K497" i="21"/>
  <c r="H497" i="21" s="1"/>
  <c r="K493" i="21"/>
  <c r="H493" i="21" s="1"/>
  <c r="K489" i="21"/>
  <c r="H489" i="21" s="1"/>
  <c r="K485" i="21"/>
  <c r="H485" i="21" s="1"/>
  <c r="K477" i="21"/>
  <c r="H477" i="21" s="1"/>
  <c r="K476" i="21"/>
  <c r="H476" i="21" s="1"/>
  <c r="K561" i="21"/>
  <c r="H561" i="21" s="1"/>
  <c r="K549" i="21"/>
  <c r="H549" i="21" s="1"/>
  <c r="K554" i="21"/>
  <c r="H554" i="21" s="1"/>
  <c r="K557" i="21"/>
  <c r="H557" i="21" s="1"/>
  <c r="K560" i="21"/>
  <c r="H560" i="21" s="1"/>
  <c r="K514" i="21"/>
  <c r="H514" i="21" s="1"/>
  <c r="K510" i="21"/>
  <c r="H510" i="21" s="1"/>
  <c r="K498" i="21"/>
  <c r="H498" i="21" s="1"/>
  <c r="K523" i="21"/>
  <c r="H523" i="21" s="1"/>
  <c r="K566" i="21"/>
  <c r="H566" i="21" s="1"/>
  <c r="K573" i="21"/>
  <c r="H573" i="21" s="1"/>
  <c r="K558" i="21"/>
  <c r="H558" i="21" s="1"/>
  <c r="K411" i="21"/>
  <c r="H411" i="21" s="1"/>
  <c r="K402" i="21"/>
  <c r="H402" i="21" s="1"/>
  <c r="K391" i="21"/>
  <c r="H391" i="21" s="1"/>
  <c r="K375" i="21"/>
  <c r="H375" i="21" s="1"/>
  <c r="K371" i="21"/>
  <c r="H371" i="21" s="1"/>
  <c r="K499" i="21"/>
  <c r="H499" i="21" s="1"/>
  <c r="K491" i="21"/>
  <c r="H491" i="21" s="1"/>
  <c r="K487" i="21"/>
  <c r="H487" i="21" s="1"/>
  <c r="K483" i="21"/>
  <c r="H483" i="21" s="1"/>
  <c r="K475" i="21"/>
  <c r="H475" i="21" s="1"/>
  <c r="K562" i="21"/>
  <c r="H562" i="21" s="1"/>
  <c r="K567" i="21"/>
  <c r="H567" i="21" s="1"/>
  <c r="K578" i="21"/>
  <c r="H578" i="21" s="1"/>
  <c r="K190" i="21"/>
  <c r="H190" i="21" s="1"/>
  <c r="K481" i="21"/>
  <c r="H481" i="21" s="1"/>
  <c r="K563" i="21"/>
  <c r="H563" i="21" s="1"/>
  <c r="K574" i="21"/>
  <c r="H574" i="21" s="1"/>
  <c r="K521" i="21"/>
  <c r="H521" i="21" s="1"/>
  <c r="K517" i="21"/>
  <c r="H517" i="21" s="1"/>
  <c r="K288" i="21"/>
  <c r="H288" i="21" s="1"/>
  <c r="K413" i="21"/>
  <c r="H413" i="21" s="1"/>
  <c r="K389" i="21"/>
  <c r="H389" i="21" s="1"/>
  <c r="K520" i="21"/>
  <c r="H520" i="21" s="1"/>
  <c r="K515" i="21"/>
  <c r="H515" i="21" s="1"/>
  <c r="K512" i="21"/>
  <c r="H512" i="21" s="1"/>
  <c r="K508" i="21"/>
  <c r="H508" i="21" s="1"/>
  <c r="K507" i="21"/>
  <c r="H507" i="21" s="1"/>
  <c r="K504" i="21"/>
  <c r="H504" i="21" s="1"/>
  <c r="K503" i="21"/>
  <c r="H503" i="21" s="1"/>
  <c r="K496" i="21"/>
  <c r="H496" i="21" s="1"/>
  <c r="K492" i="21"/>
  <c r="H492" i="21" s="1"/>
  <c r="K488" i="21"/>
  <c r="H488" i="21" s="1"/>
  <c r="K294" i="21"/>
  <c r="H294" i="21" s="1"/>
  <c r="K400" i="21"/>
  <c r="H400" i="21" s="1"/>
  <c r="K387" i="21"/>
  <c r="H387" i="21" s="1"/>
  <c r="K522" i="21"/>
  <c r="H522" i="21" s="1"/>
  <c r="K518" i="21"/>
  <c r="H518" i="21" s="1"/>
  <c r="K494" i="21"/>
  <c r="H494" i="21" s="1"/>
  <c r="K482" i="21"/>
  <c r="H482" i="21" s="1"/>
  <c r="K478" i="21"/>
  <c r="H478" i="21" s="1"/>
  <c r="K419" i="21"/>
  <c r="H419" i="21" s="1"/>
  <c r="K415" i="21"/>
  <c r="H415" i="21" s="1"/>
  <c r="K403" i="21"/>
  <c r="H403" i="21" s="1"/>
  <c r="K379" i="21"/>
  <c r="H379" i="21" s="1"/>
  <c r="K64" i="21"/>
  <c r="H64" i="21" s="1"/>
  <c r="K250" i="21"/>
  <c r="H250" i="21" s="1"/>
  <c r="K315" i="21"/>
  <c r="H315" i="21" s="1"/>
  <c r="K311" i="21"/>
  <c r="H311" i="21" s="1"/>
  <c r="K307" i="21"/>
  <c r="H307" i="21" s="1"/>
  <c r="K303" i="21"/>
  <c r="H303" i="21" s="1"/>
  <c r="K299" i="21"/>
  <c r="H299" i="21" s="1"/>
  <c r="K295" i="21"/>
  <c r="H295" i="21" s="1"/>
  <c r="K291" i="21"/>
  <c r="H291" i="21" s="1"/>
  <c r="K287" i="21"/>
  <c r="H287" i="21" s="1"/>
  <c r="K406" i="21"/>
  <c r="H406" i="21" s="1"/>
  <c r="K398" i="21"/>
  <c r="H398" i="21" s="1"/>
  <c r="K394" i="21"/>
  <c r="H394" i="21" s="1"/>
  <c r="K378" i="21"/>
  <c r="H378" i="21" s="1"/>
  <c r="K407" i="21"/>
  <c r="H407" i="21" s="1"/>
  <c r="K399" i="21"/>
  <c r="H399" i="21" s="1"/>
  <c r="K395" i="21"/>
  <c r="H395" i="21" s="1"/>
  <c r="K416" i="21"/>
  <c r="H416" i="21" s="1"/>
  <c r="K408" i="21"/>
  <c r="H408" i="21" s="1"/>
  <c r="K392" i="21"/>
  <c r="H392" i="21" s="1"/>
  <c r="K384" i="21"/>
  <c r="H384" i="21" s="1"/>
  <c r="K376" i="21"/>
  <c r="H376" i="21" s="1"/>
  <c r="K373" i="21"/>
  <c r="H373" i="21" s="1"/>
  <c r="K372" i="21"/>
  <c r="H372" i="21" s="1"/>
  <c r="K479" i="21"/>
  <c r="H479" i="21" s="1"/>
  <c r="K484" i="21"/>
  <c r="H484" i="21" s="1"/>
  <c r="K495" i="21"/>
  <c r="H495" i="21" s="1"/>
  <c r="K500" i="21"/>
  <c r="H500" i="21" s="1"/>
  <c r="K511" i="21"/>
  <c r="H511" i="21" s="1"/>
  <c r="K516" i="21"/>
  <c r="H516" i="21" s="1"/>
  <c r="K405" i="21"/>
  <c r="H405" i="21" s="1"/>
  <c r="K313" i="21"/>
  <c r="H313" i="21" s="1"/>
  <c r="K300" i="21"/>
  <c r="H300" i="21" s="1"/>
  <c r="K296" i="21"/>
  <c r="H296" i="21" s="1"/>
  <c r="K292" i="21"/>
  <c r="H292" i="21" s="1"/>
  <c r="K397" i="21"/>
  <c r="H397" i="21" s="1"/>
  <c r="K381" i="21"/>
  <c r="H381" i="21" s="1"/>
  <c r="K410" i="21"/>
  <c r="H410" i="21" s="1"/>
  <c r="K390" i="21"/>
  <c r="H390" i="21" s="1"/>
  <c r="K386" i="21"/>
  <c r="H386" i="21" s="1"/>
  <c r="K374" i="21"/>
  <c r="H374" i="21" s="1"/>
  <c r="K377" i="21"/>
  <c r="H377" i="21" s="1"/>
  <c r="K388" i="21"/>
  <c r="H388" i="21" s="1"/>
  <c r="K393" i="21"/>
  <c r="H393" i="21" s="1"/>
  <c r="K404" i="21"/>
  <c r="H404" i="21" s="1"/>
  <c r="K409" i="21"/>
  <c r="H409" i="21" s="1"/>
  <c r="K414" i="21"/>
  <c r="H414" i="21" s="1"/>
  <c r="K417" i="21"/>
  <c r="H417" i="21" s="1"/>
  <c r="K420" i="21"/>
  <c r="H420" i="21" s="1"/>
  <c r="K380" i="21"/>
  <c r="H380" i="21" s="1"/>
  <c r="K385" i="21"/>
  <c r="H385" i="21" s="1"/>
  <c r="K396" i="21"/>
  <c r="H396" i="21" s="1"/>
  <c r="K401" i="21"/>
  <c r="H401" i="21" s="1"/>
  <c r="K412" i="21"/>
  <c r="H412" i="21" s="1"/>
  <c r="K245" i="21"/>
  <c r="H245" i="21" s="1"/>
  <c r="K241" i="21"/>
  <c r="H241" i="21" s="1"/>
  <c r="K254" i="21"/>
  <c r="H254" i="21" s="1"/>
  <c r="K242" i="21"/>
  <c r="H242" i="21" s="1"/>
  <c r="K238" i="21"/>
  <c r="H238" i="21" s="1"/>
  <c r="K234" i="21"/>
  <c r="H234" i="21" s="1"/>
  <c r="K302" i="21"/>
  <c r="H302" i="21" s="1"/>
  <c r="K286" i="21"/>
  <c r="H286" i="21" s="1"/>
  <c r="K310" i="21"/>
  <c r="H310" i="21" s="1"/>
  <c r="K290" i="21"/>
  <c r="H290" i="21" s="1"/>
  <c r="K200" i="21"/>
  <c r="H200" i="21" s="1"/>
  <c r="K196" i="21"/>
  <c r="H196" i="21" s="1"/>
  <c r="K188" i="21"/>
  <c r="H188" i="21" s="1"/>
  <c r="K184" i="21"/>
  <c r="H184" i="21" s="1"/>
  <c r="K172" i="21"/>
  <c r="H172" i="21" s="1"/>
  <c r="K168" i="21"/>
  <c r="H168" i="21" s="1"/>
  <c r="K164" i="21"/>
  <c r="H164" i="21" s="1"/>
  <c r="K160" i="21"/>
  <c r="H160" i="21" s="1"/>
  <c r="K308" i="21"/>
  <c r="H308" i="21" s="1"/>
  <c r="K170" i="21"/>
  <c r="H170" i="21" s="1"/>
  <c r="K301" i="21"/>
  <c r="H301" i="21" s="1"/>
  <c r="K297" i="21"/>
  <c r="H297" i="21" s="1"/>
  <c r="K293" i="21"/>
  <c r="H293" i="21" s="1"/>
  <c r="K289" i="21"/>
  <c r="H289" i="21" s="1"/>
  <c r="K298" i="21"/>
  <c r="H298" i="21" s="1"/>
  <c r="K304" i="21"/>
  <c r="H304" i="21" s="1"/>
  <c r="K314" i="21"/>
  <c r="H314" i="21" s="1"/>
  <c r="K103" i="21"/>
  <c r="H103" i="21" s="1"/>
  <c r="K92" i="21"/>
  <c r="H92" i="21" s="1"/>
  <c r="K88" i="21"/>
  <c r="H88" i="21" s="1"/>
  <c r="K84" i="21"/>
  <c r="H84" i="21" s="1"/>
  <c r="K79" i="21"/>
  <c r="H79" i="21" s="1"/>
  <c r="K260" i="21"/>
  <c r="H260" i="21" s="1"/>
  <c r="K259" i="21"/>
  <c r="H259" i="21" s="1"/>
  <c r="K255" i="21"/>
  <c r="H255" i="21" s="1"/>
  <c r="K252" i="21"/>
  <c r="H252" i="21" s="1"/>
  <c r="K244" i="21"/>
  <c r="H244" i="21" s="1"/>
  <c r="K243" i="21"/>
  <c r="H243" i="21" s="1"/>
  <c r="K240" i="21"/>
  <c r="H240" i="21" s="1"/>
  <c r="K239" i="21"/>
  <c r="H239" i="21" s="1"/>
  <c r="K236" i="21"/>
  <c r="H236" i="21" s="1"/>
  <c r="K235" i="21"/>
  <c r="H235" i="21" s="1"/>
  <c r="K305" i="21"/>
  <c r="H305" i="21" s="1"/>
  <c r="K306" i="21"/>
  <c r="H306" i="21" s="1"/>
  <c r="K309" i="21"/>
  <c r="H309" i="21" s="1"/>
  <c r="K312" i="21"/>
  <c r="H312" i="21" s="1"/>
  <c r="K205" i="21"/>
  <c r="H205" i="21" s="1"/>
  <c r="K197" i="21"/>
  <c r="H197" i="21" s="1"/>
  <c r="K185" i="21"/>
  <c r="H185" i="21" s="1"/>
  <c r="K165" i="21"/>
  <c r="H165" i="21" s="1"/>
  <c r="K158" i="21"/>
  <c r="H158" i="21" s="1"/>
  <c r="K261" i="21"/>
  <c r="H261" i="21" s="1"/>
  <c r="K257" i="21"/>
  <c r="H257" i="21" s="1"/>
  <c r="K256" i="21"/>
  <c r="H256" i="21" s="1"/>
  <c r="K253" i="21"/>
  <c r="H253" i="21" s="1"/>
  <c r="K249" i="21"/>
  <c r="H249" i="21" s="1"/>
  <c r="K248" i="21"/>
  <c r="H248" i="21" s="1"/>
  <c r="K237" i="21"/>
  <c r="H237" i="21" s="1"/>
  <c r="K233" i="21"/>
  <c r="H233" i="21" s="1"/>
  <c r="K93" i="21"/>
  <c r="H93" i="21" s="1"/>
  <c r="K89" i="21"/>
  <c r="H89" i="21" s="1"/>
  <c r="K85" i="21"/>
  <c r="H85" i="21" s="1"/>
  <c r="K81" i="21"/>
  <c r="H81" i="21" s="1"/>
  <c r="K77" i="21"/>
  <c r="H77" i="21" s="1"/>
  <c r="K73" i="21"/>
  <c r="H73" i="21" s="1"/>
  <c r="K69" i="21"/>
  <c r="H69" i="21" s="1"/>
  <c r="K65" i="21"/>
  <c r="H65" i="21" s="1"/>
  <c r="K61" i="21"/>
  <c r="H61" i="21" s="1"/>
  <c r="K57" i="21"/>
  <c r="H57" i="21" s="1"/>
  <c r="K206" i="21"/>
  <c r="H206" i="21" s="1"/>
  <c r="K198" i="21"/>
  <c r="H198" i="21" s="1"/>
  <c r="K186" i="21"/>
  <c r="H186" i="21" s="1"/>
  <c r="K174" i="21"/>
  <c r="H174" i="21" s="1"/>
  <c r="K246" i="21"/>
  <c r="H246" i="21" s="1"/>
  <c r="K251" i="21"/>
  <c r="H251" i="21" s="1"/>
  <c r="K262" i="21"/>
  <c r="H262" i="21" s="1"/>
  <c r="K59" i="21"/>
  <c r="H59" i="21" s="1"/>
  <c r="K204" i="21"/>
  <c r="H204" i="21" s="1"/>
  <c r="K176" i="21"/>
  <c r="H176" i="21" s="1"/>
  <c r="K247" i="21"/>
  <c r="H247" i="21" s="1"/>
  <c r="K258" i="21"/>
  <c r="H258" i="21" s="1"/>
  <c r="K82" i="21"/>
  <c r="H82" i="21" s="1"/>
  <c r="K66" i="21"/>
  <c r="H66" i="21" s="1"/>
  <c r="K58" i="21"/>
  <c r="H58" i="21" s="1"/>
  <c r="K180" i="21"/>
  <c r="H180" i="21" s="1"/>
  <c r="K97" i="21"/>
  <c r="H97" i="21" s="1"/>
  <c r="K207" i="21"/>
  <c r="H207" i="21" s="1"/>
  <c r="K195" i="21"/>
  <c r="H195" i="21" s="1"/>
  <c r="K191" i="21"/>
  <c r="H191" i="21" s="1"/>
  <c r="K179" i="21"/>
  <c r="H179" i="21" s="1"/>
  <c r="K175" i="21"/>
  <c r="H175" i="21" s="1"/>
  <c r="K163" i="21"/>
  <c r="H163" i="21" s="1"/>
  <c r="K159" i="21"/>
  <c r="H159" i="21" s="1"/>
  <c r="K98" i="21"/>
  <c r="H98" i="21" s="1"/>
  <c r="K90" i="21"/>
  <c r="H90" i="21" s="1"/>
  <c r="K86" i="21"/>
  <c r="H86" i="21" s="1"/>
  <c r="K74" i="21"/>
  <c r="H74" i="21" s="1"/>
  <c r="K192" i="21"/>
  <c r="H192" i="21" s="1"/>
  <c r="K181" i="21"/>
  <c r="H181" i="21" s="1"/>
  <c r="K169" i="21"/>
  <c r="H169" i="21" s="1"/>
  <c r="K162" i="21"/>
  <c r="H162" i="21" s="1"/>
  <c r="K178" i="21"/>
  <c r="H178" i="21" s="1"/>
  <c r="K194" i="21"/>
  <c r="H194" i="21" s="1"/>
  <c r="K201" i="21"/>
  <c r="H201" i="21" s="1"/>
  <c r="K104" i="21"/>
  <c r="H104" i="21" s="1"/>
  <c r="K100" i="21"/>
  <c r="H100" i="21" s="1"/>
  <c r="K96" i="21"/>
  <c r="H96" i="21" s="1"/>
  <c r="K95" i="21"/>
  <c r="H95" i="21" s="1"/>
  <c r="K91" i="21"/>
  <c r="H91" i="21" s="1"/>
  <c r="K87" i="21"/>
  <c r="H87" i="21" s="1"/>
  <c r="K80" i="21"/>
  <c r="H80" i="21" s="1"/>
  <c r="K76" i="21"/>
  <c r="H76" i="21" s="1"/>
  <c r="K75" i="21"/>
  <c r="H75" i="21" s="1"/>
  <c r="K72" i="21"/>
  <c r="H72" i="21" s="1"/>
  <c r="K71" i="21"/>
  <c r="H71" i="21" s="1"/>
  <c r="K68" i="21"/>
  <c r="H68" i="21" s="1"/>
  <c r="K63" i="21"/>
  <c r="H63" i="21" s="1"/>
  <c r="K60" i="21"/>
  <c r="H60" i="21" s="1"/>
  <c r="K56" i="21"/>
  <c r="H56" i="21" s="1"/>
  <c r="K55" i="21"/>
  <c r="H55" i="21" s="1"/>
  <c r="K166" i="21"/>
  <c r="H166" i="21" s="1"/>
  <c r="K167" i="21"/>
  <c r="H167" i="21" s="1"/>
  <c r="K173" i="21"/>
  <c r="H173" i="21" s="1"/>
  <c r="K182" i="21"/>
  <c r="H182" i="21" s="1"/>
  <c r="K183" i="21"/>
  <c r="H183" i="21" s="1"/>
  <c r="K189" i="21"/>
  <c r="H189" i="21" s="1"/>
  <c r="K199" i="21"/>
  <c r="H199" i="21" s="1"/>
  <c r="K161" i="21"/>
  <c r="H161" i="21" s="1"/>
  <c r="K171" i="21"/>
  <c r="H171" i="21" s="1"/>
  <c r="K177" i="21"/>
  <c r="H177" i="21" s="1"/>
  <c r="K187" i="21"/>
  <c r="H187" i="21" s="1"/>
  <c r="K193" i="21"/>
  <c r="H193" i="21" s="1"/>
  <c r="K202" i="21"/>
  <c r="H202" i="21" s="1"/>
  <c r="K203" i="21"/>
  <c r="H203" i="21" s="1"/>
  <c r="K101" i="21"/>
  <c r="H101" i="21" s="1"/>
  <c r="K70" i="21"/>
  <c r="H70" i="21" s="1"/>
  <c r="K102" i="21"/>
  <c r="H102" i="21" s="1"/>
  <c r="K62" i="21"/>
  <c r="H62" i="21" s="1"/>
  <c r="K67" i="21"/>
  <c r="H67" i="21" s="1"/>
  <c r="K78" i="21"/>
  <c r="H78" i="21" s="1"/>
  <c r="K83" i="21"/>
  <c r="H83" i="21" s="1"/>
  <c r="K94" i="21"/>
  <c r="H94" i="21" s="1"/>
  <c r="K99" i="21"/>
  <c r="H99" i="21" s="1"/>
  <c r="BE46" i="6"/>
  <c r="BF46" i="6"/>
  <c r="BI44" i="6"/>
  <c r="BI45" i="6"/>
  <c r="BM45" i="6"/>
  <c r="BY45" i="6"/>
  <c r="BY44" i="6"/>
  <c r="BN45" i="6"/>
  <c r="CY45" i="6"/>
  <c r="CU44" i="6"/>
  <c r="BW46" i="6"/>
  <c r="BQ47" i="6"/>
  <c r="CY46" i="6"/>
  <c r="CT45" i="6"/>
  <c r="CY44" i="6"/>
  <c r="CU46" i="6"/>
  <c r="CO47" i="6"/>
  <c r="BR47" i="6"/>
  <c r="CG46" i="6"/>
  <c r="BG46" i="6"/>
  <c r="BS46" i="6"/>
  <c r="CE46" i="6"/>
  <c r="CM46" i="6"/>
  <c r="CI46" i="6"/>
  <c r="BO46" i="6"/>
  <c r="BI47" i="6"/>
  <c r="CE47" i="6"/>
  <c r="CY47" i="6"/>
  <c r="BM44" i="6"/>
  <c r="BQ46" i="6"/>
  <c r="BN44" i="6"/>
  <c r="BR46" i="6"/>
  <c r="CT44" i="6"/>
  <c r="CX46" i="6"/>
  <c r="G116" i="5"/>
  <c r="J138" i="5"/>
  <c r="G138" i="5" s="1"/>
  <c r="J135" i="5"/>
  <c r="G135" i="5" s="1"/>
  <c r="J103" i="5"/>
  <c r="G103" i="5" s="1"/>
  <c r="J97" i="5"/>
  <c r="G97" i="5" s="1"/>
  <c r="J95" i="5"/>
  <c r="G95" i="5" s="1"/>
  <c r="J91" i="5"/>
  <c r="G91" i="5" s="1"/>
  <c r="J87" i="5"/>
  <c r="G87" i="5" s="1"/>
  <c r="J85" i="5"/>
  <c r="G85" i="5" s="1"/>
  <c r="J83" i="5"/>
  <c r="G83" i="5" s="1"/>
  <c r="J79" i="5"/>
  <c r="G79" i="5" s="1"/>
  <c r="J77" i="5"/>
  <c r="G77" i="5" s="1"/>
  <c r="J75" i="5"/>
  <c r="G75" i="5" s="1"/>
  <c r="J71" i="5"/>
  <c r="G71" i="5" s="1"/>
  <c r="J69" i="5"/>
  <c r="G69" i="5" s="1"/>
  <c r="J67" i="5"/>
  <c r="G67" i="5" s="1"/>
  <c r="J57" i="5"/>
  <c r="G57" i="5" s="1"/>
  <c r="J55" i="5"/>
  <c r="G55" i="5" s="1"/>
  <c r="J136" i="5"/>
  <c r="G136" i="5" s="1"/>
  <c r="J104" i="5"/>
  <c r="G104" i="5" s="1"/>
  <c r="J102" i="5"/>
  <c r="G102" i="5" s="1"/>
  <c r="J101" i="5"/>
  <c r="G101" i="5" s="1"/>
  <c r="J100" i="5"/>
  <c r="G100" i="5" s="1"/>
  <c r="J98" i="5"/>
  <c r="G98" i="5" s="1"/>
  <c r="J96" i="5"/>
  <c r="G96" i="5" s="1"/>
  <c r="J94" i="5"/>
  <c r="G94" i="5" s="1"/>
  <c r="J93" i="5"/>
  <c r="G93" i="5" s="1"/>
  <c r="J92" i="5"/>
  <c r="G92" i="5" s="1"/>
  <c r="J90" i="5"/>
  <c r="G90" i="5" s="1"/>
  <c r="J88" i="5"/>
  <c r="G88" i="5" s="1"/>
  <c r="J86" i="5"/>
  <c r="G86" i="5" s="1"/>
  <c r="J84" i="5"/>
  <c r="G84" i="5" s="1"/>
  <c r="J82" i="5"/>
  <c r="G82" i="5" s="1"/>
  <c r="J80" i="5"/>
  <c r="G80" i="5" s="1"/>
  <c r="J78" i="5"/>
  <c r="G78" i="5" s="1"/>
  <c r="J76" i="5"/>
  <c r="G76" i="5" s="1"/>
  <c r="J74" i="5"/>
  <c r="G74" i="5" s="1"/>
  <c r="J72" i="5"/>
  <c r="G72" i="5" s="1"/>
  <c r="J70" i="5"/>
  <c r="G70" i="5" s="1"/>
  <c r="J68" i="5"/>
  <c r="G68" i="5" s="1"/>
  <c r="J65" i="5"/>
  <c r="G65" i="5" s="1"/>
  <c r="J63" i="5"/>
  <c r="G63" i="5" s="1"/>
  <c r="J62" i="5"/>
  <c r="G62" i="5" s="1"/>
  <c r="J61" i="5"/>
  <c r="G61" i="5" s="1"/>
  <c r="J58" i="5"/>
  <c r="G58" i="5" s="1"/>
  <c r="J56" i="5"/>
  <c r="G56" i="5" s="1"/>
  <c r="J64" i="5"/>
  <c r="G64" i="5" s="1"/>
  <c r="J66" i="5"/>
  <c r="G66" i="5" s="1"/>
  <c r="G99" i="5"/>
  <c r="G73" i="5"/>
  <c r="G81" i="5"/>
  <c r="BE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 s="1"/>
  <c r="BF45" i="6" l="1"/>
  <c r="BE45" i="6"/>
  <c r="BN46" i="6"/>
  <c r="CO45" i="6"/>
  <c r="BY46" i="6"/>
  <c r="CV45" i="6"/>
  <c r="CV44" i="6"/>
  <c r="BR45" i="6"/>
  <c r="BR44" i="6"/>
  <c r="CN45" i="6"/>
  <c r="CN44" i="6"/>
  <c r="BH45" i="6"/>
  <c r="BH44" i="6"/>
  <c r="DA45" i="6"/>
  <c r="DA44" i="6"/>
  <c r="BV45" i="6"/>
  <c r="BV44" i="6"/>
  <c r="DB45" i="6"/>
  <c r="DB44" i="6"/>
  <c r="BZ45" i="6"/>
  <c r="BZ44" i="6"/>
  <c r="CB45" i="6"/>
  <c r="CB44" i="6"/>
  <c r="BK45" i="6"/>
  <c r="BK44" i="6"/>
  <c r="BQ44" i="6"/>
  <c r="BQ45" i="6"/>
  <c r="BX45" i="6"/>
  <c r="BX44" i="6"/>
  <c r="CK45" i="6"/>
  <c r="CK44" i="6"/>
  <c r="BL45" i="6"/>
  <c r="BL44" i="6"/>
  <c r="CR45" i="6"/>
  <c r="CR44" i="6"/>
  <c r="BP45" i="6"/>
  <c r="BP44" i="6"/>
  <c r="CA46" i="6"/>
  <c r="CA47" i="6"/>
  <c r="CI45" i="6"/>
  <c r="CI44" i="6"/>
  <c r="BS44" i="6"/>
  <c r="BS45" i="6"/>
  <c r="CF47" i="6"/>
  <c r="CF46" i="6"/>
  <c r="CA44" i="6"/>
  <c r="CA45" i="6"/>
  <c r="CX45" i="6"/>
  <c r="CX44" i="6"/>
  <c r="CK47" i="6"/>
  <c r="CK46" i="6"/>
  <c r="CP47" i="6"/>
  <c r="CP46" i="6"/>
  <c r="CL45" i="6"/>
  <c r="CL44" i="6"/>
  <c r="CD47" i="6"/>
  <c r="CD46" i="6"/>
  <c r="BV47" i="6"/>
  <c r="BV46" i="6"/>
  <c r="CB47" i="6"/>
  <c r="CB46" i="6"/>
  <c r="CG45" i="6"/>
  <c r="CG44" i="6"/>
  <c r="CJ45" i="6"/>
  <c r="CJ44" i="6"/>
  <c r="BT45" i="6"/>
  <c r="BT44" i="6"/>
  <c r="BK47" i="6"/>
  <c r="BK46" i="6"/>
  <c r="CE44" i="6"/>
  <c r="CE45" i="6"/>
  <c r="BO45" i="6"/>
  <c r="BO44" i="6"/>
  <c r="BX47" i="6"/>
  <c r="BX46" i="6"/>
  <c r="CQ45" i="6"/>
  <c r="CQ44" i="6"/>
  <c r="CC45" i="6"/>
  <c r="CC44" i="6"/>
  <c r="CC47" i="6"/>
  <c r="CC46" i="6"/>
  <c r="CS45" i="6"/>
  <c r="CS44" i="6"/>
  <c r="DB47" i="6"/>
  <c r="DB46" i="6"/>
  <c r="CP45" i="6"/>
  <c r="CP44" i="6"/>
  <c r="CH45" i="6"/>
  <c r="CH44" i="6"/>
  <c r="BT47" i="6"/>
  <c r="BT46" i="6"/>
  <c r="CW46" i="6"/>
  <c r="CW47" i="6"/>
  <c r="BU45" i="6"/>
  <c r="BU44" i="6"/>
  <c r="CZ47" i="6"/>
  <c r="CZ46" i="6"/>
  <c r="CR47" i="6"/>
  <c r="CR46" i="6"/>
  <c r="CF45" i="6"/>
  <c r="CF44" i="6"/>
  <c r="CD45" i="6"/>
  <c r="CD44" i="6"/>
  <c r="BP47" i="6"/>
  <c r="BP46" i="6"/>
  <c r="BU47" i="6"/>
  <c r="BU46" i="6"/>
  <c r="CH47" i="6"/>
  <c r="CH46" i="6"/>
  <c r="BZ47" i="6"/>
  <c r="BZ46" i="6"/>
  <c r="BJ47" i="6"/>
  <c r="BJ46" i="6"/>
  <c r="CS47" i="6"/>
  <c r="CS46" i="6"/>
  <c r="BL47" i="6"/>
  <c r="BL46" i="6"/>
  <c r="CW44" i="6"/>
  <c r="CW45" i="6"/>
  <c r="CZ45" i="6"/>
  <c r="CZ44" i="6"/>
  <c r="CQ47" i="6"/>
  <c r="CQ46" i="6"/>
  <c r="CM44" i="6"/>
  <c r="CM45" i="6"/>
  <c r="BW45" i="6"/>
  <c r="BW44" i="6"/>
  <c r="BG44" i="6"/>
  <c r="BG45" i="6"/>
  <c r="CN47" i="6"/>
  <c r="CN46" i="6"/>
  <c r="BH47" i="6"/>
  <c r="BH46" i="6"/>
  <c r="CT47" i="6"/>
  <c r="CT46" i="6"/>
  <c r="BM47" i="6"/>
  <c r="BM46" i="6"/>
  <c r="CL47" i="6"/>
  <c r="CL46" i="6"/>
  <c r="BJ45" i="6"/>
  <c r="BJ44" i="6"/>
  <c r="CJ47" i="6"/>
  <c r="CJ46" i="6"/>
  <c r="DA47" i="6"/>
  <c r="DA46" i="6"/>
  <c r="CV47" i="6"/>
  <c r="CV46" i="6"/>
  <c r="G9" i="34"/>
  <c r="AS8" i="4" l="1"/>
  <c r="AP8" i="4"/>
  <c r="AM12" i="4"/>
  <c r="G27" i="19" l="1"/>
  <c r="G8" i="19"/>
  <c r="G29" i="8"/>
  <c r="G9" i="8"/>
  <c r="G30" i="17"/>
  <c r="G8" i="17"/>
  <c r="G24" i="13"/>
  <c r="G6" i="13"/>
  <c r="G27" i="11"/>
  <c r="G26" i="11"/>
  <c r="G25" i="11"/>
  <c r="G11" i="6"/>
  <c r="G13" i="6" l="1"/>
  <c r="M5" i="33"/>
  <c r="M5" i="18"/>
  <c r="M5" i="16"/>
  <c r="M5" i="14"/>
  <c r="M5" i="12"/>
  <c r="M5" i="10"/>
  <c r="M5" i="7"/>
  <c r="M5" i="5"/>
  <c r="BW5" i="4" l="1"/>
  <c r="CL46" i="4" l="1"/>
  <c r="CN15" i="4"/>
  <c r="C94" i="33" l="1"/>
  <c r="E94" i="33"/>
  <c r="C95" i="33"/>
  <c r="E95" i="33"/>
  <c r="C96" i="33"/>
  <c r="E96" i="33"/>
  <c r="C97" i="33"/>
  <c r="E97" i="33"/>
  <c r="E93" i="33"/>
  <c r="C93" i="33"/>
  <c r="C81" i="33"/>
  <c r="E81" i="33"/>
  <c r="C82" i="33"/>
  <c r="E82" i="33"/>
  <c r="E80" i="33"/>
  <c r="C80" i="33"/>
  <c r="C60" i="33"/>
  <c r="D60" i="33"/>
  <c r="E60" i="33"/>
  <c r="E59" i="33"/>
  <c r="D59" i="33"/>
  <c r="C59" i="33"/>
  <c r="C7" i="33"/>
  <c r="D7" i="33"/>
  <c r="E7" i="33"/>
  <c r="C8" i="33"/>
  <c r="D8" i="33"/>
  <c r="E8" i="33"/>
  <c r="C9" i="33"/>
  <c r="D9" i="33"/>
  <c r="E9" i="33"/>
  <c r="E6" i="33"/>
  <c r="D6" i="33"/>
  <c r="C6" i="33"/>
  <c r="F111" i="47"/>
  <c r="F97" i="33" s="1"/>
  <c r="F110" i="47"/>
  <c r="F96" i="33" s="1"/>
  <c r="F109" i="47"/>
  <c r="F95" i="33" s="1"/>
  <c r="F108" i="47"/>
  <c r="F94" i="33" s="1"/>
  <c r="F107" i="47"/>
  <c r="F93" i="33" s="1"/>
  <c r="F96" i="47"/>
  <c r="F89" i="33" s="1"/>
  <c r="F90" i="47"/>
  <c r="F83" i="33" s="1"/>
  <c r="F89" i="47"/>
  <c r="F82" i="33" s="1"/>
  <c r="F88" i="47"/>
  <c r="F81" i="33" s="1"/>
  <c r="F87" i="47"/>
  <c r="F80" i="33" s="1"/>
  <c r="F75" i="47"/>
  <c r="F68" i="33" s="1"/>
  <c r="F69" i="47"/>
  <c r="F62" i="33" s="1"/>
  <c r="J62" i="33" s="1"/>
  <c r="G62" i="33" s="1"/>
  <c r="F68" i="47"/>
  <c r="F61" i="33" s="1"/>
  <c r="F67" i="47"/>
  <c r="F60" i="33" s="1"/>
  <c r="F66" i="47"/>
  <c r="F59" i="33" s="1"/>
  <c r="F55" i="47"/>
  <c r="F55" i="33" s="1"/>
  <c r="F24" i="47"/>
  <c r="F24" i="33" s="1"/>
  <c r="F23" i="47"/>
  <c r="F23" i="33" s="1"/>
  <c r="F22" i="47"/>
  <c r="F22" i="33" s="1"/>
  <c r="F21" i="47"/>
  <c r="F21" i="33" s="1"/>
  <c r="F20" i="47"/>
  <c r="F20" i="33" s="1"/>
  <c r="F19" i="47"/>
  <c r="F19" i="33" s="1"/>
  <c r="F18" i="47"/>
  <c r="F18" i="33" s="1"/>
  <c r="F17" i="47"/>
  <c r="F17" i="33" s="1"/>
  <c r="F16" i="47"/>
  <c r="F16" i="33" s="1"/>
  <c r="F15" i="47"/>
  <c r="F15" i="33" s="1"/>
  <c r="F14" i="47"/>
  <c r="F14" i="33" s="1"/>
  <c r="F13" i="47"/>
  <c r="F13" i="33" s="1"/>
  <c r="F12" i="47"/>
  <c r="F12" i="33" s="1"/>
  <c r="F11" i="47"/>
  <c r="F11" i="33" s="1"/>
  <c r="F10" i="47"/>
  <c r="F10" i="33" s="1"/>
  <c r="F9" i="47"/>
  <c r="F9" i="33" s="1"/>
  <c r="F8" i="47"/>
  <c r="F8" i="33" s="1"/>
  <c r="F7" i="47"/>
  <c r="F7" i="33" s="1"/>
  <c r="F6" i="47"/>
  <c r="F6" i="33" s="1"/>
  <c r="C94" i="18"/>
  <c r="E94" i="18"/>
  <c r="C95" i="18"/>
  <c r="E95" i="18"/>
  <c r="F95" i="18"/>
  <c r="C96" i="18"/>
  <c r="E96" i="18"/>
  <c r="C97" i="18"/>
  <c r="E97" i="18"/>
  <c r="E93" i="18"/>
  <c r="C93" i="18"/>
  <c r="C81" i="18"/>
  <c r="E81" i="18"/>
  <c r="C82" i="18"/>
  <c r="E82" i="18"/>
  <c r="E80" i="18"/>
  <c r="C80" i="18"/>
  <c r="C60" i="18"/>
  <c r="D60" i="18"/>
  <c r="E60" i="18"/>
  <c r="C61" i="18"/>
  <c r="D61" i="18"/>
  <c r="E61" i="18"/>
  <c r="F61" i="18"/>
  <c r="E59" i="18"/>
  <c r="D59" i="18"/>
  <c r="C59" i="18"/>
  <c r="C7" i="18"/>
  <c r="D7" i="18"/>
  <c r="E7" i="18"/>
  <c r="C8" i="18"/>
  <c r="D8" i="18"/>
  <c r="E8" i="18"/>
  <c r="C9" i="18"/>
  <c r="D9" i="18"/>
  <c r="E9" i="18"/>
  <c r="E6" i="18"/>
  <c r="D6" i="18"/>
  <c r="C6" i="18"/>
  <c r="F111" i="46"/>
  <c r="F97" i="18" s="1"/>
  <c r="F110" i="46"/>
  <c r="F96" i="18" s="1"/>
  <c r="F109" i="46"/>
  <c r="F108" i="46"/>
  <c r="F94" i="18" s="1"/>
  <c r="F107" i="46"/>
  <c r="F93" i="18" s="1"/>
  <c r="F96" i="46"/>
  <c r="F89" i="18" s="1"/>
  <c r="F90" i="46"/>
  <c r="F83" i="18" s="1"/>
  <c r="F89" i="46"/>
  <c r="F82" i="18" s="1"/>
  <c r="F88" i="46"/>
  <c r="F81" i="18" s="1"/>
  <c r="F87" i="46"/>
  <c r="F80" i="18" s="1"/>
  <c r="F75" i="46"/>
  <c r="F68" i="18" s="1"/>
  <c r="F69" i="46"/>
  <c r="F62" i="18" s="1"/>
  <c r="F68" i="46"/>
  <c r="F67" i="46"/>
  <c r="F60" i="18" s="1"/>
  <c r="F66" i="46"/>
  <c r="F59" i="18" s="1"/>
  <c r="F55" i="46"/>
  <c r="F55" i="18" s="1"/>
  <c r="F24" i="46"/>
  <c r="F24" i="18" s="1"/>
  <c r="F23" i="46"/>
  <c r="F23" i="18" s="1"/>
  <c r="F22" i="46"/>
  <c r="F22" i="18" s="1"/>
  <c r="F21" i="46"/>
  <c r="F21" i="18" s="1"/>
  <c r="F20" i="46"/>
  <c r="F20" i="18" s="1"/>
  <c r="F19" i="46"/>
  <c r="F19" i="18" s="1"/>
  <c r="F18" i="46"/>
  <c r="F18" i="18" s="1"/>
  <c r="F17" i="46"/>
  <c r="F17" i="18" s="1"/>
  <c r="F16" i="46"/>
  <c r="F16" i="18" s="1"/>
  <c r="F15" i="46"/>
  <c r="F15" i="18" s="1"/>
  <c r="F14" i="46"/>
  <c r="F14" i="18" s="1"/>
  <c r="F13" i="46"/>
  <c r="F13" i="18" s="1"/>
  <c r="F12" i="46"/>
  <c r="F12" i="18" s="1"/>
  <c r="F11" i="46"/>
  <c r="F11" i="18" s="1"/>
  <c r="F10" i="46"/>
  <c r="F10" i="18" s="1"/>
  <c r="F9" i="46"/>
  <c r="F9" i="18" s="1"/>
  <c r="F8" i="46"/>
  <c r="F8" i="18" s="1"/>
  <c r="F7" i="46"/>
  <c r="F7" i="18" s="1"/>
  <c r="F6" i="46"/>
  <c r="F6" i="18" s="1"/>
  <c r="C94" i="16"/>
  <c r="E94" i="16"/>
  <c r="C95" i="16"/>
  <c r="E95" i="16"/>
  <c r="F95" i="16"/>
  <c r="C96" i="16"/>
  <c r="E96" i="16"/>
  <c r="C97" i="16"/>
  <c r="E97" i="16"/>
  <c r="E93" i="16"/>
  <c r="C93" i="16"/>
  <c r="C81" i="16"/>
  <c r="E81" i="16"/>
  <c r="C82" i="16"/>
  <c r="E82" i="16"/>
  <c r="E80" i="16"/>
  <c r="C80" i="16"/>
  <c r="C60" i="16"/>
  <c r="D60" i="16"/>
  <c r="E60" i="16"/>
  <c r="C61" i="16"/>
  <c r="D61" i="16"/>
  <c r="E61" i="16"/>
  <c r="E59" i="16"/>
  <c r="D59" i="16"/>
  <c r="C59" i="16"/>
  <c r="C7" i="16"/>
  <c r="D7" i="16"/>
  <c r="E7" i="16"/>
  <c r="C8" i="16"/>
  <c r="D8" i="16"/>
  <c r="E8" i="16"/>
  <c r="C9" i="16"/>
  <c r="D9" i="16"/>
  <c r="E9" i="16"/>
  <c r="C10" i="16"/>
  <c r="D10" i="16"/>
  <c r="E10" i="16"/>
  <c r="F10" i="16"/>
  <c r="E6" i="16"/>
  <c r="D6" i="16"/>
  <c r="C6" i="16"/>
  <c r="F111" i="45"/>
  <c r="F97" i="16" s="1"/>
  <c r="F110" i="45"/>
  <c r="F96" i="16" s="1"/>
  <c r="F109" i="45"/>
  <c r="F108" i="45"/>
  <c r="F94" i="16" s="1"/>
  <c r="F107" i="45"/>
  <c r="F93" i="16" s="1"/>
  <c r="F96" i="45"/>
  <c r="F89" i="16" s="1"/>
  <c r="F90" i="45"/>
  <c r="F83" i="16" s="1"/>
  <c r="F89" i="45"/>
  <c r="F82" i="16" s="1"/>
  <c r="F88" i="45"/>
  <c r="F81" i="16" s="1"/>
  <c r="F87" i="45"/>
  <c r="F80" i="16" s="1"/>
  <c r="F75" i="45"/>
  <c r="F68" i="16" s="1"/>
  <c r="F69" i="45"/>
  <c r="F62" i="16" s="1"/>
  <c r="F68" i="45"/>
  <c r="F61" i="16" s="1"/>
  <c r="F67" i="45"/>
  <c r="F60" i="16" s="1"/>
  <c r="F66" i="45"/>
  <c r="F59" i="16" s="1"/>
  <c r="F55" i="45"/>
  <c r="F55" i="16" s="1"/>
  <c r="F24" i="45"/>
  <c r="F24" i="16" s="1"/>
  <c r="F23" i="45"/>
  <c r="F23" i="16" s="1"/>
  <c r="F22" i="45"/>
  <c r="F22" i="16" s="1"/>
  <c r="F21" i="45"/>
  <c r="F21" i="16" s="1"/>
  <c r="F20" i="45"/>
  <c r="F20" i="16" s="1"/>
  <c r="F19" i="45"/>
  <c r="F19" i="16" s="1"/>
  <c r="F18" i="45"/>
  <c r="F18" i="16" s="1"/>
  <c r="F17" i="45"/>
  <c r="F17" i="16" s="1"/>
  <c r="F16" i="45"/>
  <c r="F16" i="16" s="1"/>
  <c r="F15" i="45"/>
  <c r="F15" i="16" s="1"/>
  <c r="F14" i="45"/>
  <c r="F14" i="16" s="1"/>
  <c r="F13" i="45"/>
  <c r="F13" i="16" s="1"/>
  <c r="F12" i="45"/>
  <c r="F12" i="16" s="1"/>
  <c r="F11" i="45"/>
  <c r="F11" i="16" s="1"/>
  <c r="F10" i="45"/>
  <c r="F9" i="45"/>
  <c r="F9" i="16" s="1"/>
  <c r="F8" i="45"/>
  <c r="F8" i="16" s="1"/>
  <c r="F7" i="45"/>
  <c r="F7" i="16" s="1"/>
  <c r="F6" i="45"/>
  <c r="F6" i="16" s="1"/>
  <c r="C94" i="14"/>
  <c r="E94" i="14"/>
  <c r="C95" i="14"/>
  <c r="E95" i="14"/>
  <c r="C96" i="14"/>
  <c r="E96" i="14"/>
  <c r="C97" i="14"/>
  <c r="E97" i="14"/>
  <c r="E93" i="14"/>
  <c r="C93" i="14"/>
  <c r="C81" i="14"/>
  <c r="E81" i="14"/>
  <c r="E80" i="14"/>
  <c r="C80" i="14"/>
  <c r="C60" i="14"/>
  <c r="D60" i="14"/>
  <c r="E60" i="14"/>
  <c r="C61" i="14"/>
  <c r="D61" i="14"/>
  <c r="E61" i="14"/>
  <c r="F61" i="14"/>
  <c r="E59" i="14"/>
  <c r="D59" i="14"/>
  <c r="C59" i="14"/>
  <c r="C7" i="14"/>
  <c r="D7" i="14"/>
  <c r="E7" i="14"/>
  <c r="C8" i="14"/>
  <c r="D8" i="14"/>
  <c r="E8" i="14"/>
  <c r="C9" i="14"/>
  <c r="D9" i="14"/>
  <c r="E9" i="14"/>
  <c r="F9" i="14"/>
  <c r="C10" i="14"/>
  <c r="D10" i="14"/>
  <c r="E10" i="14"/>
  <c r="F10" i="14"/>
  <c r="E6" i="14"/>
  <c r="D6" i="14"/>
  <c r="C6" i="14"/>
  <c r="F111" i="44"/>
  <c r="F97" i="14" s="1"/>
  <c r="F110" i="44"/>
  <c r="F96" i="14" s="1"/>
  <c r="F109" i="44"/>
  <c r="F95" i="14" s="1"/>
  <c r="F108" i="44"/>
  <c r="F94" i="14" s="1"/>
  <c r="F107" i="44"/>
  <c r="F93" i="14" s="1"/>
  <c r="F96" i="44"/>
  <c r="F89" i="14" s="1"/>
  <c r="F90" i="44"/>
  <c r="F83" i="14" s="1"/>
  <c r="F89" i="44"/>
  <c r="F82" i="14" s="1"/>
  <c r="F88" i="44"/>
  <c r="F81" i="14" s="1"/>
  <c r="F87" i="44"/>
  <c r="F80" i="14" s="1"/>
  <c r="F75" i="44"/>
  <c r="F68" i="14" s="1"/>
  <c r="F69" i="44"/>
  <c r="F62" i="14" s="1"/>
  <c r="F68" i="44"/>
  <c r="F67" i="44"/>
  <c r="F60" i="14" s="1"/>
  <c r="F66" i="44"/>
  <c r="F59" i="14" s="1"/>
  <c r="F55" i="44"/>
  <c r="F55" i="14" s="1"/>
  <c r="F24" i="44"/>
  <c r="F24" i="14" s="1"/>
  <c r="F23" i="44"/>
  <c r="F23" i="14" s="1"/>
  <c r="F22" i="44"/>
  <c r="F22" i="14" s="1"/>
  <c r="F21" i="44"/>
  <c r="F21" i="14" s="1"/>
  <c r="F20" i="44"/>
  <c r="F20" i="14" s="1"/>
  <c r="F19" i="44"/>
  <c r="F19" i="14" s="1"/>
  <c r="F18" i="44"/>
  <c r="F18" i="14" s="1"/>
  <c r="F17" i="44"/>
  <c r="F17" i="14" s="1"/>
  <c r="F16" i="44"/>
  <c r="F16" i="14" s="1"/>
  <c r="F15" i="44"/>
  <c r="F15" i="14" s="1"/>
  <c r="F14" i="44"/>
  <c r="F14" i="14" s="1"/>
  <c r="F13" i="44"/>
  <c r="F13" i="14" s="1"/>
  <c r="F12" i="44"/>
  <c r="F12" i="14" s="1"/>
  <c r="F11" i="44"/>
  <c r="F11" i="14" s="1"/>
  <c r="F10" i="44"/>
  <c r="F9" i="44"/>
  <c r="F8" i="44"/>
  <c r="F8" i="14" s="1"/>
  <c r="F7" i="44"/>
  <c r="F7" i="14" s="1"/>
  <c r="F6" i="44"/>
  <c r="F6" i="14" s="1"/>
  <c r="C94" i="12"/>
  <c r="E94" i="12"/>
  <c r="C95" i="12"/>
  <c r="E95" i="12"/>
  <c r="C96" i="12"/>
  <c r="E96" i="12"/>
  <c r="C97" i="12"/>
  <c r="E97" i="12"/>
  <c r="E93" i="12"/>
  <c r="C93" i="12"/>
  <c r="C81" i="12"/>
  <c r="E81" i="12"/>
  <c r="E80" i="12"/>
  <c r="C80" i="12"/>
  <c r="C60" i="12"/>
  <c r="D60" i="12"/>
  <c r="E60" i="12"/>
  <c r="C61" i="12"/>
  <c r="D61" i="12"/>
  <c r="E61" i="12"/>
  <c r="E59" i="12"/>
  <c r="D59" i="12"/>
  <c r="C59" i="12"/>
  <c r="C7" i="12"/>
  <c r="D7" i="12"/>
  <c r="E7" i="12"/>
  <c r="C8" i="12"/>
  <c r="D8" i="12"/>
  <c r="E8" i="12"/>
  <c r="C9" i="12"/>
  <c r="D9" i="12"/>
  <c r="E9" i="12"/>
  <c r="E6" i="12"/>
  <c r="D6" i="12"/>
  <c r="C6" i="12"/>
  <c r="F111" i="43"/>
  <c r="F97" i="12" s="1"/>
  <c r="F110" i="43"/>
  <c r="F96" i="12" s="1"/>
  <c r="F109" i="43"/>
  <c r="F95" i="12" s="1"/>
  <c r="F108" i="43"/>
  <c r="F94" i="12" s="1"/>
  <c r="F107" i="43"/>
  <c r="F93" i="12" s="1"/>
  <c r="F96" i="43"/>
  <c r="F89" i="12" s="1"/>
  <c r="F90" i="43"/>
  <c r="F83" i="12" s="1"/>
  <c r="J83" i="12" s="1"/>
  <c r="G83" i="12" s="1"/>
  <c r="F89" i="43"/>
  <c r="F82" i="12" s="1"/>
  <c r="F88" i="43"/>
  <c r="F81" i="12" s="1"/>
  <c r="F87" i="43"/>
  <c r="F80" i="12" s="1"/>
  <c r="F75" i="43"/>
  <c r="F68" i="12" s="1"/>
  <c r="F69" i="43"/>
  <c r="F62" i="12" s="1"/>
  <c r="F68" i="43"/>
  <c r="F61" i="12" s="1"/>
  <c r="F67" i="43"/>
  <c r="F60" i="12" s="1"/>
  <c r="F66" i="43"/>
  <c r="F59" i="12" s="1"/>
  <c r="F55" i="43"/>
  <c r="F55" i="12" s="1"/>
  <c r="F24" i="43"/>
  <c r="F24" i="12" s="1"/>
  <c r="F23" i="43"/>
  <c r="F23" i="12" s="1"/>
  <c r="F22" i="43"/>
  <c r="F22" i="12" s="1"/>
  <c r="F21" i="43"/>
  <c r="F21" i="12" s="1"/>
  <c r="F20" i="43"/>
  <c r="F20" i="12" s="1"/>
  <c r="F19" i="43"/>
  <c r="F19" i="12" s="1"/>
  <c r="F18" i="43"/>
  <c r="F18" i="12" s="1"/>
  <c r="F17" i="43"/>
  <c r="F17" i="12" s="1"/>
  <c r="F16" i="43"/>
  <c r="F16" i="12" s="1"/>
  <c r="F15" i="43"/>
  <c r="F15" i="12" s="1"/>
  <c r="F14" i="43"/>
  <c r="F14" i="12" s="1"/>
  <c r="F13" i="43"/>
  <c r="F13" i="12" s="1"/>
  <c r="F12" i="43"/>
  <c r="F12" i="12" s="1"/>
  <c r="F11" i="43"/>
  <c r="F11" i="12" s="1"/>
  <c r="F10" i="43"/>
  <c r="F10" i="12" s="1"/>
  <c r="F9" i="43"/>
  <c r="F9" i="12" s="1"/>
  <c r="F8" i="43"/>
  <c r="F8" i="12" s="1"/>
  <c r="F7" i="43"/>
  <c r="F7" i="12" s="1"/>
  <c r="F6" i="43"/>
  <c r="F6" i="12" s="1"/>
  <c r="C94" i="7"/>
  <c r="E94" i="7"/>
  <c r="C95" i="7"/>
  <c r="E95" i="7"/>
  <c r="C96" i="7"/>
  <c r="E96" i="7"/>
  <c r="C97" i="7"/>
  <c r="E97" i="7"/>
  <c r="E93" i="7"/>
  <c r="C93" i="7"/>
  <c r="C81" i="7"/>
  <c r="E81" i="7"/>
  <c r="C82" i="7"/>
  <c r="E82" i="7"/>
  <c r="J83" i="7"/>
  <c r="E80" i="7"/>
  <c r="C80" i="7"/>
  <c r="C60" i="7"/>
  <c r="D60" i="7"/>
  <c r="E60" i="7"/>
  <c r="C61" i="7"/>
  <c r="D61" i="7"/>
  <c r="E61" i="7"/>
  <c r="E59" i="7"/>
  <c r="D59" i="7"/>
  <c r="C59" i="7"/>
  <c r="C7" i="7"/>
  <c r="D7" i="7"/>
  <c r="E7" i="7"/>
  <c r="C8" i="7"/>
  <c r="D8" i="7"/>
  <c r="E8" i="7"/>
  <c r="E6" i="7"/>
  <c r="D6" i="7"/>
  <c r="C6" i="7"/>
  <c r="F111" i="42"/>
  <c r="F97" i="7" s="1"/>
  <c r="F110" i="42"/>
  <c r="F96" i="7" s="1"/>
  <c r="F109" i="42"/>
  <c r="F95" i="7" s="1"/>
  <c r="F108" i="42"/>
  <c r="F94" i="7" s="1"/>
  <c r="F107" i="42"/>
  <c r="F93" i="7" s="1"/>
  <c r="F96" i="42"/>
  <c r="F89" i="7" s="1"/>
  <c r="J89" i="7" s="1"/>
  <c r="F95" i="42"/>
  <c r="F88" i="7" s="1"/>
  <c r="J88" i="7" s="1"/>
  <c r="G88" i="7" s="1"/>
  <c r="F89" i="42"/>
  <c r="F82" i="7" s="1"/>
  <c r="F88" i="42"/>
  <c r="F81" i="7" s="1"/>
  <c r="F87" i="42"/>
  <c r="F80" i="7" s="1"/>
  <c r="F75" i="42"/>
  <c r="F68" i="7" s="1"/>
  <c r="F69" i="42"/>
  <c r="F62" i="7" s="1"/>
  <c r="F68" i="42"/>
  <c r="F61" i="7" s="1"/>
  <c r="F67" i="42"/>
  <c r="F60" i="7" s="1"/>
  <c r="F66" i="42"/>
  <c r="F59" i="7" s="1"/>
  <c r="F55" i="42"/>
  <c r="F55" i="7" s="1"/>
  <c r="F24" i="42"/>
  <c r="F24" i="7" s="1"/>
  <c r="J24" i="7" s="1"/>
  <c r="F23" i="42"/>
  <c r="F23" i="7" s="1"/>
  <c r="J23" i="7" s="1"/>
  <c r="F22" i="42"/>
  <c r="F22" i="7" s="1"/>
  <c r="F21" i="42"/>
  <c r="F21" i="7" s="1"/>
  <c r="F20" i="42"/>
  <c r="F20" i="7" s="1"/>
  <c r="J20" i="7" s="1"/>
  <c r="F19" i="42"/>
  <c r="F19" i="7" s="1"/>
  <c r="J19" i="7" s="1"/>
  <c r="F18" i="42"/>
  <c r="F18" i="7" s="1"/>
  <c r="F17" i="42"/>
  <c r="F17" i="7" s="1"/>
  <c r="F16" i="42"/>
  <c r="F16" i="7" s="1"/>
  <c r="J16" i="7" s="1"/>
  <c r="F15" i="42"/>
  <c r="F15" i="7" s="1"/>
  <c r="F14" i="42"/>
  <c r="F14" i="7" s="1"/>
  <c r="F13" i="42"/>
  <c r="F13" i="7" s="1"/>
  <c r="F12" i="42"/>
  <c r="F12" i="7" s="1"/>
  <c r="F11" i="42"/>
  <c r="F11" i="7" s="1"/>
  <c r="F10" i="42"/>
  <c r="F10" i="7" s="1"/>
  <c r="F9" i="42"/>
  <c r="F9" i="7" s="1"/>
  <c r="F8" i="42"/>
  <c r="F8" i="7" s="1"/>
  <c r="F7" i="42"/>
  <c r="F7" i="7" s="1"/>
  <c r="F6" i="42"/>
  <c r="F6" i="7" s="1"/>
  <c r="E147" i="5"/>
  <c r="C147" i="5"/>
  <c r="E146" i="5"/>
  <c r="C146" i="5"/>
  <c r="E145" i="5"/>
  <c r="C145" i="5"/>
  <c r="E144" i="5"/>
  <c r="C144" i="5"/>
  <c r="E143" i="5"/>
  <c r="C143" i="5"/>
  <c r="E130" i="5"/>
  <c r="C130" i="5"/>
  <c r="E109" i="5"/>
  <c r="D109" i="5"/>
  <c r="C109" i="5"/>
  <c r="N10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E6" i="5"/>
  <c r="D6" i="5"/>
  <c r="C6" i="5"/>
  <c r="H161" i="41"/>
  <c r="F147" i="5" s="1"/>
  <c r="H160" i="41"/>
  <c r="F146" i="5" s="1"/>
  <c r="H159" i="41"/>
  <c r="F145" i="5" s="1"/>
  <c r="H158" i="41"/>
  <c r="F144" i="5" s="1"/>
  <c r="H157" i="41"/>
  <c r="F143" i="5" s="1"/>
  <c r="H146" i="41"/>
  <c r="F139" i="5" s="1"/>
  <c r="H140" i="41"/>
  <c r="F133" i="5" s="1"/>
  <c r="H139" i="41"/>
  <c r="F132" i="5" s="1"/>
  <c r="H138" i="41"/>
  <c r="F131" i="5" s="1"/>
  <c r="H137" i="41"/>
  <c r="F130" i="5" s="1"/>
  <c r="H125" i="41"/>
  <c r="F118" i="5" s="1"/>
  <c r="J118" i="5" s="1"/>
  <c r="H119" i="41"/>
  <c r="F112" i="5" s="1"/>
  <c r="J112" i="5" s="1"/>
  <c r="H118" i="41"/>
  <c r="F111" i="5" s="1"/>
  <c r="J111" i="5" s="1"/>
  <c r="H117" i="41"/>
  <c r="F110" i="5" s="1"/>
  <c r="J110" i="5" s="1"/>
  <c r="H116" i="41"/>
  <c r="F109" i="5" s="1"/>
  <c r="H105" i="41"/>
  <c r="F105" i="5" s="1"/>
  <c r="H54" i="41"/>
  <c r="F54" i="5" s="1"/>
  <c r="H53" i="41"/>
  <c r="F53" i="5" s="1"/>
  <c r="H52" i="41"/>
  <c r="F52" i="5" s="1"/>
  <c r="H51" i="41"/>
  <c r="F51" i="5" s="1"/>
  <c r="H50" i="41"/>
  <c r="F50" i="5" s="1"/>
  <c r="H49" i="41"/>
  <c r="F49" i="5" s="1"/>
  <c r="H48" i="41"/>
  <c r="F48" i="5" s="1"/>
  <c r="H47" i="41"/>
  <c r="F47" i="5" s="1"/>
  <c r="H46" i="41"/>
  <c r="F46" i="5" s="1"/>
  <c r="H45" i="41"/>
  <c r="F45" i="5" s="1"/>
  <c r="H44" i="41"/>
  <c r="F44" i="5" s="1"/>
  <c r="H43" i="41"/>
  <c r="F43" i="5" s="1"/>
  <c r="H42" i="41"/>
  <c r="F42" i="5" s="1"/>
  <c r="H41" i="41"/>
  <c r="F41" i="5" s="1"/>
  <c r="H40" i="41"/>
  <c r="F40" i="5" s="1"/>
  <c r="H39" i="41"/>
  <c r="F39" i="5" s="1"/>
  <c r="H38" i="41"/>
  <c r="F38" i="5" s="1"/>
  <c r="H37" i="41"/>
  <c r="F37" i="5" s="1"/>
  <c r="H36" i="41"/>
  <c r="F36" i="5" s="1"/>
  <c r="H35" i="41"/>
  <c r="F35" i="5" s="1"/>
  <c r="H34" i="41"/>
  <c r="F34" i="5" s="1"/>
  <c r="H33" i="41"/>
  <c r="F33" i="5" s="1"/>
  <c r="H32" i="41"/>
  <c r="F32" i="5" s="1"/>
  <c r="H31" i="41"/>
  <c r="F31" i="5" s="1"/>
  <c r="H30" i="41"/>
  <c r="F30" i="5" s="1"/>
  <c r="H29" i="41"/>
  <c r="F29" i="5" s="1"/>
  <c r="H28" i="41"/>
  <c r="F28" i="5" s="1"/>
  <c r="H27" i="41"/>
  <c r="F27" i="5" s="1"/>
  <c r="H26" i="41"/>
  <c r="F26" i="5" s="1"/>
  <c r="H25" i="41"/>
  <c r="F25" i="5" s="1"/>
  <c r="H24" i="41"/>
  <c r="F24" i="5" s="1"/>
  <c r="H23" i="41"/>
  <c r="F23" i="5" s="1"/>
  <c r="H22" i="41"/>
  <c r="F22" i="5" s="1"/>
  <c r="H21" i="41"/>
  <c r="F21" i="5" s="1"/>
  <c r="H20" i="41"/>
  <c r="F20" i="5" s="1"/>
  <c r="H19" i="41"/>
  <c r="F19" i="5" s="1"/>
  <c r="H18" i="41"/>
  <c r="F18" i="5" s="1"/>
  <c r="H17" i="41"/>
  <c r="F17" i="5" s="1"/>
  <c r="H16" i="41"/>
  <c r="F16" i="5" s="1"/>
  <c r="H15" i="41"/>
  <c r="F15" i="5" s="1"/>
  <c r="H14" i="41"/>
  <c r="F14" i="5" s="1"/>
  <c r="H13" i="41"/>
  <c r="F13" i="5" s="1"/>
  <c r="H12" i="41"/>
  <c r="F12" i="5" s="1"/>
  <c r="H11" i="41"/>
  <c r="F11" i="5" s="1"/>
  <c r="H10" i="41"/>
  <c r="F10" i="5" s="1"/>
  <c r="H9" i="41"/>
  <c r="F9" i="5" s="1"/>
  <c r="H8" i="41"/>
  <c r="F8" i="5" s="1"/>
  <c r="H7" i="41"/>
  <c r="F7" i="5" s="1"/>
  <c r="H6" i="41"/>
  <c r="F6" i="5" s="1"/>
  <c r="C144" i="10"/>
  <c r="E144" i="10"/>
  <c r="C145" i="10"/>
  <c r="E145" i="10"/>
  <c r="C146" i="10"/>
  <c r="E146" i="10"/>
  <c r="C147" i="10"/>
  <c r="E147" i="10"/>
  <c r="E143" i="10"/>
  <c r="C143" i="10"/>
  <c r="C131" i="10"/>
  <c r="E131" i="10"/>
  <c r="C132" i="10"/>
  <c r="E132" i="10"/>
  <c r="E130" i="10"/>
  <c r="C130" i="10"/>
  <c r="C110" i="10"/>
  <c r="D110" i="10"/>
  <c r="E110" i="10"/>
  <c r="C111" i="10"/>
  <c r="D111" i="10"/>
  <c r="E111" i="10"/>
  <c r="E109" i="10"/>
  <c r="D109" i="10"/>
  <c r="C109" i="10"/>
  <c r="C7" i="10"/>
  <c r="D7" i="10"/>
  <c r="E7" i="10"/>
  <c r="C8" i="10"/>
  <c r="D8" i="10"/>
  <c r="E8" i="10"/>
  <c r="E6" i="10"/>
  <c r="D6" i="10"/>
  <c r="C6" i="10"/>
  <c r="J94" i="14" l="1"/>
  <c r="J82" i="7"/>
  <c r="J80" i="7"/>
  <c r="J93" i="14"/>
  <c r="J81" i="7"/>
  <c r="J97" i="14"/>
  <c r="J95" i="14"/>
  <c r="J109" i="5"/>
  <c r="J89" i="33"/>
  <c r="J95" i="33"/>
  <c r="J24" i="33"/>
  <c r="J19" i="33"/>
  <c r="J15" i="33"/>
  <c r="J11" i="33"/>
  <c r="J8" i="33"/>
  <c r="J23" i="33"/>
  <c r="J20" i="33"/>
  <c r="J16" i="33"/>
  <c r="J12" i="33"/>
  <c r="J7" i="33"/>
  <c r="J82" i="18"/>
  <c r="J97" i="18"/>
  <c r="J61" i="18"/>
  <c r="J55" i="16"/>
  <c r="J23" i="16"/>
  <c r="J22" i="16"/>
  <c r="J21" i="16"/>
  <c r="J18" i="16"/>
  <c r="J17" i="16"/>
  <c r="J14" i="16"/>
  <c r="J13" i="16"/>
  <c r="J10" i="16"/>
  <c r="J9" i="16"/>
  <c r="J7" i="16"/>
  <c r="J89" i="16"/>
  <c r="J24" i="12"/>
  <c r="J22" i="12"/>
  <c r="J20" i="12"/>
  <c r="J18" i="12"/>
  <c r="J16" i="12"/>
  <c r="J14" i="12"/>
  <c r="J12" i="12"/>
  <c r="J10" i="12"/>
  <c r="J9" i="12"/>
  <c r="J8" i="12"/>
  <c r="J94" i="12"/>
  <c r="J81" i="12"/>
  <c r="J15" i="7"/>
  <c r="J12" i="7"/>
  <c r="J11" i="7"/>
  <c r="J8" i="7"/>
  <c r="J7" i="7"/>
  <c r="J94" i="7"/>
  <c r="J95" i="7"/>
  <c r="J5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83" i="14"/>
  <c r="J81" i="33"/>
  <c r="J6" i="33"/>
  <c r="J55" i="33"/>
  <c r="J22" i="33"/>
  <c r="J21" i="33"/>
  <c r="J18" i="33"/>
  <c r="J17" i="33"/>
  <c r="J14" i="33"/>
  <c r="J13" i="33"/>
  <c r="J10" i="33"/>
  <c r="J9" i="33"/>
  <c r="J68" i="33"/>
  <c r="J82" i="33"/>
  <c r="J97" i="33"/>
  <c r="J96" i="33"/>
  <c r="J64" i="33"/>
  <c r="J61" i="33"/>
  <c r="J60" i="33"/>
  <c r="J83" i="33"/>
  <c r="J94" i="33"/>
  <c r="J80" i="33"/>
  <c r="J81" i="18"/>
  <c r="J24" i="18"/>
  <c r="J22" i="18"/>
  <c r="J20" i="18"/>
  <c r="J18" i="18"/>
  <c r="J16" i="18"/>
  <c r="J15" i="18"/>
  <c r="J14" i="18"/>
  <c r="J12" i="18"/>
  <c r="J10" i="18"/>
  <c r="J8" i="18"/>
  <c r="J7" i="18"/>
  <c r="J23" i="18"/>
  <c r="J19" i="18"/>
  <c r="J11" i="18"/>
  <c r="J6" i="18"/>
  <c r="J89" i="18"/>
  <c r="J95" i="18"/>
  <c r="J68" i="18"/>
  <c r="J96" i="18"/>
  <c r="J55" i="18"/>
  <c r="J21" i="18"/>
  <c r="J17" i="18"/>
  <c r="J13" i="18"/>
  <c r="J9" i="18"/>
  <c r="J62" i="18"/>
  <c r="J60" i="18"/>
  <c r="J83" i="18"/>
  <c r="J94" i="18"/>
  <c r="J15" i="16"/>
  <c r="J11" i="16"/>
  <c r="J94" i="16"/>
  <c r="J80" i="16"/>
  <c r="J62" i="16"/>
  <c r="J61" i="16"/>
  <c r="J60" i="16"/>
  <c r="J83" i="16"/>
  <c r="J97" i="16"/>
  <c r="J19" i="16"/>
  <c r="J82" i="16"/>
  <c r="J96" i="16"/>
  <c r="J68" i="16"/>
  <c r="J81" i="16"/>
  <c r="J95" i="16"/>
  <c r="J24" i="16"/>
  <c r="J20" i="16"/>
  <c r="J16" i="16"/>
  <c r="J12" i="16"/>
  <c r="J8" i="16"/>
  <c r="J61" i="14"/>
  <c r="J60" i="14"/>
  <c r="J6" i="14"/>
  <c r="J68" i="14"/>
  <c r="J89" i="14"/>
  <c r="J62" i="14"/>
  <c r="J82" i="14"/>
  <c r="J81" i="14"/>
  <c r="J96" i="12"/>
  <c r="J62" i="12"/>
  <c r="J82" i="12"/>
  <c r="J95" i="12"/>
  <c r="J68" i="12"/>
  <c r="J61" i="12"/>
  <c r="J60" i="12"/>
  <c r="J89" i="12"/>
  <c r="J85" i="12"/>
  <c r="J97" i="12"/>
  <c r="J80" i="12"/>
  <c r="J55" i="12"/>
  <c r="J23" i="12"/>
  <c r="J21" i="12"/>
  <c r="J19" i="12"/>
  <c r="J17" i="12"/>
  <c r="J15" i="12"/>
  <c r="J13" i="12"/>
  <c r="J11" i="12"/>
  <c r="J7" i="12"/>
  <c r="J97" i="7"/>
  <c r="J62" i="7"/>
  <c r="J61" i="7"/>
  <c r="J60" i="7"/>
  <c r="J55" i="7"/>
  <c r="J22" i="7"/>
  <c r="J21" i="7"/>
  <c r="J18" i="7"/>
  <c r="J17" i="7"/>
  <c r="J14" i="7"/>
  <c r="J13" i="7"/>
  <c r="J10" i="7"/>
  <c r="J9" i="7"/>
  <c r="J68" i="7"/>
  <c r="J96" i="7"/>
  <c r="J59" i="14"/>
  <c r="J93" i="7"/>
  <c r="J96" i="14"/>
  <c r="J93" i="33"/>
  <c r="J59" i="33"/>
  <c r="J80" i="18"/>
  <c r="J93" i="18"/>
  <c r="J59" i="18"/>
  <c r="J93" i="16"/>
  <c r="J59" i="16"/>
  <c r="J6" i="16"/>
  <c r="J80" i="14"/>
  <c r="J93" i="12"/>
  <c r="J6" i="12"/>
  <c r="J59" i="12"/>
  <c r="J59" i="7"/>
  <c r="J6" i="7"/>
  <c r="C963" i="21"/>
  <c r="D963" i="21"/>
  <c r="E963" i="21"/>
  <c r="C964" i="21"/>
  <c r="D964" i="21"/>
  <c r="E964" i="21"/>
  <c r="C965" i="21"/>
  <c r="D965" i="21"/>
  <c r="E965" i="21"/>
  <c r="E962" i="21"/>
  <c r="D962" i="21"/>
  <c r="C962" i="21"/>
  <c r="C908" i="21"/>
  <c r="D908" i="21"/>
  <c r="E908" i="21"/>
  <c r="C909" i="21"/>
  <c r="D909" i="21"/>
  <c r="E909" i="21"/>
  <c r="C910" i="21"/>
  <c r="D910" i="21"/>
  <c r="E910" i="21"/>
  <c r="E907" i="21"/>
  <c r="D907" i="21"/>
  <c r="C907" i="21"/>
  <c r="C855" i="21"/>
  <c r="D855" i="21"/>
  <c r="E855" i="21"/>
  <c r="C856" i="21"/>
  <c r="D856" i="21"/>
  <c r="E856" i="21"/>
  <c r="C857" i="21"/>
  <c r="D857" i="21"/>
  <c r="E857" i="21"/>
  <c r="E854" i="21"/>
  <c r="D854" i="21"/>
  <c r="C854" i="21"/>
  <c r="C800" i="21"/>
  <c r="D800" i="21"/>
  <c r="E800" i="21"/>
  <c r="C801" i="21"/>
  <c r="D801" i="21"/>
  <c r="E801" i="21"/>
  <c r="E799" i="21"/>
  <c r="D799" i="21"/>
  <c r="C799" i="21"/>
  <c r="C747" i="21"/>
  <c r="D747" i="21"/>
  <c r="E747" i="21"/>
  <c r="C748" i="21"/>
  <c r="D748" i="21"/>
  <c r="E748" i="21"/>
  <c r="E746" i="21"/>
  <c r="D746" i="21"/>
  <c r="C746" i="21"/>
  <c r="C692" i="21"/>
  <c r="D692" i="21"/>
  <c r="E692" i="21"/>
  <c r="C693" i="21"/>
  <c r="D693" i="21"/>
  <c r="E693" i="21"/>
  <c r="C694" i="21"/>
  <c r="D694" i="21"/>
  <c r="E694" i="21"/>
  <c r="E691" i="21"/>
  <c r="D691" i="21"/>
  <c r="C691" i="21"/>
  <c r="C639" i="21"/>
  <c r="D639" i="21"/>
  <c r="E639" i="21"/>
  <c r="C640" i="21"/>
  <c r="D640" i="21"/>
  <c r="E640" i="21"/>
  <c r="C641" i="21"/>
  <c r="D641" i="21"/>
  <c r="E641" i="21"/>
  <c r="E638" i="21"/>
  <c r="D638" i="21"/>
  <c r="C638" i="21"/>
  <c r="C584" i="21"/>
  <c r="D584" i="21"/>
  <c r="E584" i="21"/>
  <c r="C585" i="21"/>
  <c r="D585" i="21"/>
  <c r="E585" i="21"/>
  <c r="C586" i="21"/>
  <c r="D586" i="21"/>
  <c r="E586" i="21"/>
  <c r="E583" i="21"/>
  <c r="D583" i="21"/>
  <c r="C583" i="21"/>
  <c r="C531" i="21"/>
  <c r="D531" i="21"/>
  <c r="E531" i="21"/>
  <c r="C532" i="21"/>
  <c r="D532" i="21"/>
  <c r="E532" i="21"/>
  <c r="E530" i="21"/>
  <c r="D530" i="21"/>
  <c r="C530" i="21"/>
  <c r="C426" i="21"/>
  <c r="D426" i="21"/>
  <c r="E426" i="21"/>
  <c r="C427" i="21"/>
  <c r="D427" i="21"/>
  <c r="E427" i="21"/>
  <c r="E425" i="21"/>
  <c r="D425" i="21"/>
  <c r="C425" i="21"/>
  <c r="C323" i="21"/>
  <c r="D323" i="21"/>
  <c r="E323" i="21"/>
  <c r="C324" i="21"/>
  <c r="D324" i="21"/>
  <c r="E324" i="21"/>
  <c r="E322" i="21"/>
  <c r="D322" i="21"/>
  <c r="C322" i="21"/>
  <c r="C268" i="21" l="1"/>
  <c r="D268" i="21"/>
  <c r="E268" i="21"/>
  <c r="C269" i="21"/>
  <c r="D269" i="21"/>
  <c r="E269" i="21"/>
  <c r="E267" i="21"/>
  <c r="D267" i="21"/>
  <c r="C267" i="21"/>
  <c r="C215" i="21"/>
  <c r="D215" i="21"/>
  <c r="E215" i="21"/>
  <c r="C216" i="21"/>
  <c r="D216" i="21"/>
  <c r="E216" i="21"/>
  <c r="E214" i="21"/>
  <c r="D214" i="21"/>
  <c r="C214" i="21"/>
  <c r="C110" i="21"/>
  <c r="D110" i="21"/>
  <c r="E110" i="21"/>
  <c r="E109" i="21"/>
  <c r="D109" i="21" l="1"/>
  <c r="C109" i="21"/>
  <c r="E6" i="21" l="1"/>
  <c r="C7" i="21"/>
  <c r="D7" i="21"/>
  <c r="E7" i="21"/>
  <c r="D6" i="21"/>
  <c r="C6" i="21" l="1"/>
  <c r="J1050" i="40" l="1"/>
  <c r="G1011" i="21" s="1"/>
  <c r="I1050" i="40"/>
  <c r="F1011" i="21" s="1"/>
  <c r="J1019" i="40"/>
  <c r="G980" i="21" s="1"/>
  <c r="I1019" i="40"/>
  <c r="F980" i="21" s="1"/>
  <c r="J1018" i="40"/>
  <c r="G979" i="21" s="1"/>
  <c r="I1018" i="40"/>
  <c r="F979" i="21" s="1"/>
  <c r="J1017" i="40"/>
  <c r="G978" i="21" s="1"/>
  <c r="I1017" i="40"/>
  <c r="F978" i="21" s="1"/>
  <c r="J1016" i="40"/>
  <c r="G977" i="21" s="1"/>
  <c r="I1016" i="40"/>
  <c r="F977" i="21" s="1"/>
  <c r="J1015" i="40"/>
  <c r="G976" i="21" s="1"/>
  <c r="I1015" i="40"/>
  <c r="F976" i="21" s="1"/>
  <c r="J1014" i="40"/>
  <c r="G975" i="21" s="1"/>
  <c r="I1014" i="40"/>
  <c r="F975" i="21" s="1"/>
  <c r="J1013" i="40"/>
  <c r="G974" i="21" s="1"/>
  <c r="I1013" i="40"/>
  <c r="F974" i="21" s="1"/>
  <c r="J1012" i="40"/>
  <c r="G973" i="21" s="1"/>
  <c r="I1012" i="40"/>
  <c r="F973" i="21" s="1"/>
  <c r="J1011" i="40"/>
  <c r="G972" i="21" s="1"/>
  <c r="I1011" i="40"/>
  <c r="F972" i="21" s="1"/>
  <c r="J1010" i="40"/>
  <c r="G971" i="21" s="1"/>
  <c r="I1010" i="40"/>
  <c r="F971" i="21" s="1"/>
  <c r="J1009" i="40"/>
  <c r="G970" i="21" s="1"/>
  <c r="I1009" i="40"/>
  <c r="F970" i="21" s="1"/>
  <c r="J1008" i="40"/>
  <c r="G969" i="21" s="1"/>
  <c r="I1008" i="40"/>
  <c r="F969" i="21" s="1"/>
  <c r="J1007" i="40"/>
  <c r="G968" i="21" s="1"/>
  <c r="I1007" i="40"/>
  <c r="F968" i="21" s="1"/>
  <c r="J1006" i="40"/>
  <c r="G967" i="21" s="1"/>
  <c r="I1006" i="40"/>
  <c r="F967" i="21" s="1"/>
  <c r="J1005" i="40"/>
  <c r="G966" i="21" s="1"/>
  <c r="I1005" i="40"/>
  <c r="F966" i="21" s="1"/>
  <c r="J1004" i="40"/>
  <c r="G965" i="21" s="1"/>
  <c r="I1004" i="40"/>
  <c r="F965" i="21" s="1"/>
  <c r="J1003" i="40"/>
  <c r="G964" i="21" s="1"/>
  <c r="I1003" i="40"/>
  <c r="F964" i="21" s="1"/>
  <c r="J1002" i="40"/>
  <c r="G963" i="21" s="1"/>
  <c r="I1002" i="40"/>
  <c r="F963" i="21" s="1"/>
  <c r="J1001" i="40"/>
  <c r="G962" i="21" s="1"/>
  <c r="I1001" i="40"/>
  <c r="F962" i="21" s="1"/>
  <c r="J989" i="40"/>
  <c r="G956" i="21" s="1"/>
  <c r="I989" i="40"/>
  <c r="F956" i="21" s="1"/>
  <c r="J958" i="40"/>
  <c r="G925" i="21" s="1"/>
  <c r="I958" i="40"/>
  <c r="F925" i="21" s="1"/>
  <c r="J957" i="40"/>
  <c r="G924" i="21" s="1"/>
  <c r="I957" i="40"/>
  <c r="F924" i="21" s="1"/>
  <c r="J956" i="40"/>
  <c r="G923" i="21" s="1"/>
  <c r="I956" i="40"/>
  <c r="F923" i="21" s="1"/>
  <c r="J955" i="40"/>
  <c r="G922" i="21" s="1"/>
  <c r="I955" i="40"/>
  <c r="F922" i="21" s="1"/>
  <c r="J954" i="40"/>
  <c r="G921" i="21" s="1"/>
  <c r="I954" i="40"/>
  <c r="F921" i="21" s="1"/>
  <c r="J953" i="40"/>
  <c r="G920" i="21" s="1"/>
  <c r="I953" i="40"/>
  <c r="F920" i="21" s="1"/>
  <c r="J952" i="40"/>
  <c r="G919" i="21" s="1"/>
  <c r="I952" i="40"/>
  <c r="F919" i="21" s="1"/>
  <c r="J951" i="40"/>
  <c r="G918" i="21" s="1"/>
  <c r="I951" i="40"/>
  <c r="F918" i="21" s="1"/>
  <c r="J950" i="40"/>
  <c r="G917" i="21" s="1"/>
  <c r="I950" i="40"/>
  <c r="F917" i="21" s="1"/>
  <c r="J949" i="40"/>
  <c r="G916" i="21" s="1"/>
  <c r="I949" i="40"/>
  <c r="F916" i="21" s="1"/>
  <c r="J948" i="40"/>
  <c r="G915" i="21" s="1"/>
  <c r="I948" i="40"/>
  <c r="F915" i="21" s="1"/>
  <c r="J947" i="40"/>
  <c r="G914" i="21" s="1"/>
  <c r="I947" i="40"/>
  <c r="F914" i="21" s="1"/>
  <c r="J946" i="40"/>
  <c r="G913" i="21" s="1"/>
  <c r="I946" i="40"/>
  <c r="F913" i="21" s="1"/>
  <c r="J945" i="40"/>
  <c r="G912" i="21" s="1"/>
  <c r="I945" i="40"/>
  <c r="F912" i="21" s="1"/>
  <c r="J944" i="40"/>
  <c r="G911" i="21" s="1"/>
  <c r="I944" i="40"/>
  <c r="F911" i="21" s="1"/>
  <c r="J943" i="40"/>
  <c r="G910" i="21" s="1"/>
  <c r="I943" i="40"/>
  <c r="F910" i="21" s="1"/>
  <c r="J942" i="40"/>
  <c r="G909" i="21" s="1"/>
  <c r="I942" i="40"/>
  <c r="F909" i="21" s="1"/>
  <c r="J941" i="40"/>
  <c r="G908" i="21" s="1"/>
  <c r="I941" i="40"/>
  <c r="F908" i="21" s="1"/>
  <c r="J940" i="40"/>
  <c r="G907" i="21" s="1"/>
  <c r="I940" i="40"/>
  <c r="F907" i="21" s="1"/>
  <c r="J937" i="40"/>
  <c r="G903" i="21" s="1"/>
  <c r="I937" i="40"/>
  <c r="F903" i="21" s="1"/>
  <c r="J906" i="40"/>
  <c r="G872" i="21" s="1"/>
  <c r="I906" i="40"/>
  <c r="F872" i="21" s="1"/>
  <c r="J905" i="40"/>
  <c r="G871" i="21" s="1"/>
  <c r="I905" i="40"/>
  <c r="F871" i="21" s="1"/>
  <c r="J904" i="40"/>
  <c r="G870" i="21" s="1"/>
  <c r="I904" i="40"/>
  <c r="F870" i="21" s="1"/>
  <c r="J903" i="40"/>
  <c r="G869" i="21" s="1"/>
  <c r="I903" i="40"/>
  <c r="F869" i="21" s="1"/>
  <c r="J902" i="40"/>
  <c r="G868" i="21" s="1"/>
  <c r="I902" i="40"/>
  <c r="F868" i="21" s="1"/>
  <c r="J901" i="40"/>
  <c r="G867" i="21" s="1"/>
  <c r="I901" i="40"/>
  <c r="F867" i="21" s="1"/>
  <c r="J900" i="40"/>
  <c r="G866" i="21" s="1"/>
  <c r="I900" i="40"/>
  <c r="F866" i="21" s="1"/>
  <c r="J899" i="40"/>
  <c r="G865" i="21" s="1"/>
  <c r="I899" i="40"/>
  <c r="F865" i="21" s="1"/>
  <c r="J898" i="40"/>
  <c r="G864" i="21" s="1"/>
  <c r="I898" i="40"/>
  <c r="F864" i="21" s="1"/>
  <c r="J897" i="40"/>
  <c r="G863" i="21" s="1"/>
  <c r="I897" i="40"/>
  <c r="F863" i="21" s="1"/>
  <c r="J896" i="40"/>
  <c r="G862" i="21" s="1"/>
  <c r="I896" i="40"/>
  <c r="F862" i="21" s="1"/>
  <c r="J895" i="40"/>
  <c r="G861" i="21" s="1"/>
  <c r="I895" i="40"/>
  <c r="F861" i="21" s="1"/>
  <c r="J894" i="40"/>
  <c r="G860" i="21" s="1"/>
  <c r="I894" i="40"/>
  <c r="F860" i="21" s="1"/>
  <c r="J893" i="40"/>
  <c r="G859" i="21" s="1"/>
  <c r="I893" i="40"/>
  <c r="F859" i="21" s="1"/>
  <c r="J892" i="40"/>
  <c r="G858" i="21" s="1"/>
  <c r="I892" i="40"/>
  <c r="F858" i="21" s="1"/>
  <c r="J891" i="40"/>
  <c r="G857" i="21" s="1"/>
  <c r="I891" i="40"/>
  <c r="F857" i="21" s="1"/>
  <c r="J890" i="40"/>
  <c r="G856" i="21" s="1"/>
  <c r="I890" i="40"/>
  <c r="F856" i="21" s="1"/>
  <c r="J889" i="40"/>
  <c r="G855" i="21" s="1"/>
  <c r="I889" i="40"/>
  <c r="F855" i="21" s="1"/>
  <c r="J888" i="40"/>
  <c r="G854" i="21" s="1"/>
  <c r="I888" i="40"/>
  <c r="F854" i="21" s="1"/>
  <c r="J876" i="40"/>
  <c r="G848" i="21" s="1"/>
  <c r="I876" i="40"/>
  <c r="F848" i="21" s="1"/>
  <c r="J845" i="40"/>
  <c r="G817" i="21" s="1"/>
  <c r="I845" i="40"/>
  <c r="F817" i="21" s="1"/>
  <c r="J844" i="40"/>
  <c r="G816" i="21" s="1"/>
  <c r="I844" i="40"/>
  <c r="F816" i="21" s="1"/>
  <c r="J843" i="40"/>
  <c r="G815" i="21" s="1"/>
  <c r="I843" i="40"/>
  <c r="F815" i="21" s="1"/>
  <c r="J842" i="40"/>
  <c r="G814" i="21" s="1"/>
  <c r="I842" i="40"/>
  <c r="F814" i="21" s="1"/>
  <c r="J841" i="40"/>
  <c r="G813" i="21" s="1"/>
  <c r="I841" i="40"/>
  <c r="F813" i="21" s="1"/>
  <c r="J840" i="40"/>
  <c r="G812" i="21" s="1"/>
  <c r="I840" i="40"/>
  <c r="F812" i="21" s="1"/>
  <c r="J839" i="40"/>
  <c r="G811" i="21" s="1"/>
  <c r="I839" i="40"/>
  <c r="F811" i="21" s="1"/>
  <c r="J838" i="40"/>
  <c r="G810" i="21" s="1"/>
  <c r="I838" i="40"/>
  <c r="F810" i="21" s="1"/>
  <c r="J837" i="40"/>
  <c r="G809" i="21" s="1"/>
  <c r="I837" i="40"/>
  <c r="F809" i="21" s="1"/>
  <c r="J836" i="40"/>
  <c r="G808" i="21" s="1"/>
  <c r="I836" i="40"/>
  <c r="F808" i="21" s="1"/>
  <c r="J835" i="40"/>
  <c r="G807" i="21" s="1"/>
  <c r="I835" i="40"/>
  <c r="F807" i="21" s="1"/>
  <c r="J834" i="40"/>
  <c r="G806" i="21" s="1"/>
  <c r="I834" i="40"/>
  <c r="F806" i="21" s="1"/>
  <c r="J833" i="40"/>
  <c r="G805" i="21" s="1"/>
  <c r="I833" i="40"/>
  <c r="F805" i="21" s="1"/>
  <c r="J832" i="40"/>
  <c r="G804" i="21" s="1"/>
  <c r="I832" i="40"/>
  <c r="F804" i="21" s="1"/>
  <c r="J831" i="40"/>
  <c r="G803" i="21" s="1"/>
  <c r="I831" i="40"/>
  <c r="F803" i="21" s="1"/>
  <c r="J830" i="40"/>
  <c r="G802" i="21" s="1"/>
  <c r="I830" i="40"/>
  <c r="F802" i="21" s="1"/>
  <c r="J829" i="40"/>
  <c r="G801" i="21" s="1"/>
  <c r="I829" i="40"/>
  <c r="F801" i="21" s="1"/>
  <c r="J828" i="40"/>
  <c r="G800" i="21" s="1"/>
  <c r="I828" i="40"/>
  <c r="F800" i="21" s="1"/>
  <c r="J827" i="40"/>
  <c r="G799" i="21" s="1"/>
  <c r="I827" i="40"/>
  <c r="F799" i="21" s="1"/>
  <c r="J824" i="40"/>
  <c r="G795" i="21" s="1"/>
  <c r="I824" i="40"/>
  <c r="F795" i="21" s="1"/>
  <c r="J793" i="40"/>
  <c r="G764" i="21" s="1"/>
  <c r="I793" i="40"/>
  <c r="F764" i="21" s="1"/>
  <c r="J792" i="40"/>
  <c r="G763" i="21" s="1"/>
  <c r="I792" i="40"/>
  <c r="F763" i="21" s="1"/>
  <c r="J791" i="40"/>
  <c r="G762" i="21" s="1"/>
  <c r="I791" i="40"/>
  <c r="F762" i="21" s="1"/>
  <c r="J790" i="40"/>
  <c r="G761" i="21" s="1"/>
  <c r="I790" i="40"/>
  <c r="F761" i="21" s="1"/>
  <c r="J789" i="40"/>
  <c r="G760" i="21" s="1"/>
  <c r="I789" i="40"/>
  <c r="F760" i="21" s="1"/>
  <c r="J788" i="40"/>
  <c r="G759" i="21" s="1"/>
  <c r="I788" i="40"/>
  <c r="F759" i="21" s="1"/>
  <c r="J787" i="40"/>
  <c r="G758" i="21" s="1"/>
  <c r="I787" i="40"/>
  <c r="F758" i="21" s="1"/>
  <c r="J786" i="40"/>
  <c r="G757" i="21" s="1"/>
  <c r="I786" i="40"/>
  <c r="F757" i="21" s="1"/>
  <c r="J785" i="40"/>
  <c r="G756" i="21" s="1"/>
  <c r="I785" i="40"/>
  <c r="F756" i="21" s="1"/>
  <c r="J784" i="40"/>
  <c r="G755" i="21" s="1"/>
  <c r="I784" i="40"/>
  <c r="F755" i="21" s="1"/>
  <c r="J783" i="40"/>
  <c r="G754" i="21" s="1"/>
  <c r="I783" i="40"/>
  <c r="F754" i="21" s="1"/>
  <c r="J782" i="40"/>
  <c r="G753" i="21" s="1"/>
  <c r="I782" i="40"/>
  <c r="F753" i="21" s="1"/>
  <c r="J781" i="40"/>
  <c r="G752" i="21" s="1"/>
  <c r="I781" i="40"/>
  <c r="F752" i="21" s="1"/>
  <c r="J780" i="40"/>
  <c r="G751" i="21" s="1"/>
  <c r="I780" i="40"/>
  <c r="F751" i="21" s="1"/>
  <c r="J779" i="40"/>
  <c r="G750" i="21" s="1"/>
  <c r="I779" i="40"/>
  <c r="F750" i="21" s="1"/>
  <c r="J778" i="40"/>
  <c r="G749" i="21" s="1"/>
  <c r="I778" i="40"/>
  <c r="F749" i="21" s="1"/>
  <c r="J777" i="40"/>
  <c r="G748" i="21" s="1"/>
  <c r="I777" i="40"/>
  <c r="F748" i="21" s="1"/>
  <c r="J776" i="40"/>
  <c r="G747" i="21" s="1"/>
  <c r="I776" i="40"/>
  <c r="F747" i="21" s="1"/>
  <c r="J775" i="40"/>
  <c r="G746" i="21" s="1"/>
  <c r="I775" i="40"/>
  <c r="F746" i="21" s="1"/>
  <c r="J763" i="40"/>
  <c r="G740" i="21" s="1"/>
  <c r="I763" i="40"/>
  <c r="F740" i="21" s="1"/>
  <c r="J732" i="40"/>
  <c r="G709" i="21" s="1"/>
  <c r="I732" i="40"/>
  <c r="F709" i="21" s="1"/>
  <c r="J731" i="40"/>
  <c r="G708" i="21" s="1"/>
  <c r="I731" i="40"/>
  <c r="F708" i="21" s="1"/>
  <c r="J730" i="40"/>
  <c r="G707" i="21" s="1"/>
  <c r="I730" i="40"/>
  <c r="F707" i="21" s="1"/>
  <c r="J729" i="40"/>
  <c r="G706" i="21" s="1"/>
  <c r="I729" i="40"/>
  <c r="F706" i="21" s="1"/>
  <c r="J728" i="40"/>
  <c r="G705" i="21" s="1"/>
  <c r="I728" i="40"/>
  <c r="F705" i="21" s="1"/>
  <c r="J727" i="40"/>
  <c r="G704" i="21" s="1"/>
  <c r="I727" i="40"/>
  <c r="F704" i="21" s="1"/>
  <c r="J726" i="40"/>
  <c r="G703" i="21" s="1"/>
  <c r="I726" i="40"/>
  <c r="F703" i="21" s="1"/>
  <c r="J725" i="40"/>
  <c r="G702" i="21" s="1"/>
  <c r="I725" i="40"/>
  <c r="F702" i="21" s="1"/>
  <c r="J724" i="40"/>
  <c r="G701" i="21" s="1"/>
  <c r="I724" i="40"/>
  <c r="F701" i="21" s="1"/>
  <c r="J723" i="40"/>
  <c r="G700" i="21" s="1"/>
  <c r="I723" i="40"/>
  <c r="F700" i="21" s="1"/>
  <c r="J722" i="40"/>
  <c r="G699" i="21" s="1"/>
  <c r="I722" i="40"/>
  <c r="F699" i="21" s="1"/>
  <c r="J721" i="40"/>
  <c r="G698" i="21" s="1"/>
  <c r="I721" i="40"/>
  <c r="F698" i="21" s="1"/>
  <c r="J720" i="40"/>
  <c r="G697" i="21" s="1"/>
  <c r="I720" i="40"/>
  <c r="F697" i="21" s="1"/>
  <c r="J719" i="40"/>
  <c r="G696" i="21" s="1"/>
  <c r="I719" i="40"/>
  <c r="F696" i="21" s="1"/>
  <c r="J718" i="40"/>
  <c r="G695" i="21" s="1"/>
  <c r="I718" i="40"/>
  <c r="F695" i="21" s="1"/>
  <c r="J717" i="40"/>
  <c r="G694" i="21" s="1"/>
  <c r="I717" i="40"/>
  <c r="F694" i="21" s="1"/>
  <c r="J716" i="40"/>
  <c r="G693" i="21" s="1"/>
  <c r="I716" i="40"/>
  <c r="F693" i="21" s="1"/>
  <c r="J715" i="40"/>
  <c r="G692" i="21" s="1"/>
  <c r="I715" i="40"/>
  <c r="F692" i="21" s="1"/>
  <c r="J714" i="40"/>
  <c r="G691" i="21" s="1"/>
  <c r="I714" i="40"/>
  <c r="F691" i="21" s="1"/>
  <c r="J711" i="40"/>
  <c r="G687" i="21" s="1"/>
  <c r="I711" i="40"/>
  <c r="F687" i="21" s="1"/>
  <c r="J680" i="40"/>
  <c r="G656" i="21" s="1"/>
  <c r="I680" i="40"/>
  <c r="F656" i="21" s="1"/>
  <c r="J679" i="40"/>
  <c r="G655" i="21" s="1"/>
  <c r="I679" i="40"/>
  <c r="F655" i="21" s="1"/>
  <c r="J678" i="40"/>
  <c r="G654" i="21" s="1"/>
  <c r="I678" i="40"/>
  <c r="F654" i="21" s="1"/>
  <c r="J677" i="40"/>
  <c r="G653" i="21" s="1"/>
  <c r="I677" i="40"/>
  <c r="F653" i="21" s="1"/>
  <c r="J676" i="40"/>
  <c r="G652" i="21" s="1"/>
  <c r="I676" i="40"/>
  <c r="F652" i="21" s="1"/>
  <c r="J675" i="40"/>
  <c r="G651" i="21" s="1"/>
  <c r="I675" i="40"/>
  <c r="F651" i="21" s="1"/>
  <c r="J674" i="40"/>
  <c r="G650" i="21" s="1"/>
  <c r="I674" i="40"/>
  <c r="F650" i="21" s="1"/>
  <c r="J673" i="40"/>
  <c r="G649" i="21" s="1"/>
  <c r="I673" i="40"/>
  <c r="F649" i="21" s="1"/>
  <c r="J672" i="40"/>
  <c r="G648" i="21" s="1"/>
  <c r="I672" i="40"/>
  <c r="F648" i="21" s="1"/>
  <c r="J671" i="40"/>
  <c r="G647" i="21" s="1"/>
  <c r="I671" i="40"/>
  <c r="F647" i="21" s="1"/>
  <c r="J670" i="40"/>
  <c r="G646" i="21" s="1"/>
  <c r="I670" i="40"/>
  <c r="F646" i="21" s="1"/>
  <c r="J669" i="40"/>
  <c r="G645" i="21" s="1"/>
  <c r="I669" i="40"/>
  <c r="F645" i="21" s="1"/>
  <c r="J668" i="40"/>
  <c r="G644" i="21" s="1"/>
  <c r="I668" i="40"/>
  <c r="F644" i="21" s="1"/>
  <c r="J667" i="40"/>
  <c r="G643" i="21" s="1"/>
  <c r="I667" i="40"/>
  <c r="F643" i="21" s="1"/>
  <c r="J666" i="40"/>
  <c r="G642" i="21" s="1"/>
  <c r="I666" i="40"/>
  <c r="F642" i="21" s="1"/>
  <c r="J665" i="40"/>
  <c r="G641" i="21" s="1"/>
  <c r="I665" i="40"/>
  <c r="F641" i="21" s="1"/>
  <c r="J664" i="40"/>
  <c r="G640" i="21" s="1"/>
  <c r="I664" i="40"/>
  <c r="F640" i="21" s="1"/>
  <c r="J663" i="40"/>
  <c r="G639" i="21" s="1"/>
  <c r="I663" i="40"/>
  <c r="F639" i="21" s="1"/>
  <c r="J662" i="40"/>
  <c r="G638" i="21" s="1"/>
  <c r="I662" i="40"/>
  <c r="F638" i="21" s="1"/>
  <c r="J650" i="40"/>
  <c r="G632" i="21" s="1"/>
  <c r="I650" i="40"/>
  <c r="F632" i="21" s="1"/>
  <c r="J619" i="40"/>
  <c r="G601" i="21" s="1"/>
  <c r="I619" i="40"/>
  <c r="F601" i="21" s="1"/>
  <c r="J618" i="40"/>
  <c r="G600" i="21" s="1"/>
  <c r="I618" i="40"/>
  <c r="F600" i="21" s="1"/>
  <c r="J617" i="40"/>
  <c r="G599" i="21" s="1"/>
  <c r="I617" i="40"/>
  <c r="F599" i="21" s="1"/>
  <c r="J616" i="40"/>
  <c r="G598" i="21" s="1"/>
  <c r="I616" i="40"/>
  <c r="F598" i="21" s="1"/>
  <c r="J615" i="40"/>
  <c r="G597" i="21" s="1"/>
  <c r="I615" i="40"/>
  <c r="F597" i="21" s="1"/>
  <c r="J614" i="40"/>
  <c r="G596" i="21" s="1"/>
  <c r="I614" i="40"/>
  <c r="F596" i="21" s="1"/>
  <c r="J613" i="40"/>
  <c r="G595" i="21" s="1"/>
  <c r="I613" i="40"/>
  <c r="F595" i="21" s="1"/>
  <c r="J612" i="40"/>
  <c r="G594" i="21" s="1"/>
  <c r="I612" i="40"/>
  <c r="F594" i="21" s="1"/>
  <c r="J611" i="40"/>
  <c r="G593" i="21" s="1"/>
  <c r="I611" i="40"/>
  <c r="F593" i="21" s="1"/>
  <c r="J610" i="40"/>
  <c r="G592" i="21" s="1"/>
  <c r="I610" i="40"/>
  <c r="F592" i="21" s="1"/>
  <c r="J609" i="40"/>
  <c r="G591" i="21" s="1"/>
  <c r="I609" i="40"/>
  <c r="F591" i="21" s="1"/>
  <c r="J608" i="40"/>
  <c r="G590" i="21" s="1"/>
  <c r="I608" i="40"/>
  <c r="F590" i="21" s="1"/>
  <c r="J607" i="40"/>
  <c r="G589" i="21" s="1"/>
  <c r="I607" i="40"/>
  <c r="F589" i="21" s="1"/>
  <c r="J606" i="40"/>
  <c r="G588" i="21" s="1"/>
  <c r="I606" i="40"/>
  <c r="F588" i="21" s="1"/>
  <c r="J605" i="40"/>
  <c r="G587" i="21" s="1"/>
  <c r="I605" i="40"/>
  <c r="F587" i="21" s="1"/>
  <c r="J604" i="40"/>
  <c r="G586" i="21" s="1"/>
  <c r="I604" i="40"/>
  <c r="F586" i="21" s="1"/>
  <c r="J603" i="40"/>
  <c r="G585" i="21" s="1"/>
  <c r="I603" i="40"/>
  <c r="F585" i="21" s="1"/>
  <c r="J602" i="40"/>
  <c r="G584" i="21" s="1"/>
  <c r="I602" i="40"/>
  <c r="F584" i="21" s="1"/>
  <c r="J601" i="40"/>
  <c r="G583" i="21" s="1"/>
  <c r="I601" i="40"/>
  <c r="F583" i="21" s="1"/>
  <c r="J598" i="40"/>
  <c r="G579" i="21" s="1"/>
  <c r="I598" i="40"/>
  <c r="F579" i="21" s="1"/>
  <c r="J567" i="40"/>
  <c r="G548" i="21" s="1"/>
  <c r="I567" i="40"/>
  <c r="F548" i="21" s="1"/>
  <c r="J566" i="40"/>
  <c r="G547" i="21" s="1"/>
  <c r="I566" i="40"/>
  <c r="F547" i="21" s="1"/>
  <c r="J565" i="40"/>
  <c r="G546" i="21" s="1"/>
  <c r="I565" i="40"/>
  <c r="F546" i="21" s="1"/>
  <c r="J564" i="40"/>
  <c r="G545" i="21" s="1"/>
  <c r="I564" i="40"/>
  <c r="F545" i="21" s="1"/>
  <c r="J563" i="40"/>
  <c r="G544" i="21" s="1"/>
  <c r="I563" i="40"/>
  <c r="F544" i="21" s="1"/>
  <c r="J562" i="40"/>
  <c r="G543" i="21" s="1"/>
  <c r="I562" i="40"/>
  <c r="F543" i="21" s="1"/>
  <c r="J561" i="40"/>
  <c r="G542" i="21" s="1"/>
  <c r="I561" i="40"/>
  <c r="F542" i="21" s="1"/>
  <c r="J560" i="40"/>
  <c r="G541" i="21" s="1"/>
  <c r="I560" i="40"/>
  <c r="F541" i="21" s="1"/>
  <c r="J559" i="40"/>
  <c r="G540" i="21" s="1"/>
  <c r="I559" i="40"/>
  <c r="F540" i="21" s="1"/>
  <c r="J558" i="40"/>
  <c r="G539" i="21" s="1"/>
  <c r="I558" i="40"/>
  <c r="F539" i="21" s="1"/>
  <c r="J557" i="40"/>
  <c r="G538" i="21" s="1"/>
  <c r="I557" i="40"/>
  <c r="F538" i="21" s="1"/>
  <c r="J556" i="40"/>
  <c r="G537" i="21" s="1"/>
  <c r="I556" i="40"/>
  <c r="F537" i="21" s="1"/>
  <c r="J555" i="40"/>
  <c r="G536" i="21" s="1"/>
  <c r="I555" i="40"/>
  <c r="F536" i="21" s="1"/>
  <c r="J554" i="40"/>
  <c r="G535" i="21" s="1"/>
  <c r="I554" i="40"/>
  <c r="F535" i="21" s="1"/>
  <c r="J553" i="40"/>
  <c r="G534" i="21" s="1"/>
  <c r="I553" i="40"/>
  <c r="F534" i="21" s="1"/>
  <c r="J552" i="40"/>
  <c r="G533" i="21" s="1"/>
  <c r="I552" i="40"/>
  <c r="F533" i="21" s="1"/>
  <c r="J551" i="40"/>
  <c r="G532" i="21" s="1"/>
  <c r="I551" i="40"/>
  <c r="F532" i="21" s="1"/>
  <c r="J550" i="40"/>
  <c r="G531" i="21" s="1"/>
  <c r="I550" i="40"/>
  <c r="F531" i="21" s="1"/>
  <c r="J549" i="40"/>
  <c r="G530" i="21" s="1"/>
  <c r="I549" i="40"/>
  <c r="F530" i="21" s="1"/>
  <c r="J537" i="40"/>
  <c r="G524" i="21" s="1"/>
  <c r="I537" i="40"/>
  <c r="F524" i="21" s="1"/>
  <c r="J486" i="40"/>
  <c r="G473" i="21" s="1"/>
  <c r="I486" i="40"/>
  <c r="F473" i="21" s="1"/>
  <c r="J485" i="40"/>
  <c r="G472" i="21" s="1"/>
  <c r="I485" i="40"/>
  <c r="F472" i="21" s="1"/>
  <c r="J484" i="40"/>
  <c r="G471" i="21" s="1"/>
  <c r="I484" i="40"/>
  <c r="F471" i="21" s="1"/>
  <c r="J483" i="40"/>
  <c r="G470" i="21" s="1"/>
  <c r="I483" i="40"/>
  <c r="F470" i="21" s="1"/>
  <c r="J482" i="40"/>
  <c r="G469" i="21" s="1"/>
  <c r="I482" i="40"/>
  <c r="F469" i="21" s="1"/>
  <c r="J481" i="40"/>
  <c r="G468" i="21" s="1"/>
  <c r="I481" i="40"/>
  <c r="F468" i="21" s="1"/>
  <c r="J480" i="40"/>
  <c r="G467" i="21" s="1"/>
  <c r="I480" i="40"/>
  <c r="F467" i="21" s="1"/>
  <c r="J479" i="40"/>
  <c r="G466" i="21" s="1"/>
  <c r="I479" i="40"/>
  <c r="F466" i="21" s="1"/>
  <c r="J478" i="40"/>
  <c r="G465" i="21" s="1"/>
  <c r="I478" i="40"/>
  <c r="F465" i="21" s="1"/>
  <c r="J477" i="40"/>
  <c r="G464" i="21" s="1"/>
  <c r="I477" i="40"/>
  <c r="F464" i="21" s="1"/>
  <c r="J476" i="40"/>
  <c r="G463" i="21" s="1"/>
  <c r="I476" i="40"/>
  <c r="F463" i="21" s="1"/>
  <c r="J475" i="40"/>
  <c r="G462" i="21" s="1"/>
  <c r="I475" i="40"/>
  <c r="F462" i="21" s="1"/>
  <c r="J474" i="40"/>
  <c r="G461" i="21" s="1"/>
  <c r="I474" i="40"/>
  <c r="F461" i="21" s="1"/>
  <c r="J473" i="40"/>
  <c r="G460" i="21" s="1"/>
  <c r="I473" i="40"/>
  <c r="F460" i="21" s="1"/>
  <c r="J472" i="40"/>
  <c r="G459" i="21" s="1"/>
  <c r="I472" i="40"/>
  <c r="F459" i="21" s="1"/>
  <c r="J471" i="40"/>
  <c r="G458" i="21" s="1"/>
  <c r="I471" i="40"/>
  <c r="F458" i="21" s="1"/>
  <c r="J470" i="40"/>
  <c r="G457" i="21" s="1"/>
  <c r="I470" i="40"/>
  <c r="F457" i="21" s="1"/>
  <c r="J469" i="40"/>
  <c r="G456" i="21" s="1"/>
  <c r="I469" i="40"/>
  <c r="F456" i="21" s="1"/>
  <c r="J468" i="40"/>
  <c r="G455" i="21" s="1"/>
  <c r="I468" i="40"/>
  <c r="F455" i="21" s="1"/>
  <c r="J467" i="40"/>
  <c r="G454" i="21" s="1"/>
  <c r="I467" i="40"/>
  <c r="F454" i="21" s="1"/>
  <c r="J466" i="40"/>
  <c r="G453" i="21" s="1"/>
  <c r="I466" i="40"/>
  <c r="F453" i="21" s="1"/>
  <c r="J465" i="40"/>
  <c r="G452" i="21" s="1"/>
  <c r="I465" i="40"/>
  <c r="F452" i="21" s="1"/>
  <c r="J464" i="40"/>
  <c r="G451" i="21" s="1"/>
  <c r="I464" i="40"/>
  <c r="F451" i="21" s="1"/>
  <c r="J463" i="40"/>
  <c r="G450" i="21" s="1"/>
  <c r="I463" i="40"/>
  <c r="F450" i="21" s="1"/>
  <c r="J462" i="40"/>
  <c r="G449" i="21" s="1"/>
  <c r="I462" i="40"/>
  <c r="F449" i="21" s="1"/>
  <c r="J461" i="40"/>
  <c r="G448" i="21" s="1"/>
  <c r="I461" i="40"/>
  <c r="F448" i="21" s="1"/>
  <c r="J460" i="40"/>
  <c r="G447" i="21" s="1"/>
  <c r="I460" i="40"/>
  <c r="F447" i="21" s="1"/>
  <c r="J459" i="40"/>
  <c r="G446" i="21" s="1"/>
  <c r="I459" i="40"/>
  <c r="F446" i="21" s="1"/>
  <c r="J458" i="40"/>
  <c r="G445" i="21" s="1"/>
  <c r="I458" i="40"/>
  <c r="F445" i="21" s="1"/>
  <c r="J457" i="40"/>
  <c r="G444" i="21" s="1"/>
  <c r="I457" i="40"/>
  <c r="F444" i="21" s="1"/>
  <c r="J456" i="40"/>
  <c r="G443" i="21" s="1"/>
  <c r="I456" i="40"/>
  <c r="F443" i="21" s="1"/>
  <c r="J455" i="40"/>
  <c r="G442" i="21" s="1"/>
  <c r="I455" i="40"/>
  <c r="F442" i="21" s="1"/>
  <c r="J454" i="40"/>
  <c r="G441" i="21" s="1"/>
  <c r="I454" i="40"/>
  <c r="F441" i="21" s="1"/>
  <c r="J453" i="40"/>
  <c r="G440" i="21" s="1"/>
  <c r="I453" i="40"/>
  <c r="F440" i="21" s="1"/>
  <c r="J452" i="40"/>
  <c r="G439" i="21" s="1"/>
  <c r="I452" i="40"/>
  <c r="F439" i="21" s="1"/>
  <c r="J451" i="40"/>
  <c r="G438" i="21" s="1"/>
  <c r="I451" i="40"/>
  <c r="F438" i="21" s="1"/>
  <c r="J450" i="40"/>
  <c r="G437" i="21" s="1"/>
  <c r="I450" i="40"/>
  <c r="F437" i="21" s="1"/>
  <c r="J449" i="40"/>
  <c r="G436" i="21" s="1"/>
  <c r="I449" i="40"/>
  <c r="F436" i="21" s="1"/>
  <c r="J448" i="40"/>
  <c r="G435" i="21" s="1"/>
  <c r="I448" i="40"/>
  <c r="F435" i="21" s="1"/>
  <c r="J447" i="40"/>
  <c r="G434" i="21" s="1"/>
  <c r="I447" i="40"/>
  <c r="F434" i="21" s="1"/>
  <c r="J446" i="40"/>
  <c r="G433" i="21" s="1"/>
  <c r="I446" i="40"/>
  <c r="F433" i="21" s="1"/>
  <c r="J445" i="40"/>
  <c r="G432" i="21" s="1"/>
  <c r="I445" i="40"/>
  <c r="F432" i="21" s="1"/>
  <c r="J444" i="40"/>
  <c r="G431" i="21" s="1"/>
  <c r="I444" i="40"/>
  <c r="F431" i="21" s="1"/>
  <c r="J443" i="40"/>
  <c r="G430" i="21" s="1"/>
  <c r="I443" i="40"/>
  <c r="F430" i="21" s="1"/>
  <c r="J442" i="40"/>
  <c r="G429" i="21" s="1"/>
  <c r="I442" i="40"/>
  <c r="F429" i="21" s="1"/>
  <c r="J441" i="40"/>
  <c r="G428" i="21" s="1"/>
  <c r="I441" i="40"/>
  <c r="F428" i="21" s="1"/>
  <c r="J440" i="40"/>
  <c r="G427" i="21" s="1"/>
  <c r="I440" i="40"/>
  <c r="F427" i="21" s="1"/>
  <c r="J439" i="40"/>
  <c r="G426" i="21" s="1"/>
  <c r="I439" i="40"/>
  <c r="F426" i="21" s="1"/>
  <c r="J438" i="40"/>
  <c r="G425" i="21" s="1"/>
  <c r="I438" i="40"/>
  <c r="F425" i="21" s="1"/>
  <c r="J435" i="40"/>
  <c r="G421" i="21" s="1"/>
  <c r="I435" i="40"/>
  <c r="F421" i="21" s="1"/>
  <c r="J384" i="40"/>
  <c r="G370" i="21" s="1"/>
  <c r="I384" i="40"/>
  <c r="F370" i="21" s="1"/>
  <c r="J383" i="40"/>
  <c r="G369" i="21" s="1"/>
  <c r="I383" i="40"/>
  <c r="F369" i="21" s="1"/>
  <c r="J382" i="40"/>
  <c r="G368" i="21" s="1"/>
  <c r="I382" i="40"/>
  <c r="F368" i="21" s="1"/>
  <c r="J381" i="40"/>
  <c r="G367" i="21" s="1"/>
  <c r="I381" i="40"/>
  <c r="F367" i="21" s="1"/>
  <c r="J380" i="40"/>
  <c r="G366" i="21" s="1"/>
  <c r="I380" i="40"/>
  <c r="F366" i="21" s="1"/>
  <c r="J379" i="40"/>
  <c r="G365" i="21" s="1"/>
  <c r="I379" i="40"/>
  <c r="F365" i="21" s="1"/>
  <c r="J378" i="40"/>
  <c r="G364" i="21" s="1"/>
  <c r="I378" i="40"/>
  <c r="F364" i="21" s="1"/>
  <c r="J377" i="40"/>
  <c r="G363" i="21" s="1"/>
  <c r="I377" i="40"/>
  <c r="F363" i="21" s="1"/>
  <c r="J376" i="40"/>
  <c r="G362" i="21" s="1"/>
  <c r="I376" i="40"/>
  <c r="F362" i="21" s="1"/>
  <c r="J375" i="40"/>
  <c r="G361" i="21" s="1"/>
  <c r="I375" i="40"/>
  <c r="F361" i="21" s="1"/>
  <c r="J374" i="40"/>
  <c r="G360" i="21" s="1"/>
  <c r="I374" i="40"/>
  <c r="F360" i="21" s="1"/>
  <c r="J373" i="40"/>
  <c r="G359" i="21" s="1"/>
  <c r="I373" i="40"/>
  <c r="F359" i="21" s="1"/>
  <c r="J372" i="40"/>
  <c r="G358" i="21" s="1"/>
  <c r="I372" i="40"/>
  <c r="F358" i="21" s="1"/>
  <c r="J371" i="40"/>
  <c r="G357" i="21" s="1"/>
  <c r="I371" i="40"/>
  <c r="F357" i="21" s="1"/>
  <c r="J370" i="40"/>
  <c r="G356" i="21" s="1"/>
  <c r="I370" i="40"/>
  <c r="F356" i="21" s="1"/>
  <c r="J369" i="40"/>
  <c r="G355" i="21" s="1"/>
  <c r="I369" i="40"/>
  <c r="F355" i="21" s="1"/>
  <c r="J368" i="40"/>
  <c r="G354" i="21" s="1"/>
  <c r="I368" i="40"/>
  <c r="F354" i="21" s="1"/>
  <c r="J367" i="40"/>
  <c r="G353" i="21" s="1"/>
  <c r="I367" i="40"/>
  <c r="F353" i="21" s="1"/>
  <c r="J366" i="40"/>
  <c r="G352" i="21" s="1"/>
  <c r="I366" i="40"/>
  <c r="F352" i="21" s="1"/>
  <c r="J365" i="40"/>
  <c r="G351" i="21" s="1"/>
  <c r="I365" i="40"/>
  <c r="F351" i="21" s="1"/>
  <c r="J364" i="40"/>
  <c r="G350" i="21" s="1"/>
  <c r="I364" i="40"/>
  <c r="F350" i="21" s="1"/>
  <c r="J363" i="40"/>
  <c r="G349" i="21" s="1"/>
  <c r="I363" i="40"/>
  <c r="F349" i="21" s="1"/>
  <c r="J362" i="40"/>
  <c r="G348" i="21" s="1"/>
  <c r="I362" i="40"/>
  <c r="F348" i="21" s="1"/>
  <c r="J361" i="40"/>
  <c r="G347" i="21" s="1"/>
  <c r="I361" i="40"/>
  <c r="F347" i="21" s="1"/>
  <c r="J360" i="40"/>
  <c r="G346" i="21" s="1"/>
  <c r="I360" i="40"/>
  <c r="F346" i="21" s="1"/>
  <c r="J359" i="40"/>
  <c r="G345" i="21" s="1"/>
  <c r="I359" i="40"/>
  <c r="F345" i="21" s="1"/>
  <c r="J358" i="40"/>
  <c r="G344" i="21" s="1"/>
  <c r="I358" i="40"/>
  <c r="F344" i="21" s="1"/>
  <c r="J357" i="40"/>
  <c r="G343" i="21" s="1"/>
  <c r="I357" i="40"/>
  <c r="F343" i="21" s="1"/>
  <c r="J356" i="40"/>
  <c r="G342" i="21" s="1"/>
  <c r="I356" i="40"/>
  <c r="F342" i="21" s="1"/>
  <c r="J355" i="40"/>
  <c r="G341" i="21" s="1"/>
  <c r="I355" i="40"/>
  <c r="F341" i="21" s="1"/>
  <c r="J354" i="40"/>
  <c r="G340" i="21" s="1"/>
  <c r="I354" i="40"/>
  <c r="F340" i="21" s="1"/>
  <c r="J353" i="40"/>
  <c r="G339" i="21" s="1"/>
  <c r="I353" i="40"/>
  <c r="F339" i="21" s="1"/>
  <c r="J352" i="40"/>
  <c r="G338" i="21" s="1"/>
  <c r="I352" i="40"/>
  <c r="F338" i="21" s="1"/>
  <c r="J351" i="40"/>
  <c r="G337" i="21" s="1"/>
  <c r="I351" i="40"/>
  <c r="F337" i="21" s="1"/>
  <c r="J350" i="40"/>
  <c r="G336" i="21" s="1"/>
  <c r="I350" i="40"/>
  <c r="F336" i="21" s="1"/>
  <c r="J349" i="40"/>
  <c r="G335" i="21" s="1"/>
  <c r="I349" i="40"/>
  <c r="F335" i="21" s="1"/>
  <c r="J348" i="40"/>
  <c r="G334" i="21" s="1"/>
  <c r="I348" i="40"/>
  <c r="F334" i="21" s="1"/>
  <c r="J347" i="40"/>
  <c r="G333" i="21" s="1"/>
  <c r="I347" i="40"/>
  <c r="F333" i="21" s="1"/>
  <c r="J346" i="40"/>
  <c r="G332" i="21" s="1"/>
  <c r="I346" i="40"/>
  <c r="F332" i="21" s="1"/>
  <c r="J345" i="40"/>
  <c r="G331" i="21" s="1"/>
  <c r="I345" i="40"/>
  <c r="F331" i="21" s="1"/>
  <c r="J344" i="40"/>
  <c r="G330" i="21" s="1"/>
  <c r="I344" i="40"/>
  <c r="F330" i="21" s="1"/>
  <c r="J343" i="40"/>
  <c r="G329" i="21" s="1"/>
  <c r="I343" i="40"/>
  <c r="F329" i="21" s="1"/>
  <c r="J342" i="40"/>
  <c r="G328" i="21" s="1"/>
  <c r="I342" i="40"/>
  <c r="F328" i="21" s="1"/>
  <c r="J341" i="40"/>
  <c r="G327" i="21" s="1"/>
  <c r="I341" i="40"/>
  <c r="F327" i="21" s="1"/>
  <c r="J340" i="40"/>
  <c r="G326" i="21" s="1"/>
  <c r="I340" i="40"/>
  <c r="F326" i="21" s="1"/>
  <c r="J339" i="40"/>
  <c r="G325" i="21" s="1"/>
  <c r="I339" i="40"/>
  <c r="F325" i="21" s="1"/>
  <c r="J338" i="40"/>
  <c r="G324" i="21" s="1"/>
  <c r="I338" i="40"/>
  <c r="F324" i="21" s="1"/>
  <c r="J337" i="40"/>
  <c r="G323" i="21" s="1"/>
  <c r="I337" i="40"/>
  <c r="F323" i="21" s="1"/>
  <c r="J336" i="40"/>
  <c r="G322" i="21" s="1"/>
  <c r="I336" i="40"/>
  <c r="F322" i="21" s="1"/>
  <c r="J324" i="40"/>
  <c r="G316" i="21" s="1"/>
  <c r="I324" i="40"/>
  <c r="F316" i="21" s="1"/>
  <c r="J293" i="40"/>
  <c r="G285" i="21" s="1"/>
  <c r="I293" i="40"/>
  <c r="F285" i="21" s="1"/>
  <c r="J292" i="40"/>
  <c r="G284" i="21" s="1"/>
  <c r="I292" i="40"/>
  <c r="F284" i="21" s="1"/>
  <c r="J291" i="40"/>
  <c r="G283" i="21" s="1"/>
  <c r="I291" i="40"/>
  <c r="F283" i="21" s="1"/>
  <c r="J290" i="40"/>
  <c r="G282" i="21" s="1"/>
  <c r="I290" i="40"/>
  <c r="F282" i="21" s="1"/>
  <c r="J289" i="40"/>
  <c r="G281" i="21" s="1"/>
  <c r="I289" i="40"/>
  <c r="F281" i="21" s="1"/>
  <c r="J288" i="40"/>
  <c r="G280" i="21" s="1"/>
  <c r="I288" i="40"/>
  <c r="F280" i="21" s="1"/>
  <c r="J287" i="40"/>
  <c r="G279" i="21" s="1"/>
  <c r="I287" i="40"/>
  <c r="F279" i="21" s="1"/>
  <c r="J286" i="40"/>
  <c r="G278" i="21" s="1"/>
  <c r="I286" i="40"/>
  <c r="F278" i="21" s="1"/>
  <c r="J285" i="40"/>
  <c r="G277" i="21" s="1"/>
  <c r="I285" i="40"/>
  <c r="F277" i="21" s="1"/>
  <c r="J284" i="40"/>
  <c r="G276" i="21" s="1"/>
  <c r="I284" i="40"/>
  <c r="F276" i="21" s="1"/>
  <c r="J283" i="40"/>
  <c r="G275" i="21" s="1"/>
  <c r="I283" i="40"/>
  <c r="F275" i="21" s="1"/>
  <c r="J282" i="40"/>
  <c r="G274" i="21" s="1"/>
  <c r="I282" i="40"/>
  <c r="F274" i="21" s="1"/>
  <c r="J281" i="40"/>
  <c r="G273" i="21" s="1"/>
  <c r="I281" i="40"/>
  <c r="F273" i="21" s="1"/>
  <c r="J280" i="40"/>
  <c r="G272" i="21" s="1"/>
  <c r="I280" i="40"/>
  <c r="F272" i="21" s="1"/>
  <c r="J279" i="40"/>
  <c r="G271" i="21" s="1"/>
  <c r="I279" i="40"/>
  <c r="F271" i="21" s="1"/>
  <c r="J278" i="40"/>
  <c r="G270" i="21" s="1"/>
  <c r="I278" i="40"/>
  <c r="F270" i="21" s="1"/>
  <c r="J277" i="40"/>
  <c r="G269" i="21" s="1"/>
  <c r="I277" i="40"/>
  <c r="F269" i="21" s="1"/>
  <c r="J276" i="40"/>
  <c r="G268" i="21" s="1"/>
  <c r="I276" i="40"/>
  <c r="F268" i="21" s="1"/>
  <c r="J275" i="40"/>
  <c r="G267" i="21" s="1"/>
  <c r="I275" i="40"/>
  <c r="F267" i="21" s="1"/>
  <c r="J272" i="40"/>
  <c r="G263" i="21" s="1"/>
  <c r="I272" i="40"/>
  <c r="F263" i="21" s="1"/>
  <c r="J241" i="40"/>
  <c r="G232" i="21" s="1"/>
  <c r="I241" i="40"/>
  <c r="F232" i="21" s="1"/>
  <c r="J240" i="40"/>
  <c r="G231" i="21" s="1"/>
  <c r="I240" i="40"/>
  <c r="F231" i="21" s="1"/>
  <c r="J239" i="40"/>
  <c r="G230" i="21" s="1"/>
  <c r="I239" i="40"/>
  <c r="F230" i="21" s="1"/>
  <c r="J238" i="40"/>
  <c r="G229" i="21" s="1"/>
  <c r="I238" i="40"/>
  <c r="F229" i="21" s="1"/>
  <c r="J237" i="40"/>
  <c r="G228" i="21" s="1"/>
  <c r="I237" i="40"/>
  <c r="F228" i="21" s="1"/>
  <c r="J236" i="40"/>
  <c r="G227" i="21" s="1"/>
  <c r="I236" i="40"/>
  <c r="F227" i="21" s="1"/>
  <c r="J235" i="40"/>
  <c r="G226" i="21" s="1"/>
  <c r="I235" i="40"/>
  <c r="F226" i="21" s="1"/>
  <c r="J234" i="40"/>
  <c r="G225" i="21" s="1"/>
  <c r="I234" i="40"/>
  <c r="F225" i="21" s="1"/>
  <c r="J233" i="40"/>
  <c r="G224" i="21" s="1"/>
  <c r="I233" i="40"/>
  <c r="F224" i="21" s="1"/>
  <c r="J232" i="40"/>
  <c r="G223" i="21" s="1"/>
  <c r="I232" i="40"/>
  <c r="F223" i="21" s="1"/>
  <c r="J231" i="40"/>
  <c r="G222" i="21" s="1"/>
  <c r="I231" i="40"/>
  <c r="F222" i="21" s="1"/>
  <c r="J230" i="40"/>
  <c r="G221" i="21" s="1"/>
  <c r="I230" i="40"/>
  <c r="F221" i="21" s="1"/>
  <c r="J229" i="40"/>
  <c r="G220" i="21" s="1"/>
  <c r="I229" i="40"/>
  <c r="F220" i="21" s="1"/>
  <c r="J228" i="40"/>
  <c r="G219" i="21" s="1"/>
  <c r="I228" i="40"/>
  <c r="F219" i="21" s="1"/>
  <c r="J227" i="40"/>
  <c r="G218" i="21" s="1"/>
  <c r="I227" i="40"/>
  <c r="F218" i="21" s="1"/>
  <c r="J226" i="40"/>
  <c r="G217" i="21" s="1"/>
  <c r="I226" i="40"/>
  <c r="F217" i="21" s="1"/>
  <c r="J225" i="40"/>
  <c r="G216" i="21" s="1"/>
  <c r="I225" i="40"/>
  <c r="F216" i="21" s="1"/>
  <c r="J224" i="40"/>
  <c r="G215" i="21" s="1"/>
  <c r="I224" i="40"/>
  <c r="F215" i="21" s="1"/>
  <c r="J223" i="40"/>
  <c r="G214" i="21" s="1"/>
  <c r="I223" i="40"/>
  <c r="F214" i="21" s="1"/>
  <c r="J211" i="40"/>
  <c r="G208" i="21" s="1"/>
  <c r="J160" i="40"/>
  <c r="G157" i="21" s="1"/>
  <c r="J159" i="40"/>
  <c r="G156" i="21" s="1"/>
  <c r="J158" i="40"/>
  <c r="G155" i="21" s="1"/>
  <c r="J157" i="40"/>
  <c r="G154" i="21" s="1"/>
  <c r="J156" i="40"/>
  <c r="G153" i="21" s="1"/>
  <c r="J155" i="40"/>
  <c r="G152" i="21" s="1"/>
  <c r="J154" i="40"/>
  <c r="G151" i="21" s="1"/>
  <c r="J153" i="40"/>
  <c r="G150" i="21" s="1"/>
  <c r="J152" i="40"/>
  <c r="G149" i="21" s="1"/>
  <c r="J151" i="40"/>
  <c r="G148" i="21" s="1"/>
  <c r="J150" i="40"/>
  <c r="G147" i="21" s="1"/>
  <c r="J149" i="40"/>
  <c r="G146" i="21" s="1"/>
  <c r="J148" i="40"/>
  <c r="G145" i="21" s="1"/>
  <c r="J147" i="40"/>
  <c r="G144" i="21" s="1"/>
  <c r="J146" i="40"/>
  <c r="G143" i="21" s="1"/>
  <c r="J145" i="40"/>
  <c r="G142" i="21" s="1"/>
  <c r="J144" i="40"/>
  <c r="G141" i="21" s="1"/>
  <c r="J143" i="40"/>
  <c r="G140" i="21" s="1"/>
  <c r="J142" i="40"/>
  <c r="G139" i="21" s="1"/>
  <c r="J141" i="40"/>
  <c r="G138" i="21" s="1"/>
  <c r="J140" i="40"/>
  <c r="G137" i="21" s="1"/>
  <c r="J139" i="40"/>
  <c r="G136" i="21" s="1"/>
  <c r="J138" i="40"/>
  <c r="G135" i="21" s="1"/>
  <c r="J137" i="40"/>
  <c r="G134" i="21" s="1"/>
  <c r="J136" i="40"/>
  <c r="G133" i="21" s="1"/>
  <c r="J135" i="40"/>
  <c r="G132" i="21" s="1"/>
  <c r="J134" i="40"/>
  <c r="G131" i="21" s="1"/>
  <c r="J133" i="40"/>
  <c r="G130" i="21" s="1"/>
  <c r="J132" i="40"/>
  <c r="G129" i="21" s="1"/>
  <c r="J131" i="40"/>
  <c r="G128" i="21" s="1"/>
  <c r="J130" i="40"/>
  <c r="G127" i="21" s="1"/>
  <c r="J129" i="40"/>
  <c r="G126" i="21" s="1"/>
  <c r="J128" i="40"/>
  <c r="G125" i="21" s="1"/>
  <c r="J127" i="40"/>
  <c r="G124" i="21" s="1"/>
  <c r="J126" i="40"/>
  <c r="G123" i="21" s="1"/>
  <c r="J125" i="40"/>
  <c r="G122" i="21" s="1"/>
  <c r="J124" i="40"/>
  <c r="G121" i="21" s="1"/>
  <c r="J123" i="40"/>
  <c r="G120" i="21" s="1"/>
  <c r="J122" i="40"/>
  <c r="G119" i="21" s="1"/>
  <c r="J121" i="40"/>
  <c r="G118" i="21" s="1"/>
  <c r="J120" i="40"/>
  <c r="G117" i="21" s="1"/>
  <c r="J119" i="40"/>
  <c r="G116" i="21" s="1"/>
  <c r="J118" i="40"/>
  <c r="G115" i="21" s="1"/>
  <c r="J117" i="40"/>
  <c r="G114" i="21" s="1"/>
  <c r="J116" i="40"/>
  <c r="G113" i="21" s="1"/>
  <c r="J115" i="40"/>
  <c r="G112" i="21" s="1"/>
  <c r="J114" i="40"/>
  <c r="G111" i="21" s="1"/>
  <c r="J113" i="40"/>
  <c r="G110" i="21" s="1"/>
  <c r="J112" i="40"/>
  <c r="G109" i="21" s="1"/>
  <c r="J11" i="40" l="1"/>
  <c r="G7" i="21" s="1"/>
  <c r="J12" i="40"/>
  <c r="G8" i="21" s="1"/>
  <c r="J13" i="40"/>
  <c r="G9" i="21" s="1"/>
  <c r="J14" i="40"/>
  <c r="G10" i="21" s="1"/>
  <c r="J15" i="40"/>
  <c r="G11" i="21" s="1"/>
  <c r="J16" i="40"/>
  <c r="G12" i="21" s="1"/>
  <c r="J17" i="40"/>
  <c r="G13" i="21" s="1"/>
  <c r="J18" i="40"/>
  <c r="G14" i="21" s="1"/>
  <c r="J19" i="40"/>
  <c r="G15" i="21" s="1"/>
  <c r="J20" i="40"/>
  <c r="G16" i="21" s="1"/>
  <c r="J21" i="40"/>
  <c r="G17" i="21" s="1"/>
  <c r="J22" i="40"/>
  <c r="G18" i="21" s="1"/>
  <c r="J23" i="40"/>
  <c r="G19" i="21" s="1"/>
  <c r="J24" i="40"/>
  <c r="G20" i="21" s="1"/>
  <c r="J25" i="40"/>
  <c r="G21" i="21" s="1"/>
  <c r="J26" i="40"/>
  <c r="G22" i="21" s="1"/>
  <c r="J27" i="40"/>
  <c r="G23" i="21" s="1"/>
  <c r="J28" i="40"/>
  <c r="G24" i="21" s="1"/>
  <c r="J29" i="40"/>
  <c r="G25" i="21" s="1"/>
  <c r="J30" i="40"/>
  <c r="G26" i="21" s="1"/>
  <c r="J31" i="40"/>
  <c r="G27" i="21" s="1"/>
  <c r="J32" i="40"/>
  <c r="G28" i="21" s="1"/>
  <c r="J33" i="40"/>
  <c r="G29" i="21" s="1"/>
  <c r="J34" i="40"/>
  <c r="G30" i="21" s="1"/>
  <c r="J35" i="40"/>
  <c r="G31" i="21" s="1"/>
  <c r="J36" i="40"/>
  <c r="G32" i="21" s="1"/>
  <c r="J37" i="40"/>
  <c r="G33" i="21" s="1"/>
  <c r="J38" i="40"/>
  <c r="G34" i="21" s="1"/>
  <c r="J39" i="40"/>
  <c r="G35" i="21" s="1"/>
  <c r="J40" i="40"/>
  <c r="G36" i="21" s="1"/>
  <c r="J41" i="40"/>
  <c r="G37" i="21" s="1"/>
  <c r="J42" i="40"/>
  <c r="G38" i="21" s="1"/>
  <c r="J43" i="40"/>
  <c r="G39" i="21" s="1"/>
  <c r="J44" i="40"/>
  <c r="G40" i="21" s="1"/>
  <c r="J45" i="40"/>
  <c r="G41" i="21" s="1"/>
  <c r="J46" i="40"/>
  <c r="G42" i="21" s="1"/>
  <c r="J47" i="40"/>
  <c r="G43" i="21" s="1"/>
  <c r="J48" i="40"/>
  <c r="G44" i="21" s="1"/>
  <c r="J49" i="40"/>
  <c r="G45" i="21" s="1"/>
  <c r="J50" i="40"/>
  <c r="G46" i="21" s="1"/>
  <c r="J51" i="40"/>
  <c r="G47" i="21" s="1"/>
  <c r="J52" i="40"/>
  <c r="G48" i="21" s="1"/>
  <c r="J53" i="40"/>
  <c r="G49" i="21" s="1"/>
  <c r="J54" i="40"/>
  <c r="G50" i="21" s="1"/>
  <c r="J55" i="40"/>
  <c r="G51" i="21" s="1"/>
  <c r="J56" i="40"/>
  <c r="G52" i="21" s="1"/>
  <c r="J57" i="40"/>
  <c r="G53" i="21" s="1"/>
  <c r="J58" i="40"/>
  <c r="G54" i="21" s="1"/>
  <c r="J109" i="40"/>
  <c r="G105" i="21" s="1"/>
  <c r="J10" i="40"/>
  <c r="G6" i="21" s="1"/>
  <c r="I211" i="40"/>
  <c r="F208" i="21" s="1"/>
  <c r="I160" i="40"/>
  <c r="F157" i="21" s="1"/>
  <c r="I159" i="40"/>
  <c r="F156" i="21" s="1"/>
  <c r="I158" i="40"/>
  <c r="F155" i="21" s="1"/>
  <c r="I157" i="40"/>
  <c r="F154" i="21" s="1"/>
  <c r="I156" i="40"/>
  <c r="F153" i="21" s="1"/>
  <c r="I155" i="40"/>
  <c r="F152" i="21" s="1"/>
  <c r="I154" i="40"/>
  <c r="F151" i="21" s="1"/>
  <c r="I153" i="40"/>
  <c r="F150" i="21" s="1"/>
  <c r="I152" i="40"/>
  <c r="F149" i="21" s="1"/>
  <c r="I151" i="40"/>
  <c r="F148" i="21" s="1"/>
  <c r="I150" i="40"/>
  <c r="F147" i="21" s="1"/>
  <c r="I149" i="40"/>
  <c r="F146" i="21" s="1"/>
  <c r="I148" i="40"/>
  <c r="F145" i="21" s="1"/>
  <c r="I147" i="40"/>
  <c r="F144" i="21" s="1"/>
  <c r="I146" i="40"/>
  <c r="F143" i="21" s="1"/>
  <c r="I145" i="40"/>
  <c r="F142" i="21" s="1"/>
  <c r="I144" i="40"/>
  <c r="F141" i="21" s="1"/>
  <c r="I143" i="40"/>
  <c r="F140" i="21" s="1"/>
  <c r="I142" i="40"/>
  <c r="F139" i="21" s="1"/>
  <c r="I141" i="40"/>
  <c r="F138" i="21" s="1"/>
  <c r="I140" i="40"/>
  <c r="F137" i="21" s="1"/>
  <c r="I139" i="40"/>
  <c r="F136" i="21" s="1"/>
  <c r="I138" i="40"/>
  <c r="F135" i="21" s="1"/>
  <c r="I137" i="40"/>
  <c r="F134" i="21" s="1"/>
  <c r="I136" i="40"/>
  <c r="F133" i="21" s="1"/>
  <c r="I135" i="40"/>
  <c r="F132" i="21" s="1"/>
  <c r="I134" i="40"/>
  <c r="F131" i="21" s="1"/>
  <c r="I133" i="40"/>
  <c r="F130" i="21" s="1"/>
  <c r="I132" i="40"/>
  <c r="F129" i="21" s="1"/>
  <c r="I131" i="40"/>
  <c r="F128" i="21" s="1"/>
  <c r="I130" i="40"/>
  <c r="F127" i="21" s="1"/>
  <c r="I129" i="40"/>
  <c r="F126" i="21" s="1"/>
  <c r="I128" i="40"/>
  <c r="F125" i="21" s="1"/>
  <c r="I127" i="40"/>
  <c r="F124" i="21" s="1"/>
  <c r="I126" i="40"/>
  <c r="F123" i="21" s="1"/>
  <c r="I125" i="40"/>
  <c r="F122" i="21" s="1"/>
  <c r="I124" i="40"/>
  <c r="F121" i="21" s="1"/>
  <c r="I123" i="40"/>
  <c r="F120" i="21" s="1"/>
  <c r="I122" i="40"/>
  <c r="F119" i="21" s="1"/>
  <c r="I121" i="40"/>
  <c r="F118" i="21" s="1"/>
  <c r="I120" i="40"/>
  <c r="F117" i="21" s="1"/>
  <c r="I119" i="40"/>
  <c r="F116" i="21" s="1"/>
  <c r="I118" i="40"/>
  <c r="F115" i="21" s="1"/>
  <c r="I117" i="40"/>
  <c r="F114" i="21" s="1"/>
  <c r="I116" i="40"/>
  <c r="F113" i="21" s="1"/>
  <c r="I115" i="40"/>
  <c r="F112" i="21" s="1"/>
  <c r="I114" i="40"/>
  <c r="F111" i="21" s="1"/>
  <c r="I113" i="40"/>
  <c r="F110" i="21" s="1"/>
  <c r="I112" i="40"/>
  <c r="F109" i="21" s="1"/>
  <c r="I109" i="40"/>
  <c r="F105" i="21" s="1"/>
  <c r="I58" i="40"/>
  <c r="F54" i="21" s="1"/>
  <c r="I57" i="40"/>
  <c r="F53" i="21" s="1"/>
  <c r="I56" i="40"/>
  <c r="F52" i="21" s="1"/>
  <c r="I55" i="40"/>
  <c r="F51" i="21" s="1"/>
  <c r="I54" i="40"/>
  <c r="F50" i="21" s="1"/>
  <c r="I53" i="40"/>
  <c r="F49" i="21" s="1"/>
  <c r="I52" i="40"/>
  <c r="F48" i="21" s="1"/>
  <c r="I51" i="40"/>
  <c r="F47" i="21" s="1"/>
  <c r="I50" i="40"/>
  <c r="F46" i="21" s="1"/>
  <c r="I49" i="40"/>
  <c r="F45" i="21" s="1"/>
  <c r="I48" i="40"/>
  <c r="F44" i="21" s="1"/>
  <c r="I47" i="40"/>
  <c r="F43" i="21" s="1"/>
  <c r="I46" i="40"/>
  <c r="F42" i="21" s="1"/>
  <c r="I45" i="40"/>
  <c r="F41" i="21" s="1"/>
  <c r="I44" i="40"/>
  <c r="F40" i="21" s="1"/>
  <c r="I43" i="40"/>
  <c r="F39" i="21" s="1"/>
  <c r="I42" i="40"/>
  <c r="F38" i="21" s="1"/>
  <c r="I41" i="40"/>
  <c r="F37" i="21" s="1"/>
  <c r="I40" i="40"/>
  <c r="F36" i="21" s="1"/>
  <c r="I39" i="40"/>
  <c r="F35" i="21" s="1"/>
  <c r="I38" i="40"/>
  <c r="F34" i="21" s="1"/>
  <c r="I37" i="40"/>
  <c r="F33" i="21" s="1"/>
  <c r="I36" i="40"/>
  <c r="F32" i="21" s="1"/>
  <c r="I35" i="40"/>
  <c r="F31" i="21" s="1"/>
  <c r="I34" i="40"/>
  <c r="F30" i="21" s="1"/>
  <c r="I33" i="40"/>
  <c r="F29" i="21" s="1"/>
  <c r="I32" i="40"/>
  <c r="F28" i="21" s="1"/>
  <c r="I31" i="40"/>
  <c r="F27" i="21" s="1"/>
  <c r="I30" i="40"/>
  <c r="F26" i="21" s="1"/>
  <c r="I29" i="40"/>
  <c r="F25" i="21" s="1"/>
  <c r="I28" i="40"/>
  <c r="F24" i="21" s="1"/>
  <c r="I27" i="40"/>
  <c r="F23" i="21" s="1"/>
  <c r="I26" i="40"/>
  <c r="F22" i="21" s="1"/>
  <c r="I25" i="40"/>
  <c r="F21" i="21" s="1"/>
  <c r="I24" i="40"/>
  <c r="F20" i="21" s="1"/>
  <c r="I23" i="40"/>
  <c r="F19" i="21" s="1"/>
  <c r="I22" i="40"/>
  <c r="F18" i="21" s="1"/>
  <c r="I21" i="40"/>
  <c r="F17" i="21" s="1"/>
  <c r="I20" i="40"/>
  <c r="F16" i="21" s="1"/>
  <c r="I19" i="40"/>
  <c r="F15" i="21" s="1"/>
  <c r="I18" i="40"/>
  <c r="F14" i="21" s="1"/>
  <c r="I17" i="40"/>
  <c r="F13" i="21" s="1"/>
  <c r="I16" i="40"/>
  <c r="F12" i="21" s="1"/>
  <c r="I15" i="40"/>
  <c r="F11" i="21" s="1"/>
  <c r="I14" i="40"/>
  <c r="F10" i="21" s="1"/>
  <c r="I13" i="40"/>
  <c r="F9" i="21" s="1"/>
  <c r="I12" i="40"/>
  <c r="F8" i="21" s="1"/>
  <c r="I11" i="40"/>
  <c r="F7" i="21" s="1"/>
  <c r="I10" i="40"/>
  <c r="F6" i="21" s="1"/>
  <c r="K979" i="21"/>
  <c r="H979" i="21" s="1"/>
  <c r="K978" i="21"/>
  <c r="H978" i="21" s="1"/>
  <c r="K977" i="21"/>
  <c r="H977" i="21" s="1"/>
  <c r="K976" i="21"/>
  <c r="H976" i="21" s="1"/>
  <c r="K975" i="21"/>
  <c r="H975" i="21" s="1"/>
  <c r="K974" i="21"/>
  <c r="H974" i="21" s="1"/>
  <c r="K973" i="21"/>
  <c r="H973" i="21" s="1"/>
  <c r="K972" i="21"/>
  <c r="H972" i="21" s="1"/>
  <c r="K971" i="21"/>
  <c r="H971" i="21" s="1"/>
  <c r="K970" i="21"/>
  <c r="H970" i="21" s="1"/>
  <c r="K922" i="21"/>
  <c r="H922" i="21" s="1"/>
  <c r="K921" i="21"/>
  <c r="H921" i="21" s="1"/>
  <c r="K920" i="21"/>
  <c r="H920" i="21" s="1"/>
  <c r="K919" i="21"/>
  <c r="H919" i="21" s="1"/>
  <c r="K918" i="21"/>
  <c r="H918" i="21" s="1"/>
  <c r="K917" i="21"/>
  <c r="H917" i="21" s="1"/>
  <c r="K916" i="21"/>
  <c r="H916" i="21" s="1"/>
  <c r="K915" i="21"/>
  <c r="H915" i="21" s="1"/>
  <c r="K914" i="21"/>
  <c r="H914" i="21" s="1"/>
  <c r="K913" i="21"/>
  <c r="H913" i="21" s="1"/>
  <c r="K870" i="21"/>
  <c r="H870" i="21" s="1"/>
  <c r="K869" i="21"/>
  <c r="H869" i="21" s="1"/>
  <c r="K868" i="21"/>
  <c r="H868" i="21" s="1"/>
  <c r="K867" i="21"/>
  <c r="H867" i="21" s="1"/>
  <c r="K866" i="21"/>
  <c r="H866" i="21" s="1"/>
  <c r="K865" i="21"/>
  <c r="H865" i="21" s="1"/>
  <c r="K864" i="21"/>
  <c r="H864" i="21" s="1"/>
  <c r="K863" i="21"/>
  <c r="H863" i="21" s="1"/>
  <c r="K862" i="21"/>
  <c r="H862" i="21" s="1"/>
  <c r="K861" i="21"/>
  <c r="H861" i="21" s="1"/>
  <c r="K815" i="21"/>
  <c r="H815" i="21" s="1"/>
  <c r="K814" i="21"/>
  <c r="H814" i="21" s="1"/>
  <c r="K813" i="21"/>
  <c r="H813" i="21" s="1"/>
  <c r="K812" i="21"/>
  <c r="H812" i="21" s="1"/>
  <c r="K811" i="21"/>
  <c r="H811" i="21" s="1"/>
  <c r="K810" i="21"/>
  <c r="H810" i="21" s="1"/>
  <c r="K809" i="21"/>
  <c r="H809" i="21" s="1"/>
  <c r="K808" i="21"/>
  <c r="H808" i="21" s="1"/>
  <c r="K807" i="21"/>
  <c r="H807" i="21" s="1"/>
  <c r="K806" i="21"/>
  <c r="H806" i="21" s="1"/>
  <c r="K763" i="21"/>
  <c r="H763" i="21" s="1"/>
  <c r="K762" i="21"/>
  <c r="H762" i="21" s="1"/>
  <c r="K761" i="21"/>
  <c r="H761" i="21" s="1"/>
  <c r="K760" i="21"/>
  <c r="H760" i="21" s="1"/>
  <c r="K759" i="21"/>
  <c r="H759" i="21" s="1"/>
  <c r="K758" i="21"/>
  <c r="H758" i="21" s="1"/>
  <c r="K757" i="21"/>
  <c r="H757" i="21" s="1"/>
  <c r="K756" i="21"/>
  <c r="H756" i="21" s="1"/>
  <c r="K755" i="21"/>
  <c r="H755" i="21" s="1"/>
  <c r="K754" i="21"/>
  <c r="H754" i="21" s="1"/>
  <c r="K707" i="21"/>
  <c r="H707" i="21" s="1"/>
  <c r="K706" i="21"/>
  <c r="H706" i="21" s="1"/>
  <c r="K705" i="21"/>
  <c r="H705" i="21" s="1"/>
  <c r="K704" i="21"/>
  <c r="H704" i="21" s="1"/>
  <c r="K703" i="21"/>
  <c r="H703" i="21" s="1"/>
  <c r="K702" i="21"/>
  <c r="H702" i="21" s="1"/>
  <c r="K701" i="21"/>
  <c r="H701" i="21" s="1"/>
  <c r="K700" i="21"/>
  <c r="H700" i="21" s="1"/>
  <c r="K699" i="21"/>
  <c r="H699" i="21" s="1"/>
  <c r="K698" i="21"/>
  <c r="H698" i="21" s="1"/>
  <c r="K653" i="21"/>
  <c r="H653" i="21" s="1"/>
  <c r="K652" i="21"/>
  <c r="H652" i="21" s="1"/>
  <c r="K651" i="21"/>
  <c r="H651" i="21" s="1"/>
  <c r="K650" i="21"/>
  <c r="H650" i="21" s="1"/>
  <c r="K649" i="21"/>
  <c r="H649" i="21" s="1"/>
  <c r="K648" i="21"/>
  <c r="H648" i="21" s="1"/>
  <c r="K647" i="21"/>
  <c r="H647" i="21" s="1"/>
  <c r="K646" i="21"/>
  <c r="H646" i="21" s="1"/>
  <c r="K645" i="21"/>
  <c r="H645" i="21" s="1"/>
  <c r="K644" i="21"/>
  <c r="H644" i="21" s="1"/>
  <c r="K596" i="21"/>
  <c r="H596" i="21" s="1"/>
  <c r="K595" i="21"/>
  <c r="H595" i="21" s="1"/>
  <c r="K594" i="21"/>
  <c r="H594" i="21" s="1"/>
  <c r="K593" i="21"/>
  <c r="H593" i="21" s="1"/>
  <c r="K592" i="21"/>
  <c r="H592" i="21" s="1"/>
  <c r="K599" i="21"/>
  <c r="H599" i="21" s="1"/>
  <c r="K598" i="21"/>
  <c r="H598" i="21" s="1"/>
  <c r="K597" i="21"/>
  <c r="H597" i="21" s="1"/>
  <c r="K591" i="21"/>
  <c r="H591" i="21" s="1"/>
  <c r="K590" i="21"/>
  <c r="H590" i="21" s="1"/>
  <c r="K546" i="21"/>
  <c r="H546" i="21" s="1"/>
  <c r="K545" i="21"/>
  <c r="H545" i="21" s="1"/>
  <c r="K544" i="21"/>
  <c r="H544" i="21" s="1"/>
  <c r="K543" i="21"/>
  <c r="H543" i="21" s="1"/>
  <c r="K542" i="21"/>
  <c r="H542" i="21" s="1"/>
  <c r="K541" i="21"/>
  <c r="H541" i="21" s="1"/>
  <c r="K540" i="21"/>
  <c r="H540" i="21" s="1"/>
  <c r="K539" i="21"/>
  <c r="H539" i="21" s="1"/>
  <c r="K538" i="21"/>
  <c r="H538" i="21" s="1"/>
  <c r="K537" i="21"/>
  <c r="H537" i="21" s="1"/>
  <c r="K473" i="21"/>
  <c r="H473" i="21" s="1"/>
  <c r="K472" i="21"/>
  <c r="H472" i="21" s="1"/>
  <c r="K471" i="21"/>
  <c r="H471" i="21" s="1"/>
  <c r="K470" i="21"/>
  <c r="H470" i="21" s="1"/>
  <c r="K469" i="21"/>
  <c r="H469" i="21" s="1"/>
  <c r="K468" i="21"/>
  <c r="H468" i="21" s="1"/>
  <c r="K467" i="21"/>
  <c r="H467" i="21" s="1"/>
  <c r="K466" i="21"/>
  <c r="H466" i="21" s="1"/>
  <c r="K465" i="21"/>
  <c r="H465" i="21" s="1"/>
  <c r="K464" i="21"/>
  <c r="H464" i="21" s="1"/>
  <c r="K463" i="21"/>
  <c r="H463" i="21" s="1"/>
  <c r="K462" i="21"/>
  <c r="H462" i="21" s="1"/>
  <c r="K461" i="21"/>
  <c r="H461" i="21" s="1"/>
  <c r="K460" i="21"/>
  <c r="H460" i="21" s="1"/>
  <c r="K459" i="21"/>
  <c r="H459" i="21" s="1"/>
  <c r="K458" i="21"/>
  <c r="H458" i="21" s="1"/>
  <c r="K448" i="21"/>
  <c r="H448" i="21" s="1"/>
  <c r="K447" i="21"/>
  <c r="H447" i="21" s="1"/>
  <c r="K446" i="21"/>
  <c r="H446" i="21" s="1"/>
  <c r="K445" i="21"/>
  <c r="H445" i="21" s="1"/>
  <c r="K444" i="21"/>
  <c r="H444" i="21" s="1"/>
  <c r="K443" i="21"/>
  <c r="H443" i="21" s="1"/>
  <c r="K442" i="21"/>
  <c r="H442" i="21" s="1"/>
  <c r="K441" i="21"/>
  <c r="H441" i="21" s="1"/>
  <c r="K440" i="21"/>
  <c r="H440" i="21" s="1"/>
  <c r="K439" i="21"/>
  <c r="H439" i="21" s="1"/>
  <c r="K438" i="21"/>
  <c r="H438" i="21" s="1"/>
  <c r="K437" i="21"/>
  <c r="H437" i="21" s="1"/>
  <c r="K436" i="21"/>
  <c r="H436" i="21" s="1"/>
  <c r="K435" i="21"/>
  <c r="H435" i="21" s="1"/>
  <c r="K434" i="21"/>
  <c r="H434" i="21" s="1"/>
  <c r="K433" i="21"/>
  <c r="H433" i="21" s="1"/>
  <c r="K457" i="21"/>
  <c r="H457" i="21" s="1"/>
  <c r="K456" i="21"/>
  <c r="H456" i="21" s="1"/>
  <c r="K455" i="21"/>
  <c r="H455" i="21" s="1"/>
  <c r="K454" i="21"/>
  <c r="H454" i="21" s="1"/>
  <c r="K453" i="21"/>
  <c r="H453" i="21" s="1"/>
  <c r="K452" i="21"/>
  <c r="H452" i="21" s="1"/>
  <c r="K451" i="21"/>
  <c r="H451" i="21" s="1"/>
  <c r="K450" i="21"/>
  <c r="H450" i="21" s="1"/>
  <c r="K370" i="21"/>
  <c r="H370" i="21" s="1"/>
  <c r="K369" i="21"/>
  <c r="H369" i="21" s="1"/>
  <c r="K368" i="21"/>
  <c r="H368" i="21" s="1"/>
  <c r="K367" i="21"/>
  <c r="H367" i="21" s="1"/>
  <c r="K366" i="21"/>
  <c r="H366" i="21" s="1"/>
  <c r="K365" i="21"/>
  <c r="H365" i="21" s="1"/>
  <c r="K364" i="21"/>
  <c r="H364" i="21" s="1"/>
  <c r="K363" i="21"/>
  <c r="H363" i="21" s="1"/>
  <c r="K362" i="21"/>
  <c r="H362" i="21" s="1"/>
  <c r="K361" i="21"/>
  <c r="H361" i="21" s="1"/>
  <c r="K360" i="21"/>
  <c r="H360" i="21" s="1"/>
  <c r="K359" i="21"/>
  <c r="H359" i="21" s="1"/>
  <c r="K358" i="21"/>
  <c r="H358" i="21" s="1"/>
  <c r="K357" i="21"/>
  <c r="H357" i="21" s="1"/>
  <c r="K356" i="21"/>
  <c r="H356" i="21" s="1"/>
  <c r="K355" i="21"/>
  <c r="H355" i="21" s="1"/>
  <c r="K354" i="21"/>
  <c r="H354" i="21" s="1"/>
  <c r="K353" i="21"/>
  <c r="H353" i="21" s="1"/>
  <c r="K352" i="21"/>
  <c r="H352" i="21" s="1"/>
  <c r="K351" i="21"/>
  <c r="H351" i="21" s="1"/>
  <c r="K350" i="21"/>
  <c r="H350" i="21" s="1"/>
  <c r="K349" i="21"/>
  <c r="H349" i="21" s="1"/>
  <c r="K348" i="21"/>
  <c r="H348" i="21" s="1"/>
  <c r="K347" i="21"/>
  <c r="H347" i="21" s="1"/>
  <c r="K346" i="21"/>
  <c r="H346" i="21" s="1"/>
  <c r="K345" i="21"/>
  <c r="H345" i="21" s="1"/>
  <c r="K344" i="21"/>
  <c r="H344" i="21" s="1"/>
  <c r="K343" i="21"/>
  <c r="H343" i="21" s="1"/>
  <c r="K342" i="21"/>
  <c r="H342" i="21" s="1"/>
  <c r="K341" i="21"/>
  <c r="H341" i="21" s="1"/>
  <c r="K340" i="21"/>
  <c r="H340" i="21" s="1"/>
  <c r="K339" i="21"/>
  <c r="H339" i="21" s="1"/>
  <c r="K338" i="21"/>
  <c r="H338" i="21" s="1"/>
  <c r="K337" i="21"/>
  <c r="H337" i="21" s="1"/>
  <c r="K336" i="21"/>
  <c r="H336" i="21" s="1"/>
  <c r="K335" i="21"/>
  <c r="H335" i="21" s="1"/>
  <c r="K334" i="21"/>
  <c r="H334" i="21" s="1"/>
  <c r="K333" i="21"/>
  <c r="H333" i="21" s="1"/>
  <c r="K332" i="21"/>
  <c r="H332" i="21" s="1"/>
  <c r="K331" i="21"/>
  <c r="H331" i="21" s="1"/>
  <c r="K282" i="21" l="1"/>
  <c r="H282" i="21" s="1"/>
  <c r="K281" i="21"/>
  <c r="H281" i="21" s="1"/>
  <c r="K280" i="21"/>
  <c r="H280" i="21" s="1"/>
  <c r="K279" i="21"/>
  <c r="H279" i="21" s="1"/>
  <c r="K278" i="21"/>
  <c r="H278" i="21" s="1"/>
  <c r="K277" i="21"/>
  <c r="H277" i="21" s="1"/>
  <c r="K276" i="21"/>
  <c r="H276" i="21" s="1"/>
  <c r="K275" i="21"/>
  <c r="H275" i="21" s="1"/>
  <c r="K274" i="21"/>
  <c r="H274" i="21" s="1"/>
  <c r="K273" i="21"/>
  <c r="H273" i="21" s="1"/>
  <c r="K226" i="21"/>
  <c r="H226" i="21" s="1"/>
  <c r="K225" i="21"/>
  <c r="H225" i="21" s="1"/>
  <c r="K232" i="21"/>
  <c r="H232" i="21" s="1"/>
  <c r="K231" i="21"/>
  <c r="H231" i="21" s="1"/>
  <c r="K230" i="21"/>
  <c r="H230" i="21" s="1"/>
  <c r="K229" i="21"/>
  <c r="H229" i="21" s="1"/>
  <c r="K228" i="21"/>
  <c r="H228" i="21" s="1"/>
  <c r="K227" i="21"/>
  <c r="H227" i="21" s="1"/>
  <c r="K224" i="21"/>
  <c r="H224" i="21" s="1"/>
  <c r="K223" i="21"/>
  <c r="H223" i="21" s="1"/>
  <c r="K157" i="21"/>
  <c r="H157" i="21" s="1"/>
  <c r="K156" i="21"/>
  <c r="H156" i="21" s="1"/>
  <c r="K155" i="21"/>
  <c r="H155" i="21" s="1"/>
  <c r="K154" i="21"/>
  <c r="H154" i="21" s="1"/>
  <c r="K153" i="21"/>
  <c r="H153" i="21" s="1"/>
  <c r="K152" i="21"/>
  <c r="H152" i="21" s="1"/>
  <c r="K151" i="21"/>
  <c r="H151" i="21" s="1"/>
  <c r="K150" i="21"/>
  <c r="H150" i="21" s="1"/>
  <c r="K149" i="21"/>
  <c r="H149" i="21" s="1"/>
  <c r="K148" i="21"/>
  <c r="H148" i="21" s="1"/>
  <c r="K147" i="21"/>
  <c r="H147" i="21" s="1"/>
  <c r="K146" i="21"/>
  <c r="H146" i="21" s="1"/>
  <c r="K145" i="21"/>
  <c r="H145" i="21" s="1"/>
  <c r="K144" i="21"/>
  <c r="H144" i="21" s="1"/>
  <c r="K143" i="21"/>
  <c r="H143" i="21" s="1"/>
  <c r="K142" i="21"/>
  <c r="H142" i="21" s="1"/>
  <c r="K141" i="21"/>
  <c r="H141" i="21" s="1"/>
  <c r="K140" i="21"/>
  <c r="H140" i="21" s="1"/>
  <c r="K139" i="21"/>
  <c r="H139" i="21" s="1"/>
  <c r="K138" i="21"/>
  <c r="H138" i="21" s="1"/>
  <c r="K137" i="21"/>
  <c r="H137" i="21" s="1"/>
  <c r="K136" i="21"/>
  <c r="H136" i="21" s="1"/>
  <c r="K135" i="21"/>
  <c r="H135" i="21" s="1"/>
  <c r="K134" i="21"/>
  <c r="H134" i="21" s="1"/>
  <c r="K133" i="21"/>
  <c r="H133" i="21" s="1"/>
  <c r="K132" i="21"/>
  <c r="H132" i="21" s="1"/>
  <c r="K131" i="21"/>
  <c r="H131" i="21" s="1"/>
  <c r="K130" i="21"/>
  <c r="H130" i="21" s="1"/>
  <c r="K129" i="21"/>
  <c r="H129" i="21" s="1"/>
  <c r="K128" i="21"/>
  <c r="H128" i="21" s="1"/>
  <c r="K127" i="21"/>
  <c r="H127" i="21" s="1"/>
  <c r="K126" i="21"/>
  <c r="H126" i="21" s="1"/>
  <c r="K125" i="21"/>
  <c r="H125" i="21" s="1"/>
  <c r="K124" i="21"/>
  <c r="H124" i="21" s="1"/>
  <c r="K123" i="21"/>
  <c r="H123" i="21" s="1"/>
  <c r="K122" i="21"/>
  <c r="H122" i="21" s="1"/>
  <c r="K121" i="21"/>
  <c r="H121" i="21" s="1"/>
  <c r="K120" i="21"/>
  <c r="H120" i="21" s="1"/>
  <c r="K119" i="21"/>
  <c r="H119" i="21" s="1"/>
  <c r="K118" i="21"/>
  <c r="H118" i="21" s="1"/>
  <c r="K50" i="21"/>
  <c r="H50" i="21" s="1"/>
  <c r="K49" i="21"/>
  <c r="H49" i="21" s="1"/>
  <c r="K48" i="21"/>
  <c r="H48" i="21" s="1"/>
  <c r="K47" i="21"/>
  <c r="H47" i="21" s="1"/>
  <c r="K46" i="21"/>
  <c r="H46" i="21" s="1"/>
  <c r="K35" i="21"/>
  <c r="H35" i="21" s="1"/>
  <c r="K34" i="21"/>
  <c r="H34" i="21" s="1"/>
  <c r="K33" i="21"/>
  <c r="H33" i="21" s="1"/>
  <c r="K32" i="21"/>
  <c r="H32" i="21" s="1"/>
  <c r="K31" i="21"/>
  <c r="H31" i="21" s="1"/>
  <c r="K30" i="21"/>
  <c r="H30" i="21" s="1"/>
  <c r="K29" i="21"/>
  <c r="H29" i="21" s="1"/>
  <c r="K28" i="21"/>
  <c r="H28" i="21" s="1"/>
  <c r="K27" i="21"/>
  <c r="H27" i="21" s="1"/>
  <c r="K26" i="21"/>
  <c r="H26" i="21" s="1"/>
  <c r="K25" i="21"/>
  <c r="H25" i="21" s="1"/>
  <c r="K24" i="21"/>
  <c r="H24" i="21" s="1"/>
  <c r="K23" i="21"/>
  <c r="H23" i="21" s="1"/>
  <c r="K22" i="21"/>
  <c r="H22" i="21" s="1"/>
  <c r="K21" i="21"/>
  <c r="H21" i="21" s="1"/>
  <c r="K20" i="21"/>
  <c r="H20" i="21" s="1"/>
  <c r="K19" i="21"/>
  <c r="H19" i="21" s="1"/>
  <c r="K18" i="21"/>
  <c r="H18" i="21" s="1"/>
  <c r="K17" i="21"/>
  <c r="H17" i="21" s="1"/>
  <c r="K16" i="21"/>
  <c r="H16" i="21" s="1"/>
  <c r="K15" i="21"/>
  <c r="H15" i="21" s="1"/>
  <c r="K14" i="21"/>
  <c r="H14" i="21" s="1"/>
  <c r="K13" i="21"/>
  <c r="H13" i="21" s="1"/>
  <c r="K12" i="21"/>
  <c r="H12" i="21" s="1"/>
  <c r="K11" i="21"/>
  <c r="H11" i="21" s="1"/>
  <c r="K10" i="21"/>
  <c r="H10" i="21" s="1"/>
  <c r="K9" i="21"/>
  <c r="H9" i="21" s="1"/>
  <c r="K8" i="21"/>
  <c r="H8" i="21" s="1"/>
  <c r="K42" i="21"/>
  <c r="H42" i="21" s="1"/>
  <c r="K41" i="21"/>
  <c r="H41" i="21" s="1"/>
  <c r="K40" i="21"/>
  <c r="H40" i="21" s="1"/>
  <c r="K39" i="21"/>
  <c r="H39" i="21" s="1"/>
  <c r="K38" i="21"/>
  <c r="H38" i="21" s="1"/>
  <c r="K37" i="21"/>
  <c r="H37" i="21" s="1"/>
  <c r="K36" i="21"/>
  <c r="H36" i="21" s="1"/>
  <c r="C6" i="28" l="1"/>
  <c r="D6" i="28"/>
  <c r="C7" i="28"/>
  <c r="D7" i="28"/>
  <c r="C8" i="28"/>
  <c r="D8" i="28"/>
  <c r="C9" i="28"/>
  <c r="D9" i="28"/>
  <c r="C10" i="28"/>
  <c r="D10" i="28"/>
  <c r="C11" i="28"/>
  <c r="C12" i="28"/>
  <c r="D12" i="28"/>
  <c r="E12" i="28"/>
  <c r="C13" i="28"/>
  <c r="D13" i="28"/>
  <c r="C14" i="28"/>
  <c r="D14" i="28"/>
  <c r="D5" i="28"/>
  <c r="C5" i="28"/>
  <c r="E14" i="39"/>
  <c r="E14" i="28" s="1"/>
  <c r="E13" i="39"/>
  <c r="E13" i="28" s="1"/>
  <c r="E12" i="39"/>
  <c r="E11" i="39"/>
  <c r="E11" i="28" s="1"/>
  <c r="E10" i="39"/>
  <c r="E10" i="28" s="1"/>
  <c r="E9" i="39"/>
  <c r="E9" i="28" s="1"/>
  <c r="E8" i="39"/>
  <c r="E8" i="28" s="1"/>
  <c r="E7" i="39"/>
  <c r="E7" i="28" s="1"/>
  <c r="E6" i="39"/>
  <c r="E6" i="28" s="1"/>
  <c r="E5" i="39"/>
  <c r="E5" i="28" s="1"/>
  <c r="C6" i="25"/>
  <c r="D6" i="25"/>
  <c r="C7" i="25"/>
  <c r="D7" i="25"/>
  <c r="C8" i="25"/>
  <c r="D8" i="25"/>
  <c r="C9" i="25"/>
  <c r="D9" i="25"/>
  <c r="C10" i="25"/>
  <c r="D10" i="25"/>
  <c r="C11" i="25"/>
  <c r="D11" i="25"/>
  <c r="C12" i="25"/>
  <c r="D12" i="25"/>
  <c r="C13" i="25"/>
  <c r="D13" i="25"/>
  <c r="C14" i="25"/>
  <c r="D14" i="25"/>
  <c r="D5" i="25"/>
  <c r="C5" i="25"/>
  <c r="E12" i="38"/>
  <c r="E12" i="25" s="1"/>
  <c r="E11" i="38"/>
  <c r="E11" i="25" s="1"/>
  <c r="E13" i="38"/>
  <c r="E13" i="25" s="1"/>
  <c r="E10" i="38"/>
  <c r="E10" i="25" s="1"/>
  <c r="E9" i="38"/>
  <c r="E9" i="25" s="1"/>
  <c r="E5" i="38"/>
  <c r="E5" i="25" s="1"/>
  <c r="E6" i="38"/>
  <c r="E6" i="25" s="1"/>
  <c r="E7" i="38"/>
  <c r="E7" i="25" s="1"/>
  <c r="E8" i="38"/>
  <c r="E8" i="25" s="1"/>
  <c r="E14" i="38"/>
  <c r="E14" i="25" s="1"/>
  <c r="I14" i="25" s="1"/>
  <c r="D6" i="35"/>
  <c r="E6" i="35"/>
  <c r="D7" i="35"/>
  <c r="E7" i="35"/>
  <c r="D8" i="35"/>
  <c r="E8" i="35"/>
  <c r="D9" i="35"/>
  <c r="E9" i="35"/>
  <c r="D10" i="35"/>
  <c r="E10" i="35"/>
  <c r="D12" i="35"/>
  <c r="E12" i="35"/>
  <c r="D13" i="35"/>
  <c r="E13" i="35"/>
  <c r="F13" i="35"/>
  <c r="D14" i="35"/>
  <c r="E14" i="35"/>
  <c r="E5" i="35"/>
  <c r="D5" i="35"/>
  <c r="C6" i="35"/>
  <c r="C7" i="35"/>
  <c r="C8" i="35"/>
  <c r="C9" i="35"/>
  <c r="C10" i="35"/>
  <c r="C11" i="35"/>
  <c r="C12" i="35"/>
  <c r="C13" i="35"/>
  <c r="C14" i="35"/>
  <c r="C5" i="35"/>
  <c r="F11" i="37"/>
  <c r="F11" i="35" s="1"/>
  <c r="F10" i="37"/>
  <c r="F10" i="35" s="1"/>
  <c r="F9" i="37"/>
  <c r="F9" i="35" s="1"/>
  <c r="F12" i="37"/>
  <c r="F12" i="35" s="1"/>
  <c r="F8" i="37"/>
  <c r="F8" i="35" s="1"/>
  <c r="F14" i="37"/>
  <c r="F14" i="35" s="1"/>
  <c r="F13" i="37"/>
  <c r="F7" i="37"/>
  <c r="F7" i="35" s="1"/>
  <c r="F6" i="37"/>
  <c r="F6" i="35" s="1"/>
  <c r="F5" i="37"/>
  <c r="F5" i="35" s="1"/>
  <c r="I9" i="25" l="1"/>
  <c r="I7" i="25"/>
  <c r="I10" i="25"/>
  <c r="I6" i="28"/>
  <c r="I12" i="28"/>
  <c r="I8" i="28"/>
  <c r="I13" i="28"/>
  <c r="I9" i="28"/>
  <c r="I14" i="28"/>
  <c r="I11" i="28"/>
  <c r="I10" i="28"/>
  <c r="I11" i="25"/>
  <c r="I8" i="25"/>
  <c r="I6" i="25"/>
  <c r="I13" i="25"/>
  <c r="I12" i="25"/>
  <c r="J14" i="35"/>
  <c r="J10" i="35"/>
  <c r="J12" i="35"/>
  <c r="J8" i="35"/>
  <c r="J13" i="35"/>
  <c r="J9" i="35"/>
  <c r="J6" i="35"/>
  <c r="J11" i="35"/>
  <c r="I7" i="28"/>
  <c r="J7" i="35"/>
  <c r="I5" i="28"/>
  <c r="I5" i="25"/>
  <c r="J5" i="35"/>
  <c r="J147" i="5" l="1"/>
  <c r="J144" i="5"/>
  <c r="J145" i="5"/>
  <c r="J146" i="5"/>
  <c r="J133" i="5"/>
  <c r="J131" i="5"/>
  <c r="J132" i="5"/>
  <c r="J139" i="5"/>
  <c r="AM13" i="4" l="1"/>
  <c r="F161" i="32" l="1"/>
  <c r="F147" i="10" s="1"/>
  <c r="J147" i="10" s="1"/>
  <c r="F160" i="32"/>
  <c r="F146" i="10" s="1"/>
  <c r="J146" i="10" s="1"/>
  <c r="F159" i="32"/>
  <c r="F145" i="10" s="1"/>
  <c r="J145" i="10" s="1"/>
  <c r="F158" i="32"/>
  <c r="F144" i="10" s="1"/>
  <c r="J144" i="10" s="1"/>
  <c r="F157" i="32"/>
  <c r="F146" i="32"/>
  <c r="F139" i="10" s="1"/>
  <c r="J139" i="10" s="1"/>
  <c r="F140" i="32"/>
  <c r="F133" i="10" s="1"/>
  <c r="J133" i="10" s="1"/>
  <c r="F139" i="32"/>
  <c r="F132" i="10" s="1"/>
  <c r="J132" i="10" s="1"/>
  <c r="F138" i="32"/>
  <c r="F131" i="10" s="1"/>
  <c r="J131" i="10" s="1"/>
  <c r="F137" i="32"/>
  <c r="F125" i="32"/>
  <c r="F118" i="10" s="1"/>
  <c r="J118" i="10" s="1"/>
  <c r="F119" i="32"/>
  <c r="F112" i="10" s="1"/>
  <c r="J112" i="10" s="1"/>
  <c r="F118" i="32"/>
  <c r="F111" i="10" s="1"/>
  <c r="J111" i="10" s="1"/>
  <c r="F117" i="32"/>
  <c r="F110" i="10" s="1"/>
  <c r="J110" i="10" s="1"/>
  <c r="F116" i="32"/>
  <c r="J143" i="5" l="1"/>
  <c r="F143" i="10"/>
  <c r="J143" i="10" s="1"/>
  <c r="J130" i="5"/>
  <c r="F130" i="10"/>
  <c r="J130" i="10" s="1"/>
  <c r="F109" i="10"/>
  <c r="J109" i="10" s="1"/>
  <c r="F51" i="32" l="1"/>
  <c r="F51" i="10" s="1"/>
  <c r="F50" i="32"/>
  <c r="F50" i="10" s="1"/>
  <c r="F49" i="32"/>
  <c r="F49" i="10" s="1"/>
  <c r="F48" i="32"/>
  <c r="F48" i="10" s="1"/>
  <c r="F47" i="32"/>
  <c r="F47" i="10" s="1"/>
  <c r="F46" i="32"/>
  <c r="F46" i="10" s="1"/>
  <c r="F45" i="32"/>
  <c r="F45" i="10" s="1"/>
  <c r="F44" i="32"/>
  <c r="F44" i="10" s="1"/>
  <c r="F43" i="32"/>
  <c r="F43" i="10" s="1"/>
  <c r="F42" i="32"/>
  <c r="F42" i="10" s="1"/>
  <c r="F41" i="32"/>
  <c r="F41" i="10" s="1"/>
  <c r="F40" i="32"/>
  <c r="F40" i="10" s="1"/>
  <c r="F39" i="32"/>
  <c r="F39" i="10" s="1"/>
  <c r="F38" i="32"/>
  <c r="F38" i="10" s="1"/>
  <c r="F37" i="32"/>
  <c r="F36" i="32"/>
  <c r="F35" i="32"/>
  <c r="F34" i="32"/>
  <c r="F33" i="32"/>
  <c r="F32" i="32"/>
  <c r="F31" i="32"/>
  <c r="J31" i="5" l="1"/>
  <c r="F31" i="10"/>
  <c r="J31" i="10" s="1"/>
  <c r="J35" i="5"/>
  <c r="F35" i="10"/>
  <c r="J35" i="10" s="1"/>
  <c r="J32" i="5"/>
  <c r="F32" i="10"/>
  <c r="J32" i="10" s="1"/>
  <c r="J36" i="5"/>
  <c r="F36" i="10"/>
  <c r="J36" i="10" s="1"/>
  <c r="J33" i="5"/>
  <c r="F33" i="10"/>
  <c r="J33" i="10" s="1"/>
  <c r="J37" i="5"/>
  <c r="F37" i="10"/>
  <c r="J37" i="10" s="1"/>
  <c r="J34" i="5"/>
  <c r="F34" i="10"/>
  <c r="J34" i="10" s="1"/>
  <c r="J44" i="5"/>
  <c r="J44" i="10"/>
  <c r="J48" i="5"/>
  <c r="J48" i="10"/>
  <c r="J41" i="5"/>
  <c r="J41" i="10"/>
  <c r="J45" i="5"/>
  <c r="J45" i="10"/>
  <c r="J49" i="5"/>
  <c r="J49" i="10"/>
  <c r="J40" i="5"/>
  <c r="J40" i="10"/>
  <c r="J38" i="5"/>
  <c r="J38" i="10"/>
  <c r="J42" i="5"/>
  <c r="J42" i="10"/>
  <c r="J46" i="5"/>
  <c r="J46" i="10"/>
  <c r="J50" i="5"/>
  <c r="J50" i="10"/>
  <c r="J39" i="5"/>
  <c r="J39" i="10"/>
  <c r="J43" i="5"/>
  <c r="J43" i="10"/>
  <c r="J47" i="5"/>
  <c r="J47" i="10"/>
  <c r="J51" i="5"/>
  <c r="J51" i="10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BE21" i="34"/>
  <c r="H21" i="34"/>
  <c r="G21" i="34" l="1"/>
  <c r="L6" i="20" l="1"/>
  <c r="C14" i="2"/>
  <c r="K77" i="1" s="1"/>
  <c r="W77" i="1" s="1"/>
  <c r="G19" i="34"/>
  <c r="G17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BE15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BE18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BE20" i="34"/>
  <c r="H20" i="34"/>
  <c r="H18" i="34"/>
  <c r="H15" i="34"/>
  <c r="G16" i="34"/>
  <c r="BE22" i="34" l="1"/>
  <c r="W22" i="34"/>
  <c r="S22" i="34"/>
  <c r="O22" i="34"/>
  <c r="K22" i="34"/>
  <c r="H22" i="34"/>
  <c r="X22" i="34"/>
  <c r="T22" i="34"/>
  <c r="P22" i="34"/>
  <c r="L22" i="34"/>
  <c r="Z22" i="34"/>
  <c r="V22" i="34"/>
  <c r="R22" i="34"/>
  <c r="N22" i="34"/>
  <c r="J22" i="34"/>
  <c r="Y22" i="34"/>
  <c r="U22" i="34"/>
  <c r="Q22" i="34"/>
  <c r="M22" i="34"/>
  <c r="I22" i="34"/>
  <c r="G18" i="34"/>
  <c r="G20" i="34"/>
  <c r="G15" i="34"/>
  <c r="G68" i="33"/>
  <c r="G68" i="18"/>
  <c r="G68" i="16"/>
  <c r="G68" i="14"/>
  <c r="G68" i="12"/>
  <c r="G118" i="10"/>
  <c r="G68" i="7"/>
  <c r="G118" i="5" l="1"/>
  <c r="I15" i="35"/>
  <c r="I25" i="35" s="1"/>
  <c r="H15" i="35"/>
  <c r="H25" i="35" s="1"/>
  <c r="G14" i="35"/>
  <c r="G13" i="35"/>
  <c r="G12" i="35"/>
  <c r="G11" i="35"/>
  <c r="G10" i="35"/>
  <c r="G9" i="35"/>
  <c r="G8" i="35"/>
  <c r="G7" i="35"/>
  <c r="G6" i="35"/>
  <c r="G5" i="35"/>
  <c r="G15" i="35" l="1"/>
  <c r="G25" i="35" s="1"/>
  <c r="J15" i="35"/>
  <c r="J25" i="35" s="1"/>
  <c r="CD11" i="4"/>
  <c r="J1012" i="21" l="1"/>
  <c r="J1013" i="21" s="1"/>
  <c r="I91" i="33" s="1"/>
  <c r="I1012" i="21"/>
  <c r="I1013" i="21" s="1"/>
  <c r="H91" i="33" s="1"/>
  <c r="K1011" i="21"/>
  <c r="H1011" i="21" s="1"/>
  <c r="K980" i="21"/>
  <c r="H980" i="21" s="1"/>
  <c r="K969" i="21"/>
  <c r="H969" i="21" s="1"/>
  <c r="K968" i="21"/>
  <c r="H968" i="21" s="1"/>
  <c r="K967" i="21"/>
  <c r="H967" i="21" s="1"/>
  <c r="K965" i="21"/>
  <c r="H965" i="21" s="1"/>
  <c r="K964" i="21"/>
  <c r="H964" i="21" s="1"/>
  <c r="K963" i="21"/>
  <c r="H963" i="21" s="1"/>
  <c r="K962" i="21"/>
  <c r="H962" i="21" l="1"/>
  <c r="AJ17" i="27" l="1"/>
  <c r="H12" i="3" l="1"/>
  <c r="G12" i="3"/>
  <c r="H9" i="3"/>
  <c r="H7" i="3"/>
  <c r="G9" i="3"/>
  <c r="G7" i="3"/>
  <c r="AA60" i="1" l="1"/>
  <c r="BE7" i="34" l="1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6" i="34"/>
  <c r="G97" i="33"/>
  <c r="G96" i="33"/>
  <c r="G95" i="33"/>
  <c r="G94" i="33"/>
  <c r="I90" i="33"/>
  <c r="H90" i="33"/>
  <c r="G89" i="33"/>
  <c r="G83" i="33"/>
  <c r="G82" i="33"/>
  <c r="G81" i="33"/>
  <c r="G80" i="33"/>
  <c r="G64" i="33"/>
  <c r="G61" i="33"/>
  <c r="G60" i="33"/>
  <c r="G59" i="33"/>
  <c r="I56" i="33"/>
  <c r="H56" i="33"/>
  <c r="M55" i="33"/>
  <c r="L55" i="33"/>
  <c r="N55" i="33"/>
  <c r="O55" i="33" s="1"/>
  <c r="M24" i="33"/>
  <c r="L24" i="33"/>
  <c r="N24" i="33"/>
  <c r="O24" i="33" s="1"/>
  <c r="M23" i="33"/>
  <c r="L23" i="33"/>
  <c r="N23" i="33"/>
  <c r="O23" i="33" s="1"/>
  <c r="M22" i="33"/>
  <c r="L22" i="33"/>
  <c r="N22" i="33"/>
  <c r="O22" i="33" s="1"/>
  <c r="M21" i="33"/>
  <c r="L21" i="33"/>
  <c r="N21" i="33"/>
  <c r="O21" i="33" s="1"/>
  <c r="M20" i="33"/>
  <c r="L20" i="33"/>
  <c r="N20" i="33"/>
  <c r="O20" i="33" s="1"/>
  <c r="M19" i="33"/>
  <c r="L19" i="33"/>
  <c r="N19" i="33"/>
  <c r="O19" i="33" s="1"/>
  <c r="M18" i="33"/>
  <c r="L18" i="33"/>
  <c r="N18" i="33"/>
  <c r="O18" i="33" s="1"/>
  <c r="M17" i="33"/>
  <c r="L17" i="33"/>
  <c r="N17" i="33"/>
  <c r="O17" i="33" s="1"/>
  <c r="M16" i="33"/>
  <c r="L16" i="33"/>
  <c r="N16" i="33"/>
  <c r="O16" i="33" s="1"/>
  <c r="M15" i="33"/>
  <c r="L15" i="33"/>
  <c r="N15" i="33"/>
  <c r="O15" i="33" s="1"/>
  <c r="M14" i="33"/>
  <c r="L14" i="33"/>
  <c r="N14" i="33"/>
  <c r="O14" i="33" s="1"/>
  <c r="M13" i="33"/>
  <c r="L13" i="33"/>
  <c r="N13" i="33"/>
  <c r="O13" i="33" s="1"/>
  <c r="M12" i="33"/>
  <c r="L12" i="33"/>
  <c r="N12" i="33"/>
  <c r="O12" i="33" s="1"/>
  <c r="M11" i="33"/>
  <c r="L11" i="33"/>
  <c r="N11" i="33"/>
  <c r="O11" i="33" s="1"/>
  <c r="M10" i="33"/>
  <c r="L10" i="33"/>
  <c r="N10" i="33"/>
  <c r="O10" i="33" s="1"/>
  <c r="M9" i="33"/>
  <c r="L9" i="33"/>
  <c r="N9" i="33"/>
  <c r="O9" i="33" s="1"/>
  <c r="M8" i="33"/>
  <c r="L8" i="33"/>
  <c r="N8" i="33"/>
  <c r="O8" i="33" s="1"/>
  <c r="M7" i="33"/>
  <c r="L7" i="33"/>
  <c r="N7" i="33"/>
  <c r="M6" i="33"/>
  <c r="L6" i="33"/>
  <c r="N6" i="33"/>
  <c r="O6" i="33" s="1"/>
  <c r="L2" i="33"/>
  <c r="G17" i="33" l="1"/>
  <c r="G55" i="33"/>
  <c r="G7" i="33"/>
  <c r="G13" i="33"/>
  <c r="G21" i="33"/>
  <c r="G8" i="33"/>
  <c r="G14" i="33"/>
  <c r="G16" i="33"/>
  <c r="G22" i="33"/>
  <c r="G24" i="33"/>
  <c r="G90" i="33"/>
  <c r="U15" i="3" s="1"/>
  <c r="G6" i="33"/>
  <c r="G12" i="33"/>
  <c r="G18" i="33"/>
  <c r="G20" i="33"/>
  <c r="O7" i="33"/>
  <c r="G9" i="33"/>
  <c r="G11" i="33"/>
  <c r="G15" i="33"/>
  <c r="G19" i="33"/>
  <c r="G23" i="33"/>
  <c r="J56" i="33"/>
  <c r="G10" i="33"/>
  <c r="G93" i="33"/>
  <c r="J90" i="33"/>
  <c r="G7" i="34"/>
  <c r="CG11" i="4" l="1"/>
  <c r="BB11" i="4"/>
  <c r="G56" i="33"/>
  <c r="G7" i="11"/>
  <c r="G6" i="11"/>
  <c r="G5" i="11"/>
  <c r="U6" i="3" l="1"/>
  <c r="G26" i="8" l="1"/>
  <c r="G6" i="8"/>
  <c r="G14" i="34" l="1"/>
  <c r="L7" i="20" l="1"/>
  <c r="D14" i="2"/>
  <c r="Q77" i="1" s="1"/>
  <c r="E140" i="24"/>
  <c r="E143" i="24" s="1"/>
  <c r="F140" i="24"/>
  <c r="G140" i="24"/>
  <c r="H140" i="24"/>
  <c r="I140" i="24"/>
  <c r="J140" i="24"/>
  <c r="K140" i="24"/>
  <c r="L140" i="24"/>
  <c r="M140" i="24"/>
  <c r="N140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7" i="24"/>
  <c r="AC138" i="24"/>
  <c r="AC143" i="24" l="1"/>
  <c r="AC140" i="24"/>
  <c r="F143" i="24"/>
  <c r="G143" i="24" s="1"/>
  <c r="H143" i="24" s="1"/>
  <c r="I143" i="24" s="1"/>
  <c r="J143" i="24" s="1"/>
  <c r="K143" i="24" s="1"/>
  <c r="L143" i="24" s="1"/>
  <c r="M143" i="24" s="1"/>
  <c r="N143" i="24" s="1"/>
  <c r="O143" i="24" s="1"/>
  <c r="P143" i="24" s="1"/>
  <c r="Q143" i="24" s="1"/>
  <c r="R143" i="24" s="1"/>
  <c r="S143" i="24" s="1"/>
  <c r="T143" i="24" s="1"/>
  <c r="U143" i="24" s="1"/>
  <c r="V143" i="24" s="1"/>
  <c r="W143" i="24" s="1"/>
  <c r="X143" i="24" s="1"/>
  <c r="Y143" i="24" s="1"/>
  <c r="Z143" i="24" s="1"/>
  <c r="AA143" i="24" s="1"/>
  <c r="AB143" i="24" s="1"/>
  <c r="AK17" i="27" l="1"/>
  <c r="K83" i="1" l="1"/>
  <c r="AL17" i="27"/>
  <c r="U15" i="27"/>
  <c r="T15" i="27"/>
  <c r="S15" i="27"/>
  <c r="R15" i="27"/>
  <c r="Q15" i="27"/>
  <c r="V15" i="27" l="1"/>
  <c r="W15" i="27"/>
  <c r="F53" i="32" l="1"/>
  <c r="F53" i="10" s="1"/>
  <c r="F52" i="32"/>
  <c r="F52" i="10" s="1"/>
  <c r="F30" i="32"/>
  <c r="F29" i="32"/>
  <c r="F28" i="32"/>
  <c r="F27" i="32"/>
  <c r="F26" i="32"/>
  <c r="F25" i="32"/>
  <c r="F24" i="32"/>
  <c r="F23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54" i="32"/>
  <c r="F54" i="10" s="1"/>
  <c r="F105" i="32"/>
  <c r="F105" i="10" s="1"/>
  <c r="F6" i="32"/>
  <c r="J20" i="5" l="1"/>
  <c r="F20" i="10"/>
  <c r="J20" i="10" s="1"/>
  <c r="J16" i="5"/>
  <c r="F16" i="10"/>
  <c r="J16" i="10" s="1"/>
  <c r="J12" i="5"/>
  <c r="F12" i="10"/>
  <c r="J12" i="10" s="1"/>
  <c r="J8" i="5"/>
  <c r="F8" i="10"/>
  <c r="J8" i="10" s="1"/>
  <c r="J25" i="5"/>
  <c r="F25" i="10"/>
  <c r="J25" i="10" s="1"/>
  <c r="J29" i="5"/>
  <c r="F29" i="10"/>
  <c r="J29" i="10" s="1"/>
  <c r="J19" i="5"/>
  <c r="F19" i="10"/>
  <c r="J19" i="10" s="1"/>
  <c r="J15" i="5"/>
  <c r="F15" i="10"/>
  <c r="J15" i="10" s="1"/>
  <c r="J11" i="5"/>
  <c r="F11" i="10"/>
  <c r="J11" i="10" s="1"/>
  <c r="J7" i="5"/>
  <c r="F7" i="10"/>
  <c r="J7" i="10" s="1"/>
  <c r="J26" i="5"/>
  <c r="F26" i="10"/>
  <c r="J26" i="10" s="1"/>
  <c r="J30" i="5"/>
  <c r="F30" i="10"/>
  <c r="J30" i="10" s="1"/>
  <c r="J22" i="5"/>
  <c r="F22" i="10"/>
  <c r="J22" i="10" s="1"/>
  <c r="J18" i="5"/>
  <c r="F18" i="10"/>
  <c r="J18" i="10" s="1"/>
  <c r="J14" i="5"/>
  <c r="F14" i="10"/>
  <c r="J14" i="10" s="1"/>
  <c r="J10" i="5"/>
  <c r="F10" i="10"/>
  <c r="J10" i="10" s="1"/>
  <c r="J23" i="5"/>
  <c r="F23" i="10"/>
  <c r="J23" i="10" s="1"/>
  <c r="J27" i="5"/>
  <c r="F27" i="10"/>
  <c r="J27" i="10" s="1"/>
  <c r="J21" i="5"/>
  <c r="F21" i="10"/>
  <c r="J21" i="10" s="1"/>
  <c r="J17" i="5"/>
  <c r="F17" i="10"/>
  <c r="J17" i="10" s="1"/>
  <c r="J13" i="5"/>
  <c r="F13" i="10"/>
  <c r="J13" i="10" s="1"/>
  <c r="J9" i="5"/>
  <c r="F9" i="10"/>
  <c r="J9" i="10" s="1"/>
  <c r="J24" i="5"/>
  <c r="F24" i="10"/>
  <c r="J24" i="10" s="1"/>
  <c r="J28" i="5"/>
  <c r="F28" i="10"/>
  <c r="J28" i="10" s="1"/>
  <c r="J54" i="5"/>
  <c r="J54" i="10"/>
  <c r="J52" i="5"/>
  <c r="J52" i="10"/>
  <c r="J105" i="5"/>
  <c r="J105" i="10"/>
  <c r="J53" i="5"/>
  <c r="J53" i="10"/>
  <c r="J6" i="5"/>
  <c r="F6" i="10"/>
  <c r="J6" i="10" s="1"/>
  <c r="AL11" i="4"/>
  <c r="AM11" i="4"/>
  <c r="AC6" i="4"/>
  <c r="CI34" i="4" l="1"/>
  <c r="AY10" i="4" l="1"/>
  <c r="G32" i="6" l="1"/>
  <c r="G31" i="6"/>
  <c r="G12" i="6"/>
  <c r="G25" i="6" l="1"/>
  <c r="G5" i="6"/>
  <c r="I90" i="18" l="1"/>
  <c r="H90" i="18"/>
  <c r="G82" i="18"/>
  <c r="G81" i="18"/>
  <c r="I90" i="16"/>
  <c r="H90" i="16"/>
  <c r="G94" i="16"/>
  <c r="I90" i="14"/>
  <c r="H90" i="14"/>
  <c r="G83" i="14"/>
  <c r="G82" i="14"/>
  <c r="G95" i="14"/>
  <c r="G94" i="14"/>
  <c r="I90" i="12"/>
  <c r="H90" i="12"/>
  <c r="G89" i="12"/>
  <c r="G81" i="12"/>
  <c r="I140" i="10"/>
  <c r="H140" i="10"/>
  <c r="G131" i="10"/>
  <c r="H15" i="28"/>
  <c r="H25" i="28" s="1"/>
  <c r="G15" i="28"/>
  <c r="G25" i="28" s="1"/>
  <c r="H15" i="25"/>
  <c r="H25" i="25" s="1"/>
  <c r="G15" i="25"/>
  <c r="G25" i="25" s="1"/>
  <c r="G94" i="7"/>
  <c r="G81" i="7"/>
  <c r="H90" i="7"/>
  <c r="I90" i="7"/>
  <c r="G83" i="7"/>
  <c r="H140" i="5"/>
  <c r="I140" i="5"/>
  <c r="G15" i="3" l="1"/>
  <c r="H15" i="3"/>
  <c r="G145" i="10"/>
  <c r="G80" i="12"/>
  <c r="G144" i="5"/>
  <c r="G83" i="18"/>
  <c r="G95" i="18"/>
  <c r="G80" i="18"/>
  <c r="G95" i="16"/>
  <c r="G89" i="16"/>
  <c r="G80" i="14"/>
  <c r="G89" i="14"/>
  <c r="G94" i="12"/>
  <c r="G82" i="12"/>
  <c r="G144" i="10"/>
  <c r="G139" i="10"/>
  <c r="G89" i="7"/>
  <c r="G130" i="5"/>
  <c r="G131" i="5"/>
  <c r="G94" i="18"/>
  <c r="G89" i="18"/>
  <c r="J90" i="18"/>
  <c r="G80" i="16"/>
  <c r="G83" i="16"/>
  <c r="G82" i="16"/>
  <c r="J90" i="16"/>
  <c r="G81" i="16"/>
  <c r="J90" i="14"/>
  <c r="G81" i="14"/>
  <c r="G132" i="10"/>
  <c r="G85" i="12"/>
  <c r="G95" i="12"/>
  <c r="J90" i="12"/>
  <c r="J140" i="10"/>
  <c r="G130" i="10"/>
  <c r="G133" i="10"/>
  <c r="G145" i="5"/>
  <c r="G133" i="5"/>
  <c r="G132" i="5"/>
  <c r="G139" i="5"/>
  <c r="J140" i="5"/>
  <c r="G95" i="7"/>
  <c r="G82" i="7"/>
  <c r="G80" i="7"/>
  <c r="J90" i="7"/>
  <c r="G90" i="18" l="1"/>
  <c r="T15" i="3" s="1"/>
  <c r="G90" i="14"/>
  <c r="G90" i="16"/>
  <c r="S15" i="3" s="1"/>
  <c r="G90" i="12"/>
  <c r="Q15" i="3" s="1"/>
  <c r="G140" i="10"/>
  <c r="P15" i="3" s="1"/>
  <c r="G140" i="5"/>
  <c r="N15" i="3" s="1"/>
  <c r="G90" i="7"/>
  <c r="O15" i="3" s="1"/>
  <c r="R15" i="3" l="1"/>
  <c r="L15" i="3" s="1"/>
  <c r="F15" i="3"/>
  <c r="H106" i="5"/>
  <c r="I106" i="5"/>
  <c r="F14" i="28" l="1"/>
  <c r="F13" i="28"/>
  <c r="F12" i="28"/>
  <c r="F11" i="28"/>
  <c r="F10" i="28"/>
  <c r="F9" i="28"/>
  <c r="F8" i="28"/>
  <c r="F7" i="28"/>
  <c r="F6" i="28"/>
  <c r="I15" i="28" l="1"/>
  <c r="I25" i="28" s="1"/>
  <c r="F5" i="28"/>
  <c r="F15" i="28" s="1"/>
  <c r="F25" i="28" s="1"/>
  <c r="F14" i="25"/>
  <c r="F13" i="25"/>
  <c r="F12" i="25"/>
  <c r="F9" i="25"/>
  <c r="F7" i="25"/>
  <c r="I15" i="25" l="1"/>
  <c r="I25" i="25" s="1"/>
  <c r="F5" i="25"/>
  <c r="F10" i="25"/>
  <c r="F11" i="25"/>
  <c r="F8" i="25"/>
  <c r="F6" i="25"/>
  <c r="AA86" i="1"/>
  <c r="K86" i="1"/>
  <c r="AM17" i="27"/>
  <c r="AA83" i="1" s="1"/>
  <c r="AN17" i="27"/>
  <c r="AA84" i="1" s="1"/>
  <c r="AI17" i="27"/>
  <c r="Q7" i="27"/>
  <c r="R7" i="27"/>
  <c r="S7" i="27"/>
  <c r="T7" i="27"/>
  <c r="U7" i="27"/>
  <c r="Q8" i="27"/>
  <c r="R8" i="27"/>
  <c r="S8" i="27"/>
  <c r="T8" i="27"/>
  <c r="U8" i="27"/>
  <c r="Q9" i="27"/>
  <c r="R9" i="27"/>
  <c r="S9" i="27"/>
  <c r="T9" i="27"/>
  <c r="U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U12" i="27"/>
  <c r="Q13" i="27"/>
  <c r="R13" i="27"/>
  <c r="S13" i="27"/>
  <c r="T13" i="27"/>
  <c r="U13" i="27"/>
  <c r="Q14" i="27"/>
  <c r="R14" i="27"/>
  <c r="S14" i="27"/>
  <c r="T14" i="27"/>
  <c r="U14" i="27"/>
  <c r="R6" i="27"/>
  <c r="S6" i="27"/>
  <c r="T6" i="27"/>
  <c r="U6" i="27"/>
  <c r="Q6" i="27"/>
  <c r="AL21" i="27" l="1"/>
  <c r="AA90" i="1" s="1"/>
  <c r="AK19" i="27"/>
  <c r="K88" i="1" s="1"/>
  <c r="AK21" i="27"/>
  <c r="K90" i="1" s="1"/>
  <c r="AK20" i="27"/>
  <c r="K89" i="1" s="1"/>
  <c r="AL20" i="27"/>
  <c r="AA89" i="1" s="1"/>
  <c r="AL19" i="27"/>
  <c r="AA88" i="1" s="1"/>
  <c r="K84" i="1"/>
  <c r="F15" i="25"/>
  <c r="F25" i="25" s="1"/>
  <c r="V9" i="27"/>
  <c r="W6" i="27"/>
  <c r="W14" i="27"/>
  <c r="W10" i="27"/>
  <c r="V8" i="27"/>
  <c r="V7" i="27"/>
  <c r="V6" i="27"/>
  <c r="V14" i="27"/>
  <c r="V13" i="27"/>
  <c r="V10" i="27"/>
  <c r="W8" i="27"/>
  <c r="W7" i="27"/>
  <c r="W11" i="27"/>
  <c r="W13" i="27"/>
  <c r="V11" i="27"/>
  <c r="W12" i="27"/>
  <c r="V12" i="27"/>
  <c r="W9" i="27"/>
  <c r="CO15" i="4" l="1"/>
  <c r="K966" i="21" l="1"/>
  <c r="H966" i="21" s="1"/>
  <c r="H1012" i="21" s="1"/>
  <c r="H1013" i="21" s="1"/>
  <c r="G91" i="33" s="1"/>
  <c r="O5" i="40"/>
  <c r="K1012" i="21" l="1"/>
  <c r="K1013" i="21" s="1"/>
  <c r="J91" i="33" s="1"/>
  <c r="K956" i="21" l="1"/>
  <c r="H956" i="21" s="1"/>
  <c r="K925" i="21"/>
  <c r="H925" i="21" s="1"/>
  <c r="K924" i="21"/>
  <c r="H924" i="21" s="1"/>
  <c r="K923" i="21"/>
  <c r="H923" i="21" s="1"/>
  <c r="K912" i="21"/>
  <c r="H912" i="21" s="1"/>
  <c r="K911" i="21"/>
  <c r="H911" i="21" s="1"/>
  <c r="K909" i="21"/>
  <c r="H909" i="21" s="1"/>
  <c r="K908" i="21"/>
  <c r="H908" i="21" s="1"/>
  <c r="K907" i="21"/>
  <c r="H907" i="21" s="1"/>
  <c r="K903" i="21"/>
  <c r="H903" i="21" s="1"/>
  <c r="K872" i="21"/>
  <c r="H872" i="21" s="1"/>
  <c r="K871" i="21"/>
  <c r="H871" i="21" s="1"/>
  <c r="K860" i="21"/>
  <c r="H860" i="21" s="1"/>
  <c r="K859" i="21"/>
  <c r="H859" i="21" s="1"/>
  <c r="K858" i="21"/>
  <c r="H858" i="21" s="1"/>
  <c r="K857" i="21"/>
  <c r="H857" i="21" s="1"/>
  <c r="K856" i="21"/>
  <c r="H856" i="21" s="1"/>
  <c r="K855" i="21"/>
  <c r="H855" i="21" s="1"/>
  <c r="K854" i="21"/>
  <c r="H854" i="21" s="1"/>
  <c r="K848" i="21"/>
  <c r="H848" i="21" s="1"/>
  <c r="K817" i="21"/>
  <c r="H817" i="21" s="1"/>
  <c r="K816" i="21"/>
  <c r="H816" i="21" s="1"/>
  <c r="K805" i="21"/>
  <c r="H805" i="21" s="1"/>
  <c r="K804" i="21"/>
  <c r="H804" i="21" s="1"/>
  <c r="K803" i="21"/>
  <c r="H803" i="21" s="1"/>
  <c r="K802" i="21"/>
  <c r="H802" i="21" s="1"/>
  <c r="K801" i="21"/>
  <c r="H801" i="21" s="1"/>
  <c r="K800" i="21"/>
  <c r="H800" i="21" s="1"/>
  <c r="K799" i="21"/>
  <c r="H799" i="21" s="1"/>
  <c r="K795" i="21"/>
  <c r="H795" i="21" s="1"/>
  <c r="K764" i="21"/>
  <c r="H764" i="21" s="1"/>
  <c r="K753" i="21"/>
  <c r="H753" i="21" s="1"/>
  <c r="K752" i="21"/>
  <c r="H752" i="21" s="1"/>
  <c r="K751" i="21"/>
  <c r="H751" i="21" s="1"/>
  <c r="K750" i="21"/>
  <c r="H750" i="21" s="1"/>
  <c r="K749" i="21"/>
  <c r="H749" i="21" s="1"/>
  <c r="K748" i="21"/>
  <c r="H748" i="21" s="1"/>
  <c r="K747" i="21"/>
  <c r="H747" i="21" s="1"/>
  <c r="K746" i="21"/>
  <c r="H746" i="21" s="1"/>
  <c r="K740" i="21"/>
  <c r="H740" i="21" s="1"/>
  <c r="K709" i="21"/>
  <c r="H709" i="21" s="1"/>
  <c r="K708" i="21"/>
  <c r="H708" i="21" s="1"/>
  <c r="K697" i="21"/>
  <c r="H697" i="21" s="1"/>
  <c r="K696" i="21"/>
  <c r="H696" i="21" s="1"/>
  <c r="K695" i="21"/>
  <c r="H695" i="21" s="1"/>
  <c r="K694" i="21"/>
  <c r="H694" i="21" s="1"/>
  <c r="K693" i="21"/>
  <c r="H693" i="21" s="1"/>
  <c r="K692" i="21"/>
  <c r="H692" i="21" s="1"/>
  <c r="K691" i="21"/>
  <c r="H691" i="21" s="1"/>
  <c r="K687" i="21"/>
  <c r="H687" i="21" s="1"/>
  <c r="K656" i="21"/>
  <c r="H656" i="21" s="1"/>
  <c r="K655" i="21"/>
  <c r="H655" i="21" s="1"/>
  <c r="K654" i="21"/>
  <c r="H654" i="21" s="1"/>
  <c r="K643" i="21"/>
  <c r="H643" i="21" s="1"/>
  <c r="K642" i="21"/>
  <c r="H642" i="21" s="1"/>
  <c r="K641" i="21"/>
  <c r="H641" i="21" s="1"/>
  <c r="K640" i="21"/>
  <c r="H640" i="21" s="1"/>
  <c r="K639" i="21"/>
  <c r="H639" i="21" s="1"/>
  <c r="K638" i="21"/>
  <c r="H638" i="21" s="1"/>
  <c r="K632" i="21"/>
  <c r="H632" i="21" s="1"/>
  <c r="K601" i="21"/>
  <c r="H601" i="21" s="1"/>
  <c r="K600" i="21"/>
  <c r="H600" i="21" s="1"/>
  <c r="K589" i="21"/>
  <c r="H589" i="21" s="1"/>
  <c r="K588" i="21"/>
  <c r="H588" i="21" s="1"/>
  <c r="K587" i="21"/>
  <c r="H587" i="21" s="1"/>
  <c r="K586" i="21"/>
  <c r="H586" i="21" s="1"/>
  <c r="K585" i="21"/>
  <c r="H585" i="21" s="1"/>
  <c r="K584" i="21"/>
  <c r="H584" i="21" s="1"/>
  <c r="K583" i="21"/>
  <c r="H583" i="21" s="1"/>
  <c r="K579" i="21"/>
  <c r="H579" i="21" s="1"/>
  <c r="K548" i="21"/>
  <c r="H548" i="21" s="1"/>
  <c r="K547" i="21"/>
  <c r="H547" i="21" s="1"/>
  <c r="K536" i="21"/>
  <c r="H536" i="21" s="1"/>
  <c r="K535" i="21"/>
  <c r="H535" i="21" s="1"/>
  <c r="K534" i="21"/>
  <c r="H534" i="21" s="1"/>
  <c r="K533" i="21"/>
  <c r="H533" i="21" s="1"/>
  <c r="K532" i="21"/>
  <c r="H532" i="21" s="1"/>
  <c r="K531" i="21"/>
  <c r="H531" i="21" s="1"/>
  <c r="K530" i="21"/>
  <c r="H530" i="21" s="1"/>
  <c r="K524" i="21"/>
  <c r="H524" i="21" s="1"/>
  <c r="K449" i="21"/>
  <c r="H449" i="21" s="1"/>
  <c r="K432" i="21"/>
  <c r="H432" i="21" s="1"/>
  <c r="K431" i="21"/>
  <c r="H431" i="21" s="1"/>
  <c r="K430" i="21"/>
  <c r="H430" i="21" s="1"/>
  <c r="K429" i="21"/>
  <c r="H429" i="21" s="1"/>
  <c r="K428" i="21"/>
  <c r="H428" i="21" s="1"/>
  <c r="K427" i="21"/>
  <c r="H427" i="21" s="1"/>
  <c r="K426" i="21"/>
  <c r="H426" i="21" s="1"/>
  <c r="K425" i="21"/>
  <c r="H425" i="21" s="1"/>
  <c r="K421" i="21"/>
  <c r="H421" i="21" s="1"/>
  <c r="K330" i="21"/>
  <c r="H330" i="21" s="1"/>
  <c r="K329" i="21"/>
  <c r="H329" i="21" s="1"/>
  <c r="K328" i="21"/>
  <c r="H328" i="21" s="1"/>
  <c r="K327" i="21"/>
  <c r="H327" i="21" s="1"/>
  <c r="K326" i="21"/>
  <c r="H326" i="21" s="1"/>
  <c r="K325" i="21"/>
  <c r="H325" i="21" s="1"/>
  <c r="K324" i="21"/>
  <c r="H324" i="21" s="1"/>
  <c r="K323" i="21"/>
  <c r="H323" i="21" s="1"/>
  <c r="K322" i="21"/>
  <c r="H322" i="21" s="1"/>
  <c r="K316" i="21"/>
  <c r="H316" i="21" s="1"/>
  <c r="K285" i="21"/>
  <c r="H285" i="21" s="1"/>
  <c r="K284" i="21"/>
  <c r="H284" i="21" s="1"/>
  <c r="K283" i="21"/>
  <c r="H283" i="21" s="1"/>
  <c r="K272" i="21"/>
  <c r="H272" i="21" s="1"/>
  <c r="K271" i="21"/>
  <c r="H271" i="21" s="1"/>
  <c r="K270" i="21"/>
  <c r="H270" i="21" s="1"/>
  <c r="K269" i="21"/>
  <c r="H269" i="21" s="1"/>
  <c r="K268" i="21"/>
  <c r="H268" i="21" s="1"/>
  <c r="K267" i="21"/>
  <c r="H267" i="21" s="1"/>
  <c r="K263" i="21"/>
  <c r="H263" i="21" s="1"/>
  <c r="K222" i="21"/>
  <c r="H222" i="21" s="1"/>
  <c r="K221" i="21"/>
  <c r="H221" i="21" s="1"/>
  <c r="K220" i="21"/>
  <c r="H220" i="21" s="1"/>
  <c r="K219" i="21"/>
  <c r="H219" i="21" s="1"/>
  <c r="K218" i="21"/>
  <c r="H218" i="21" s="1"/>
  <c r="K217" i="21"/>
  <c r="H217" i="21" s="1"/>
  <c r="K216" i="21"/>
  <c r="H216" i="21" s="1"/>
  <c r="K215" i="21"/>
  <c r="H215" i="21" s="1"/>
  <c r="K214" i="21"/>
  <c r="H214" i="21" s="1"/>
  <c r="K208" i="21"/>
  <c r="H208" i="21" s="1"/>
  <c r="K117" i="21"/>
  <c r="H117" i="21" s="1"/>
  <c r="K116" i="21"/>
  <c r="H116" i="21" s="1"/>
  <c r="K115" i="21"/>
  <c r="H115" i="21" s="1"/>
  <c r="K114" i="21"/>
  <c r="H114" i="21" s="1"/>
  <c r="K113" i="21"/>
  <c r="H113" i="21" s="1"/>
  <c r="K112" i="21"/>
  <c r="H112" i="21" s="1"/>
  <c r="K111" i="21"/>
  <c r="H111" i="21" s="1"/>
  <c r="K110" i="21"/>
  <c r="H110" i="21" s="1"/>
  <c r="K109" i="21"/>
  <c r="H109" i="21" s="1"/>
  <c r="K105" i="21"/>
  <c r="H105" i="21" s="1"/>
  <c r="K54" i="21"/>
  <c r="H54" i="21" s="1"/>
  <c r="K52" i="21"/>
  <c r="H52" i="21" s="1"/>
  <c r="K51" i="21"/>
  <c r="H51" i="21" s="1"/>
  <c r="K45" i="21"/>
  <c r="H45" i="21" s="1"/>
  <c r="K44" i="21"/>
  <c r="H44" i="21" s="1"/>
  <c r="K43" i="21"/>
  <c r="H43" i="21" s="1"/>
  <c r="G93" i="18" l="1"/>
  <c r="G6" i="18"/>
  <c r="G10" i="18"/>
  <c r="G14" i="18"/>
  <c r="G18" i="18"/>
  <c r="G22" i="18"/>
  <c r="G97" i="18"/>
  <c r="G61" i="18"/>
  <c r="G7" i="18"/>
  <c r="G11" i="18"/>
  <c r="G15" i="18"/>
  <c r="G19" i="18"/>
  <c r="G23" i="18"/>
  <c r="G59" i="18"/>
  <c r="G60" i="18"/>
  <c r="G8" i="18"/>
  <c r="G12" i="18"/>
  <c r="G16" i="18"/>
  <c r="G20" i="18"/>
  <c r="G24" i="18"/>
  <c r="G9" i="18"/>
  <c r="G13" i="18"/>
  <c r="G17" i="18"/>
  <c r="G21" i="18"/>
  <c r="G55" i="18"/>
  <c r="G96" i="18"/>
  <c r="G62" i="18"/>
  <c r="G10" i="16"/>
  <c r="G14" i="16"/>
  <c r="G18" i="16"/>
  <c r="G55" i="16"/>
  <c r="G96" i="16"/>
  <c r="G11" i="16"/>
  <c r="G19" i="16"/>
  <c r="G97" i="16"/>
  <c r="G8" i="16"/>
  <c r="G12" i="16"/>
  <c r="G16" i="16"/>
  <c r="G20" i="16"/>
  <c r="G23" i="16"/>
  <c r="G59" i="16"/>
  <c r="G60" i="16"/>
  <c r="G62" i="16"/>
  <c r="G7" i="16"/>
  <c r="G15" i="16"/>
  <c r="G22" i="16"/>
  <c r="G61" i="16"/>
  <c r="G6" i="16"/>
  <c r="G9" i="16"/>
  <c r="G13" i="16"/>
  <c r="G17" i="16"/>
  <c r="G21" i="16"/>
  <c r="G24" i="16"/>
  <c r="G93" i="16"/>
  <c r="G6" i="14"/>
  <c r="G8" i="14"/>
  <c r="G12" i="14"/>
  <c r="G16" i="14"/>
  <c r="G20" i="14"/>
  <c r="G24" i="14"/>
  <c r="G9" i="14"/>
  <c r="G13" i="14"/>
  <c r="G17" i="14"/>
  <c r="G21" i="14"/>
  <c r="G55" i="14"/>
  <c r="G96" i="14"/>
  <c r="G62" i="14"/>
  <c r="G10" i="14"/>
  <c r="G14" i="14"/>
  <c r="G18" i="14"/>
  <c r="G22" i="14"/>
  <c r="G97" i="14"/>
  <c r="G61" i="14"/>
  <c r="G7" i="14"/>
  <c r="G11" i="14"/>
  <c r="G15" i="14"/>
  <c r="G19" i="14"/>
  <c r="G23" i="14"/>
  <c r="G93" i="14"/>
  <c r="G59" i="14"/>
  <c r="G60" i="14"/>
  <c r="G62" i="12"/>
  <c r="G6" i="12"/>
  <c r="G7" i="12"/>
  <c r="G15" i="12"/>
  <c r="G19" i="12"/>
  <c r="G23" i="12"/>
  <c r="G59" i="12"/>
  <c r="G8" i="12"/>
  <c r="G20" i="12"/>
  <c r="G9" i="12"/>
  <c r="G13" i="12"/>
  <c r="G17" i="12"/>
  <c r="G21" i="12"/>
  <c r="G55" i="12"/>
  <c r="G96" i="12"/>
  <c r="G11" i="12"/>
  <c r="G60" i="12"/>
  <c r="G12" i="12"/>
  <c r="G16" i="12"/>
  <c r="G24" i="12"/>
  <c r="G93" i="12"/>
  <c r="G10" i="12"/>
  <c r="G14" i="12"/>
  <c r="G18" i="12"/>
  <c r="G22" i="12"/>
  <c r="G97" i="12"/>
  <c r="G61" i="12"/>
  <c r="G9" i="7"/>
  <c r="G17" i="7"/>
  <c r="G55" i="7"/>
  <c r="G61" i="7"/>
  <c r="G10" i="7"/>
  <c r="G22" i="7"/>
  <c r="G59" i="7"/>
  <c r="G7" i="7"/>
  <c r="G11" i="7"/>
  <c r="G15" i="7"/>
  <c r="G19" i="7"/>
  <c r="G23" i="7"/>
  <c r="G93" i="7"/>
  <c r="G13" i="7"/>
  <c r="G21" i="7"/>
  <c r="G97" i="7"/>
  <c r="G6" i="7"/>
  <c r="G14" i="7"/>
  <c r="G18" i="7"/>
  <c r="G60" i="7"/>
  <c r="G8" i="7"/>
  <c r="G12" i="7"/>
  <c r="G16" i="7"/>
  <c r="G20" i="7"/>
  <c r="G24" i="7"/>
  <c r="G96" i="7"/>
  <c r="G62" i="7"/>
  <c r="G9" i="10"/>
  <c r="G13" i="10"/>
  <c r="G17" i="10"/>
  <c r="G21" i="10"/>
  <c r="G25" i="10"/>
  <c r="G29" i="10"/>
  <c r="G33" i="10"/>
  <c r="G37" i="10"/>
  <c r="G40" i="10"/>
  <c r="G44" i="10"/>
  <c r="G48" i="10"/>
  <c r="G52" i="10"/>
  <c r="G109" i="10"/>
  <c r="G110" i="10"/>
  <c r="G10" i="10"/>
  <c r="G14" i="10"/>
  <c r="G18" i="10"/>
  <c r="G22" i="10"/>
  <c r="G26" i="10"/>
  <c r="G30" i="10"/>
  <c r="G34" i="10"/>
  <c r="G38" i="10"/>
  <c r="G41" i="10"/>
  <c r="G45" i="10"/>
  <c r="G49" i="10"/>
  <c r="G53" i="10"/>
  <c r="G143" i="10"/>
  <c r="G7" i="10"/>
  <c r="G11" i="10"/>
  <c r="G15" i="10"/>
  <c r="G19" i="10"/>
  <c r="G23" i="10"/>
  <c r="G27" i="10"/>
  <c r="G31" i="10"/>
  <c r="G35" i="10"/>
  <c r="G42" i="10"/>
  <c r="G46" i="10"/>
  <c r="G50" i="10"/>
  <c r="G54" i="10"/>
  <c r="G146" i="10"/>
  <c r="G112" i="10"/>
  <c r="G8" i="10"/>
  <c r="G12" i="10"/>
  <c r="G16" i="10"/>
  <c r="G20" i="10"/>
  <c r="G24" i="10"/>
  <c r="G28" i="10"/>
  <c r="G32" i="10"/>
  <c r="G36" i="10"/>
  <c r="G39" i="10"/>
  <c r="G43" i="10"/>
  <c r="G47" i="10"/>
  <c r="G51" i="10"/>
  <c r="G105" i="10"/>
  <c r="G147" i="10"/>
  <c r="G111" i="10"/>
  <c r="J106" i="5"/>
  <c r="G15" i="5"/>
  <c r="G19" i="5"/>
  <c r="G27" i="5"/>
  <c r="G31" i="5"/>
  <c r="G39" i="5"/>
  <c r="G47" i="5"/>
  <c r="G105" i="5"/>
  <c r="G9" i="5"/>
  <c r="G13" i="5"/>
  <c r="G17" i="5"/>
  <c r="G21" i="5"/>
  <c r="G25" i="5"/>
  <c r="G29" i="5"/>
  <c r="G33" i="5"/>
  <c r="G37" i="5"/>
  <c r="G41" i="5"/>
  <c r="G45" i="5"/>
  <c r="G49" i="5"/>
  <c r="G53" i="5"/>
  <c r="G10" i="5"/>
  <c r="G14" i="5"/>
  <c r="G18" i="5"/>
  <c r="G22" i="5"/>
  <c r="G26" i="5"/>
  <c r="G30" i="5"/>
  <c r="G34" i="5"/>
  <c r="G38" i="5"/>
  <c r="G42" i="5"/>
  <c r="G46" i="5"/>
  <c r="G50" i="5"/>
  <c r="G54" i="5"/>
  <c r="G11" i="5"/>
  <c r="G23" i="5"/>
  <c r="G35" i="5"/>
  <c r="G43" i="5"/>
  <c r="G51" i="5"/>
  <c r="G12" i="5"/>
  <c r="G16" i="5"/>
  <c r="G20" i="5"/>
  <c r="G24" i="5"/>
  <c r="G28" i="5"/>
  <c r="G32" i="5"/>
  <c r="G36" i="5"/>
  <c r="G40" i="5"/>
  <c r="G44" i="5"/>
  <c r="G48" i="5"/>
  <c r="G52" i="5"/>
  <c r="G6" i="5"/>
  <c r="G7" i="5"/>
  <c r="G8" i="5"/>
  <c r="G143" i="5"/>
  <c r="G147" i="5"/>
  <c r="G146" i="5"/>
  <c r="BB4" i="4" l="1"/>
  <c r="G106" i="5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55" i="18"/>
  <c r="N6" i="18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55" i="16"/>
  <c r="N6" i="16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55" i="14"/>
  <c r="N6" i="14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55" i="12"/>
  <c r="N6" i="12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105" i="10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55" i="7"/>
  <c r="N6" i="7"/>
  <c r="L2" i="14"/>
  <c r="N6" i="3" l="1"/>
  <c r="G32" i="17"/>
  <c r="G10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BE35" i="17"/>
  <c r="N8" i="15" l="1"/>
  <c r="H11" i="13"/>
  <c r="G30" i="19" l="1"/>
  <c r="G29" i="19"/>
  <c r="G34" i="17"/>
  <c r="H29" i="13"/>
  <c r="G28" i="13"/>
  <c r="G27" i="13"/>
  <c r="G32" i="11"/>
  <c r="G31" i="11"/>
  <c r="G12" i="17" l="1"/>
  <c r="G11" i="19"/>
  <c r="G10" i="19"/>
  <c r="G10" i="13"/>
  <c r="G9" i="13"/>
  <c r="G12" i="11"/>
  <c r="G11" i="11"/>
  <c r="G32" i="8"/>
  <c r="G31" i="8"/>
  <c r="G12" i="8"/>
  <c r="G11" i="8"/>
  <c r="H26" i="19" l="1"/>
  <c r="H28" i="19" s="1"/>
  <c r="H7" i="19"/>
  <c r="H9" i="19" s="1"/>
  <c r="H17" i="19" s="1"/>
  <c r="I29" i="17"/>
  <c r="I31" i="17" s="1"/>
  <c r="J29" i="17"/>
  <c r="J31" i="17" s="1"/>
  <c r="K29" i="17"/>
  <c r="K31" i="17" s="1"/>
  <c r="L29" i="17"/>
  <c r="L31" i="17" s="1"/>
  <c r="M29" i="17"/>
  <c r="M31" i="17" s="1"/>
  <c r="N29" i="17"/>
  <c r="N31" i="17" s="1"/>
  <c r="O29" i="17"/>
  <c r="O31" i="17" s="1"/>
  <c r="P29" i="17"/>
  <c r="P31" i="17" s="1"/>
  <c r="Q29" i="17"/>
  <c r="Q31" i="17" s="1"/>
  <c r="R29" i="17"/>
  <c r="R31" i="17" s="1"/>
  <c r="S29" i="17"/>
  <c r="S31" i="17" s="1"/>
  <c r="T29" i="17"/>
  <c r="T31" i="17" s="1"/>
  <c r="U29" i="17"/>
  <c r="U31" i="17" s="1"/>
  <c r="V29" i="17"/>
  <c r="V31" i="17" s="1"/>
  <c r="W29" i="17"/>
  <c r="W31" i="17" s="1"/>
  <c r="X29" i="17"/>
  <c r="X31" i="17" s="1"/>
  <c r="Y29" i="17"/>
  <c r="Y31" i="17" s="1"/>
  <c r="Z29" i="17"/>
  <c r="Z31" i="17" s="1"/>
  <c r="BE29" i="17"/>
  <c r="BE31" i="17" s="1"/>
  <c r="H29" i="17"/>
  <c r="H31" i="17" s="1"/>
  <c r="H7" i="17"/>
  <c r="H9" i="17" s="1"/>
  <c r="H18" i="17" s="1"/>
  <c r="G24" i="15"/>
  <c r="G22" i="15"/>
  <c r="G18" i="15"/>
  <c r="G17" i="15"/>
  <c r="G9" i="15"/>
  <c r="H25" i="13"/>
  <c r="H7" i="13"/>
  <c r="H17" i="13" s="1"/>
  <c r="H29" i="11"/>
  <c r="H30" i="11" s="1"/>
  <c r="H9" i="11"/>
  <c r="H10" i="11" s="1"/>
  <c r="H28" i="8"/>
  <c r="H30" i="8" s="1"/>
  <c r="H38" i="8" s="1"/>
  <c r="BE42" i="13" l="1"/>
  <c r="G33" i="8"/>
  <c r="G13" i="11"/>
  <c r="G33" i="11"/>
  <c r="W42" i="13"/>
  <c r="S42" i="13"/>
  <c r="G12" i="19"/>
  <c r="V43" i="13"/>
  <c r="G31" i="19"/>
  <c r="G13" i="8"/>
  <c r="AR47" i="11"/>
  <c r="G11" i="13"/>
  <c r="G29" i="13"/>
  <c r="H36" i="19"/>
  <c r="H38" i="19" s="1"/>
  <c r="H35" i="19"/>
  <c r="H37" i="19"/>
  <c r="G28" i="19"/>
  <c r="M49" i="17"/>
  <c r="Y42" i="17"/>
  <c r="Y41" i="17"/>
  <c r="Y39" i="17"/>
  <c r="Y40" i="17"/>
  <c r="Y44" i="17" s="1"/>
  <c r="Y43" i="17"/>
  <c r="U42" i="17"/>
  <c r="U41" i="17"/>
  <c r="U43" i="17"/>
  <c r="U39" i="17"/>
  <c r="U40" i="17"/>
  <c r="U44" i="17" s="1"/>
  <c r="Q42" i="17"/>
  <c r="Q40" i="17"/>
  <c r="Q41" i="17"/>
  <c r="Q39" i="17"/>
  <c r="Q43" i="17"/>
  <c r="Q44" i="17"/>
  <c r="M42" i="17"/>
  <c r="M41" i="17"/>
  <c r="M43" i="17"/>
  <c r="M40" i="17"/>
  <c r="M44" i="17" s="1"/>
  <c r="M39" i="17"/>
  <c r="I42" i="17"/>
  <c r="I41" i="17"/>
  <c r="I39" i="17"/>
  <c r="I40" i="17"/>
  <c r="I44" i="17" s="1"/>
  <c r="I43" i="17"/>
  <c r="X39" i="17"/>
  <c r="X40" i="17"/>
  <c r="X44" i="17" s="1"/>
  <c r="X42" i="17"/>
  <c r="X41" i="17"/>
  <c r="X43" i="17"/>
  <c r="T42" i="17"/>
  <c r="T39" i="17"/>
  <c r="T40" i="17"/>
  <c r="T44" i="17" s="1"/>
  <c r="T41" i="17"/>
  <c r="T43" i="17"/>
  <c r="P39" i="17"/>
  <c r="P42" i="17"/>
  <c r="P40" i="17"/>
  <c r="P44" i="17" s="1"/>
  <c r="P41" i="17"/>
  <c r="P43" i="17"/>
  <c r="L40" i="17"/>
  <c r="L44" i="17" s="1"/>
  <c r="L39" i="17"/>
  <c r="L41" i="17"/>
  <c r="L42" i="17"/>
  <c r="L43" i="17"/>
  <c r="BE39" i="17"/>
  <c r="BE41" i="17"/>
  <c r="BE43" i="17"/>
  <c r="BE42" i="17"/>
  <c r="BE40" i="17"/>
  <c r="BE44" i="17" s="1"/>
  <c r="W39" i="17"/>
  <c r="W41" i="17"/>
  <c r="W42" i="17"/>
  <c r="W40" i="17"/>
  <c r="W44" i="17" s="1"/>
  <c r="W43" i="17"/>
  <c r="S39" i="17"/>
  <c r="S41" i="17"/>
  <c r="S40" i="17"/>
  <c r="S44" i="17" s="1"/>
  <c r="S43" i="17"/>
  <c r="S42" i="17"/>
  <c r="O39" i="17"/>
  <c r="O41" i="17"/>
  <c r="O40" i="17"/>
  <c r="O44" i="17" s="1"/>
  <c r="O42" i="17"/>
  <c r="O43" i="17"/>
  <c r="K39" i="17"/>
  <c r="K41" i="17"/>
  <c r="K43" i="17"/>
  <c r="K40" i="17"/>
  <c r="K44" i="17" s="1"/>
  <c r="K42" i="17"/>
  <c r="Z39" i="17"/>
  <c r="Z41" i="17"/>
  <c r="Z40" i="17"/>
  <c r="Z44" i="17" s="1"/>
  <c r="Z43" i="17"/>
  <c r="Z42" i="17"/>
  <c r="V42" i="17"/>
  <c r="V40" i="17"/>
  <c r="V44" i="17" s="1"/>
  <c r="V41" i="17"/>
  <c r="V43" i="17"/>
  <c r="V39" i="17"/>
  <c r="R39" i="17"/>
  <c r="R40" i="17"/>
  <c r="R44" i="17" s="1"/>
  <c r="R41" i="17"/>
  <c r="R42" i="17"/>
  <c r="R43" i="17"/>
  <c r="N42" i="17"/>
  <c r="N41" i="17"/>
  <c r="N40" i="17"/>
  <c r="N44" i="17" s="1"/>
  <c r="N43" i="17"/>
  <c r="N39" i="17"/>
  <c r="J39" i="17"/>
  <c r="J41" i="17"/>
  <c r="J40" i="17"/>
  <c r="J44" i="17" s="1"/>
  <c r="J42" i="17"/>
  <c r="J43" i="17"/>
  <c r="N43" i="13"/>
  <c r="O42" i="13"/>
  <c r="O43" i="13"/>
  <c r="Z43" i="13"/>
  <c r="R43" i="13"/>
  <c r="Q41" i="13"/>
  <c r="W41" i="13"/>
  <c r="I41" i="13"/>
  <c r="BE43" i="13"/>
  <c r="S43" i="13"/>
  <c r="J43" i="13"/>
  <c r="Z41" i="13"/>
  <c r="V41" i="13"/>
  <c r="R41" i="13"/>
  <c r="N41" i="13"/>
  <c r="J41" i="13"/>
  <c r="V40" i="13"/>
  <c r="R42" i="13"/>
  <c r="N42" i="13"/>
  <c r="J42" i="13"/>
  <c r="J40" i="13"/>
  <c r="K43" i="13"/>
  <c r="H16" i="19"/>
  <c r="H19" i="19"/>
  <c r="H18" i="19"/>
  <c r="G9" i="19"/>
  <c r="X45" i="8"/>
  <c r="P45" i="8"/>
  <c r="AZ44" i="11"/>
  <c r="AJ44" i="11"/>
  <c r="AF47" i="11"/>
  <c r="AN47" i="11"/>
  <c r="AV47" i="11"/>
  <c r="P47" i="11"/>
  <c r="BD47" i="11"/>
  <c r="X47" i="11"/>
  <c r="BA45" i="11"/>
  <c r="AO45" i="11"/>
  <c r="AC45" i="11"/>
  <c r="U45" i="11"/>
  <c r="AZ45" i="11"/>
  <c r="AJ45" i="11"/>
  <c r="T45" i="11"/>
  <c r="AB47" i="11"/>
  <c r="L47" i="11"/>
  <c r="BD45" i="11"/>
  <c r="X45" i="11"/>
  <c r="AN45" i="11"/>
  <c r="BB44" i="11"/>
  <c r="AP45" i="11"/>
  <c r="Z45" i="11"/>
  <c r="V44" i="11"/>
  <c r="J45" i="11"/>
  <c r="H34" i="13"/>
  <c r="H33" i="13"/>
  <c r="H16" i="13"/>
  <c r="G16" i="13" s="1"/>
  <c r="H15" i="13"/>
  <c r="H41" i="17"/>
  <c r="H40" i="17"/>
  <c r="H39" i="17"/>
  <c r="G31" i="17"/>
  <c r="H17" i="17"/>
  <c r="H19" i="17"/>
  <c r="G9" i="17"/>
  <c r="H37" i="11"/>
  <c r="H38" i="11" s="1"/>
  <c r="H17" i="11"/>
  <c r="AC44" i="11"/>
  <c r="H37" i="8"/>
  <c r="H39" i="11"/>
  <c r="H19" i="11"/>
  <c r="R40" i="13"/>
  <c r="H35" i="13"/>
  <c r="H42" i="13" s="1"/>
  <c r="BD46" i="11"/>
  <c r="AV46" i="11"/>
  <c r="AF46" i="11"/>
  <c r="AB46" i="11"/>
  <c r="X46" i="11"/>
  <c r="P46" i="11"/>
  <c r="H39" i="8"/>
  <c r="G33" i="6"/>
  <c r="H30" i="6"/>
  <c r="H37" i="6" s="1"/>
  <c r="H42" i="19" l="1"/>
  <c r="BE41" i="13"/>
  <c r="BE40" i="13"/>
  <c r="Q40" i="13"/>
  <c r="K42" i="13"/>
  <c r="Z40" i="13"/>
  <c r="G35" i="19"/>
  <c r="G17" i="19"/>
  <c r="AN46" i="11"/>
  <c r="G40" i="17"/>
  <c r="G34" i="13"/>
  <c r="Z42" i="13"/>
  <c r="W43" i="13"/>
  <c r="L46" i="11"/>
  <c r="AR46" i="11"/>
  <c r="T44" i="11"/>
  <c r="H44" i="19"/>
  <c r="V42" i="13"/>
  <c r="G36" i="19"/>
  <c r="M44" i="11"/>
  <c r="G38" i="8"/>
  <c r="G18" i="17"/>
  <c r="G38" i="11"/>
  <c r="R42" i="19"/>
  <c r="R43" i="19"/>
  <c r="U42" i="19"/>
  <c r="U43" i="19"/>
  <c r="N42" i="19"/>
  <c r="N43" i="19"/>
  <c r="Z42" i="19"/>
  <c r="Z43" i="19"/>
  <c r="V42" i="19"/>
  <c r="V43" i="19"/>
  <c r="O44" i="19"/>
  <c r="O45" i="19"/>
  <c r="S42" i="19"/>
  <c r="S43" i="19"/>
  <c r="T44" i="19"/>
  <c r="T45" i="19"/>
  <c r="X42" i="19"/>
  <c r="X43" i="19"/>
  <c r="N44" i="19"/>
  <c r="N45" i="19"/>
  <c r="R44" i="19"/>
  <c r="R45" i="19"/>
  <c r="V44" i="19"/>
  <c r="V45" i="19"/>
  <c r="Z44" i="19"/>
  <c r="Z45" i="19"/>
  <c r="K44" i="19"/>
  <c r="K45" i="19"/>
  <c r="O42" i="19"/>
  <c r="O43" i="19"/>
  <c r="BE44" i="19"/>
  <c r="BE45" i="19"/>
  <c r="P44" i="19"/>
  <c r="P45" i="19"/>
  <c r="T42" i="19"/>
  <c r="T43" i="19"/>
  <c r="M42" i="19"/>
  <c r="M43" i="19"/>
  <c r="K42" i="19"/>
  <c r="K43" i="19"/>
  <c r="W44" i="19"/>
  <c r="W45" i="19"/>
  <c r="BE42" i="19"/>
  <c r="BE43" i="19"/>
  <c r="P42" i="19"/>
  <c r="P43" i="19"/>
  <c r="M44" i="19"/>
  <c r="M45" i="19"/>
  <c r="Q42" i="19"/>
  <c r="Q43" i="19"/>
  <c r="U44" i="19"/>
  <c r="U45" i="19"/>
  <c r="Y42" i="19"/>
  <c r="Y43" i="19"/>
  <c r="S44" i="19"/>
  <c r="S45" i="19"/>
  <c r="W42" i="19"/>
  <c r="W43" i="19"/>
  <c r="X44" i="19"/>
  <c r="X45" i="19"/>
  <c r="Q44" i="19"/>
  <c r="Q45" i="19"/>
  <c r="Y44" i="19"/>
  <c r="Y45" i="19"/>
  <c r="V49" i="17"/>
  <c r="V48" i="17"/>
  <c r="Z48" i="17"/>
  <c r="Z49" i="17"/>
  <c r="N49" i="17"/>
  <c r="N48" i="17"/>
  <c r="Q49" i="17"/>
  <c r="Q48" i="17"/>
  <c r="R48" i="17"/>
  <c r="R49" i="17"/>
  <c r="U49" i="17"/>
  <c r="U48" i="17"/>
  <c r="J49" i="17"/>
  <c r="J48" i="17"/>
  <c r="R51" i="17"/>
  <c r="R50" i="17"/>
  <c r="Z51" i="17"/>
  <c r="Z50" i="17"/>
  <c r="O50" i="17"/>
  <c r="O51" i="17"/>
  <c r="W50" i="17"/>
  <c r="W51" i="17"/>
  <c r="I48" i="17"/>
  <c r="I49" i="17"/>
  <c r="J50" i="17"/>
  <c r="J51" i="17"/>
  <c r="P50" i="17"/>
  <c r="P51" i="17"/>
  <c r="X50" i="17"/>
  <c r="X51" i="17"/>
  <c r="M51" i="17"/>
  <c r="M50" i="17"/>
  <c r="U51" i="17"/>
  <c r="U50" i="17"/>
  <c r="N51" i="17"/>
  <c r="N50" i="17"/>
  <c r="V51" i="17"/>
  <c r="V50" i="17"/>
  <c r="S50" i="17"/>
  <c r="S51" i="17"/>
  <c r="BE50" i="17"/>
  <c r="BE51" i="17"/>
  <c r="I51" i="17"/>
  <c r="I50" i="17"/>
  <c r="Y49" i="17"/>
  <c r="Y48" i="17"/>
  <c r="M48" i="17"/>
  <c r="G39" i="17"/>
  <c r="K50" i="17"/>
  <c r="K51" i="17"/>
  <c r="T50" i="17"/>
  <c r="T51" i="17"/>
  <c r="Q51" i="17"/>
  <c r="Q50" i="17"/>
  <c r="Y51" i="17"/>
  <c r="Y50" i="17"/>
  <c r="S40" i="13"/>
  <c r="S41" i="13"/>
  <c r="O40" i="13"/>
  <c r="O41" i="13"/>
  <c r="Y41" i="13"/>
  <c r="Y40" i="13"/>
  <c r="U41" i="13"/>
  <c r="U40" i="13"/>
  <c r="L43" i="13"/>
  <c r="L42" i="13"/>
  <c r="M41" i="13"/>
  <c r="M40" i="13"/>
  <c r="W40" i="13"/>
  <c r="N40" i="13"/>
  <c r="U43" i="13"/>
  <c r="U42" i="13"/>
  <c r="X42" i="13"/>
  <c r="X43" i="13"/>
  <c r="Y43" i="13"/>
  <c r="Y42" i="13"/>
  <c r="T43" i="13"/>
  <c r="T42" i="13"/>
  <c r="I43" i="13"/>
  <c r="I42" i="13"/>
  <c r="I40" i="13"/>
  <c r="M43" i="13"/>
  <c r="M42" i="13"/>
  <c r="P42" i="13"/>
  <c r="P43" i="13"/>
  <c r="Q43" i="13"/>
  <c r="Q42" i="13"/>
  <c r="X44" i="11"/>
  <c r="BD44" i="11"/>
  <c r="AP44" i="11"/>
  <c r="Z44" i="11"/>
  <c r="J44" i="11"/>
  <c r="L43" i="19"/>
  <c r="L42" i="19"/>
  <c r="L45" i="19"/>
  <c r="L44" i="19"/>
  <c r="G17" i="17"/>
  <c r="L50" i="17"/>
  <c r="L51" i="17" s="1"/>
  <c r="G33" i="13"/>
  <c r="G15" i="13"/>
  <c r="K41" i="13"/>
  <c r="K40" i="13"/>
  <c r="J45" i="19"/>
  <c r="J43" i="19"/>
  <c r="J42" i="19"/>
  <c r="J44" i="19"/>
  <c r="I42" i="19"/>
  <c r="I43" i="19"/>
  <c r="G16" i="19"/>
  <c r="P44" i="8"/>
  <c r="T45" i="8"/>
  <c r="T44" i="8"/>
  <c r="L45" i="8"/>
  <c r="Y46" i="8"/>
  <c r="Y47" i="8"/>
  <c r="V46" i="8"/>
  <c r="V47" i="8"/>
  <c r="P47" i="8"/>
  <c r="P46" i="8"/>
  <c r="M46" i="8"/>
  <c r="M47" i="8"/>
  <c r="U46" i="8"/>
  <c r="U47" i="8"/>
  <c r="Z46" i="8"/>
  <c r="Z47" i="8"/>
  <c r="BE46" i="8"/>
  <c r="BE47" i="8"/>
  <c r="T47" i="8"/>
  <c r="T46" i="8"/>
  <c r="N46" i="8"/>
  <c r="N47" i="8"/>
  <c r="O46" i="8"/>
  <c r="O47" i="8"/>
  <c r="W46" i="8"/>
  <c r="W47" i="8"/>
  <c r="G37" i="8"/>
  <c r="X47" i="8"/>
  <c r="X46" i="8"/>
  <c r="Q46" i="8"/>
  <c r="Q47" i="8"/>
  <c r="L44" i="8"/>
  <c r="L47" i="8"/>
  <c r="L46" i="8"/>
  <c r="J46" i="8"/>
  <c r="J47" i="8"/>
  <c r="R46" i="8"/>
  <c r="R47" i="8"/>
  <c r="S46" i="8"/>
  <c r="S47" i="8"/>
  <c r="X44" i="8"/>
  <c r="AL44" i="11"/>
  <c r="W44" i="11"/>
  <c r="AI44" i="11"/>
  <c r="AG44" i="11"/>
  <c r="AY44" i="11"/>
  <c r="G37" i="11"/>
  <c r="AO44" i="11"/>
  <c r="I44" i="11"/>
  <c r="I45" i="11"/>
  <c r="R45" i="11"/>
  <c r="R44" i="11"/>
  <c r="AD44" i="11"/>
  <c r="AD45" i="11"/>
  <c r="AX45" i="11"/>
  <c r="AX44" i="11"/>
  <c r="K44" i="11"/>
  <c r="K45" i="11"/>
  <c r="P45" i="11"/>
  <c r="P44" i="11"/>
  <c r="AV45" i="11"/>
  <c r="AV44" i="11"/>
  <c r="AE44" i="11"/>
  <c r="AE45" i="11"/>
  <c r="AQ44" i="11"/>
  <c r="AQ45" i="11"/>
  <c r="AW44" i="11"/>
  <c r="AW45" i="11"/>
  <c r="DC44" i="11"/>
  <c r="DC45" i="11"/>
  <c r="N44" i="11"/>
  <c r="N45" i="11"/>
  <c r="AH45" i="11"/>
  <c r="AH44" i="11"/>
  <c r="AT44" i="11"/>
  <c r="AT45" i="11"/>
  <c r="O44" i="11"/>
  <c r="O45" i="11"/>
  <c r="Q44" i="11"/>
  <c r="Q45" i="11"/>
  <c r="Y44" i="11"/>
  <c r="Y45" i="11"/>
  <c r="AK44" i="11"/>
  <c r="AK45" i="11"/>
  <c r="Z46" i="11"/>
  <c r="Z47" i="11"/>
  <c r="K46" i="11"/>
  <c r="K47" i="11" s="1"/>
  <c r="U46" i="11"/>
  <c r="U47" i="11"/>
  <c r="BA47" i="11"/>
  <c r="BA46" i="11"/>
  <c r="T46" i="11"/>
  <c r="T47" i="11"/>
  <c r="AM47" i="11"/>
  <c r="AM46" i="11"/>
  <c r="L45" i="11"/>
  <c r="L44" i="11"/>
  <c r="AR45" i="11"/>
  <c r="AR44" i="11"/>
  <c r="N46" i="11"/>
  <c r="N47" i="11"/>
  <c r="AT46" i="11"/>
  <c r="AT47" i="11"/>
  <c r="AQ47" i="11"/>
  <c r="AQ46" i="11"/>
  <c r="BB45" i="11"/>
  <c r="I46" i="11"/>
  <c r="I47" i="11"/>
  <c r="Y46" i="11"/>
  <c r="Y47" i="11"/>
  <c r="AO46" i="11"/>
  <c r="AO47" i="11"/>
  <c r="DC46" i="11"/>
  <c r="DC47" i="11"/>
  <c r="AJ46" i="11"/>
  <c r="AJ47" i="11"/>
  <c r="S47" i="11"/>
  <c r="S46" i="11"/>
  <c r="AS44" i="11"/>
  <c r="R46" i="11"/>
  <c r="R47" i="11"/>
  <c r="AH46" i="11"/>
  <c r="AH47" i="11"/>
  <c r="AX46" i="11"/>
  <c r="AX47" i="11"/>
  <c r="W47" i="11"/>
  <c r="W46" i="11"/>
  <c r="AY47" i="11"/>
  <c r="AY46" i="11"/>
  <c r="AI45" i="11"/>
  <c r="M45" i="11"/>
  <c r="AS45" i="11"/>
  <c r="AY45" i="11"/>
  <c r="M46" i="11"/>
  <c r="M47" i="11"/>
  <c r="AC46" i="11"/>
  <c r="AC47" i="11"/>
  <c r="AS47" i="11"/>
  <c r="AS46" i="11"/>
  <c r="AZ46" i="11"/>
  <c r="AZ47" i="11"/>
  <c r="AU47" i="11"/>
  <c r="AU46" i="11"/>
  <c r="AN44" i="11"/>
  <c r="U44" i="11"/>
  <c r="BA44" i="11"/>
  <c r="J46" i="11"/>
  <c r="J47" i="11"/>
  <c r="AP46" i="11"/>
  <c r="AP47" i="11"/>
  <c r="AI47" i="11"/>
  <c r="AI46" i="11"/>
  <c r="AK46" i="11"/>
  <c r="AK47" i="11"/>
  <c r="AF45" i="11"/>
  <c r="AF44" i="11"/>
  <c r="BC47" i="11"/>
  <c r="BC46" i="11"/>
  <c r="AB45" i="11"/>
  <c r="AB44" i="11"/>
  <c r="AD46" i="11"/>
  <c r="AD47" i="11"/>
  <c r="O47" i="11"/>
  <c r="O46" i="11"/>
  <c r="V45" i="11"/>
  <c r="V46" i="11"/>
  <c r="V47" i="11"/>
  <c r="AL46" i="11"/>
  <c r="AL47" i="11"/>
  <c r="BB46" i="11"/>
  <c r="BB47" i="11"/>
  <c r="AE47" i="11"/>
  <c r="AE46" i="11"/>
  <c r="AG45" i="11"/>
  <c r="AL45" i="11"/>
  <c r="W45" i="11"/>
  <c r="G17" i="11"/>
  <c r="Q46" i="11"/>
  <c r="Q47" i="11"/>
  <c r="AG47" i="11"/>
  <c r="AG46" i="11"/>
  <c r="AW46" i="11"/>
  <c r="AW47" i="11"/>
  <c r="AA47" i="11"/>
  <c r="AA46" i="11"/>
  <c r="H18" i="11"/>
  <c r="G18" i="11" s="1"/>
  <c r="I45" i="19"/>
  <c r="I44" i="19"/>
  <c r="H18" i="13"/>
  <c r="H36" i="13"/>
  <c r="H44" i="17"/>
  <c r="H22" i="17"/>
  <c r="BE49" i="17"/>
  <c r="BE48" i="17"/>
  <c r="P49" i="17"/>
  <c r="P48" i="17"/>
  <c r="S49" i="17"/>
  <c r="S48" i="17"/>
  <c r="W49" i="17"/>
  <c r="W48" i="17"/>
  <c r="L48" i="17"/>
  <c r="L49" i="17" s="1"/>
  <c r="K49" i="17"/>
  <c r="K48" i="17"/>
  <c r="T49" i="17"/>
  <c r="T48" i="17"/>
  <c r="O49" i="17"/>
  <c r="O48" i="17"/>
  <c r="X49" i="17"/>
  <c r="X48" i="17"/>
  <c r="L41" i="13"/>
  <c r="L40" i="13"/>
  <c r="P41" i="13"/>
  <c r="P40" i="13"/>
  <c r="T41" i="13"/>
  <c r="T40" i="13"/>
  <c r="X41" i="13"/>
  <c r="X40" i="13"/>
  <c r="H40" i="11"/>
  <c r="S45" i="11"/>
  <c r="S44" i="11"/>
  <c r="AA45" i="11"/>
  <c r="AA44" i="11"/>
  <c r="AM44" i="11"/>
  <c r="AM45" i="11"/>
  <c r="BC45" i="11"/>
  <c r="BC44" i="11"/>
  <c r="AU45" i="11"/>
  <c r="AU44" i="11"/>
  <c r="Q45" i="8"/>
  <c r="Q44" i="8"/>
  <c r="Y45" i="8"/>
  <c r="Y44" i="8"/>
  <c r="V44" i="8"/>
  <c r="V45" i="8"/>
  <c r="N44" i="8"/>
  <c r="N45" i="8"/>
  <c r="O44" i="8"/>
  <c r="O45" i="8"/>
  <c r="W44" i="8"/>
  <c r="W45" i="8"/>
  <c r="M45" i="8"/>
  <c r="M44" i="8"/>
  <c r="U45" i="8"/>
  <c r="U44" i="8"/>
  <c r="Z44" i="8"/>
  <c r="Z45" i="8"/>
  <c r="BE44" i="8"/>
  <c r="BE45" i="8"/>
  <c r="K44" i="8"/>
  <c r="K45" i="8"/>
  <c r="J44" i="8"/>
  <c r="J45" i="8"/>
  <c r="R44" i="8"/>
  <c r="R45" i="8"/>
  <c r="S44" i="8"/>
  <c r="S45" i="8"/>
  <c r="H38" i="6"/>
  <c r="H46" i="11"/>
  <c r="H39" i="6"/>
  <c r="I45" i="8"/>
  <c r="I44" i="8"/>
  <c r="I47" i="8"/>
  <c r="I46" i="8"/>
  <c r="K47" i="8"/>
  <c r="K46" i="8"/>
  <c r="G38" i="6" l="1"/>
  <c r="G17" i="6"/>
  <c r="H40" i="13"/>
  <c r="H48" i="17"/>
  <c r="H20" i="11"/>
  <c r="H44" i="11" s="1"/>
  <c r="H40" i="8"/>
  <c r="H46" i="6"/>
  <c r="H40" i="6"/>
  <c r="G18" i="6" l="1"/>
  <c r="H44" i="6"/>
  <c r="H6" i="20" l="1"/>
  <c r="H8" i="8" l="1"/>
  <c r="H10" i="8" s="1"/>
  <c r="H17" i="8" l="1"/>
  <c r="G17" i="8" s="1"/>
  <c r="H19" i="8"/>
  <c r="H46" i="8" s="1"/>
  <c r="I2" i="15"/>
  <c r="H18" i="8" l="1"/>
  <c r="G18" i="8" s="1"/>
  <c r="L2" i="18"/>
  <c r="L2" i="16"/>
  <c r="L2" i="12"/>
  <c r="L2" i="10"/>
  <c r="L2" i="5"/>
  <c r="L2" i="7"/>
  <c r="H20" i="8" l="1"/>
  <c r="H44" i="8" s="1"/>
  <c r="K910" i="21" l="1"/>
  <c r="H910" i="21" s="1"/>
  <c r="K7" i="21"/>
  <c r="H7" i="21" s="1"/>
  <c r="K53" i="21"/>
  <c r="H53" i="21" s="1"/>
  <c r="K6" i="21"/>
  <c r="H6" i="21" s="1"/>
  <c r="AR8" i="4" l="1"/>
  <c r="AV8" i="4" s="1"/>
  <c r="AC115" i="24" l="1"/>
  <c r="F139" i="24"/>
  <c r="F141" i="24" s="1"/>
  <c r="G139" i="24"/>
  <c r="G141" i="24" s="1"/>
  <c r="H139" i="24"/>
  <c r="H141" i="24" s="1"/>
  <c r="I139" i="24"/>
  <c r="I141" i="24" s="1"/>
  <c r="J139" i="24"/>
  <c r="J141" i="24" s="1"/>
  <c r="K139" i="24"/>
  <c r="K141" i="24" s="1"/>
  <c r="L139" i="24"/>
  <c r="L141" i="24" s="1"/>
  <c r="M139" i="24"/>
  <c r="M141" i="24" s="1"/>
  <c r="N139" i="24"/>
  <c r="N141" i="24" s="1"/>
  <c r="E139" i="24"/>
  <c r="Q57" i="24" l="1"/>
  <c r="Q60" i="24"/>
  <c r="E142" i="24"/>
  <c r="F142" i="24" s="1"/>
  <c r="G142" i="24" s="1"/>
  <c r="H142" i="24" s="1"/>
  <c r="I142" i="24" s="1"/>
  <c r="J142" i="24" s="1"/>
  <c r="K142" i="24" s="1"/>
  <c r="L142" i="24" s="1"/>
  <c r="M142" i="24" s="1"/>
  <c r="N142" i="24" s="1"/>
  <c r="O142" i="24" s="1"/>
  <c r="P142" i="24" s="1"/>
  <c r="Q142" i="24" s="1"/>
  <c r="R142" i="24" s="1"/>
  <c r="S142" i="24" s="1"/>
  <c r="T142" i="24" s="1"/>
  <c r="U142" i="24" s="1"/>
  <c r="V142" i="24" s="1"/>
  <c r="W142" i="24" s="1"/>
  <c r="X142" i="24" s="1"/>
  <c r="Y142" i="24" s="1"/>
  <c r="Z142" i="24" s="1"/>
  <c r="AA142" i="24" s="1"/>
  <c r="AB142" i="24" s="1"/>
  <c r="E141" i="24"/>
  <c r="E144" i="24" s="1"/>
  <c r="F144" i="24" s="1"/>
  <c r="G144" i="24" s="1"/>
  <c r="H144" i="24" s="1"/>
  <c r="I144" i="24" s="1"/>
  <c r="J144" i="24" s="1"/>
  <c r="K144" i="24" s="1"/>
  <c r="L144" i="24" s="1"/>
  <c r="M144" i="24" s="1"/>
  <c r="N144" i="24" s="1"/>
  <c r="O144" i="24" s="1"/>
  <c r="P144" i="24" s="1"/>
  <c r="Q144" i="24" s="1"/>
  <c r="R144" i="24" s="1"/>
  <c r="S144" i="24" s="1"/>
  <c r="T144" i="24" s="1"/>
  <c r="U144" i="24" s="1"/>
  <c r="V144" i="24" s="1"/>
  <c r="W144" i="24" s="1"/>
  <c r="X144" i="24" s="1"/>
  <c r="Y144" i="24" s="1"/>
  <c r="Z144" i="24" s="1"/>
  <c r="AA144" i="24" s="1"/>
  <c r="AB144" i="24" s="1"/>
  <c r="AC142" i="24"/>
  <c r="AC144" i="24" s="1"/>
  <c r="AC139" i="24"/>
  <c r="AC141" i="24" s="1"/>
  <c r="G41" i="17" l="1"/>
  <c r="G19" i="17"/>
  <c r="CJ34" i="4"/>
  <c r="C11" i="2"/>
  <c r="K74" i="1" s="1"/>
  <c r="W74" i="1" s="1"/>
  <c r="D11" i="2" l="1"/>
  <c r="Q74" i="1" s="1"/>
  <c r="H7" i="20"/>
  <c r="N14" i="15"/>
  <c r="G10" i="15" s="1"/>
  <c r="G11" i="15" s="1"/>
  <c r="G7" i="19" l="1"/>
  <c r="G26" i="13"/>
  <c r="G25" i="13" l="1"/>
  <c r="G7" i="13"/>
  <c r="G28" i="11" l="1"/>
  <c r="G8" i="11"/>
  <c r="G29" i="11" l="1"/>
  <c r="G30" i="11"/>
  <c r="G9" i="11"/>
  <c r="G25" i="19"/>
  <c r="G24" i="19"/>
  <c r="G6" i="19"/>
  <c r="G5" i="19"/>
  <c r="G28" i="17"/>
  <c r="G6" i="17"/>
  <c r="G8" i="13"/>
  <c r="G10" i="11" l="1"/>
  <c r="G26" i="19"/>
  <c r="G39" i="11"/>
  <c r="G7" i="17"/>
  <c r="G29" i="17"/>
  <c r="H43" i="13"/>
  <c r="G46" i="11" l="1"/>
  <c r="H47" i="11"/>
  <c r="H41" i="13"/>
  <c r="G40" i="11"/>
  <c r="G37" i="19"/>
  <c r="H43" i="19"/>
  <c r="H45" i="19"/>
  <c r="G18" i="19"/>
  <c r="G42" i="13"/>
  <c r="G35" i="13"/>
  <c r="G40" i="13"/>
  <c r="G17" i="13"/>
  <c r="G36" i="13"/>
  <c r="G19" i="11"/>
  <c r="G44" i="19" l="1"/>
  <c r="C13" i="2" s="1"/>
  <c r="K76" i="1" s="1"/>
  <c r="W76" i="1" s="1"/>
  <c r="C10" i="2"/>
  <c r="K73" i="1" s="1"/>
  <c r="W73" i="1" s="1"/>
  <c r="G6" i="20"/>
  <c r="D10" i="2"/>
  <c r="Q73" i="1" s="1"/>
  <c r="G7" i="20"/>
  <c r="C9" i="2"/>
  <c r="K72" i="1" s="1"/>
  <c r="W72" i="1" s="1"/>
  <c r="F6" i="20"/>
  <c r="G38" i="19"/>
  <c r="G19" i="19"/>
  <c r="G45" i="19"/>
  <c r="G22" i="17"/>
  <c r="H49" i="17"/>
  <c r="G48" i="17"/>
  <c r="G44" i="17"/>
  <c r="G18" i="13"/>
  <c r="G43" i="13"/>
  <c r="G47" i="11"/>
  <c r="G44" i="11"/>
  <c r="G20" i="11"/>
  <c r="H45" i="11"/>
  <c r="K6" i="20" l="1"/>
  <c r="G42" i="19"/>
  <c r="D13" i="2" s="1"/>
  <c r="Q76" i="1" s="1"/>
  <c r="D12" i="2"/>
  <c r="Q75" i="1" s="1"/>
  <c r="J7" i="20"/>
  <c r="D9" i="2"/>
  <c r="Q72" i="1" s="1"/>
  <c r="F7" i="20"/>
  <c r="G43" i="19"/>
  <c r="G49" i="17"/>
  <c r="G41" i="13"/>
  <c r="G45" i="11"/>
  <c r="K7" i="20" l="1"/>
  <c r="I56" i="18"/>
  <c r="H56" i="18"/>
  <c r="M55" i="18"/>
  <c r="L5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I56" i="16"/>
  <c r="H56" i="16"/>
  <c r="M55" i="16"/>
  <c r="L5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O6" i="16"/>
  <c r="I56" i="14"/>
  <c r="H56" i="14"/>
  <c r="M55" i="14"/>
  <c r="L5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O6" i="14"/>
  <c r="I56" i="12"/>
  <c r="H56" i="12"/>
  <c r="M55" i="12"/>
  <c r="L5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O6" i="12"/>
  <c r="J56" i="12" l="1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55" i="12"/>
  <c r="G56" i="12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55" i="14"/>
  <c r="G56" i="14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55" i="16"/>
  <c r="G56" i="16"/>
  <c r="O6" i="18"/>
  <c r="O9" i="18"/>
  <c r="O11" i="18"/>
  <c r="O13" i="18"/>
  <c r="O15" i="18"/>
  <c r="O17" i="18"/>
  <c r="O20" i="18"/>
  <c r="O8" i="18"/>
  <c r="O10" i="18"/>
  <c r="O12" i="18"/>
  <c r="O14" i="18"/>
  <c r="O16" i="18"/>
  <c r="O18" i="18"/>
  <c r="O19" i="18"/>
  <c r="O21" i="18"/>
  <c r="O22" i="18"/>
  <c r="O23" i="18"/>
  <c r="O24" i="18"/>
  <c r="O55" i="18"/>
  <c r="G56" i="18"/>
  <c r="J56" i="14"/>
  <c r="I106" i="10"/>
  <c r="H106" i="10"/>
  <c r="M105" i="10"/>
  <c r="L10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O48" i="10"/>
  <c r="M47" i="10"/>
  <c r="L47" i="10"/>
  <c r="M46" i="10"/>
  <c r="L46" i="10"/>
  <c r="M45" i="10"/>
  <c r="L45" i="10"/>
  <c r="M44" i="10"/>
  <c r="L44" i="10"/>
  <c r="O44" i="10"/>
  <c r="M43" i="10"/>
  <c r="L43" i="10"/>
  <c r="M42" i="10"/>
  <c r="L42" i="10"/>
  <c r="M41" i="10"/>
  <c r="L41" i="10"/>
  <c r="M40" i="10"/>
  <c r="L40" i="10"/>
  <c r="O40" i="10"/>
  <c r="M39" i="10"/>
  <c r="L39" i="10"/>
  <c r="M38" i="10"/>
  <c r="L38" i="10"/>
  <c r="M37" i="10"/>
  <c r="L37" i="10"/>
  <c r="M36" i="10"/>
  <c r="L36" i="10"/>
  <c r="O36" i="10"/>
  <c r="M35" i="10"/>
  <c r="L35" i="10"/>
  <c r="M34" i="10"/>
  <c r="L34" i="10"/>
  <c r="M33" i="10"/>
  <c r="L33" i="10"/>
  <c r="M32" i="10"/>
  <c r="L32" i="10"/>
  <c r="O32" i="10"/>
  <c r="M31" i="10"/>
  <c r="L31" i="10"/>
  <c r="O31" i="10"/>
  <c r="M30" i="10"/>
  <c r="L30" i="10"/>
  <c r="M29" i="10"/>
  <c r="L29" i="10"/>
  <c r="M28" i="10"/>
  <c r="L28" i="10"/>
  <c r="M27" i="10"/>
  <c r="L27" i="10"/>
  <c r="O27" i="10"/>
  <c r="M26" i="10"/>
  <c r="L26" i="10"/>
  <c r="M25" i="10"/>
  <c r="L25" i="10"/>
  <c r="M24" i="10"/>
  <c r="L24" i="10"/>
  <c r="M23" i="10"/>
  <c r="L23" i="10"/>
  <c r="O23" i="10"/>
  <c r="M22" i="10"/>
  <c r="L22" i="10"/>
  <c r="M21" i="10"/>
  <c r="L21" i="10"/>
  <c r="M20" i="10"/>
  <c r="L20" i="10"/>
  <c r="O19" i="10"/>
  <c r="M19" i="10"/>
  <c r="L19" i="10"/>
  <c r="M18" i="10"/>
  <c r="L18" i="10"/>
  <c r="M17" i="10"/>
  <c r="L17" i="10"/>
  <c r="M16" i="10"/>
  <c r="L16" i="10"/>
  <c r="M15" i="10"/>
  <c r="L15" i="10"/>
  <c r="O15" i="10"/>
  <c r="M14" i="10"/>
  <c r="L14" i="10"/>
  <c r="M13" i="10"/>
  <c r="L13" i="10"/>
  <c r="M12" i="10"/>
  <c r="L12" i="10"/>
  <c r="M11" i="10"/>
  <c r="L11" i="10"/>
  <c r="O11" i="10"/>
  <c r="M10" i="10"/>
  <c r="L10" i="10"/>
  <c r="M9" i="10"/>
  <c r="L9" i="10"/>
  <c r="M8" i="10"/>
  <c r="L8" i="10"/>
  <c r="M7" i="10"/>
  <c r="L7" i="10"/>
  <c r="M6" i="10"/>
  <c r="L6" i="10"/>
  <c r="T6" i="3" l="1"/>
  <c r="S6" i="3"/>
  <c r="BB8" i="4"/>
  <c r="R6" i="3"/>
  <c r="Q6" i="3"/>
  <c r="BB7" i="4"/>
  <c r="O105" i="10"/>
  <c r="O51" i="10"/>
  <c r="O52" i="10"/>
  <c r="O7" i="10"/>
  <c r="CG7" i="4"/>
  <c r="CG8" i="4"/>
  <c r="O7" i="14"/>
  <c r="J56" i="16"/>
  <c r="CG9" i="4"/>
  <c r="O7" i="16"/>
  <c r="J56" i="18"/>
  <c r="CG10" i="4"/>
  <c r="O7" i="18"/>
  <c r="O8" i="10"/>
  <c r="O12" i="10"/>
  <c r="O16" i="10"/>
  <c r="O20" i="10"/>
  <c r="O24" i="10"/>
  <c r="O28" i="10"/>
  <c r="O35" i="10"/>
  <c r="O39" i="10"/>
  <c r="O43" i="10"/>
  <c r="O47" i="10"/>
  <c r="O50" i="10"/>
  <c r="O54" i="10"/>
  <c r="O10" i="10"/>
  <c r="O14" i="10"/>
  <c r="O18" i="10"/>
  <c r="O22" i="10"/>
  <c r="O26" i="10"/>
  <c r="O30" i="10"/>
  <c r="O34" i="10"/>
  <c r="O38" i="10"/>
  <c r="O42" i="10"/>
  <c r="O46" i="10"/>
  <c r="O9" i="10"/>
  <c r="O13" i="10"/>
  <c r="O17" i="10"/>
  <c r="O21" i="10"/>
  <c r="O25" i="10"/>
  <c r="O29" i="10"/>
  <c r="O33" i="10"/>
  <c r="O37" i="10"/>
  <c r="O41" i="10"/>
  <c r="O45" i="10"/>
  <c r="O49" i="10"/>
  <c r="O53" i="10"/>
  <c r="G27" i="8"/>
  <c r="G7" i="8"/>
  <c r="BB10" i="4" l="1"/>
  <c r="BB9" i="4"/>
  <c r="G28" i="8"/>
  <c r="G8" i="8"/>
  <c r="G10" i="8" l="1"/>
  <c r="G30" i="8"/>
  <c r="G40" i="8"/>
  <c r="G39" i="8"/>
  <c r="I56" i="7"/>
  <c r="H56" i="7"/>
  <c r="M55" i="7"/>
  <c r="L55" i="7"/>
  <c r="O55" i="7"/>
  <c r="M24" i="7"/>
  <c r="L24" i="7"/>
  <c r="O24" i="7"/>
  <c r="M23" i="7"/>
  <c r="L23" i="7"/>
  <c r="O23" i="7"/>
  <c r="M22" i="7"/>
  <c r="L22" i="7"/>
  <c r="O22" i="7"/>
  <c r="M21" i="7"/>
  <c r="L21" i="7"/>
  <c r="O21" i="7"/>
  <c r="M20" i="7"/>
  <c r="L20" i="7"/>
  <c r="O20" i="7"/>
  <c r="M19" i="7"/>
  <c r="L19" i="7"/>
  <c r="O19" i="7"/>
  <c r="M18" i="7"/>
  <c r="L18" i="7"/>
  <c r="O18" i="7"/>
  <c r="M17" i="7"/>
  <c r="L17" i="7"/>
  <c r="O17" i="7"/>
  <c r="M16" i="7"/>
  <c r="L16" i="7"/>
  <c r="O16" i="7"/>
  <c r="M15" i="7"/>
  <c r="L15" i="7"/>
  <c r="O15" i="7"/>
  <c r="M14" i="7"/>
  <c r="L14" i="7"/>
  <c r="O14" i="7"/>
  <c r="M13" i="7"/>
  <c r="L13" i="7"/>
  <c r="O13" i="7"/>
  <c r="M12" i="7"/>
  <c r="L12" i="7"/>
  <c r="O12" i="7"/>
  <c r="M11" i="7"/>
  <c r="L11" i="7"/>
  <c r="M10" i="7"/>
  <c r="L10" i="7"/>
  <c r="M9" i="7"/>
  <c r="L9" i="7"/>
  <c r="O9" i="7"/>
  <c r="M8" i="7"/>
  <c r="L8" i="7"/>
  <c r="M7" i="7"/>
  <c r="L7" i="7"/>
  <c r="M6" i="7"/>
  <c r="L6" i="7"/>
  <c r="O6" i="7"/>
  <c r="G6" i="3" l="1"/>
  <c r="H6" i="3"/>
  <c r="G46" i="8"/>
  <c r="H47" i="8"/>
  <c r="G19" i="8"/>
  <c r="G20" i="8"/>
  <c r="O11" i="7"/>
  <c r="O10" i="7"/>
  <c r="O8" i="7"/>
  <c r="G17" i="3"/>
  <c r="H17" i="3"/>
  <c r="J957" i="21"/>
  <c r="I957" i="21"/>
  <c r="J849" i="21"/>
  <c r="I849" i="21"/>
  <c r="J741" i="21"/>
  <c r="I741" i="21"/>
  <c r="J633" i="21"/>
  <c r="I633" i="21"/>
  <c r="J525" i="21"/>
  <c r="I525" i="21"/>
  <c r="J317" i="21"/>
  <c r="I317" i="21"/>
  <c r="J209" i="21"/>
  <c r="I209" i="21"/>
  <c r="J904" i="21"/>
  <c r="I904" i="21"/>
  <c r="J796" i="21"/>
  <c r="I796" i="21"/>
  <c r="J688" i="21"/>
  <c r="I688" i="21"/>
  <c r="J580" i="21"/>
  <c r="I580" i="21"/>
  <c r="J422" i="21"/>
  <c r="I422" i="21"/>
  <c r="J264" i="21"/>
  <c r="I264" i="21"/>
  <c r="J106" i="21"/>
  <c r="I106" i="21"/>
  <c r="I958" i="21" l="1"/>
  <c r="C8" i="2"/>
  <c r="K71" i="1" s="1"/>
  <c r="W71" i="1" s="1"/>
  <c r="E6" i="20"/>
  <c r="J742" i="21"/>
  <c r="I91" i="14" s="1"/>
  <c r="J526" i="21"/>
  <c r="I141" i="10" s="1"/>
  <c r="I318" i="21"/>
  <c r="H91" i="7" s="1"/>
  <c r="CG5" i="4"/>
  <c r="G44" i="8"/>
  <c r="H45" i="8"/>
  <c r="I634" i="21"/>
  <c r="H91" i="12" s="1"/>
  <c r="I850" i="21"/>
  <c r="H91" i="16" s="1"/>
  <c r="I742" i="21"/>
  <c r="H91" i="14" s="1"/>
  <c r="G47" i="8"/>
  <c r="G56" i="7"/>
  <c r="J210" i="21"/>
  <c r="I210" i="21"/>
  <c r="J850" i="21"/>
  <c r="I91" i="16" s="1"/>
  <c r="J318" i="21"/>
  <c r="I91" i="7" s="1"/>
  <c r="J958" i="21"/>
  <c r="I526" i="21"/>
  <c r="H141" i="10" s="1"/>
  <c r="J634" i="21"/>
  <c r="I91" i="12" s="1"/>
  <c r="CD6" i="4"/>
  <c r="CD7" i="4"/>
  <c r="CD8" i="4"/>
  <c r="CD10" i="4"/>
  <c r="I1014" i="21" l="1"/>
  <c r="J1014" i="21"/>
  <c r="O6" i="3"/>
  <c r="H91" i="18"/>
  <c r="I91" i="18"/>
  <c r="CD5" i="4"/>
  <c r="H141" i="5"/>
  <c r="I141" i="5"/>
  <c r="D8" i="2"/>
  <c r="Q71" i="1" s="1"/>
  <c r="E7" i="20"/>
  <c r="O46" i="5"/>
  <c r="G45" i="8"/>
  <c r="O7" i="7"/>
  <c r="J56" i="7"/>
  <c r="G16" i="3" l="1"/>
  <c r="H16" i="3"/>
  <c r="BB5" i="4"/>
  <c r="BK19" i="4" l="1"/>
  <c r="K904" i="21"/>
  <c r="K796" i="21"/>
  <c r="K688" i="21"/>
  <c r="K422" i="21"/>
  <c r="K525" i="21"/>
  <c r="K580" i="21"/>
  <c r="K633" i="21"/>
  <c r="K741" i="21"/>
  <c r="H849" i="21"/>
  <c r="K849" i="21"/>
  <c r="K957" i="21"/>
  <c r="K264" i="21"/>
  <c r="K317" i="21"/>
  <c r="H633" i="21"/>
  <c r="H741" i="21"/>
  <c r="H957" i="21"/>
  <c r="H525" i="21"/>
  <c r="H796" i="21"/>
  <c r="H904" i="21"/>
  <c r="H422" i="21"/>
  <c r="H580" i="21"/>
  <c r="H688" i="21"/>
  <c r="H264" i="21"/>
  <c r="H317" i="21"/>
  <c r="K742" i="21" l="1"/>
  <c r="J91" i="14" s="1"/>
  <c r="K958" i="21"/>
  <c r="K850" i="21"/>
  <c r="J91" i="16" s="1"/>
  <c r="D15" i="3"/>
  <c r="H958" i="21"/>
  <c r="K634" i="21"/>
  <c r="J91" i="12" s="1"/>
  <c r="H526" i="21"/>
  <c r="G141" i="10" s="1"/>
  <c r="P16" i="3" s="1"/>
  <c r="K106" i="21"/>
  <c r="K318" i="21"/>
  <c r="J91" i="7" s="1"/>
  <c r="H742" i="21"/>
  <c r="G91" i="14" s="1"/>
  <c r="R16" i="3" s="1"/>
  <c r="H850" i="21"/>
  <c r="G91" i="16" s="1"/>
  <c r="S16" i="3" s="1"/>
  <c r="K526" i="21"/>
  <c r="J141" i="10" s="1"/>
  <c r="K209" i="21"/>
  <c r="H634" i="21"/>
  <c r="G91" i="12" s="1"/>
  <c r="Q16" i="3" s="1"/>
  <c r="H318" i="21"/>
  <c r="G91" i="7" s="1"/>
  <c r="O16" i="3" s="1"/>
  <c r="H209" i="21"/>
  <c r="H106" i="2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105" i="5"/>
  <c r="G91" i="18" l="1"/>
  <c r="T16" i="3" s="1"/>
  <c r="U16" i="3"/>
  <c r="J91" i="18"/>
  <c r="O22" i="5"/>
  <c r="O18" i="5"/>
  <c r="O14" i="5"/>
  <c r="O51" i="5"/>
  <c r="O47" i="5"/>
  <c r="O42" i="5"/>
  <c r="O38" i="5"/>
  <c r="O34" i="5"/>
  <c r="O30" i="5"/>
  <c r="O26" i="5"/>
  <c r="O53" i="5"/>
  <c r="O25" i="5"/>
  <c r="O21" i="5"/>
  <c r="O17" i="5"/>
  <c r="O13" i="5"/>
  <c r="O50" i="5"/>
  <c r="O45" i="5"/>
  <c r="O41" i="5"/>
  <c r="O37" i="5"/>
  <c r="O33" i="5"/>
  <c r="O29" i="5"/>
  <c r="O24" i="5"/>
  <c r="O20" i="5"/>
  <c r="O16" i="5"/>
  <c r="O49" i="5"/>
  <c r="O44" i="5"/>
  <c r="O40" i="5"/>
  <c r="O36" i="5"/>
  <c r="O32" i="5"/>
  <c r="O28" i="5"/>
  <c r="O105" i="5"/>
  <c r="O23" i="5"/>
  <c r="O19" i="5"/>
  <c r="O15" i="5"/>
  <c r="O52" i="5"/>
  <c r="O48" i="5"/>
  <c r="O43" i="5"/>
  <c r="O39" i="5"/>
  <c r="O35" i="5"/>
  <c r="O31" i="5"/>
  <c r="O27" i="5"/>
  <c r="O54" i="5"/>
  <c r="K210" i="21"/>
  <c r="K1014" i="21" s="1"/>
  <c r="O12" i="5"/>
  <c r="H210" i="21"/>
  <c r="L105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G141" i="5" l="1"/>
  <c r="N16" i="3" s="1"/>
  <c r="L16" i="3" s="1"/>
  <c r="H1014" i="21"/>
  <c r="J141" i="5"/>
  <c r="O7" i="5"/>
  <c r="O10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F16" i="3" l="1"/>
  <c r="O8" i="5"/>
  <c r="O11" i="5"/>
  <c r="AX10" i="4"/>
  <c r="D16" i="3" l="1"/>
  <c r="BK20" i="4"/>
  <c r="G29" i="6"/>
  <c r="G27" i="6"/>
  <c r="G9" i="6"/>
  <c r="G7" i="6"/>
  <c r="G37" i="6" l="1"/>
  <c r="G30" i="6"/>
  <c r="G10" i="6"/>
  <c r="AB47" i="6" l="1"/>
  <c r="AB46" i="6"/>
  <c r="AC47" i="6"/>
  <c r="AC46" i="6"/>
  <c r="X47" i="6"/>
  <c r="X46" i="6"/>
  <c r="Y46" i="6"/>
  <c r="Y47" i="6"/>
  <c r="T47" i="6"/>
  <c r="T46" i="6"/>
  <c r="AZ47" i="6"/>
  <c r="AZ46" i="6"/>
  <c r="U47" i="6"/>
  <c r="U46" i="6"/>
  <c r="AK47" i="6"/>
  <c r="AK46" i="6"/>
  <c r="BA47" i="6"/>
  <c r="BA46" i="6"/>
  <c r="AH46" i="6"/>
  <c r="AH47" i="6"/>
  <c r="AE46" i="6"/>
  <c r="AE47" i="6"/>
  <c r="AW46" i="6"/>
  <c r="AW47" i="6"/>
  <c r="N46" i="6"/>
  <c r="N47" i="6"/>
  <c r="AJ47" i="6"/>
  <c r="AJ46" i="6"/>
  <c r="Z46" i="6"/>
  <c r="Z47" i="6"/>
  <c r="AP46" i="6"/>
  <c r="AP47" i="6"/>
  <c r="K47" i="6"/>
  <c r="K46" i="6"/>
  <c r="S47" i="6"/>
  <c r="S46" i="6"/>
  <c r="AA47" i="6"/>
  <c r="AA46" i="6"/>
  <c r="AQ47" i="6"/>
  <c r="AQ46" i="6"/>
  <c r="AY47" i="6"/>
  <c r="AY46" i="6"/>
  <c r="AN47" i="6"/>
  <c r="AN46" i="6"/>
  <c r="BD47" i="6"/>
  <c r="BD46" i="6"/>
  <c r="AO46" i="6"/>
  <c r="AO47" i="6"/>
  <c r="DC46" i="6"/>
  <c r="DC47" i="6"/>
  <c r="V46" i="6"/>
  <c r="V47" i="6"/>
  <c r="AL46" i="6"/>
  <c r="AL47" i="6"/>
  <c r="AS47" i="6"/>
  <c r="AS46" i="6"/>
  <c r="AI47" i="6"/>
  <c r="AI46" i="6"/>
  <c r="BB46" i="6"/>
  <c r="BB47" i="6"/>
  <c r="AR47" i="6"/>
  <c r="AR46" i="6"/>
  <c r="M46" i="6"/>
  <c r="M47" i="6" s="1"/>
  <c r="R46" i="6"/>
  <c r="R47" i="6"/>
  <c r="AX46" i="6"/>
  <c r="AX47" i="6"/>
  <c r="O46" i="6"/>
  <c r="O47" i="6"/>
  <c r="W47" i="6"/>
  <c r="W46" i="6"/>
  <c r="AM46" i="6"/>
  <c r="AM47" i="6"/>
  <c r="AU47" i="6"/>
  <c r="AU46" i="6"/>
  <c r="BC46" i="6"/>
  <c r="BC47" i="6"/>
  <c r="P47" i="6"/>
  <c r="P46" i="6"/>
  <c r="AF47" i="6"/>
  <c r="AF46" i="6"/>
  <c r="AV47" i="6"/>
  <c r="AV46" i="6"/>
  <c r="Q46" i="6"/>
  <c r="Q47" i="6"/>
  <c r="AG46" i="6"/>
  <c r="AG47" i="6"/>
  <c r="AD46" i="6"/>
  <c r="AD47" i="6"/>
  <c r="AT46" i="6"/>
  <c r="AT47" i="6"/>
  <c r="AJ44" i="6"/>
  <c r="AJ45" i="6"/>
  <c r="R45" i="6"/>
  <c r="R44" i="6"/>
  <c r="O45" i="6"/>
  <c r="O44" i="6"/>
  <c r="AM45" i="6"/>
  <c r="AM44" i="6"/>
  <c r="BC45" i="6"/>
  <c r="BC44" i="6"/>
  <c r="AF44" i="6"/>
  <c r="AF45" i="6"/>
  <c r="Q44" i="6"/>
  <c r="Q45" i="6"/>
  <c r="AD45" i="6"/>
  <c r="AD44" i="6"/>
  <c r="T44" i="6"/>
  <c r="T45" i="6"/>
  <c r="U45" i="6"/>
  <c r="U44" i="6"/>
  <c r="BA44" i="6"/>
  <c r="BA45" i="6"/>
  <c r="X44" i="6"/>
  <c r="X45" i="6"/>
  <c r="AP45" i="6"/>
  <c r="AP44" i="6"/>
  <c r="K44" i="6"/>
  <c r="K45" i="6"/>
  <c r="S44" i="6"/>
  <c r="S45" i="6"/>
  <c r="AA44" i="6"/>
  <c r="AA45" i="6"/>
  <c r="AQ44" i="6"/>
  <c r="AQ45" i="6"/>
  <c r="AY44" i="6"/>
  <c r="AY45" i="6"/>
  <c r="AN45" i="6"/>
  <c r="AN44" i="6"/>
  <c r="BD45" i="6"/>
  <c r="BD44" i="6"/>
  <c r="AO45" i="6"/>
  <c r="AO44" i="6"/>
  <c r="DC45" i="6"/>
  <c r="DC44" i="6"/>
  <c r="V45" i="6"/>
  <c r="V44" i="6"/>
  <c r="AL45" i="6"/>
  <c r="AL44" i="6"/>
  <c r="AX45" i="6"/>
  <c r="AX44" i="6"/>
  <c r="W45" i="6"/>
  <c r="W44" i="6"/>
  <c r="AU45" i="6"/>
  <c r="AU44" i="6"/>
  <c r="P44" i="6"/>
  <c r="P45" i="6"/>
  <c r="AV45" i="6"/>
  <c r="AV44" i="6"/>
  <c r="AG45" i="6"/>
  <c r="AG44" i="6"/>
  <c r="AT45" i="6"/>
  <c r="AT44" i="6"/>
  <c r="AZ44" i="6"/>
  <c r="AZ45" i="6"/>
  <c r="AK44" i="6"/>
  <c r="AK45" i="6"/>
  <c r="AI44" i="6"/>
  <c r="AI45" i="6"/>
  <c r="Y45" i="6"/>
  <c r="Y44" i="6"/>
  <c r="BB45" i="6"/>
  <c r="BB44" i="6"/>
  <c r="AR44" i="6"/>
  <c r="AR45" i="6"/>
  <c r="M44" i="6"/>
  <c r="M45" i="6" s="1"/>
  <c r="Z45" i="6"/>
  <c r="Z44" i="6"/>
  <c r="L44" i="6"/>
  <c r="L45" i="6"/>
  <c r="AB45" i="6"/>
  <c r="AB44" i="6"/>
  <c r="AC45" i="6"/>
  <c r="AC44" i="6"/>
  <c r="AS44" i="6"/>
  <c r="AS45" i="6"/>
  <c r="AH45" i="6"/>
  <c r="AH44" i="6"/>
  <c r="AE45" i="6"/>
  <c r="AE44" i="6"/>
  <c r="AW45" i="6"/>
  <c r="AW44" i="6"/>
  <c r="N45" i="6"/>
  <c r="N44" i="6"/>
  <c r="J44" i="6"/>
  <c r="J45" i="6" s="1"/>
  <c r="I46" i="6"/>
  <c r="I47" i="6" s="1"/>
  <c r="I44" i="6"/>
  <c r="I45" i="6" s="1"/>
  <c r="CG4" i="4"/>
  <c r="O6" i="5"/>
  <c r="L46" i="6"/>
  <c r="L47" i="6"/>
  <c r="J46" i="6"/>
  <c r="J47" i="6" s="1"/>
  <c r="H47" i="6"/>
  <c r="O9" i="5"/>
  <c r="G39" i="6"/>
  <c r="G19" i="6"/>
  <c r="G46" i="6" l="1"/>
  <c r="D6" i="20" s="1"/>
  <c r="G44" i="6"/>
  <c r="G40" i="6"/>
  <c r="H45" i="6"/>
  <c r="G20" i="6"/>
  <c r="AO8" i="4"/>
  <c r="B3" i="20" l="1"/>
  <c r="B2" i="20"/>
  <c r="P4" i="50"/>
  <c r="AF9" i="4"/>
  <c r="AG9" i="4" s="1"/>
  <c r="D11" i="20"/>
  <c r="M13" i="20"/>
  <c r="L9" i="20"/>
  <c r="G47" i="6"/>
  <c r="C7" i="2"/>
  <c r="K70" i="1" s="1"/>
  <c r="W70" i="1" s="1"/>
  <c r="D7" i="2"/>
  <c r="Q70" i="1" s="1"/>
  <c r="D7" i="20"/>
  <c r="M11" i="20"/>
  <c r="D9" i="20"/>
  <c r="M12" i="20"/>
  <c r="G45" i="6"/>
  <c r="B17" i="2" l="1"/>
  <c r="B18" i="2"/>
  <c r="K55" i="1"/>
  <c r="D15" i="2"/>
  <c r="B19" i="2"/>
  <c r="H13" i="20"/>
  <c r="H12" i="20"/>
  <c r="CD4" i="4"/>
  <c r="D25" i="15"/>
  <c r="D23" i="15"/>
  <c r="D43" i="19"/>
  <c r="D45" i="11"/>
  <c r="D49" i="17"/>
  <c r="D41" i="13"/>
  <c r="D45" i="19"/>
  <c r="D51" i="17"/>
  <c r="D43" i="13"/>
  <c r="D47" i="11"/>
  <c r="D47" i="8"/>
  <c r="D45" i="8"/>
  <c r="D47" i="6"/>
  <c r="D45" i="6"/>
  <c r="F13" i="29" l="1"/>
  <c r="K4" i="50"/>
  <c r="AG46" i="19"/>
  <c r="AK46" i="19"/>
  <c r="AD46" i="19"/>
  <c r="AB46" i="19"/>
  <c r="AI46" i="19"/>
  <c r="AF46" i="19"/>
  <c r="AE46" i="19"/>
  <c r="AH46" i="19"/>
  <c r="AA46" i="19"/>
  <c r="AC46" i="19"/>
  <c r="AJ46" i="19"/>
  <c r="AL46" i="19"/>
  <c r="AR46" i="19"/>
  <c r="AN46" i="19"/>
  <c r="BD46" i="19"/>
  <c r="AZ46" i="19"/>
  <c r="AV46" i="19"/>
  <c r="BA46" i="19"/>
  <c r="AT46" i="19"/>
  <c r="AS46" i="19"/>
  <c r="BC46" i="19"/>
  <c r="AU46" i="19"/>
  <c r="AM46" i="19"/>
  <c r="AW46" i="19"/>
  <c r="BB46" i="19"/>
  <c r="AP46" i="19"/>
  <c r="AX46" i="19"/>
  <c r="AQ46" i="19"/>
  <c r="AY46" i="19"/>
  <c r="AO46" i="19"/>
  <c r="AM52" i="17"/>
  <c r="AO52" i="17"/>
  <c r="AQ52" i="17"/>
  <c r="AN52" i="17"/>
  <c r="AK52" i="17"/>
  <c r="AH52" i="17"/>
  <c r="AI52" i="17"/>
  <c r="AP52" i="17"/>
  <c r="AJ52" i="17"/>
  <c r="AL52" i="17"/>
  <c r="AR52" i="17"/>
  <c r="AG52" i="17"/>
  <c r="AW52" i="17"/>
  <c r="BD52" i="17"/>
  <c r="AT52" i="17"/>
  <c r="AC52" i="17"/>
  <c r="AV52" i="17"/>
  <c r="BB52" i="17"/>
  <c r="AX52" i="17"/>
  <c r="AU52" i="17"/>
  <c r="AD52" i="17"/>
  <c r="AA52" i="17"/>
  <c r="AY52" i="17"/>
  <c r="AZ52" i="17"/>
  <c r="AB52" i="17"/>
  <c r="AF52" i="17"/>
  <c r="AS52" i="17"/>
  <c r="AE52" i="17"/>
  <c r="BA52" i="17"/>
  <c r="BC52" i="17"/>
  <c r="AI44" i="13"/>
  <c r="AJ44" i="13"/>
  <c r="AD44" i="13"/>
  <c r="AL44" i="13"/>
  <c r="AM44" i="13"/>
  <c r="AH44" i="13"/>
  <c r="AE44" i="13"/>
  <c r="AC44" i="13"/>
  <c r="AG44" i="13"/>
  <c r="AB44" i="13"/>
  <c r="AK44" i="13"/>
  <c r="AF44" i="13"/>
  <c r="BD44" i="13"/>
  <c r="AV44" i="13"/>
  <c r="AZ44" i="13"/>
  <c r="AN44" i="13"/>
  <c r="AR44" i="13"/>
  <c r="AP44" i="13"/>
  <c r="BC44" i="13"/>
  <c r="BA44" i="13"/>
  <c r="AA44" i="13"/>
  <c r="AQ44" i="13"/>
  <c r="BB44" i="13"/>
  <c r="AO44" i="13"/>
  <c r="AT44" i="13"/>
  <c r="AS44" i="13"/>
  <c r="AX44" i="13"/>
  <c r="AU44" i="13"/>
  <c r="AW44" i="13"/>
  <c r="AY44" i="13"/>
  <c r="BE48" i="11"/>
  <c r="BF48" i="11"/>
  <c r="CX48" i="11"/>
  <c r="BR48" i="11"/>
  <c r="CH48" i="11"/>
  <c r="CG48" i="11"/>
  <c r="CC48" i="11"/>
  <c r="CQ48" i="11"/>
  <c r="BQ48" i="11"/>
  <c r="BY48" i="11"/>
  <c r="BL48" i="11"/>
  <c r="BU48" i="11"/>
  <c r="CR48" i="11"/>
  <c r="CI48" i="11"/>
  <c r="BS48" i="11"/>
  <c r="BP48" i="11"/>
  <c r="CV48" i="11"/>
  <c r="BX48" i="11"/>
  <c r="CN48" i="11"/>
  <c r="BH48" i="11"/>
  <c r="CD48" i="11"/>
  <c r="DB48" i="11"/>
  <c r="CJ48" i="11"/>
  <c r="CE48" i="11"/>
  <c r="BV48" i="11"/>
  <c r="CW48" i="11"/>
  <c r="BO48" i="11"/>
  <c r="BT48" i="11"/>
  <c r="DA48" i="11"/>
  <c r="CM48" i="11"/>
  <c r="CA48" i="11"/>
  <c r="CT48" i="11"/>
  <c r="BM48" i="11"/>
  <c r="CP48" i="11"/>
  <c r="CB48" i="11"/>
  <c r="BZ48" i="11"/>
  <c r="BN48" i="11"/>
  <c r="BK48" i="11"/>
  <c r="BI48" i="11"/>
  <c r="CZ48" i="11"/>
  <c r="CK48" i="11"/>
  <c r="CL48" i="11"/>
  <c r="CU48" i="11"/>
  <c r="BW48" i="11"/>
  <c r="CS48" i="11"/>
  <c r="BG48" i="11"/>
  <c r="CO48" i="11"/>
  <c r="BJ48" i="11"/>
  <c r="CF48" i="11"/>
  <c r="CY48" i="11"/>
  <c r="AL48" i="8"/>
  <c r="AN48" i="8"/>
  <c r="AG48" i="8"/>
  <c r="AK48" i="8"/>
  <c r="AI48" i="8"/>
  <c r="AF48" i="8"/>
  <c r="AE48" i="8"/>
  <c r="AH48" i="8"/>
  <c r="AM48" i="8"/>
  <c r="AP48" i="8"/>
  <c r="AO48" i="8"/>
  <c r="AJ48" i="8"/>
  <c r="AX48" i="8"/>
  <c r="BB48" i="8"/>
  <c r="AU48" i="8"/>
  <c r="AB48" i="8"/>
  <c r="AA48" i="8"/>
  <c r="AS48" i="8"/>
  <c r="AT48" i="8"/>
  <c r="BC48" i="8"/>
  <c r="AR48" i="8"/>
  <c r="AV48" i="8"/>
  <c r="BA48" i="8"/>
  <c r="AW48" i="8"/>
  <c r="AQ48" i="8"/>
  <c r="AZ48" i="8"/>
  <c r="AD48" i="8"/>
  <c r="AY48" i="8"/>
  <c r="AC48" i="8"/>
  <c r="BD48" i="8"/>
  <c r="BF48" i="6"/>
  <c r="BE48" i="6"/>
  <c r="CT48" i="6"/>
  <c r="BM48" i="6"/>
  <c r="BN48" i="6"/>
  <c r="CO48" i="6"/>
  <c r="BI48" i="6"/>
  <c r="CY48" i="6"/>
  <c r="BY48" i="6"/>
  <c r="CU48" i="6"/>
  <c r="CD48" i="6"/>
  <c r="BH48" i="6"/>
  <c r="BU48" i="6"/>
  <c r="BT48" i="6"/>
  <c r="CK48" i="6"/>
  <c r="CE48" i="6"/>
  <c r="CB48" i="6"/>
  <c r="BR48" i="6"/>
  <c r="CQ48" i="6"/>
  <c r="CI48" i="6"/>
  <c r="BK48" i="6"/>
  <c r="CV48" i="6"/>
  <c r="CP48" i="6"/>
  <c r="CG48" i="6"/>
  <c r="BG48" i="6"/>
  <c r="CA48" i="6"/>
  <c r="DB48" i="6"/>
  <c r="BW48" i="6"/>
  <c r="BO48" i="6"/>
  <c r="BP48" i="6"/>
  <c r="BZ48" i="6"/>
  <c r="BJ48" i="6"/>
  <c r="CS48" i="6"/>
  <c r="CL48" i="6"/>
  <c r="CM48" i="6"/>
  <c r="BS48" i="6"/>
  <c r="DA48" i="6"/>
  <c r="CF48" i="6"/>
  <c r="CJ48" i="6"/>
  <c r="BL48" i="6"/>
  <c r="BV48" i="6"/>
  <c r="CW48" i="6"/>
  <c r="CC48" i="6"/>
  <c r="CR48" i="6"/>
  <c r="CZ48" i="6"/>
  <c r="BQ48" i="6"/>
  <c r="CN48" i="6"/>
  <c r="CH48" i="6"/>
  <c r="CX48" i="6"/>
  <c r="BX48" i="6"/>
  <c r="L8" i="20"/>
  <c r="AA58" i="1"/>
  <c r="K8" i="20"/>
  <c r="G8" i="20"/>
  <c r="D8" i="20"/>
  <c r="J8" i="20"/>
  <c r="E8" i="20"/>
  <c r="F8" i="20"/>
  <c r="H8" i="20"/>
  <c r="G26" i="15"/>
  <c r="J44" i="13"/>
  <c r="R44" i="13"/>
  <c r="Z44" i="13"/>
  <c r="N44" i="13"/>
  <c r="V44" i="13"/>
  <c r="U44" i="13"/>
  <c r="I44" i="13"/>
  <c r="Y44" i="13"/>
  <c r="M44" i="13"/>
  <c r="H44" i="13"/>
  <c r="Q44" i="13"/>
  <c r="S44" i="13"/>
  <c r="L44" i="13"/>
  <c r="O44" i="13"/>
  <c r="BE44" i="13"/>
  <c r="K44" i="13"/>
  <c r="T44" i="13"/>
  <c r="W44" i="13"/>
  <c r="P44" i="13"/>
  <c r="X44" i="13"/>
  <c r="P52" i="17"/>
  <c r="X52" i="17"/>
  <c r="K52" i="17"/>
  <c r="T52" i="17"/>
  <c r="S52" i="17"/>
  <c r="W52" i="17"/>
  <c r="BE52" i="17"/>
  <c r="L52" i="17"/>
  <c r="Z52" i="17"/>
  <c r="J52" i="17"/>
  <c r="M52" i="17"/>
  <c r="V52" i="17"/>
  <c r="I52" i="17"/>
  <c r="R52" i="17"/>
  <c r="U52" i="17"/>
  <c r="O52" i="17"/>
  <c r="N52" i="17"/>
  <c r="Q52" i="17"/>
  <c r="Y52" i="17"/>
  <c r="J48" i="8"/>
  <c r="R48" i="8"/>
  <c r="Z48" i="8"/>
  <c r="N48" i="8"/>
  <c r="V48" i="8"/>
  <c r="H48" i="8"/>
  <c r="O48" i="8"/>
  <c r="S48" i="8"/>
  <c r="W48" i="8"/>
  <c r="K48" i="8"/>
  <c r="BE48" i="8"/>
  <c r="X48" i="8"/>
  <c r="M48" i="8"/>
  <c r="Y48" i="8"/>
  <c r="I48" i="8"/>
  <c r="P48" i="8"/>
  <c r="U48" i="8"/>
  <c r="L48" i="8"/>
  <c r="Q48" i="8"/>
  <c r="T48" i="8"/>
  <c r="O48" i="11"/>
  <c r="W48" i="11"/>
  <c r="AE48" i="11"/>
  <c r="AM48" i="11"/>
  <c r="AU48" i="11"/>
  <c r="BC48" i="11"/>
  <c r="K48" i="11"/>
  <c r="S48" i="11"/>
  <c r="AA48" i="11"/>
  <c r="AI48" i="11"/>
  <c r="AQ48" i="11"/>
  <c r="AY48" i="11"/>
  <c r="V48" i="11"/>
  <c r="AL48" i="11"/>
  <c r="BB48" i="11"/>
  <c r="J48" i="11"/>
  <c r="Z48" i="11"/>
  <c r="AP48" i="11"/>
  <c r="H48" i="11"/>
  <c r="N48" i="11"/>
  <c r="AD48" i="11"/>
  <c r="AT48" i="11"/>
  <c r="R48" i="11"/>
  <c r="AH48" i="11"/>
  <c r="AX48" i="11"/>
  <c r="AW48" i="11"/>
  <c r="AG48" i="11"/>
  <c r="Q48" i="11"/>
  <c r="AZ48" i="11"/>
  <c r="AJ48" i="11"/>
  <c r="T48" i="11"/>
  <c r="AS48" i="11"/>
  <c r="AC48" i="11"/>
  <c r="M48" i="11"/>
  <c r="AV48" i="11"/>
  <c r="AF48" i="11"/>
  <c r="P48" i="11"/>
  <c r="DC48" i="11"/>
  <c r="AO48" i="11"/>
  <c r="Y48" i="11"/>
  <c r="I48" i="11"/>
  <c r="AR48" i="11"/>
  <c r="AB48" i="11"/>
  <c r="L48" i="11"/>
  <c r="BA48" i="11"/>
  <c r="AK48" i="11"/>
  <c r="U48" i="11"/>
  <c r="BD48" i="11"/>
  <c r="AN48" i="11"/>
  <c r="X48" i="11"/>
  <c r="O48" i="6"/>
  <c r="W48" i="6"/>
  <c r="AE48" i="6"/>
  <c r="AM48" i="6"/>
  <c r="AU48" i="6"/>
  <c r="BC48" i="6"/>
  <c r="S48" i="6"/>
  <c r="AA48" i="6"/>
  <c r="AI48" i="6"/>
  <c r="AQ48" i="6"/>
  <c r="AY48" i="6"/>
  <c r="P48" i="6"/>
  <c r="AF48" i="6"/>
  <c r="AV48" i="6"/>
  <c r="T48" i="6"/>
  <c r="AZ48" i="6"/>
  <c r="X48" i="6"/>
  <c r="AN48" i="6"/>
  <c r="BD48" i="6"/>
  <c r="AB48" i="6"/>
  <c r="AR48" i="6"/>
  <c r="AJ48" i="6"/>
  <c r="BB48" i="6"/>
  <c r="V48" i="6"/>
  <c r="Z48" i="6"/>
  <c r="AS48" i="6"/>
  <c r="AC48" i="6"/>
  <c r="M48" i="6"/>
  <c r="AT48" i="6"/>
  <c r="N48" i="6"/>
  <c r="AX48" i="6"/>
  <c r="R48" i="6"/>
  <c r="DC48" i="6"/>
  <c r="AO48" i="6"/>
  <c r="Y48" i="6"/>
  <c r="AL48" i="6"/>
  <c r="I48" i="6"/>
  <c r="AP48" i="6"/>
  <c r="BA48" i="6"/>
  <c r="AK48" i="6"/>
  <c r="U48" i="6"/>
  <c r="AD48" i="6"/>
  <c r="AH48" i="6"/>
  <c r="AW48" i="6"/>
  <c r="AG48" i="6"/>
  <c r="Q48" i="6"/>
  <c r="K48" i="6"/>
  <c r="H48" i="6"/>
  <c r="J48" i="6"/>
  <c r="L48" i="6"/>
  <c r="L46" i="19"/>
  <c r="T46" i="19"/>
  <c r="H46" i="19"/>
  <c r="P46" i="19"/>
  <c r="X46" i="19"/>
  <c r="S46" i="19"/>
  <c r="W46" i="19"/>
  <c r="K46" i="19"/>
  <c r="BE46" i="19"/>
  <c r="O46" i="19"/>
  <c r="Y46" i="19"/>
  <c r="I46" i="19"/>
  <c r="V46" i="19"/>
  <c r="U46" i="19"/>
  <c r="R46" i="19"/>
  <c r="Q46" i="19"/>
  <c r="N46" i="19"/>
  <c r="M46" i="19"/>
  <c r="Z46" i="19"/>
  <c r="J46" i="19"/>
  <c r="F11" i="2" l="1"/>
  <c r="G11" i="2" s="1"/>
  <c r="O64" i="14" s="1"/>
  <c r="G44" i="13"/>
  <c r="F10" i="2" s="1"/>
  <c r="G48" i="11"/>
  <c r="F9" i="2" s="1"/>
  <c r="G46" i="19"/>
  <c r="F13" i="2" s="1"/>
  <c r="G13" i="2" s="1"/>
  <c r="G48" i="8"/>
  <c r="F8" i="2" s="1"/>
  <c r="G48" i="6"/>
  <c r="F7" i="2" s="1"/>
  <c r="J11" i="2" l="1"/>
  <c r="G28" i="15"/>
  <c r="J13" i="2"/>
  <c r="O58" i="18"/>
  <c r="J10" i="2"/>
  <c r="G10" i="2"/>
  <c r="O58" i="12" s="1"/>
  <c r="J9" i="2"/>
  <c r="G9" i="2"/>
  <c r="O108" i="10" s="1"/>
  <c r="J8" i="2"/>
  <c r="G8" i="2"/>
  <c r="G46" i="13" l="1"/>
  <c r="G48" i="19"/>
  <c r="G50" i="11"/>
  <c r="J9" i="20" l="1"/>
  <c r="G9" i="20"/>
  <c r="K9" i="20"/>
  <c r="H9" i="20"/>
  <c r="E9" i="20" l="1"/>
  <c r="G109" i="5" l="1"/>
  <c r="G112" i="5"/>
  <c r="G111" i="5"/>
  <c r="G110" i="5"/>
  <c r="G50" i="8" l="1"/>
  <c r="O58" i="7"/>
  <c r="N6" i="10" l="1"/>
  <c r="O6" i="10" s="1"/>
  <c r="J106" i="10"/>
  <c r="G6" i="10"/>
  <c r="BB6" i="4" l="1"/>
  <c r="BB12" i="4" s="1"/>
  <c r="G106" i="10"/>
  <c r="F6" i="3" s="1"/>
  <c r="CG6" i="4"/>
  <c r="G148" i="10" l="1"/>
  <c r="G148" i="5"/>
  <c r="J148" i="5" s="1"/>
  <c r="G98" i="7"/>
  <c r="G98" i="16"/>
  <c r="BN11" i="4"/>
  <c r="G98" i="33" s="1"/>
  <c r="G98" i="18"/>
  <c r="G98" i="14"/>
  <c r="G98" i="12"/>
  <c r="G99" i="33"/>
  <c r="J22" i="35"/>
  <c r="J69" i="16" s="1"/>
  <c r="J24" i="49"/>
  <c r="J70" i="33" s="1"/>
  <c r="J23" i="49"/>
  <c r="J70" i="18" s="1"/>
  <c r="J22" i="49"/>
  <c r="J70" i="16" s="1"/>
  <c r="J21" i="49"/>
  <c r="J70" i="14" s="1"/>
  <c r="J20" i="49"/>
  <c r="J70" i="12" s="1"/>
  <c r="J19" i="49"/>
  <c r="J120" i="10" s="1"/>
  <c r="J18" i="49"/>
  <c r="J70" i="7" s="1"/>
  <c r="J17" i="49"/>
  <c r="J120" i="5" s="1"/>
  <c r="I23" i="49"/>
  <c r="I70" i="18" s="1"/>
  <c r="I21" i="49"/>
  <c r="I70" i="14" s="1"/>
  <c r="I19" i="49"/>
  <c r="I120" i="10" s="1"/>
  <c r="I17" i="49"/>
  <c r="I120" i="5" s="1"/>
  <c r="H23" i="49"/>
  <c r="H70" i="18" s="1"/>
  <c r="H21" i="49"/>
  <c r="H70" i="14" s="1"/>
  <c r="H19" i="49"/>
  <c r="H120" i="10" s="1"/>
  <c r="H17" i="49"/>
  <c r="H120" i="5" s="1"/>
  <c r="G24" i="49"/>
  <c r="G70" i="33" s="1"/>
  <c r="G23" i="49"/>
  <c r="G70" i="18" s="1"/>
  <c r="G22" i="49"/>
  <c r="G70" i="16" s="1"/>
  <c r="G21" i="49"/>
  <c r="G70" i="14" s="1"/>
  <c r="G20" i="49"/>
  <c r="G70" i="12" s="1"/>
  <c r="G19" i="49"/>
  <c r="G120" i="10" s="1"/>
  <c r="G18" i="49"/>
  <c r="G70" i="7" s="1"/>
  <c r="G17" i="49"/>
  <c r="G120" i="5" s="1"/>
  <c r="I24" i="49"/>
  <c r="I70" i="33" s="1"/>
  <c r="I22" i="49"/>
  <c r="I70" i="16" s="1"/>
  <c r="I20" i="49"/>
  <c r="I70" i="12" s="1"/>
  <c r="I18" i="49"/>
  <c r="I70" i="7" s="1"/>
  <c r="H24" i="49"/>
  <c r="H70" i="33" s="1"/>
  <c r="H22" i="49"/>
  <c r="H70" i="16" s="1"/>
  <c r="H20" i="49"/>
  <c r="H70" i="12" s="1"/>
  <c r="H18" i="49"/>
  <c r="H70" i="7" s="1"/>
  <c r="H21" i="35"/>
  <c r="H69" i="14" s="1"/>
  <c r="H24" i="35"/>
  <c r="H69" i="33" s="1"/>
  <c r="J24" i="35"/>
  <c r="J69" i="33" s="1"/>
  <c r="G20" i="35"/>
  <c r="I23" i="35"/>
  <c r="I69" i="18" s="1"/>
  <c r="J19" i="35"/>
  <c r="J119" i="10" s="1"/>
  <c r="J121" i="10" s="1"/>
  <c r="G18" i="35"/>
  <c r="G17" i="35"/>
  <c r="G119" i="5" s="1"/>
  <c r="G121" i="5" s="1"/>
  <c r="I19" i="35"/>
  <c r="I119" i="10" s="1"/>
  <c r="H19" i="35"/>
  <c r="H119" i="10" s="1"/>
  <c r="G23" i="35"/>
  <c r="G69" i="18" s="1"/>
  <c r="G19" i="35"/>
  <c r="G119" i="10" s="1"/>
  <c r="H18" i="35"/>
  <c r="J20" i="35"/>
  <c r="J17" i="35"/>
  <c r="J119" i="5" s="1"/>
  <c r="J18" i="35"/>
  <c r="H23" i="35"/>
  <c r="H69" i="18" s="1"/>
  <c r="H22" i="35"/>
  <c r="H69" i="16" s="1"/>
  <c r="J21" i="35"/>
  <c r="J69" i="14" s="1"/>
  <c r="I18" i="35"/>
  <c r="I22" i="35"/>
  <c r="I69" i="16" s="1"/>
  <c r="G24" i="35"/>
  <c r="G69" i="33" s="1"/>
  <c r="H20" i="35"/>
  <c r="I17" i="35"/>
  <c r="I119" i="5" s="1"/>
  <c r="I121" i="5" s="1"/>
  <c r="I20" i="35"/>
  <c r="G21" i="35"/>
  <c r="G69" i="14" s="1"/>
  <c r="I24" i="35"/>
  <c r="I69" i="33" s="1"/>
  <c r="H17" i="35"/>
  <c r="H119" i="5" s="1"/>
  <c r="H121" i="5" s="1"/>
  <c r="I21" i="35"/>
  <c r="I69" i="14" s="1"/>
  <c r="G22" i="35"/>
  <c r="G69" i="16" s="1"/>
  <c r="J23" i="35"/>
  <c r="J69" i="18" s="1"/>
  <c r="P6" i="3"/>
  <c r="L6" i="3" s="1"/>
  <c r="F9" i="20"/>
  <c r="G99" i="18" l="1"/>
  <c r="G100" i="18" s="1"/>
  <c r="T17" i="3" s="1"/>
  <c r="J98" i="33"/>
  <c r="G100" i="33"/>
  <c r="U17" i="3" s="1"/>
  <c r="G99" i="16"/>
  <c r="J99" i="16" s="1"/>
  <c r="J98" i="18"/>
  <c r="G99" i="14"/>
  <c r="J98" i="16"/>
  <c r="G99" i="12"/>
  <c r="G100" i="12" s="1"/>
  <c r="Q17" i="3" s="1"/>
  <c r="J98" i="14"/>
  <c r="G100" i="14"/>
  <c r="R17" i="3" s="1"/>
  <c r="G149" i="10"/>
  <c r="G150" i="10" s="1"/>
  <c r="P17" i="3" s="1"/>
  <c r="J98" i="12"/>
  <c r="G99" i="7"/>
  <c r="J99" i="7" s="1"/>
  <c r="J148" i="10"/>
  <c r="G149" i="5"/>
  <c r="G150" i="5" s="1"/>
  <c r="N17" i="3" s="1"/>
  <c r="J98" i="7"/>
  <c r="J71" i="33"/>
  <c r="J71" i="18"/>
  <c r="J71" i="14"/>
  <c r="J121" i="5"/>
  <c r="G71" i="33"/>
  <c r="U8" i="3" s="1"/>
  <c r="H121" i="10"/>
  <c r="H123" i="10" s="1"/>
  <c r="I71" i="33"/>
  <c r="I73" i="33" s="1"/>
  <c r="G71" i="18"/>
  <c r="T8" i="3" s="1"/>
  <c r="G71" i="16"/>
  <c r="S8" i="3" s="1"/>
  <c r="G71" i="14"/>
  <c r="R8" i="3" s="1"/>
  <c r="H71" i="16"/>
  <c r="H73" i="16" s="1"/>
  <c r="H71" i="33"/>
  <c r="H73" i="33" s="1"/>
  <c r="J99" i="18"/>
  <c r="J100" i="18" s="1"/>
  <c r="J99" i="14"/>
  <c r="I71" i="14"/>
  <c r="I73" i="14" s="1"/>
  <c r="I71" i="16"/>
  <c r="I73" i="16" s="1"/>
  <c r="H71" i="18"/>
  <c r="H73" i="18" s="1"/>
  <c r="I121" i="10"/>
  <c r="I123" i="10" s="1"/>
  <c r="I71" i="18"/>
  <c r="I73" i="18" s="1"/>
  <c r="H71" i="14"/>
  <c r="H73" i="14" s="1"/>
  <c r="G121" i="10"/>
  <c r="P8" i="3" s="1"/>
  <c r="J99" i="33"/>
  <c r="J71" i="16"/>
  <c r="H69" i="7"/>
  <c r="G69" i="7"/>
  <c r="H123" i="5"/>
  <c r="I123" i="5"/>
  <c r="I69" i="7"/>
  <c r="J69" i="7"/>
  <c r="J71" i="7" s="1"/>
  <c r="N8" i="3"/>
  <c r="H69" i="12"/>
  <c r="J69" i="12"/>
  <c r="J71" i="12" s="1"/>
  <c r="I69" i="12"/>
  <c r="G69" i="12"/>
  <c r="P29" i="33"/>
  <c r="P33" i="33"/>
  <c r="P37" i="33"/>
  <c r="P28" i="33"/>
  <c r="P36" i="33"/>
  <c r="P26" i="33"/>
  <c r="P30" i="33"/>
  <c r="P34" i="33"/>
  <c r="P27" i="33"/>
  <c r="P31" i="33"/>
  <c r="P35" i="33"/>
  <c r="P32" i="33"/>
  <c r="P38" i="33"/>
  <c r="P45" i="33"/>
  <c r="P41" i="33"/>
  <c r="P50" i="33"/>
  <c r="P40" i="33"/>
  <c r="P52" i="33"/>
  <c r="P49" i="33"/>
  <c r="P25" i="33"/>
  <c r="P53" i="33"/>
  <c r="P44" i="33"/>
  <c r="P51" i="33"/>
  <c r="P39" i="33"/>
  <c r="P47" i="33"/>
  <c r="P54" i="33"/>
  <c r="P48" i="33"/>
  <c r="P43" i="33"/>
  <c r="P42" i="33"/>
  <c r="P46" i="33"/>
  <c r="P32" i="18"/>
  <c r="P34" i="18"/>
  <c r="P25" i="18"/>
  <c r="P28" i="18"/>
  <c r="P31" i="18"/>
  <c r="P33" i="18"/>
  <c r="P27" i="18"/>
  <c r="P36" i="18"/>
  <c r="P30" i="18"/>
  <c r="P35" i="18"/>
  <c r="P26" i="18"/>
  <c r="P29" i="18"/>
  <c r="P38" i="18"/>
  <c r="P39" i="18"/>
  <c r="P41" i="18"/>
  <c r="P37" i="18"/>
  <c r="P40" i="18"/>
  <c r="P42" i="18"/>
  <c r="P54" i="18"/>
  <c r="P50" i="18"/>
  <c r="P43" i="18"/>
  <c r="P45" i="18"/>
  <c r="P44" i="18"/>
  <c r="P53" i="18"/>
  <c r="P49" i="18"/>
  <c r="P47" i="18"/>
  <c r="P46" i="18"/>
  <c r="P48" i="18"/>
  <c r="P51" i="18"/>
  <c r="P52" i="18"/>
  <c r="P25" i="16"/>
  <c r="P29" i="16"/>
  <c r="P33" i="16"/>
  <c r="P32" i="16"/>
  <c r="P26" i="16"/>
  <c r="P30" i="16"/>
  <c r="P34" i="16"/>
  <c r="P36" i="16"/>
  <c r="P27" i="16"/>
  <c r="P31" i="16"/>
  <c r="P35" i="16"/>
  <c r="P28" i="16"/>
  <c r="P53" i="16"/>
  <c r="P45" i="16"/>
  <c r="P37" i="16"/>
  <c r="P48" i="16"/>
  <c r="P40" i="16"/>
  <c r="P51" i="16"/>
  <c r="P43" i="16"/>
  <c r="P54" i="16"/>
  <c r="P46" i="16"/>
  <c r="P38" i="16"/>
  <c r="P49" i="16"/>
  <c r="P41" i="16"/>
  <c r="P52" i="16"/>
  <c r="P44" i="16"/>
  <c r="P47" i="16"/>
  <c r="P39" i="16"/>
  <c r="P50" i="16"/>
  <c r="P42" i="16"/>
  <c r="P25" i="14"/>
  <c r="P29" i="14"/>
  <c r="P33" i="14"/>
  <c r="P26" i="14"/>
  <c r="P30" i="14"/>
  <c r="P34" i="14"/>
  <c r="P27" i="14"/>
  <c r="P31" i="14"/>
  <c r="P35" i="14"/>
  <c r="P28" i="14"/>
  <c r="P32" i="14"/>
  <c r="P36" i="14"/>
  <c r="P41" i="14"/>
  <c r="P43" i="14"/>
  <c r="P47" i="14"/>
  <c r="P42" i="14"/>
  <c r="P49" i="14"/>
  <c r="P52" i="14"/>
  <c r="P39" i="14"/>
  <c r="P50" i="14"/>
  <c r="P54" i="14"/>
  <c r="P40" i="14"/>
  <c r="P53" i="14"/>
  <c r="P44" i="14"/>
  <c r="P37" i="14"/>
  <c r="P46" i="14"/>
  <c r="P45" i="14"/>
  <c r="P38" i="14"/>
  <c r="P48" i="14"/>
  <c r="P51" i="14"/>
  <c r="P25" i="12"/>
  <c r="P29" i="12"/>
  <c r="P34" i="12"/>
  <c r="P31" i="12"/>
  <c r="P33" i="12"/>
  <c r="P26" i="12"/>
  <c r="P30" i="12"/>
  <c r="P35" i="12"/>
  <c r="P27" i="12"/>
  <c r="P36" i="12"/>
  <c r="P28" i="12"/>
  <c r="P32" i="12"/>
  <c r="P38" i="12"/>
  <c r="P42" i="12"/>
  <c r="P46" i="12"/>
  <c r="P50" i="12"/>
  <c r="P54" i="12"/>
  <c r="P39" i="12"/>
  <c r="P43" i="12"/>
  <c r="P47" i="12"/>
  <c r="P51" i="12"/>
  <c r="P40" i="12"/>
  <c r="P44" i="12"/>
  <c r="P48" i="12"/>
  <c r="P52" i="12"/>
  <c r="P37" i="12"/>
  <c r="P41" i="12"/>
  <c r="P45" i="12"/>
  <c r="P49" i="12"/>
  <c r="P53" i="12"/>
  <c r="P55" i="10"/>
  <c r="P56" i="10"/>
  <c r="P89" i="10"/>
  <c r="P97" i="10"/>
  <c r="P96" i="10"/>
  <c r="P62" i="10"/>
  <c r="P66" i="10"/>
  <c r="P74" i="10"/>
  <c r="P82" i="10"/>
  <c r="P93" i="10"/>
  <c r="P101" i="10"/>
  <c r="P88" i="10"/>
  <c r="P58" i="10"/>
  <c r="P70" i="10"/>
  <c r="P78" i="10"/>
  <c r="P86" i="10"/>
  <c r="P92" i="10"/>
  <c r="P80" i="10"/>
  <c r="P100" i="10"/>
  <c r="P75" i="10"/>
  <c r="P59" i="10"/>
  <c r="P68" i="10"/>
  <c r="P102" i="10"/>
  <c r="P85" i="10"/>
  <c r="P103" i="10"/>
  <c r="P90" i="10"/>
  <c r="P83" i="10"/>
  <c r="P67" i="10"/>
  <c r="P81" i="10"/>
  <c r="P73" i="10"/>
  <c r="P94" i="10"/>
  <c r="P76" i="10"/>
  <c r="P87" i="10"/>
  <c r="P65" i="10"/>
  <c r="P64" i="10"/>
  <c r="P95" i="10"/>
  <c r="P71" i="10"/>
  <c r="P57" i="10"/>
  <c r="P60" i="10"/>
  <c r="P72" i="10"/>
  <c r="P77" i="10"/>
  <c r="P91" i="10"/>
  <c r="P104" i="10"/>
  <c r="P84" i="10"/>
  <c r="P99" i="10"/>
  <c r="P98" i="10"/>
  <c r="P79" i="10"/>
  <c r="P63" i="10"/>
  <c r="P61" i="10"/>
  <c r="P69" i="10"/>
  <c r="P26" i="7"/>
  <c r="P33" i="7"/>
  <c r="P36" i="7"/>
  <c r="P35" i="7"/>
  <c r="P34" i="7"/>
  <c r="P30" i="7"/>
  <c r="P31" i="7"/>
  <c r="P32" i="7"/>
  <c r="P28" i="7"/>
  <c r="P29" i="7"/>
  <c r="P25" i="7"/>
  <c r="P27" i="7"/>
  <c r="P51" i="7"/>
  <c r="P40" i="7"/>
  <c r="P43" i="7"/>
  <c r="P54" i="7"/>
  <c r="P38" i="7"/>
  <c r="P45" i="7"/>
  <c r="P49" i="7"/>
  <c r="P37" i="7"/>
  <c r="P52" i="7"/>
  <c r="P48" i="7"/>
  <c r="P41" i="7"/>
  <c r="P47" i="7"/>
  <c r="P46" i="7"/>
  <c r="P50" i="7"/>
  <c r="P39" i="7"/>
  <c r="P44" i="7"/>
  <c r="P53" i="7"/>
  <c r="P42" i="7"/>
  <c r="P55" i="5"/>
  <c r="P56" i="5"/>
  <c r="P93" i="5"/>
  <c r="P61" i="5"/>
  <c r="P82" i="5"/>
  <c r="P98" i="5"/>
  <c r="P66" i="5"/>
  <c r="P97" i="5"/>
  <c r="P64" i="5"/>
  <c r="P70" i="5"/>
  <c r="P86" i="5"/>
  <c r="P102" i="5"/>
  <c r="P60" i="5"/>
  <c r="P101" i="5"/>
  <c r="P58" i="5"/>
  <c r="P74" i="5"/>
  <c r="P90" i="5"/>
  <c r="P104" i="5"/>
  <c r="P89" i="5"/>
  <c r="P57" i="5"/>
  <c r="P62" i="5"/>
  <c r="P78" i="5"/>
  <c r="P94" i="5"/>
  <c r="P59" i="5"/>
  <c r="P88" i="5"/>
  <c r="P67" i="5"/>
  <c r="P77" i="5"/>
  <c r="P99" i="5"/>
  <c r="P65" i="5"/>
  <c r="P79" i="5"/>
  <c r="P80" i="5"/>
  <c r="P69" i="5"/>
  <c r="P83" i="5"/>
  <c r="P91" i="5"/>
  <c r="P84" i="5"/>
  <c r="P71" i="5"/>
  <c r="P63" i="5"/>
  <c r="P100" i="5"/>
  <c r="P75" i="5"/>
  <c r="P72" i="5"/>
  <c r="P68" i="5"/>
  <c r="P103" i="5"/>
  <c r="P85" i="5"/>
  <c r="P92" i="5"/>
  <c r="P81" i="5"/>
  <c r="P73" i="5"/>
  <c r="P87" i="5"/>
  <c r="P95" i="5"/>
  <c r="P76" i="5"/>
  <c r="P96" i="5"/>
  <c r="P24" i="33"/>
  <c r="P21" i="33"/>
  <c r="P9" i="33"/>
  <c r="P22" i="33"/>
  <c r="P18" i="33"/>
  <c r="P14" i="33"/>
  <c r="P23" i="33"/>
  <c r="P19" i="33"/>
  <c r="P15" i="33"/>
  <c r="P11" i="33"/>
  <c r="P7" i="33"/>
  <c r="P20" i="33"/>
  <c r="P16" i="33"/>
  <c r="P12" i="33"/>
  <c r="P8" i="33"/>
  <c r="P55" i="33"/>
  <c r="P17" i="33"/>
  <c r="P13" i="33"/>
  <c r="F8" i="29"/>
  <c r="P35" i="5"/>
  <c r="P49" i="5"/>
  <c r="P19" i="5"/>
  <c r="P14" i="5"/>
  <c r="P39" i="5"/>
  <c r="P24" i="5"/>
  <c r="P26" i="5"/>
  <c r="P20" i="5"/>
  <c r="P22" i="5"/>
  <c r="P105" i="5"/>
  <c r="P18" i="5"/>
  <c r="P21" i="5"/>
  <c r="P48" i="5"/>
  <c r="P50" i="5"/>
  <c r="P33" i="5"/>
  <c r="P23" i="5"/>
  <c r="P45" i="5"/>
  <c r="P15" i="5"/>
  <c r="P51" i="5"/>
  <c r="P31" i="5"/>
  <c r="P43" i="5"/>
  <c r="P53" i="5"/>
  <c r="P27" i="5"/>
  <c r="P32" i="5"/>
  <c r="P34" i="5"/>
  <c r="P17" i="5"/>
  <c r="P44" i="5"/>
  <c r="P46" i="5"/>
  <c r="P29" i="5"/>
  <c r="P41" i="5"/>
  <c r="P52" i="5"/>
  <c r="P54" i="5"/>
  <c r="P37" i="5"/>
  <c r="P16" i="5"/>
  <c r="P47" i="5"/>
  <c r="P28" i="5"/>
  <c r="P30" i="5"/>
  <c r="P40" i="5"/>
  <c r="P42" i="5"/>
  <c r="P25" i="5"/>
  <c r="P36" i="5"/>
  <c r="P38" i="5"/>
  <c r="P22" i="18"/>
  <c r="P46" i="10"/>
  <c r="P18" i="18"/>
  <c r="P7" i="14"/>
  <c r="P10" i="18"/>
  <c r="P33" i="10"/>
  <c r="P12" i="10"/>
  <c r="P49" i="10"/>
  <c r="P50" i="10"/>
  <c r="P19" i="18"/>
  <c r="P18" i="16"/>
  <c r="P51" i="10"/>
  <c r="P53" i="10"/>
  <c r="P23" i="14"/>
  <c r="P37" i="10"/>
  <c r="P14" i="10"/>
  <c r="P18" i="10"/>
  <c r="P9" i="14"/>
  <c r="P27" i="10"/>
  <c r="P8" i="14"/>
  <c r="P43" i="10"/>
  <c r="P7" i="7"/>
  <c r="P34" i="10"/>
  <c r="P11" i="16"/>
  <c r="P13" i="18"/>
  <c r="P28" i="10"/>
  <c r="P29" i="10"/>
  <c r="P8" i="16"/>
  <c r="P55" i="14"/>
  <c r="P23" i="16"/>
  <c r="P13" i="7"/>
  <c r="P20" i="7"/>
  <c r="P20" i="12"/>
  <c r="P55" i="16"/>
  <c r="P13" i="12"/>
  <c r="P55" i="18"/>
  <c r="P7" i="16"/>
  <c r="P44" i="10"/>
  <c r="P22" i="12"/>
  <c r="P7" i="12"/>
  <c r="P23" i="12"/>
  <c r="P16" i="12"/>
  <c r="P12" i="16"/>
  <c r="P20" i="14"/>
  <c r="P17" i="14"/>
  <c r="P19" i="12"/>
  <c r="P105" i="10"/>
  <c r="P9" i="18"/>
  <c r="P8" i="7"/>
  <c r="P10" i="7"/>
  <c r="P47" i="10"/>
  <c r="P26" i="10"/>
  <c r="P25" i="10"/>
  <c r="P45" i="10"/>
  <c r="P8" i="10"/>
  <c r="P22" i="10"/>
  <c r="P11" i="14"/>
  <c r="P52" i="10"/>
  <c r="P38" i="10"/>
  <c r="P15" i="7"/>
  <c r="P14" i="7"/>
  <c r="P12" i="18"/>
  <c r="P21" i="16"/>
  <c r="P24" i="18"/>
  <c r="P15" i="12"/>
  <c r="P31" i="10"/>
  <c r="P41" i="10"/>
  <c r="P36" i="10"/>
  <c r="P13" i="16"/>
  <c r="P15" i="14"/>
  <c r="P22" i="7"/>
  <c r="P55" i="12"/>
  <c r="P18" i="12"/>
  <c r="P23" i="7"/>
  <c r="P12" i="12"/>
  <c r="P48" i="10"/>
  <c r="D6" i="3"/>
  <c r="P13" i="10"/>
  <c r="P40" i="10"/>
  <c r="P14" i="18"/>
  <c r="P11" i="18"/>
  <c r="P12" i="7"/>
  <c r="P21" i="7"/>
  <c r="P32" i="10"/>
  <c r="P24" i="14"/>
  <c r="P9" i="7"/>
  <c r="P10" i="16"/>
  <c r="P17" i="12"/>
  <c r="P7" i="18"/>
  <c r="P21" i="18"/>
  <c r="P24" i="7"/>
  <c r="P23" i="18"/>
  <c r="P9" i="12"/>
  <c r="P24" i="16"/>
  <c r="P39" i="10"/>
  <c r="P22" i="14"/>
  <c r="P18" i="7"/>
  <c r="P10" i="10"/>
  <c r="P11" i="7"/>
  <c r="P23" i="10"/>
  <c r="P10" i="14"/>
  <c r="P16" i="7"/>
  <c r="P8" i="18"/>
  <c r="P11" i="12"/>
  <c r="P17" i="7"/>
  <c r="P42" i="10"/>
  <c r="P18" i="14"/>
  <c r="P19" i="10"/>
  <c r="P30" i="10"/>
  <c r="P24" i="12"/>
  <c r="P19" i="7"/>
  <c r="P17" i="10"/>
  <c r="P16" i="14"/>
  <c r="P55" i="7"/>
  <c r="P14" i="14"/>
  <c r="P7" i="10"/>
  <c r="P15" i="16"/>
  <c r="P22" i="16"/>
  <c r="P15" i="10"/>
  <c r="P21" i="12"/>
  <c r="P24" i="10"/>
  <c r="P19" i="14"/>
  <c r="P20" i="16"/>
  <c r="P9" i="10"/>
  <c r="P8" i="12"/>
  <c r="P12" i="14"/>
  <c r="P14" i="16"/>
  <c r="P54" i="10"/>
  <c r="P20" i="10"/>
  <c r="P15" i="18"/>
  <c r="P11" i="10"/>
  <c r="P21" i="10"/>
  <c r="P14" i="12"/>
  <c r="P20" i="18"/>
  <c r="P21" i="14"/>
  <c r="P35" i="10"/>
  <c r="P19" i="16"/>
  <c r="P17" i="16"/>
  <c r="P9" i="16"/>
  <c r="J100" i="14" l="1"/>
  <c r="J100" i="16"/>
  <c r="J100" i="33"/>
  <c r="J99" i="12"/>
  <c r="J100" i="12" s="1"/>
  <c r="J149" i="10"/>
  <c r="J150" i="10" s="1"/>
  <c r="J100" i="7"/>
  <c r="G100" i="16"/>
  <c r="S17" i="3" s="1"/>
  <c r="G100" i="7"/>
  <c r="O17" i="3" s="1"/>
  <c r="I71" i="7"/>
  <c r="I73" i="7" s="1"/>
  <c r="H71" i="7"/>
  <c r="H73" i="7" s="1"/>
  <c r="H71" i="12"/>
  <c r="H73" i="12" s="1"/>
  <c r="G71" i="12"/>
  <c r="Q8" i="3" s="1"/>
  <c r="I71" i="12"/>
  <c r="G71" i="7"/>
  <c r="O8" i="3" s="1"/>
  <c r="Q26" i="33"/>
  <c r="Q32" i="33"/>
  <c r="Q36" i="33"/>
  <c r="Q34" i="33"/>
  <c r="Q31" i="33"/>
  <c r="Q28" i="33"/>
  <c r="Q33" i="33"/>
  <c r="Q27" i="33"/>
  <c r="Q29" i="33"/>
  <c r="Q30" i="33"/>
  <c r="Q35" i="33"/>
  <c r="Q37" i="33"/>
  <c r="Q25" i="33"/>
  <c r="Q41" i="33"/>
  <c r="Q45" i="33"/>
  <c r="Q49" i="33"/>
  <c r="Q53" i="33"/>
  <c r="Q38" i="33"/>
  <c r="Q46" i="33"/>
  <c r="Q54" i="33"/>
  <c r="Q39" i="33"/>
  <c r="Q47" i="33"/>
  <c r="Q40" i="33"/>
  <c r="Q44" i="33"/>
  <c r="Q48" i="33"/>
  <c r="Q52" i="33"/>
  <c r="Q42" i="33"/>
  <c r="Q50" i="33"/>
  <c r="Q43" i="33"/>
  <c r="Q51" i="33"/>
  <c r="Q35" i="18"/>
  <c r="Q27" i="18"/>
  <c r="Q31" i="18"/>
  <c r="Q36" i="18"/>
  <c r="Q33" i="18"/>
  <c r="Q34" i="18"/>
  <c r="Q28" i="18"/>
  <c r="Q25" i="18"/>
  <c r="Q26" i="18"/>
  <c r="Q32" i="18"/>
  <c r="Q29" i="18"/>
  <c r="Q30" i="18"/>
  <c r="Q37" i="18"/>
  <c r="Q41" i="18"/>
  <c r="Q54" i="18"/>
  <c r="Q49" i="18"/>
  <c r="Q51" i="18"/>
  <c r="Q46" i="18"/>
  <c r="Q48" i="18"/>
  <c r="Q43" i="18"/>
  <c r="Q40" i="18"/>
  <c r="Q44" i="18"/>
  <c r="Q53" i="18"/>
  <c r="Q38" i="18"/>
  <c r="Q42" i="18"/>
  <c r="Q50" i="18"/>
  <c r="Q52" i="18"/>
  <c r="Q45" i="18"/>
  <c r="Q47" i="18"/>
  <c r="Q39" i="18"/>
  <c r="Q25" i="16"/>
  <c r="Q29" i="16"/>
  <c r="Q33" i="16"/>
  <c r="Q32" i="16"/>
  <c r="Q26" i="16"/>
  <c r="Q30" i="16"/>
  <c r="Q34" i="16"/>
  <c r="Q27" i="16"/>
  <c r="Q31" i="16"/>
  <c r="Q35" i="16"/>
  <c r="Q28" i="16"/>
  <c r="Q36" i="16"/>
  <c r="Q37" i="16"/>
  <c r="Q45" i="16"/>
  <c r="Q53" i="16"/>
  <c r="Q44" i="16"/>
  <c r="Q52" i="16"/>
  <c r="Q39" i="16"/>
  <c r="Q47" i="16"/>
  <c r="Q38" i="16"/>
  <c r="Q46" i="16"/>
  <c r="Q54" i="16"/>
  <c r="Q41" i="16"/>
  <c r="Q49" i="16"/>
  <c r="Q40" i="16"/>
  <c r="Q48" i="16"/>
  <c r="Q43" i="16"/>
  <c r="Q51" i="16"/>
  <c r="Q42" i="16"/>
  <c r="Q50" i="16"/>
  <c r="Q25" i="14"/>
  <c r="Q29" i="14"/>
  <c r="Q33" i="14"/>
  <c r="Q26" i="14"/>
  <c r="Q30" i="14"/>
  <c r="Q34" i="14"/>
  <c r="Q27" i="14"/>
  <c r="Q31" i="14"/>
  <c r="Q35" i="14"/>
  <c r="Q28" i="14"/>
  <c r="Q32" i="14"/>
  <c r="Q36" i="14"/>
  <c r="Q37" i="14"/>
  <c r="Q50" i="14"/>
  <c r="Q43" i="14"/>
  <c r="Q48" i="14"/>
  <c r="Q42" i="14"/>
  <c r="Q47" i="14"/>
  <c r="Q39" i="14"/>
  <c r="Q46" i="14"/>
  <c r="Q38" i="14"/>
  <c r="Q44" i="14"/>
  <c r="Q52" i="14"/>
  <c r="Q41" i="14"/>
  <c r="Q53" i="14"/>
  <c r="Q49" i="14"/>
  <c r="Q40" i="14"/>
  <c r="Q51" i="14"/>
  <c r="Q45" i="14"/>
  <c r="Q54" i="14"/>
  <c r="Q26" i="12"/>
  <c r="Q30" i="12"/>
  <c r="Q34" i="12"/>
  <c r="Q25" i="12"/>
  <c r="Q33" i="12"/>
  <c r="Q27" i="12"/>
  <c r="Q31" i="12"/>
  <c r="Q35" i="12"/>
  <c r="Q28" i="12"/>
  <c r="Q32" i="12"/>
  <c r="Q36" i="12"/>
  <c r="Q29" i="12"/>
  <c r="Q40" i="12"/>
  <c r="Q44" i="12"/>
  <c r="Q48" i="12"/>
  <c r="Q52" i="12"/>
  <c r="Q37" i="12"/>
  <c r="Q41" i="12"/>
  <c r="Q45" i="12"/>
  <c r="Q49" i="12"/>
  <c r="Q53" i="12"/>
  <c r="Q38" i="12"/>
  <c r="Q42" i="12"/>
  <c r="Q46" i="12"/>
  <c r="Q50" i="12"/>
  <c r="Q54" i="12"/>
  <c r="Q39" i="12"/>
  <c r="Q43" i="12"/>
  <c r="Q47" i="12"/>
  <c r="Q51" i="12"/>
  <c r="Q56" i="10"/>
  <c r="Q55" i="10"/>
  <c r="Q96" i="10"/>
  <c r="Q92" i="10"/>
  <c r="Q88" i="10"/>
  <c r="Q93" i="10"/>
  <c r="Q101" i="10"/>
  <c r="Q97" i="10"/>
  <c r="Q72" i="10"/>
  <c r="Q60" i="10"/>
  <c r="Q89" i="10"/>
  <c r="Q84" i="10"/>
  <c r="Q80" i="10"/>
  <c r="Q76" i="10"/>
  <c r="Q68" i="10"/>
  <c r="Q64" i="10"/>
  <c r="Q61" i="10"/>
  <c r="Q69" i="10"/>
  <c r="Q73" i="10"/>
  <c r="Q77" i="10"/>
  <c r="Q81" i="10"/>
  <c r="Q85" i="10"/>
  <c r="Q94" i="10"/>
  <c r="Q102" i="10"/>
  <c r="Q95" i="10"/>
  <c r="Q104" i="10"/>
  <c r="Q100" i="10"/>
  <c r="Q58" i="10"/>
  <c r="Q59" i="10"/>
  <c r="Q63" i="10"/>
  <c r="Q67" i="10"/>
  <c r="Q75" i="10"/>
  <c r="Q83" i="10"/>
  <c r="Q62" i="10"/>
  <c r="Q82" i="10"/>
  <c r="Q99" i="10"/>
  <c r="Q90" i="10"/>
  <c r="Q57" i="10"/>
  <c r="Q65" i="10"/>
  <c r="Q103" i="10"/>
  <c r="Q87" i="10"/>
  <c r="Q91" i="10"/>
  <c r="Q98" i="10"/>
  <c r="Q66" i="10"/>
  <c r="Q71" i="10"/>
  <c r="Q79" i="10"/>
  <c r="Q70" i="10"/>
  <c r="Q74" i="10"/>
  <c r="Q78" i="10"/>
  <c r="Q86" i="10"/>
  <c r="Q29" i="7"/>
  <c r="Q33" i="7"/>
  <c r="Q26" i="7"/>
  <c r="Q30" i="7"/>
  <c r="Q35" i="7"/>
  <c r="Q27" i="7"/>
  <c r="Q31" i="7"/>
  <c r="Q28" i="7"/>
  <c r="Q36" i="7"/>
  <c r="Q25" i="7"/>
  <c r="Q34" i="7"/>
  <c r="Q32" i="7"/>
  <c r="Q37" i="7"/>
  <c r="Q42" i="7"/>
  <c r="Q50" i="7"/>
  <c r="Q54" i="7"/>
  <c r="Q47" i="7"/>
  <c r="Q51" i="7"/>
  <c r="Q40" i="7"/>
  <c r="Q41" i="7"/>
  <c r="Q48" i="7"/>
  <c r="Q39" i="7"/>
  <c r="Q53" i="7"/>
  <c r="Q44" i="7"/>
  <c r="Q52" i="7"/>
  <c r="Q49" i="7"/>
  <c r="Q38" i="7"/>
  <c r="Q46" i="7"/>
  <c r="Q43" i="7"/>
  <c r="Q45" i="7"/>
  <c r="Q55" i="5"/>
  <c r="Q56" i="5"/>
  <c r="Q66" i="5"/>
  <c r="Q64" i="5"/>
  <c r="Q60" i="5"/>
  <c r="Q65" i="5"/>
  <c r="Q72" i="5"/>
  <c r="Q80" i="5"/>
  <c r="Q88" i="5"/>
  <c r="Q96" i="5"/>
  <c r="Q62" i="5"/>
  <c r="Q69" i="5"/>
  <c r="Q77" i="5"/>
  <c r="Q85" i="5"/>
  <c r="Q93" i="5"/>
  <c r="Q101" i="5"/>
  <c r="Q58" i="5"/>
  <c r="Q63" i="5"/>
  <c r="Q75" i="5"/>
  <c r="Q83" i="5"/>
  <c r="Q91" i="5"/>
  <c r="Q99" i="5"/>
  <c r="Q61" i="5"/>
  <c r="Q70" i="5"/>
  <c r="Q78" i="5"/>
  <c r="Q86" i="5"/>
  <c r="Q94" i="5"/>
  <c r="Q102" i="5"/>
  <c r="Q59" i="5"/>
  <c r="Q68" i="5"/>
  <c r="Q76" i="5"/>
  <c r="Q84" i="5"/>
  <c r="Q92" i="5"/>
  <c r="Q100" i="5"/>
  <c r="Q73" i="5"/>
  <c r="Q81" i="5"/>
  <c r="Q89" i="5"/>
  <c r="Q97" i="5"/>
  <c r="Q104" i="5"/>
  <c r="Q71" i="5"/>
  <c r="Q79" i="5"/>
  <c r="Q87" i="5"/>
  <c r="Q95" i="5"/>
  <c r="Q103" i="5"/>
  <c r="Q67" i="5"/>
  <c r="Q74" i="5"/>
  <c r="Q82" i="5"/>
  <c r="Q90" i="5"/>
  <c r="Q98" i="5"/>
  <c r="Q57" i="5"/>
  <c r="Q14" i="33"/>
  <c r="Q23" i="33"/>
  <c r="Q19" i="33"/>
  <c r="Q15" i="33"/>
  <c r="Q11" i="33"/>
  <c r="Q7" i="33"/>
  <c r="Q24" i="33"/>
  <c r="Q20" i="33"/>
  <c r="Q16" i="33"/>
  <c r="Q12" i="33"/>
  <c r="Q8" i="33"/>
  <c r="Q55" i="33"/>
  <c r="Q21" i="33"/>
  <c r="Q17" i="33"/>
  <c r="Q13" i="33"/>
  <c r="Q9" i="33"/>
  <c r="Q22" i="33"/>
  <c r="Q18" i="33"/>
  <c r="Q7" i="12"/>
  <c r="Q39" i="5"/>
  <c r="Q20" i="5"/>
  <c r="Q48" i="5"/>
  <c r="Q21" i="5"/>
  <c r="Q37" i="5"/>
  <c r="Q53" i="5"/>
  <c r="Q35" i="5"/>
  <c r="Q16" i="5"/>
  <c r="Q52" i="5"/>
  <c r="Q18" i="5"/>
  <c r="Q34" i="5"/>
  <c r="Q50" i="5"/>
  <c r="Q19" i="5"/>
  <c r="Q47" i="5"/>
  <c r="Q28" i="5"/>
  <c r="Q25" i="5"/>
  <c r="Q41" i="5"/>
  <c r="Q43" i="5"/>
  <c r="Q24" i="5"/>
  <c r="Q22" i="5"/>
  <c r="Q38" i="5"/>
  <c r="Q54" i="5"/>
  <c r="Q23" i="5"/>
  <c r="Q105" i="5"/>
  <c r="Q36" i="5"/>
  <c r="Q29" i="5"/>
  <c r="Q45" i="5"/>
  <c r="Q15" i="5"/>
  <c r="Q51" i="5"/>
  <c r="Q32" i="5"/>
  <c r="Q26" i="5"/>
  <c r="Q42" i="5"/>
  <c r="Q31" i="5"/>
  <c r="Q44" i="5"/>
  <c r="Q17" i="5"/>
  <c r="Q33" i="5"/>
  <c r="Q49" i="5"/>
  <c r="Q27" i="5"/>
  <c r="Q40" i="5"/>
  <c r="Q14" i="5"/>
  <c r="Q30" i="5"/>
  <c r="Q46" i="5"/>
  <c r="Q50" i="10"/>
  <c r="Q21" i="7"/>
  <c r="Q24" i="7"/>
  <c r="Q18" i="7"/>
  <c r="Q10" i="7"/>
  <c r="Q14" i="7"/>
  <c r="Q23" i="7"/>
  <c r="Q22" i="7"/>
  <c r="Q13" i="7"/>
  <c r="Q12" i="12"/>
  <c r="Q11" i="16"/>
  <c r="Q13" i="12"/>
  <c r="Q16" i="12"/>
  <c r="Q26" i="10"/>
  <c r="Q55" i="7"/>
  <c r="Q23" i="18"/>
  <c r="Q9" i="18"/>
  <c r="Q12" i="10"/>
  <c r="Q10" i="18"/>
  <c r="Q105" i="10"/>
  <c r="Q37" i="10"/>
  <c r="Q46" i="10"/>
  <c r="Q11" i="12"/>
  <c r="Q9" i="7"/>
  <c r="Q27" i="10"/>
  <c r="Q23" i="16"/>
  <c r="Q22" i="12"/>
  <c r="Q8" i="10"/>
  <c r="Q7" i="16"/>
  <c r="Q22" i="18"/>
  <c r="Q17" i="14"/>
  <c r="Q11" i="7"/>
  <c r="Q15" i="10"/>
  <c r="Q14" i="18"/>
  <c r="Q19" i="12"/>
  <c r="Q17" i="10"/>
  <c r="Q7" i="14"/>
  <c r="Q15" i="18"/>
  <c r="Q21" i="14"/>
  <c r="Q9" i="10"/>
  <c r="Q44" i="10"/>
  <c r="Q12" i="16"/>
  <c r="Q22" i="10"/>
  <c r="Q34" i="10"/>
  <c r="Q51" i="10"/>
  <c r="Q19" i="18"/>
  <c r="Q21" i="16"/>
  <c r="Q17" i="7"/>
  <c r="Q43" i="10"/>
  <c r="Q9" i="14"/>
  <c r="Q8" i="7"/>
  <c r="Q52" i="10"/>
  <c r="Q23" i="10"/>
  <c r="Q20" i="7"/>
  <c r="Q21" i="18"/>
  <c r="Q19" i="16"/>
  <c r="Q15" i="12"/>
  <c r="Q22" i="14"/>
  <c r="Q20" i="14"/>
  <c r="Q8" i="18"/>
  <c r="Q25" i="10"/>
  <c r="Q11" i="14"/>
  <c r="Q14" i="12"/>
  <c r="Q14" i="16"/>
  <c r="Q15" i="16"/>
  <c r="Q18" i="16"/>
  <c r="Q16" i="7"/>
  <c r="Q20" i="18"/>
  <c r="Q24" i="12"/>
  <c r="Q12" i="14"/>
  <c r="Q7" i="10"/>
  <c r="Q7" i="18"/>
  <c r="Q12" i="18"/>
  <c r="Q10" i="16"/>
  <c r="Q7" i="7"/>
  <c r="Q36" i="10"/>
  <c r="Q15" i="7"/>
  <c r="Q17" i="12"/>
  <c r="Q45" i="10"/>
  <c r="Q55" i="12"/>
  <c r="Q24" i="14"/>
  <c r="Q18" i="12"/>
  <c r="Q47" i="10"/>
  <c r="Q35" i="10"/>
  <c r="Q8" i="12"/>
  <c r="Q32" i="10"/>
  <c r="Q20" i="12"/>
  <c r="Q53" i="10"/>
  <c r="Q54" i="10"/>
  <c r="Q23" i="14"/>
  <c r="Q40" i="10"/>
  <c r="Q19" i="7"/>
  <c r="Q38" i="10"/>
  <c r="Q18" i="18"/>
  <c r="Q20" i="16"/>
  <c r="Q19" i="14"/>
  <c r="Q10" i="14"/>
  <c r="Q19" i="10"/>
  <c r="Q24" i="16"/>
  <c r="Q55" i="16"/>
  <c r="Q18" i="14"/>
  <c r="Q21" i="12"/>
  <c r="Q31" i="10"/>
  <c r="Q14" i="14"/>
  <c r="Q42" i="10"/>
  <c r="Q8" i="16"/>
  <c r="Q28" i="10"/>
  <c r="Q24" i="10"/>
  <c r="Q17" i="16"/>
  <c r="Q13" i="18"/>
  <c r="Q14" i="10"/>
  <c r="Q29" i="10"/>
  <c r="Q9" i="12"/>
  <c r="Q11" i="10"/>
  <c r="Q55" i="18"/>
  <c r="Q22" i="16"/>
  <c r="Q48" i="10"/>
  <c r="Q24" i="18"/>
  <c r="Q9" i="16"/>
  <c r="Q12" i="7"/>
  <c r="Q41" i="10"/>
  <c r="Q30" i="10"/>
  <c r="Q55" i="14"/>
  <c r="Q39" i="10"/>
  <c r="Q10" i="10"/>
  <c r="Q13" i="10"/>
  <c r="Q8" i="14"/>
  <c r="Q20" i="10"/>
  <c r="Q16" i="14"/>
  <c r="Q21" i="10"/>
  <c r="Q49" i="10"/>
  <c r="Q23" i="12"/>
  <c r="Q11" i="18"/>
  <c r="Q33" i="10"/>
  <c r="Q13" i="16"/>
  <c r="Q18" i="10"/>
  <c r="Q15" i="14"/>
  <c r="L17" i="3" l="1"/>
  <c r="F17" i="3"/>
  <c r="D17" i="3" s="1"/>
  <c r="F8" i="3"/>
  <c r="G8" i="3"/>
  <c r="G10" i="3" s="1"/>
  <c r="L8" i="3"/>
  <c r="H8" i="3"/>
  <c r="H10" i="3" s="1"/>
  <c r="I73" i="12"/>
  <c r="H22" i="3" l="1"/>
  <c r="BK16" i="4"/>
  <c r="D8" i="3"/>
  <c r="F24" i="28" l="1"/>
  <c r="G78" i="33" s="1"/>
  <c r="F24" i="25"/>
  <c r="G77" i="33" s="1"/>
  <c r="I24" i="28"/>
  <c r="J78" i="33" s="1"/>
  <c r="I24" i="25"/>
  <c r="J77" i="33" s="1"/>
  <c r="H24" i="28"/>
  <c r="I78" i="33" s="1"/>
  <c r="H24" i="25"/>
  <c r="I77" i="33" s="1"/>
  <c r="G24" i="28"/>
  <c r="H78" i="33" s="1"/>
  <c r="G24" i="25"/>
  <c r="H77" i="33" s="1"/>
  <c r="G21" i="25"/>
  <c r="H77" i="14" s="1"/>
  <c r="G72" i="12"/>
  <c r="I23" i="28"/>
  <c r="G72" i="14"/>
  <c r="H19" i="25"/>
  <c r="I127" i="10" s="1"/>
  <c r="G122" i="5"/>
  <c r="J122" i="5" s="1"/>
  <c r="H18" i="28"/>
  <c r="I78" i="7" s="1"/>
  <c r="I20" i="25"/>
  <c r="J77" i="12" s="1"/>
  <c r="I19" i="28"/>
  <c r="J128" i="10" s="1"/>
  <c r="I20" i="28"/>
  <c r="J78" i="12" s="1"/>
  <c r="I21" i="28"/>
  <c r="J78" i="14" s="1"/>
  <c r="G22" i="28"/>
  <c r="H78" i="16" s="1"/>
  <c r="I17" i="25"/>
  <c r="J127" i="5" s="1"/>
  <c r="G21" i="28"/>
  <c r="H78" i="14" s="1"/>
  <c r="I23" i="25"/>
  <c r="F22" i="28"/>
  <c r="G78" i="16" s="1"/>
  <c r="S14" i="3" s="1"/>
  <c r="F22" i="25"/>
  <c r="G77" i="16" s="1"/>
  <c r="S13" i="3" s="1"/>
  <c r="G23" i="28"/>
  <c r="G18" i="28"/>
  <c r="H78" i="7" s="1"/>
  <c r="G19" i="25"/>
  <c r="H127" i="10" s="1"/>
  <c r="I21" i="25"/>
  <c r="J77" i="14" s="1"/>
  <c r="F20" i="28"/>
  <c r="G78" i="12" s="1"/>
  <c r="Q14" i="3" s="1"/>
  <c r="H23" i="25"/>
  <c r="H19" i="28"/>
  <c r="I128" i="10" s="1"/>
  <c r="I18" i="25"/>
  <c r="J77" i="7" s="1"/>
  <c r="G19" i="28"/>
  <c r="H128" i="10" s="1"/>
  <c r="I22" i="25"/>
  <c r="J77" i="16" s="1"/>
  <c r="I18" i="28"/>
  <c r="J78" i="7" s="1"/>
  <c r="F21" i="25"/>
  <c r="G77" i="14" s="1"/>
  <c r="R13" i="3" s="1"/>
  <c r="G17" i="28"/>
  <c r="H128" i="5" s="1"/>
  <c r="F19" i="28"/>
  <c r="G128" i="10" s="1"/>
  <c r="P14" i="3" s="1"/>
  <c r="H17" i="25"/>
  <c r="I127" i="5" s="1"/>
  <c r="F23" i="25"/>
  <c r="I19" i="25"/>
  <c r="J127" i="10" s="1"/>
  <c r="G20" i="28"/>
  <c r="H78" i="12" s="1"/>
  <c r="F23" i="28"/>
  <c r="F21" i="28"/>
  <c r="G78" i="14" s="1"/>
  <c r="R14" i="3" s="1"/>
  <c r="H23" i="28"/>
  <c r="H22" i="25"/>
  <c r="I77" i="16" s="1"/>
  <c r="F17" i="28"/>
  <c r="G128" i="5" s="1"/>
  <c r="F19" i="25"/>
  <c r="G127" i="10" s="1"/>
  <c r="P13" i="3" s="1"/>
  <c r="I17" i="28"/>
  <c r="J128" i="5" s="1"/>
  <c r="H21" i="28"/>
  <c r="I78" i="14" s="1"/>
  <c r="H17" i="28"/>
  <c r="I128" i="5" s="1"/>
  <c r="G122" i="10"/>
  <c r="G22" i="25"/>
  <c r="H77" i="16" s="1"/>
  <c r="G17" i="25"/>
  <c r="H127" i="5" s="1"/>
  <c r="F20" i="25"/>
  <c r="G77" i="12" s="1"/>
  <c r="Q13" i="3" s="1"/>
  <c r="G72" i="16"/>
  <c r="G23" i="25"/>
  <c r="H20" i="25"/>
  <c r="I77" i="12" s="1"/>
  <c r="G20" i="25"/>
  <c r="H77" i="12" s="1"/>
  <c r="G72" i="7"/>
  <c r="H22" i="28"/>
  <c r="I78" i="16" s="1"/>
  <c r="G18" i="25"/>
  <c r="H77" i="7" s="1"/>
  <c r="H101" i="7" s="1"/>
  <c r="F18" i="28"/>
  <c r="G78" i="7" s="1"/>
  <c r="O14" i="3" s="1"/>
  <c r="F17" i="25"/>
  <c r="G127" i="5" s="1"/>
  <c r="I22" i="28"/>
  <c r="J78" i="16" s="1"/>
  <c r="H21" i="25"/>
  <c r="I77" i="14" s="1"/>
  <c r="I101" i="14" s="1"/>
  <c r="H18" i="25"/>
  <c r="I77" i="7" s="1"/>
  <c r="F18" i="25"/>
  <c r="G77" i="7" s="1"/>
  <c r="O13" i="3" s="1"/>
  <c r="H20" i="28"/>
  <c r="I78" i="12" s="1"/>
  <c r="G72" i="33" l="1"/>
  <c r="J72" i="33" s="1"/>
  <c r="J149" i="5"/>
  <c r="J150" i="5" s="1"/>
  <c r="S9" i="3"/>
  <c r="J72" i="16"/>
  <c r="P9" i="3"/>
  <c r="J122" i="10"/>
  <c r="Q9" i="3"/>
  <c r="J72" i="12"/>
  <c r="O9" i="3"/>
  <c r="J72" i="7"/>
  <c r="R9" i="3"/>
  <c r="J72" i="14"/>
  <c r="I101" i="7"/>
  <c r="I102" i="7" s="1"/>
  <c r="H101" i="12"/>
  <c r="H102" i="12" s="1"/>
  <c r="I101" i="33"/>
  <c r="H101" i="33"/>
  <c r="H101" i="16"/>
  <c r="H102" i="16" s="1"/>
  <c r="I101" i="16"/>
  <c r="I102" i="16" s="1"/>
  <c r="H151" i="10"/>
  <c r="H152" i="10" s="1"/>
  <c r="H101" i="14"/>
  <c r="H102" i="14" s="1"/>
  <c r="I101" i="12"/>
  <c r="I102" i="12" s="1"/>
  <c r="I151" i="10"/>
  <c r="I152" i="10" s="1"/>
  <c r="I151" i="5"/>
  <c r="I152" i="5" s="1"/>
  <c r="H151" i="5"/>
  <c r="H152" i="5" s="1"/>
  <c r="N9" i="3"/>
  <c r="N14" i="3"/>
  <c r="N13" i="3"/>
  <c r="G77" i="18"/>
  <c r="T13" i="3" s="1"/>
  <c r="U13" i="3"/>
  <c r="I77" i="18"/>
  <c r="J77" i="18"/>
  <c r="J78" i="18"/>
  <c r="G78" i="18"/>
  <c r="T14" i="3" s="1"/>
  <c r="U14" i="3"/>
  <c r="H77" i="18"/>
  <c r="I78" i="18"/>
  <c r="H78" i="18"/>
  <c r="G72" i="18"/>
  <c r="I102" i="14"/>
  <c r="H102" i="7"/>
  <c r="F14" i="3" l="1"/>
  <c r="BK18" i="4" s="1"/>
  <c r="T9" i="3"/>
  <c r="J72" i="18"/>
  <c r="H101" i="18"/>
  <c r="H102" i="18" s="1"/>
  <c r="I101" i="18"/>
  <c r="I102" i="18" s="1"/>
  <c r="F13" i="3"/>
  <c r="G13" i="3"/>
  <c r="L14" i="3"/>
  <c r="U9" i="3"/>
  <c r="H14" i="3"/>
  <c r="H13" i="3"/>
  <c r="F9" i="3"/>
  <c r="D9" i="3" s="1"/>
  <c r="G14" i="3"/>
  <c r="L13" i="3"/>
  <c r="I102" i="33"/>
  <c r="H102" i="33"/>
  <c r="BE20" i="4" l="1"/>
  <c r="K60" i="1"/>
  <c r="BK17" i="4"/>
  <c r="BK12" i="4" s="1"/>
  <c r="BK11" i="4" s="1"/>
  <c r="G76" i="33" s="1"/>
  <c r="G101" i="33" s="1"/>
  <c r="L9" i="3"/>
  <c r="G18" i="3"/>
  <c r="G19" i="3" s="1"/>
  <c r="H18" i="3"/>
  <c r="H19" i="3" s="1"/>
  <c r="D14" i="3"/>
  <c r="D13" i="3"/>
  <c r="F39" i="29" l="1"/>
  <c r="J76" i="33"/>
  <c r="K58" i="1"/>
  <c r="BK10" i="4"/>
  <c r="G76" i="18" s="1"/>
  <c r="G101" i="18" s="1"/>
  <c r="BK8" i="4"/>
  <c r="G76" i="14" s="1"/>
  <c r="G101" i="14" s="1"/>
  <c r="BK5" i="4"/>
  <c r="G76" i="7" s="1"/>
  <c r="G101" i="7" s="1"/>
  <c r="BK4" i="4"/>
  <c r="G126" i="5" s="1"/>
  <c r="G151" i="5" s="1"/>
  <c r="BK6" i="4"/>
  <c r="G126" i="10" s="1"/>
  <c r="G151" i="10" s="1"/>
  <c r="BK7" i="4"/>
  <c r="G76" i="12" s="1"/>
  <c r="G101" i="12" s="1"/>
  <c r="BK9" i="4"/>
  <c r="G76" i="16" s="1"/>
  <c r="G101" i="16" s="1"/>
  <c r="U12" i="3"/>
  <c r="U18" i="3" s="1"/>
  <c r="Q12" i="3" l="1"/>
  <c r="Q18" i="3" s="1"/>
  <c r="J76" i="12"/>
  <c r="J101" i="12" s="1"/>
  <c r="R12" i="3"/>
  <c r="R18" i="3" s="1"/>
  <c r="J76" i="14"/>
  <c r="J101" i="14" s="1"/>
  <c r="P12" i="3"/>
  <c r="P18" i="3" s="1"/>
  <c r="J126" i="10"/>
  <c r="J151" i="10" s="1"/>
  <c r="T12" i="3"/>
  <c r="T18" i="3" s="1"/>
  <c r="J76" i="18"/>
  <c r="J101" i="18" s="1"/>
  <c r="S12" i="3"/>
  <c r="S18" i="3" s="1"/>
  <c r="J76" i="16"/>
  <c r="J101" i="16" s="1"/>
  <c r="O12" i="3"/>
  <c r="O18" i="3" s="1"/>
  <c r="J76" i="7"/>
  <c r="J101" i="7" s="1"/>
  <c r="J126" i="5"/>
  <c r="J151" i="5" s="1"/>
  <c r="N12" i="3"/>
  <c r="N18" i="3" s="1"/>
  <c r="F12" i="3"/>
  <c r="J101" i="33"/>
  <c r="F18" i="3" l="1"/>
  <c r="P6" i="18"/>
  <c r="P6" i="33"/>
  <c r="P6" i="14"/>
  <c r="P6" i="16"/>
  <c r="P6" i="7"/>
  <c r="P56" i="7" s="1"/>
  <c r="E8" i="2" s="1"/>
  <c r="V5" i="4" s="1"/>
  <c r="P6" i="12"/>
  <c r="P6" i="10"/>
  <c r="P11" i="5"/>
  <c r="P10" i="33"/>
  <c r="L12" i="3"/>
  <c r="L18" i="3" s="1"/>
  <c r="P12" i="5"/>
  <c r="D12" i="3"/>
  <c r="D18" i="3" s="1"/>
  <c r="Q9" i="5"/>
  <c r="P17" i="18"/>
  <c r="P9" i="5"/>
  <c r="Q16" i="18"/>
  <c r="Q17" i="18"/>
  <c r="P10" i="12"/>
  <c r="P16" i="18"/>
  <c r="Q16" i="10"/>
  <c r="Q10" i="12"/>
  <c r="P16" i="16"/>
  <c r="P16" i="10"/>
  <c r="Q10" i="5"/>
  <c r="Q16" i="16"/>
  <c r="P13" i="14"/>
  <c r="P10" i="5"/>
  <c r="Q13" i="14"/>
  <c r="Q13" i="5"/>
  <c r="P13" i="5"/>
  <c r="C71" i="1" l="1"/>
  <c r="AJ5" i="50"/>
  <c r="Q6" i="33"/>
  <c r="P56" i="16"/>
  <c r="E12" i="2" s="1"/>
  <c r="P56" i="14"/>
  <c r="E11" i="2" s="1"/>
  <c r="V8" i="4" s="1"/>
  <c r="P56" i="33"/>
  <c r="E14" i="2" s="1"/>
  <c r="Q6" i="16"/>
  <c r="Q56" i="16" s="1"/>
  <c r="I12" i="2" s="1"/>
  <c r="Q6" i="18"/>
  <c r="Q56" i="18" s="1"/>
  <c r="I13" i="2" s="1"/>
  <c r="Q6" i="12"/>
  <c r="Q56" i="12" s="1"/>
  <c r="I10" i="2" s="1"/>
  <c r="Q6" i="14"/>
  <c r="Q56" i="14" s="1"/>
  <c r="I11" i="2" s="1"/>
  <c r="P56" i="12"/>
  <c r="E10" i="2" s="1"/>
  <c r="V7" i="4" s="1"/>
  <c r="P106" i="10"/>
  <c r="Q11" i="5"/>
  <c r="Q6" i="7"/>
  <c r="Q56" i="7" s="1"/>
  <c r="I8" i="2" s="1"/>
  <c r="Q6" i="10"/>
  <c r="Q106" i="10" s="1"/>
  <c r="I9" i="2" s="1"/>
  <c r="Q12" i="5"/>
  <c r="Q10" i="33"/>
  <c r="P56" i="18"/>
  <c r="E13" i="2" s="1"/>
  <c r="V10" i="4" s="1"/>
  <c r="G57" i="12" l="1"/>
  <c r="G57" i="14"/>
  <c r="G57" i="16"/>
  <c r="G57" i="18"/>
  <c r="G57" i="33"/>
  <c r="G107" i="5"/>
  <c r="G57" i="7"/>
  <c r="G107" i="10"/>
  <c r="C74" i="1"/>
  <c r="AJ8" i="50"/>
  <c r="C76" i="1"/>
  <c r="AJ10" i="50"/>
  <c r="C73" i="1"/>
  <c r="AJ7" i="50"/>
  <c r="E9" i="2"/>
  <c r="V6" i="4" s="1"/>
  <c r="Q56" i="33"/>
  <c r="I14" i="2" s="1"/>
  <c r="J57" i="7" l="1"/>
  <c r="J73" i="7" s="1"/>
  <c r="J102" i="7" s="1"/>
  <c r="O7" i="3"/>
  <c r="O10" i="3" s="1"/>
  <c r="O19" i="3" s="1"/>
  <c r="AC71" i="1" s="1"/>
  <c r="G73" i="7"/>
  <c r="G102" i="7" s="1"/>
  <c r="F30" i="29" s="1"/>
  <c r="J57" i="33"/>
  <c r="J73" i="33" s="1"/>
  <c r="J102" i="33" s="1"/>
  <c r="U7" i="3"/>
  <c r="U10" i="3" s="1"/>
  <c r="U19" i="3" s="1"/>
  <c r="AC77" i="1" s="1"/>
  <c r="G73" i="33"/>
  <c r="G102" i="33" s="1"/>
  <c r="F36" i="29" s="1"/>
  <c r="J57" i="16"/>
  <c r="J73" i="16" s="1"/>
  <c r="J102" i="16" s="1"/>
  <c r="G73" i="16"/>
  <c r="G102" i="16" s="1"/>
  <c r="F34" i="29" s="1"/>
  <c r="S7" i="3"/>
  <c r="S10" i="3" s="1"/>
  <c r="S19" i="3" s="1"/>
  <c r="AC75" i="1" s="1"/>
  <c r="J57" i="12"/>
  <c r="J73" i="12" s="1"/>
  <c r="J102" i="12" s="1"/>
  <c r="Q7" i="3"/>
  <c r="Q10" i="3" s="1"/>
  <c r="Q19" i="3" s="1"/>
  <c r="AC73" i="1" s="1"/>
  <c r="G73" i="12"/>
  <c r="G102" i="12" s="1"/>
  <c r="F32" i="29" s="1"/>
  <c r="J107" i="10"/>
  <c r="J123" i="10" s="1"/>
  <c r="J152" i="10" s="1"/>
  <c r="G123" i="10"/>
  <c r="G152" i="10" s="1"/>
  <c r="F31" i="29" s="1"/>
  <c r="P7" i="3"/>
  <c r="P10" i="3" s="1"/>
  <c r="P19" i="3" s="1"/>
  <c r="AC72" i="1" s="1"/>
  <c r="J107" i="5"/>
  <c r="J123" i="5" s="1"/>
  <c r="J152" i="5" s="1"/>
  <c r="G123" i="5"/>
  <c r="G152" i="5" s="1"/>
  <c r="F29" i="29" s="1"/>
  <c r="N7" i="3"/>
  <c r="F7" i="3"/>
  <c r="J57" i="18"/>
  <c r="J73" i="18" s="1"/>
  <c r="J102" i="18" s="1"/>
  <c r="G73" i="18"/>
  <c r="G102" i="18" s="1"/>
  <c r="F35" i="29" s="1"/>
  <c r="T7" i="3"/>
  <c r="T10" i="3" s="1"/>
  <c r="T19" i="3" s="1"/>
  <c r="AC76" i="1" s="1"/>
  <c r="J57" i="14"/>
  <c r="J73" i="14" s="1"/>
  <c r="J102" i="14" s="1"/>
  <c r="G73" i="14"/>
  <c r="G102" i="14" s="1"/>
  <c r="F33" i="29" s="1"/>
  <c r="R7" i="3"/>
  <c r="R10" i="3" s="1"/>
  <c r="R19" i="3" s="1"/>
  <c r="AC74" i="1" s="1"/>
  <c r="C72" i="1"/>
  <c r="AJ6" i="50"/>
  <c r="D7" i="3" l="1"/>
  <c r="D10" i="3" s="1"/>
  <c r="D19" i="3" s="1"/>
  <c r="F10" i="3"/>
  <c r="F19" i="3" s="1"/>
  <c r="D12" i="20" s="1"/>
  <c r="D13" i="20" s="1"/>
  <c r="N10" i="3"/>
  <c r="N19" i="3" s="1"/>
  <c r="AC70" i="1" s="1"/>
  <c r="L7" i="3"/>
  <c r="E24" i="20" l="1"/>
  <c r="Q8" i="5"/>
  <c r="Q7" i="5"/>
  <c r="P8" i="5"/>
  <c r="P7" i="5"/>
  <c r="H29" i="3"/>
  <c r="F41" i="29"/>
  <c r="Q6" i="5"/>
  <c r="E14" i="3"/>
  <c r="AA64" i="1"/>
  <c r="I4" i="50"/>
  <c r="K59" i="1"/>
  <c r="E6" i="3"/>
  <c r="E17" i="3"/>
  <c r="H28" i="3"/>
  <c r="E12" i="3"/>
  <c r="E8" i="3"/>
  <c r="E7" i="3"/>
  <c r="E9" i="3"/>
  <c r="E13" i="3"/>
  <c r="E15" i="3"/>
  <c r="E16" i="3"/>
  <c r="F25" i="29"/>
  <c r="P6" i="5"/>
  <c r="K64" i="1"/>
  <c r="H25" i="3"/>
  <c r="H23" i="3"/>
  <c r="K57" i="1"/>
  <c r="H4" i="50"/>
  <c r="H24" i="3"/>
  <c r="F26" i="29"/>
  <c r="F9" i="29"/>
  <c r="P106" i="5" l="1"/>
  <c r="E7" i="2" s="1"/>
  <c r="Q106" i="5"/>
  <c r="I7" i="2" s="1"/>
  <c r="E18" i="3"/>
  <c r="E10" i="3"/>
  <c r="E15" i="2" l="1"/>
  <c r="N4" i="50" s="1"/>
  <c r="G7" i="2"/>
  <c r="I15" i="2"/>
  <c r="J7" i="2"/>
  <c r="V4" i="4"/>
  <c r="AJ4" i="50" s="1"/>
  <c r="E19" i="3"/>
  <c r="O108" i="5" l="1"/>
  <c r="G50" i="6"/>
  <c r="C70" i="1"/>
  <c r="L10" i="3" l="1"/>
  <c r="L19" i="3" s="1"/>
  <c r="G22" i="34"/>
  <c r="F14" i="2" s="1"/>
  <c r="V11" i="4" s="1"/>
  <c r="C77" i="1" l="1"/>
  <c r="AJ11" i="50"/>
  <c r="M8" i="3"/>
  <c r="M13" i="3"/>
  <c r="M15" i="3"/>
  <c r="M14" i="3"/>
  <c r="M12" i="3"/>
  <c r="M17" i="3"/>
  <c r="M6" i="3"/>
  <c r="M16" i="3"/>
  <c r="M9" i="3"/>
  <c r="M7" i="3"/>
  <c r="G14" i="2"/>
  <c r="J14" i="2"/>
  <c r="G24" i="34" l="1"/>
  <c r="O58" i="33"/>
  <c r="M10" i="3"/>
  <c r="M18" i="3"/>
  <c r="M19" i="3" l="1"/>
  <c r="G11" i="17" l="1"/>
  <c r="H20" i="17"/>
  <c r="G20" i="17"/>
  <c r="H42" i="17"/>
  <c r="G42" i="17" s="1"/>
  <c r="H13" i="17"/>
  <c r="G13" i="17" s="1"/>
  <c r="H21" i="17" l="1"/>
  <c r="G21" i="17" s="1"/>
  <c r="G51" i="17" s="1"/>
  <c r="G33" i="17"/>
  <c r="H35" i="17"/>
  <c r="H51" i="17" l="1"/>
  <c r="G35" i="17"/>
  <c r="H43" i="17"/>
  <c r="G43" i="17" l="1"/>
  <c r="H50" i="17"/>
  <c r="G50" i="17" l="1"/>
  <c r="H52" i="17"/>
  <c r="G52" i="17" s="1"/>
  <c r="F12" i="2" s="1"/>
  <c r="J6" i="20" l="1"/>
  <c r="C12" i="2"/>
  <c r="G12" i="2"/>
  <c r="F15" i="2"/>
  <c r="J12" i="2"/>
  <c r="V9" i="4"/>
  <c r="O58" i="16" l="1"/>
  <c r="G54" i="17"/>
  <c r="C75" i="1"/>
  <c r="AJ9" i="50"/>
  <c r="G15" i="2"/>
  <c r="H7" i="2" s="1"/>
  <c r="O4" i="50"/>
  <c r="J15" i="2"/>
  <c r="K7" i="2" s="1"/>
  <c r="M4" i="50" s="1"/>
  <c r="K75" i="1"/>
  <c r="W75" i="1" s="1"/>
  <c r="CD9" i="4"/>
  <c r="CD12" i="4" s="1"/>
  <c r="CG12" i="4" s="1"/>
  <c r="L19" i="20" s="1"/>
  <c r="H11" i="20" s="1"/>
  <c r="C15" i="2"/>
  <c r="B25" i="20" l="1"/>
  <c r="L18" i="20"/>
  <c r="D19" i="2"/>
  <c r="D18" i="2"/>
  <c r="D17" i="2"/>
  <c r="O59" i="16"/>
  <c r="G25" i="34"/>
  <c r="O59" i="33"/>
  <c r="O59" i="7"/>
  <c r="O65" i="14"/>
  <c r="G51" i="6"/>
  <c r="AA55" i="1"/>
  <c r="G49" i="19"/>
  <c r="O59" i="12"/>
  <c r="O59" i="18"/>
  <c r="O109" i="10"/>
  <c r="G51" i="8"/>
  <c r="G55" i="17"/>
  <c r="L4" i="50"/>
  <c r="O109" i="5"/>
  <c r="G47" i="13"/>
  <c r="F5" i="29"/>
  <c r="G29" i="15"/>
  <c r="G51" i="11"/>
  <c r="F12" i="29"/>
  <c r="K63" i="1"/>
  <c r="AA57" i="1"/>
  <c r="AA59" i="1" s="1"/>
  <c r="AA63" i="1"/>
  <c r="J4" i="50"/>
  <c r="B26" i="20" l="1"/>
  <c r="B27" i="20" s="1"/>
  <c r="G25" i="20"/>
  <c r="H25" i="20" s="1"/>
  <c r="F25" i="20"/>
  <c r="E25" i="20" s="1"/>
  <c r="L25" i="20"/>
  <c r="L26" i="20" l="1"/>
  <c r="F26" i="20"/>
  <c r="G26" i="20"/>
  <c r="H26" i="20" s="1"/>
  <c r="J26" i="20" s="1"/>
  <c r="K26" i="20" s="1"/>
  <c r="M26" i="20" s="1"/>
  <c r="N26" i="20" s="1"/>
  <c r="E26" i="20"/>
  <c r="I25" i="20"/>
  <c r="J25" i="20"/>
  <c r="K25" i="20" s="1"/>
  <c r="M25" i="20" s="1"/>
  <c r="N25" i="20" s="1"/>
  <c r="F27" i="20"/>
  <c r="E27" i="20" s="1"/>
  <c r="G27" i="20"/>
  <c r="B28" i="20"/>
  <c r="L27" i="20"/>
  <c r="L28" i="20" l="1"/>
  <c r="F28" i="20"/>
  <c r="E28" i="20" s="1"/>
  <c r="G28" i="20"/>
  <c r="H28" i="20" s="1"/>
  <c r="J28" i="20" s="1"/>
  <c r="K28" i="20" s="1"/>
  <c r="M28" i="20" s="1"/>
  <c r="N28" i="20" s="1"/>
  <c r="B29" i="20"/>
  <c r="I28" i="20"/>
  <c r="I26" i="20"/>
  <c r="H27" i="20"/>
  <c r="I27" i="20" l="1"/>
  <c r="J27" i="20"/>
  <c r="K27" i="20" s="1"/>
  <c r="M27" i="20" s="1"/>
  <c r="N27" i="20" s="1"/>
  <c r="L29" i="20"/>
  <c r="F29" i="20"/>
  <c r="E29" i="20"/>
  <c r="B30" i="20"/>
  <c r="G29" i="20"/>
  <c r="H29" i="20"/>
  <c r="I29" i="20" s="1"/>
  <c r="J29" i="20"/>
  <c r="K29" i="20" s="1"/>
  <c r="M29" i="20" s="1"/>
  <c r="N29" i="20" s="1"/>
  <c r="B31" i="20" l="1"/>
  <c r="H30" i="20"/>
  <c r="I30" i="20" s="1"/>
  <c r="K30" i="20"/>
  <c r="M30" i="20" s="1"/>
  <c r="N30" i="20" s="1"/>
  <c r="G30" i="20"/>
  <c r="L30" i="20"/>
  <c r="J30" i="20"/>
  <c r="F30" i="20"/>
  <c r="E30" i="20" s="1"/>
  <c r="F31" i="20" s="1"/>
  <c r="G31" i="20" l="1"/>
  <c r="H31" i="20"/>
  <c r="E31" i="20"/>
  <c r="L31" i="20"/>
  <c r="B32" i="20"/>
  <c r="J31" i="20"/>
  <c r="K31" i="20" s="1"/>
  <c r="M31" i="20" s="1"/>
  <c r="N31" i="20" s="1"/>
  <c r="I31" i="20"/>
  <c r="B33" i="20" l="1"/>
  <c r="J32" i="20"/>
  <c r="K32" i="20" s="1"/>
  <c r="M32" i="20" s="1"/>
  <c r="N32" i="20" s="1"/>
  <c r="F32" i="20"/>
  <c r="E32" i="20" s="1"/>
  <c r="G32" i="20"/>
  <c r="H32" i="20" s="1"/>
  <c r="L32" i="20"/>
  <c r="I32" i="20"/>
  <c r="B34" i="20" l="1"/>
  <c r="G33" i="20"/>
  <c r="H33" i="20" s="1"/>
  <c r="J33" i="20"/>
  <c r="K33" i="20" s="1"/>
  <c r="M33" i="20" s="1"/>
  <c r="N33" i="20" s="1"/>
  <c r="F33" i="20"/>
  <c r="E33" i="20" s="1"/>
  <c r="L33" i="20"/>
  <c r="I33" i="20"/>
  <c r="L34" i="20" l="1"/>
  <c r="F34" i="20"/>
  <c r="E34" i="20" s="1"/>
  <c r="J34" i="20"/>
  <c r="K34" i="20" s="1"/>
  <c r="M34" i="20" s="1"/>
  <c r="N34" i="20" s="1"/>
  <c r="B35" i="20"/>
  <c r="G34" i="20"/>
  <c r="H34" i="20" s="1"/>
  <c r="I34" i="20"/>
  <c r="G35" i="20" l="1"/>
  <c r="L35" i="20"/>
  <c r="E35" i="20"/>
  <c r="B36" i="20"/>
  <c r="H35" i="20"/>
  <c r="J35" i="20" s="1"/>
  <c r="K35" i="20" s="1"/>
  <c r="M35" i="20" s="1"/>
  <c r="N35" i="20" s="1"/>
  <c r="F35" i="20"/>
  <c r="I35" i="20"/>
  <c r="F36" i="20" l="1"/>
  <c r="E36" i="20" s="1"/>
  <c r="B37" i="20"/>
  <c r="I36" i="20"/>
  <c r="G36" i="20"/>
  <c r="H36" i="20" s="1"/>
  <c r="L36" i="20"/>
  <c r="J36" i="20"/>
  <c r="K36" i="20" s="1"/>
  <c r="M36" i="20" s="1"/>
  <c r="N36" i="20" s="1"/>
  <c r="L37" i="20" l="1"/>
  <c r="H37" i="20"/>
  <c r="J37" i="20" s="1"/>
  <c r="K37" i="20" s="1"/>
  <c r="M37" i="20" s="1"/>
  <c r="N37" i="20" s="1"/>
  <c r="F37" i="20"/>
  <c r="E37" i="20" s="1"/>
  <c r="G37" i="20"/>
  <c r="B38" i="20"/>
  <c r="I37" i="20"/>
  <c r="L38" i="20" l="1"/>
  <c r="I38" i="20"/>
  <c r="F38" i="20"/>
  <c r="K38" i="20"/>
  <c r="M38" i="20" s="1"/>
  <c r="N38" i="20" s="1"/>
  <c r="G38" i="20"/>
  <c r="H38" i="20"/>
  <c r="J38" i="20" s="1"/>
  <c r="B39" i="20"/>
  <c r="E38" i="20"/>
  <c r="B40" i="20" l="1"/>
  <c r="I39" i="20"/>
  <c r="F39" i="20"/>
  <c r="J39" i="20"/>
  <c r="G39" i="20"/>
  <c r="H39" i="20"/>
  <c r="L39" i="20"/>
  <c r="E39" i="20"/>
  <c r="K39" i="20"/>
  <c r="M39" i="20" s="1"/>
  <c r="N39" i="20" s="1"/>
  <c r="G40" i="20" l="1"/>
  <c r="H40" i="20" s="1"/>
  <c r="B41" i="20"/>
  <c r="J40" i="20"/>
  <c r="K40" i="20" s="1"/>
  <c r="M40" i="20" s="1"/>
  <c r="N40" i="20" s="1"/>
  <c r="L40" i="20"/>
  <c r="E40" i="20"/>
  <c r="F40" i="20"/>
  <c r="I40" i="20"/>
  <c r="L41" i="20" l="1"/>
  <c r="B42" i="20"/>
  <c r="E41" i="20"/>
  <c r="G41" i="20"/>
  <c r="H41" i="20"/>
  <c r="F41" i="20"/>
  <c r="J41" i="20" s="1"/>
  <c r="K41" i="20" s="1"/>
  <c r="M41" i="20" s="1"/>
  <c r="N41" i="20" s="1"/>
  <c r="I41" i="20"/>
  <c r="F42" i="20" l="1"/>
  <c r="E42" i="20" s="1"/>
  <c r="G42" i="20"/>
  <c r="H42" i="20"/>
  <c r="I42" i="20" s="1"/>
  <c r="L42" i="20"/>
  <c r="B43" i="20"/>
  <c r="J42" i="20"/>
  <c r="K42" i="20" s="1"/>
  <c r="M42" i="20" s="1"/>
  <c r="N42" i="20" s="1"/>
  <c r="F43" i="20" l="1"/>
  <c r="G43" i="20"/>
  <c r="H43" i="20" s="1"/>
  <c r="I43" i="20"/>
  <c r="B44" i="20"/>
  <c r="L43" i="20"/>
  <c r="E43" i="20"/>
  <c r="J43" i="20"/>
  <c r="K43" i="20" s="1"/>
  <c r="M43" i="20" s="1"/>
  <c r="N43" i="20" s="1"/>
  <c r="F44" i="20" l="1"/>
  <c r="E44" i="20" s="1"/>
  <c r="G44" i="20"/>
  <c r="H44" i="20" s="1"/>
  <c r="I44" i="20"/>
  <c r="B45" i="20"/>
  <c r="L44" i="20"/>
  <c r="J44" i="20"/>
  <c r="K44" i="20" s="1"/>
  <c r="M44" i="20" s="1"/>
  <c r="N44" i="20" s="1"/>
  <c r="G45" i="20" l="1"/>
  <c r="H45" i="20" s="1"/>
  <c r="F45" i="20"/>
  <c r="I45" i="20" s="1"/>
  <c r="E45" i="20"/>
  <c r="L45" i="20"/>
  <c r="B46" i="20"/>
  <c r="J45" i="20"/>
  <c r="K45" i="20" s="1"/>
  <c r="M45" i="20" s="1"/>
  <c r="N45" i="20" s="1"/>
  <c r="L46" i="20" l="1"/>
  <c r="B47" i="20"/>
  <c r="E46" i="20"/>
  <c r="G46" i="20"/>
  <c r="H46" i="20"/>
  <c r="J46" i="20" s="1"/>
  <c r="K46" i="20" s="1"/>
  <c r="M46" i="20" s="1"/>
  <c r="N46" i="20" s="1"/>
  <c r="F46" i="20"/>
  <c r="I46" i="20"/>
  <c r="F47" i="20" l="1"/>
  <c r="E47" i="20" s="1"/>
  <c r="L47" i="20"/>
  <c r="G47" i="20"/>
  <c r="H47" i="20" s="1"/>
  <c r="J47" i="20" s="1"/>
  <c r="K47" i="20" s="1"/>
  <c r="M47" i="20" s="1"/>
  <c r="N47" i="20" s="1"/>
  <c r="B48" i="20"/>
  <c r="I47" i="20"/>
  <c r="G48" i="20" l="1"/>
  <c r="H48" i="20" s="1"/>
  <c r="F48" i="20"/>
  <c r="E48" i="20" s="1"/>
  <c r="I48" i="20"/>
  <c r="B49" i="20"/>
  <c r="L48" i="20"/>
  <c r="J48" i="20"/>
  <c r="K48" i="20" s="1"/>
  <c r="M48" i="20" s="1"/>
  <c r="N48" i="20" s="1"/>
  <c r="G49" i="20" l="1"/>
  <c r="H49" i="20" s="1"/>
  <c r="L49" i="20"/>
  <c r="J49" i="20"/>
  <c r="K49" i="20" s="1"/>
  <c r="M49" i="20" s="1"/>
  <c r="N49" i="20" s="1"/>
  <c r="B50" i="20"/>
  <c r="E49" i="20"/>
  <c r="F49" i="20"/>
  <c r="I49" i="20"/>
  <c r="F50" i="20" l="1"/>
  <c r="B51" i="20"/>
  <c r="I50" i="20"/>
  <c r="L50" i="20"/>
  <c r="G50" i="20"/>
  <c r="H50" i="20" s="1"/>
  <c r="J50" i="20" s="1"/>
  <c r="E50" i="20"/>
  <c r="K50" i="20"/>
  <c r="M50" i="20" s="1"/>
  <c r="N50" i="20" s="1"/>
  <c r="F51" i="20" l="1"/>
  <c r="E51" i="20" s="1"/>
  <c r="G51" i="20"/>
  <c r="H51" i="20" s="1"/>
  <c r="J51" i="20"/>
  <c r="K51" i="20" s="1"/>
  <c r="M51" i="20" s="1"/>
  <c r="N51" i="20" s="1"/>
  <c r="L51" i="20"/>
  <c r="B52" i="20"/>
  <c r="I51" i="20"/>
  <c r="B53" i="20" l="1"/>
  <c r="F52" i="20"/>
  <c r="E52" i="20" s="1"/>
  <c r="L52" i="20"/>
  <c r="G52" i="20"/>
  <c r="H52" i="20" s="1"/>
  <c r="I52" i="20" s="1"/>
  <c r="J52" i="20"/>
  <c r="K52" i="20" s="1"/>
  <c r="M52" i="20" s="1"/>
  <c r="N52" i="20" s="1"/>
  <c r="F53" i="20" l="1"/>
  <c r="E53" i="20" s="1"/>
  <c r="G53" i="20"/>
  <c r="H53" i="20" s="1"/>
  <c r="J53" i="20" s="1"/>
  <c r="K53" i="20" s="1"/>
  <c r="M53" i="20" s="1"/>
  <c r="N53" i="20" s="1"/>
  <c r="B54" i="20"/>
  <c r="L53" i="20"/>
  <c r="I53" i="20"/>
  <c r="B55" i="20" l="1"/>
  <c r="J54" i="20"/>
  <c r="K54" i="20" s="1"/>
  <c r="M54" i="20" s="1"/>
  <c r="N54" i="20" s="1"/>
  <c r="F54" i="20"/>
  <c r="G54" i="20"/>
  <c r="E54" i="20"/>
  <c r="L54" i="20"/>
  <c r="H54" i="20"/>
  <c r="I54" i="20" s="1"/>
  <c r="B56" i="20" l="1"/>
  <c r="L55" i="20"/>
  <c r="J55" i="20"/>
  <c r="K55" i="20" s="1"/>
  <c r="M55" i="20" s="1"/>
  <c r="N55" i="20" s="1"/>
  <c r="G55" i="20"/>
  <c r="H55" i="20" s="1"/>
  <c r="I55" i="20" s="1"/>
  <c r="F55" i="20"/>
  <c r="E55" i="20" s="1"/>
  <c r="F56" i="20" l="1"/>
  <c r="E56" i="20" s="1"/>
  <c r="L56" i="20"/>
  <c r="I56" i="20"/>
  <c r="B57" i="20"/>
  <c r="G56" i="20"/>
  <c r="H56" i="20"/>
  <c r="J56" i="20"/>
  <c r="K56" i="20" s="1"/>
  <c r="M56" i="20" s="1"/>
  <c r="N56" i="20" s="1"/>
  <c r="F57" i="20" l="1"/>
  <c r="G57" i="20"/>
  <c r="H57" i="20"/>
  <c r="J57" i="20" s="1"/>
  <c r="K57" i="20" s="1"/>
  <c r="M57" i="20" s="1"/>
  <c r="N57" i="20" s="1"/>
  <c r="L57" i="20"/>
  <c r="I57" i="20"/>
  <c r="B58" i="20"/>
  <c r="E57" i="20"/>
  <c r="L58" i="20" l="1"/>
  <c r="B59" i="20"/>
  <c r="E58" i="20"/>
  <c r="G58" i="20"/>
  <c r="H58" i="20"/>
  <c r="F58" i="20"/>
  <c r="I58" i="20" s="1"/>
  <c r="J58" i="20"/>
  <c r="K58" i="20" s="1"/>
  <c r="M58" i="20" s="1"/>
  <c r="N58" i="20" s="1"/>
  <c r="L59" i="20" l="1"/>
  <c r="F59" i="20"/>
  <c r="E59" i="20"/>
  <c r="B60" i="20"/>
  <c r="G59" i="20"/>
  <c r="H59" i="20" s="1"/>
  <c r="J59" i="20" s="1"/>
  <c r="K59" i="20" s="1"/>
  <c r="M59" i="20" s="1"/>
  <c r="N59" i="20" s="1"/>
  <c r="I59" i="20"/>
  <c r="L60" i="20" l="1"/>
  <c r="B61" i="20"/>
  <c r="E60" i="20"/>
  <c r="G60" i="20"/>
  <c r="H60" i="20"/>
  <c r="J60" i="20" s="1"/>
  <c r="K60" i="20" s="1"/>
  <c r="M60" i="20" s="1"/>
  <c r="N60" i="20" s="1"/>
  <c r="F60" i="20"/>
  <c r="I60" i="20"/>
  <c r="F61" i="20" l="1"/>
  <c r="E61" i="20" s="1"/>
  <c r="B62" i="20"/>
  <c r="G61" i="20"/>
  <c r="H61" i="20" s="1"/>
  <c r="J61" i="20" s="1"/>
  <c r="K61" i="20" s="1"/>
  <c r="M61" i="20" s="1"/>
  <c r="N61" i="20" s="1"/>
  <c r="L61" i="20"/>
  <c r="I61" i="20"/>
  <c r="F62" i="20" l="1"/>
  <c r="E62" i="20" s="1"/>
  <c r="B63" i="20"/>
  <c r="I62" i="20"/>
  <c r="G62" i="20"/>
  <c r="H62" i="20" s="1"/>
  <c r="L62" i="20"/>
  <c r="J62" i="20"/>
  <c r="K62" i="20" s="1"/>
  <c r="M62" i="20" s="1"/>
  <c r="N62" i="20" s="1"/>
  <c r="G63" i="20" l="1"/>
  <c r="H63" i="20" s="1"/>
  <c r="F63" i="20"/>
  <c r="E63" i="20" s="1"/>
  <c r="J63" i="20"/>
  <c r="K63" i="20" s="1"/>
  <c r="M63" i="20" s="1"/>
  <c r="N63" i="20" s="1"/>
  <c r="B64" i="20"/>
  <c r="L63" i="20"/>
  <c r="I63" i="20"/>
  <c r="G64" i="20" l="1"/>
  <c r="H64" i="20" s="1"/>
  <c r="L64" i="20"/>
  <c r="J64" i="20"/>
  <c r="K64" i="20" s="1"/>
  <c r="M64" i="20" s="1"/>
  <c r="N64" i="20" s="1"/>
  <c r="B65" i="20"/>
  <c r="E64" i="20"/>
  <c r="F64" i="20"/>
  <c r="I64" i="20"/>
  <c r="F65" i="20" l="1"/>
  <c r="B66" i="20"/>
  <c r="E65" i="20"/>
  <c r="G65" i="20"/>
  <c r="H65" i="20" s="1"/>
  <c r="I65" i="20" s="1"/>
  <c r="L65" i="20"/>
  <c r="J65" i="20"/>
  <c r="K65" i="20" s="1"/>
  <c r="M65" i="20" s="1"/>
  <c r="N65" i="20" s="1"/>
  <c r="L66" i="20" l="1"/>
  <c r="B67" i="20"/>
  <c r="E66" i="20"/>
  <c r="G66" i="20"/>
  <c r="H66" i="20"/>
  <c r="I66" i="20" s="1"/>
  <c r="F66" i="20"/>
  <c r="J66" i="20"/>
  <c r="K66" i="20" s="1"/>
  <c r="M66" i="20" s="1"/>
  <c r="N66" i="20" s="1"/>
  <c r="F67" i="20" l="1"/>
  <c r="E67" i="20" s="1"/>
  <c r="B68" i="20"/>
  <c r="J67" i="20"/>
  <c r="K67" i="20" s="1"/>
  <c r="M67" i="20" s="1"/>
  <c r="N67" i="20" s="1"/>
  <c r="G67" i="20"/>
  <c r="H67" i="20" s="1"/>
  <c r="L67" i="20"/>
  <c r="I67" i="20"/>
  <c r="F68" i="20" l="1"/>
  <c r="E68" i="20" s="1"/>
  <c r="B69" i="20"/>
  <c r="L68" i="20"/>
  <c r="G68" i="20"/>
  <c r="H68" i="20" s="1"/>
  <c r="I68" i="20" s="1"/>
  <c r="J68" i="20"/>
  <c r="K68" i="20" s="1"/>
  <c r="M68" i="20" s="1"/>
  <c r="N68" i="20" s="1"/>
  <c r="G69" i="20" l="1"/>
  <c r="H69" i="20" s="1"/>
  <c r="L69" i="20"/>
  <c r="I69" i="20"/>
  <c r="B70" i="20"/>
  <c r="E69" i="20"/>
  <c r="F69" i="20"/>
  <c r="J69" i="20"/>
  <c r="K69" i="20" s="1"/>
  <c r="M69" i="20" s="1"/>
  <c r="N69" i="20" s="1"/>
  <c r="G70" i="20" l="1"/>
  <c r="L70" i="20"/>
  <c r="J70" i="20"/>
  <c r="K70" i="20" s="1"/>
  <c r="M70" i="20" s="1"/>
  <c r="N70" i="20" s="1"/>
  <c r="B71" i="20"/>
  <c r="F70" i="20"/>
  <c r="I70" i="20" s="1"/>
  <c r="H70" i="20"/>
  <c r="E70" i="20"/>
  <c r="F71" i="20" l="1"/>
  <c r="E71" i="20" s="1"/>
  <c r="L71" i="20"/>
  <c r="I71" i="20"/>
  <c r="G71" i="20"/>
  <c r="H71" i="20" s="1"/>
  <c r="B72" i="20"/>
  <c r="J71" i="20"/>
  <c r="K71" i="20" s="1"/>
  <c r="M71" i="20" s="1"/>
  <c r="N71" i="20" s="1"/>
  <c r="B73" i="20" l="1"/>
  <c r="F72" i="20"/>
  <c r="E72" i="20" s="1"/>
  <c r="I72" i="20"/>
  <c r="L72" i="20"/>
  <c r="G72" i="20"/>
  <c r="H72" i="20" s="1"/>
  <c r="J72" i="20"/>
  <c r="K72" i="20" s="1"/>
  <c r="M72" i="20" s="1"/>
  <c r="N72" i="20" s="1"/>
  <c r="B74" i="20" l="1"/>
  <c r="E73" i="20"/>
  <c r="L73" i="20"/>
  <c r="I73" i="20"/>
  <c r="F73" i="20"/>
  <c r="G73" i="20"/>
  <c r="H73" i="20"/>
  <c r="J73" i="20" s="1"/>
  <c r="K73" i="20" s="1"/>
  <c r="M73" i="20" s="1"/>
  <c r="N73" i="20" s="1"/>
  <c r="F74" i="20" l="1"/>
  <c r="E74" i="20" s="1"/>
  <c r="G74" i="20"/>
  <c r="H74" i="20" s="1"/>
  <c r="J74" i="20"/>
  <c r="K74" i="20" s="1"/>
  <c r="M74" i="20" s="1"/>
  <c r="N74" i="20" s="1"/>
  <c r="L74" i="20"/>
  <c r="B75" i="20"/>
  <c r="I74" i="20"/>
  <c r="L75" i="20" l="1"/>
  <c r="G75" i="20"/>
  <c r="H75" i="20" s="1"/>
  <c r="I75" i="20" s="1"/>
  <c r="J75" i="20"/>
  <c r="K75" i="20" s="1"/>
  <c r="M75" i="20" s="1"/>
  <c r="N75" i="20" s="1"/>
  <c r="B76" i="20"/>
  <c r="E75" i="20"/>
  <c r="F75" i="20"/>
  <c r="F76" i="20" l="1"/>
  <c r="L76" i="20"/>
  <c r="I76" i="20"/>
  <c r="G76" i="20"/>
  <c r="H76" i="20" s="1"/>
  <c r="B77" i="20"/>
  <c r="E76" i="20"/>
  <c r="J76" i="20"/>
  <c r="K76" i="20" s="1"/>
  <c r="M76" i="20" s="1"/>
  <c r="N76" i="20" s="1"/>
  <c r="F77" i="20" l="1"/>
  <c r="E77" i="20" s="1"/>
  <c r="B78" i="20"/>
  <c r="I77" i="20"/>
  <c r="L77" i="20"/>
  <c r="G77" i="20"/>
  <c r="H77" i="20" s="1"/>
  <c r="J77" i="20"/>
  <c r="K77" i="20" s="1"/>
  <c r="M77" i="20" s="1"/>
  <c r="N77" i="20" s="1"/>
  <c r="F78" i="20" l="1"/>
  <c r="E78" i="20" s="1"/>
  <c r="G78" i="20"/>
  <c r="J78" i="20"/>
  <c r="K78" i="20" s="1"/>
  <c r="M78" i="20" s="1"/>
  <c r="N78" i="20" s="1"/>
  <c r="B79" i="20"/>
  <c r="L78" i="20"/>
  <c r="H78" i="20"/>
  <c r="I78" i="20"/>
  <c r="L79" i="20" l="1"/>
  <c r="G79" i="20"/>
  <c r="H79" i="20" s="1"/>
  <c r="J79" i="20" s="1"/>
  <c r="K79" i="20" s="1"/>
  <c r="M79" i="20" s="1"/>
  <c r="N79" i="20" s="1"/>
  <c r="I79" i="20"/>
  <c r="B80" i="20"/>
  <c r="E79" i="20"/>
  <c r="F79" i="20"/>
  <c r="L80" i="20" l="1"/>
  <c r="G80" i="20"/>
  <c r="H80" i="20" s="1"/>
  <c r="I80" i="20"/>
  <c r="B81" i="20"/>
  <c r="E80" i="20"/>
  <c r="F80" i="20"/>
  <c r="J80" i="20"/>
  <c r="K80" i="20" s="1"/>
  <c r="M80" i="20" s="1"/>
  <c r="N80" i="20" s="1"/>
  <c r="H81" i="20" l="1"/>
  <c r="L81" i="20"/>
  <c r="F81" i="20"/>
  <c r="I81" i="20" s="1"/>
  <c r="B82" i="20"/>
  <c r="J81" i="20"/>
  <c r="K81" i="20" s="1"/>
  <c r="M81" i="20" s="1"/>
  <c r="N81" i="20" s="1"/>
  <c r="G81" i="20"/>
  <c r="E81" i="20"/>
  <c r="F82" i="20" l="1"/>
  <c r="G82" i="20"/>
  <c r="J82" i="20"/>
  <c r="K82" i="20" s="1"/>
  <c r="M82" i="20" s="1"/>
  <c r="N82" i="20" s="1"/>
  <c r="L82" i="20"/>
  <c r="B83" i="20"/>
  <c r="E82" i="20"/>
  <c r="H82" i="20"/>
  <c r="I82" i="20" s="1"/>
  <c r="F83" i="20" l="1"/>
  <c r="E83" i="20" s="1"/>
  <c r="B84" i="20"/>
  <c r="I83" i="20"/>
  <c r="G83" i="20"/>
  <c r="H83" i="20" s="1"/>
  <c r="L83" i="20"/>
  <c r="J83" i="20"/>
  <c r="K83" i="20" s="1"/>
  <c r="M83" i="20" s="1"/>
  <c r="N83" i="20" s="1"/>
  <c r="L84" i="20" l="1"/>
  <c r="G84" i="20"/>
  <c r="H84" i="20" s="1"/>
  <c r="J84" i="20"/>
  <c r="K84" i="20" s="1"/>
  <c r="M84" i="20" s="1"/>
  <c r="N84" i="20" s="1"/>
  <c r="B85" i="20"/>
  <c r="E84" i="20"/>
  <c r="F84" i="20"/>
  <c r="I84" i="20"/>
  <c r="F85" i="20" l="1"/>
  <c r="L85" i="20"/>
  <c r="I85" i="20"/>
  <c r="G85" i="20"/>
  <c r="H85" i="20" s="1"/>
  <c r="B86" i="20"/>
  <c r="E85" i="20"/>
  <c r="J85" i="20"/>
  <c r="K85" i="20" s="1"/>
  <c r="M85" i="20" s="1"/>
  <c r="N85" i="20" s="1"/>
  <c r="B87" i="20" l="1"/>
  <c r="G86" i="20"/>
  <c r="H86" i="20" s="1"/>
  <c r="J86" i="20"/>
  <c r="K86" i="20" s="1"/>
  <c r="M86" i="20" s="1"/>
  <c r="N86" i="20" s="1"/>
  <c r="L86" i="20"/>
  <c r="E86" i="20"/>
  <c r="F86" i="20"/>
  <c r="I86" i="20"/>
  <c r="L87" i="20" l="1"/>
  <c r="G87" i="20"/>
  <c r="H87" i="20" s="1"/>
  <c r="J87" i="20"/>
  <c r="K87" i="20" s="1"/>
  <c r="M87" i="20" s="1"/>
  <c r="N87" i="20" s="1"/>
  <c r="B88" i="20"/>
  <c r="E87" i="20"/>
  <c r="F87" i="20"/>
  <c r="I87" i="20"/>
  <c r="B89" i="20" l="1"/>
  <c r="F88" i="20"/>
  <c r="E88" i="20" s="1"/>
  <c r="I88" i="20"/>
  <c r="L88" i="20"/>
  <c r="G88" i="20"/>
  <c r="H88" i="20" s="1"/>
  <c r="J88" i="20"/>
  <c r="K88" i="20" s="1"/>
  <c r="M88" i="20" s="1"/>
  <c r="N88" i="20" s="1"/>
  <c r="F89" i="20" l="1"/>
  <c r="L89" i="20"/>
  <c r="J89" i="20"/>
  <c r="K89" i="20" s="1"/>
  <c r="M89" i="20" s="1"/>
  <c r="N89" i="20" s="1"/>
  <c r="G89" i="20"/>
  <c r="H89" i="20" s="1"/>
  <c r="B90" i="20"/>
  <c r="E89" i="20"/>
  <c r="I89" i="20"/>
  <c r="L90" i="20" l="1"/>
  <c r="B91" i="20"/>
  <c r="E90" i="20"/>
  <c r="G90" i="20"/>
  <c r="H90" i="20"/>
  <c r="J90" i="20" s="1"/>
  <c r="K90" i="20" s="1"/>
  <c r="M90" i="20" s="1"/>
  <c r="N90" i="20" s="1"/>
  <c r="F90" i="20"/>
  <c r="I90" i="20" s="1"/>
  <c r="G91" i="20" l="1"/>
  <c r="H91" i="20" s="1"/>
  <c r="B92" i="20"/>
  <c r="I91" i="20"/>
  <c r="F91" i="20"/>
  <c r="E91" i="20" s="1"/>
  <c r="L91" i="20"/>
  <c r="J91" i="20"/>
  <c r="K91" i="20" s="1"/>
  <c r="M91" i="20" s="1"/>
  <c r="N91" i="20" s="1"/>
  <c r="B93" i="20" l="1"/>
  <c r="G92" i="20"/>
  <c r="H92" i="20" s="1"/>
  <c r="J92" i="20" s="1"/>
  <c r="K92" i="20" s="1"/>
  <c r="M92" i="20" s="1"/>
  <c r="N92" i="20" s="1"/>
  <c r="I92" i="20"/>
  <c r="L92" i="20"/>
  <c r="E92" i="20"/>
  <c r="F92" i="20"/>
  <c r="F93" i="20" l="1"/>
  <c r="L93" i="20"/>
  <c r="J93" i="20"/>
  <c r="K93" i="20" s="1"/>
  <c r="M93" i="20" s="1"/>
  <c r="N93" i="20" s="1"/>
  <c r="G93" i="20"/>
  <c r="H93" i="20" s="1"/>
  <c r="B94" i="20"/>
  <c r="E93" i="20"/>
  <c r="I93" i="20"/>
  <c r="F94" i="20" l="1"/>
  <c r="E94" i="20" s="1"/>
  <c r="G94" i="20"/>
  <c r="H94" i="20"/>
  <c r="B95" i="20"/>
  <c r="J94" i="20"/>
  <c r="K94" i="20" s="1"/>
  <c r="M94" i="20" s="1"/>
  <c r="N94" i="20" s="1"/>
  <c r="L94" i="20"/>
  <c r="I94" i="20"/>
  <c r="F95" i="20" l="1"/>
  <c r="E95" i="20" s="1"/>
  <c r="G95" i="20"/>
  <c r="H95" i="20"/>
  <c r="L95" i="20"/>
  <c r="J95" i="20"/>
  <c r="K95" i="20" s="1"/>
  <c r="M95" i="20" s="1"/>
  <c r="N95" i="20" s="1"/>
  <c r="B96" i="20"/>
  <c r="I95" i="20"/>
  <c r="B97" i="20" l="1"/>
  <c r="G96" i="20"/>
  <c r="H96" i="20" s="1"/>
  <c r="J96" i="20" s="1"/>
  <c r="K96" i="20" s="1"/>
  <c r="M96" i="20" s="1"/>
  <c r="N96" i="20" s="1"/>
  <c r="I96" i="20"/>
  <c r="L96" i="20"/>
  <c r="E96" i="20"/>
  <c r="F96" i="20"/>
  <c r="G97" i="20" l="1"/>
  <c r="H97" i="20" s="1"/>
  <c r="F97" i="20"/>
  <c r="E97" i="20" s="1"/>
  <c r="J97" i="20"/>
  <c r="K97" i="20" s="1"/>
  <c r="M97" i="20" s="1"/>
  <c r="N97" i="20" s="1"/>
  <c r="B98" i="20"/>
  <c r="L97" i="20"/>
  <c r="I97" i="20"/>
  <c r="F98" i="20" l="1"/>
  <c r="E98" i="20" s="1"/>
  <c r="B99" i="20"/>
  <c r="J98" i="20"/>
  <c r="K98" i="20" s="1"/>
  <c r="M98" i="20" s="1"/>
  <c r="N98" i="20" s="1"/>
  <c r="G98" i="20"/>
  <c r="H98" i="20" s="1"/>
  <c r="L98" i="20"/>
  <c r="I98" i="20"/>
  <c r="G99" i="20" l="1"/>
  <c r="B100" i="20"/>
  <c r="I99" i="20"/>
  <c r="L99" i="20"/>
  <c r="H99" i="20"/>
  <c r="F99" i="20"/>
  <c r="E99" i="20" s="1"/>
  <c r="J99" i="20"/>
  <c r="K99" i="20" s="1"/>
  <c r="M99" i="20" s="1"/>
  <c r="N99" i="20" s="1"/>
  <c r="F100" i="20" l="1"/>
  <c r="B101" i="20"/>
  <c r="I100" i="20"/>
  <c r="L100" i="20"/>
  <c r="G100" i="20"/>
  <c r="H100" i="20" s="1"/>
  <c r="E100" i="20"/>
  <c r="J100" i="20"/>
  <c r="K100" i="20" s="1"/>
  <c r="M100" i="20" s="1"/>
  <c r="N100" i="20" s="1"/>
  <c r="B102" i="20" l="1"/>
  <c r="G101" i="20"/>
  <c r="I101" i="20"/>
  <c r="L101" i="20"/>
  <c r="F101" i="20"/>
  <c r="E101" i="20" s="1"/>
  <c r="H101" i="20"/>
  <c r="J101" i="20"/>
  <c r="K101" i="20" s="1"/>
  <c r="M101" i="20" s="1"/>
  <c r="N101" i="20" s="1"/>
  <c r="F102" i="20" l="1"/>
  <c r="L102" i="20"/>
  <c r="I102" i="20"/>
  <c r="G102" i="20"/>
  <c r="H102" i="20" s="1"/>
  <c r="B103" i="20"/>
  <c r="E102" i="20"/>
  <c r="J102" i="20"/>
  <c r="K102" i="20" s="1"/>
  <c r="M102" i="20" s="1"/>
  <c r="N102" i="20" s="1"/>
  <c r="F103" i="20" l="1"/>
  <c r="J103" i="20" s="1"/>
  <c r="G103" i="20"/>
  <c r="H103" i="20" s="1"/>
  <c r="K103" i="20"/>
  <c r="M103" i="20" s="1"/>
  <c r="N103" i="20" s="1"/>
  <c r="L103" i="20"/>
  <c r="B104" i="20"/>
  <c r="I103" i="20"/>
  <c r="E103" i="20"/>
  <c r="E104" i="20" l="1"/>
  <c r="L104" i="20"/>
  <c r="F104" i="20"/>
  <c r="J104" i="20"/>
  <c r="K104" i="20" s="1"/>
  <c r="M104" i="20" s="1"/>
  <c r="N104" i="20" s="1"/>
  <c r="B105" i="20"/>
  <c r="G104" i="20"/>
  <c r="H104" i="20"/>
  <c r="I104" i="20"/>
  <c r="H105" i="20" l="1"/>
  <c r="J105" i="20" s="1"/>
  <c r="K105" i="20" s="1"/>
  <c r="M105" i="20" s="1"/>
  <c r="N105" i="20" s="1"/>
  <c r="G105" i="20"/>
  <c r="I105" i="20"/>
  <c r="B106" i="20"/>
  <c r="L105" i="20"/>
  <c r="F105" i="20"/>
  <c r="E105" i="20" s="1"/>
  <c r="F106" i="20" l="1"/>
  <c r="I106" i="20" s="1"/>
  <c r="G106" i="20"/>
  <c r="H106" i="20"/>
  <c r="J106" i="20" s="1"/>
  <c r="K106" i="20" s="1"/>
  <c r="M106" i="20" s="1"/>
  <c r="N106" i="20" s="1"/>
  <c r="L106" i="20"/>
  <c r="E106" i="20"/>
  <c r="B107" i="20"/>
  <c r="B108" i="20" l="1"/>
  <c r="L107" i="20"/>
  <c r="J107" i="20"/>
  <c r="K107" i="20" s="1"/>
  <c r="M107" i="20" s="1"/>
  <c r="N107" i="20" s="1"/>
  <c r="G107" i="20"/>
  <c r="H107" i="20"/>
  <c r="F107" i="20"/>
  <c r="E107" i="20" s="1"/>
  <c r="I107" i="20"/>
  <c r="G108" i="20" l="1"/>
  <c r="H108" i="20" s="1"/>
  <c r="L108" i="20"/>
  <c r="J108" i="20"/>
  <c r="K108" i="20" s="1"/>
  <c r="M108" i="20" s="1"/>
  <c r="N108" i="20" s="1"/>
  <c r="B109" i="20"/>
  <c r="E108" i="20"/>
  <c r="F108" i="20"/>
  <c r="I108" i="20" s="1"/>
  <c r="G109" i="20" l="1"/>
  <c r="H109" i="20" s="1"/>
  <c r="I109" i="20" s="1"/>
  <c r="L109" i="20"/>
  <c r="J109" i="20"/>
  <c r="K109" i="20" s="1"/>
  <c r="M109" i="20" s="1"/>
  <c r="N109" i="20" s="1"/>
  <c r="F109" i="20"/>
  <c r="E109" i="20" s="1"/>
  <c r="B110" i="20"/>
  <c r="F110" i="20" l="1"/>
  <c r="E110" i="20" s="1"/>
  <c r="L110" i="20"/>
  <c r="J110" i="20"/>
  <c r="B111" i="20"/>
  <c r="G110" i="20"/>
  <c r="H110" i="20" s="1"/>
  <c r="I110" i="20"/>
  <c r="K110" i="20"/>
  <c r="M110" i="20" s="1"/>
  <c r="N110" i="20" s="1"/>
  <c r="B112" i="20" l="1"/>
  <c r="F111" i="20"/>
  <c r="E111" i="20" s="1"/>
  <c r="G111" i="20"/>
  <c r="H111" i="20" s="1"/>
  <c r="J111" i="20" s="1"/>
  <c r="K111" i="20" s="1"/>
  <c r="M111" i="20" s="1"/>
  <c r="N111" i="20" s="1"/>
  <c r="L111" i="20"/>
  <c r="I111" i="20"/>
  <c r="B113" i="20" l="1"/>
  <c r="G112" i="20"/>
  <c r="H112" i="20" s="1"/>
  <c r="I112" i="20"/>
  <c r="L112" i="20"/>
  <c r="E112" i="20"/>
  <c r="F112" i="20"/>
  <c r="J112" i="20"/>
  <c r="K112" i="20" s="1"/>
  <c r="M112" i="20" s="1"/>
  <c r="N112" i="20" s="1"/>
  <c r="L113" i="20" l="1"/>
  <c r="G113" i="20"/>
  <c r="H113" i="20" s="1"/>
  <c r="J113" i="20"/>
  <c r="K113" i="20" s="1"/>
  <c r="M113" i="20" s="1"/>
  <c r="N113" i="20" s="1"/>
  <c r="B114" i="20"/>
  <c r="E113" i="20"/>
  <c r="F113" i="20"/>
  <c r="I113" i="20"/>
  <c r="F114" i="20" l="1"/>
  <c r="E114" i="20" s="1"/>
  <c r="G114" i="20"/>
  <c r="J114" i="20"/>
  <c r="K114" i="20" s="1"/>
  <c r="M114" i="20" s="1"/>
  <c r="N114" i="20" s="1"/>
  <c r="L114" i="20"/>
  <c r="B115" i="20"/>
  <c r="H114" i="20"/>
  <c r="I114" i="20"/>
  <c r="L115" i="20" l="1"/>
  <c r="B116" i="20"/>
  <c r="I115" i="20"/>
  <c r="E115" i="20"/>
  <c r="G115" i="20"/>
  <c r="H115" i="20"/>
  <c r="F115" i="20"/>
  <c r="J115" i="20" s="1"/>
  <c r="K115" i="20"/>
  <c r="M115" i="20" s="1"/>
  <c r="N115" i="20" s="1"/>
  <c r="L116" i="20" l="1"/>
  <c r="F116" i="20"/>
  <c r="J116" i="20"/>
  <c r="K116" i="20" s="1"/>
  <c r="M116" i="20" s="1"/>
  <c r="N116" i="20" s="1"/>
  <c r="G116" i="20"/>
  <c r="H116" i="20" s="1"/>
  <c r="B117" i="20"/>
  <c r="E116" i="20"/>
  <c r="I116" i="20"/>
  <c r="H117" i="20" l="1"/>
  <c r="F117" i="20"/>
  <c r="G117" i="20"/>
  <c r="J117" i="20"/>
  <c r="K117" i="20" s="1"/>
  <c r="M117" i="20" s="1"/>
  <c r="N117" i="20" s="1"/>
  <c r="B118" i="20"/>
  <c r="L117" i="20"/>
  <c r="I117" i="20"/>
  <c r="E117" i="20"/>
  <c r="F118" i="20" l="1"/>
  <c r="H118" i="20"/>
  <c r="G118" i="20"/>
  <c r="J118" i="20"/>
  <c r="K118" i="20" s="1"/>
  <c r="M118" i="20" s="1"/>
  <c r="N118" i="20" s="1"/>
  <c r="B119" i="20"/>
  <c r="L118" i="20"/>
  <c r="I118" i="20"/>
  <c r="E118" i="20"/>
  <c r="G119" i="20" l="1"/>
  <c r="B120" i="20"/>
  <c r="H119" i="20"/>
  <c r="J119" i="20"/>
  <c r="K119" i="20" s="1"/>
  <c r="M119" i="20" s="1"/>
  <c r="N119" i="20" s="1"/>
  <c r="F119" i="20"/>
  <c r="E119" i="20" s="1"/>
  <c r="L119" i="20"/>
  <c r="I119" i="20"/>
  <c r="B121" i="20" l="1"/>
  <c r="L120" i="20"/>
  <c r="E120" i="20"/>
  <c r="F120" i="20"/>
  <c r="I120" i="20" s="1"/>
  <c r="G120" i="20"/>
  <c r="H120" i="20" s="1"/>
  <c r="J120" i="20"/>
  <c r="K120" i="20" s="1"/>
  <c r="M120" i="20" s="1"/>
  <c r="N120" i="20" s="1"/>
  <c r="G121" i="20" l="1"/>
  <c r="L121" i="20"/>
  <c r="E121" i="20"/>
  <c r="J121" i="20"/>
  <c r="K121" i="20" s="1"/>
  <c r="M121" i="20" s="1"/>
  <c r="N121" i="20" s="1"/>
  <c r="F121" i="20"/>
  <c r="B122" i="20"/>
  <c r="H121" i="20"/>
  <c r="I121" i="20"/>
  <c r="L122" i="20" l="1"/>
  <c r="B123" i="20"/>
  <c r="F122" i="20"/>
  <c r="I122" i="20" s="1"/>
  <c r="E122" i="20"/>
  <c r="H122" i="20"/>
  <c r="G122" i="20"/>
  <c r="J122" i="20"/>
  <c r="K122" i="20" s="1"/>
  <c r="M122" i="20" s="1"/>
  <c r="N122" i="20" s="1"/>
  <c r="L123" i="20" l="1"/>
  <c r="B124" i="20"/>
  <c r="H123" i="20"/>
  <c r="J123" i="20"/>
  <c r="K123" i="20" s="1"/>
  <c r="M123" i="20" s="1"/>
  <c r="N123" i="20" s="1"/>
  <c r="I123" i="20"/>
  <c r="G123" i="20"/>
  <c r="F123" i="20"/>
  <c r="E123" i="20" s="1"/>
  <c r="G124" i="20" l="1"/>
  <c r="H124" i="20" s="1"/>
  <c r="L124" i="20"/>
  <c r="J124" i="20"/>
  <c r="K124" i="20" s="1"/>
  <c r="M124" i="20" s="1"/>
  <c r="N124" i="20" s="1"/>
  <c r="F124" i="20"/>
  <c r="E124" i="20" s="1"/>
  <c r="B125" i="20"/>
  <c r="I124" i="20"/>
  <c r="L125" i="20" l="1"/>
  <c r="G125" i="20"/>
  <c r="H125" i="20" s="1"/>
  <c r="I125" i="20"/>
  <c r="J125" i="20"/>
  <c r="K125" i="20" s="1"/>
  <c r="M125" i="20" s="1"/>
  <c r="N125" i="20" s="1"/>
  <c r="B126" i="20"/>
  <c r="F125" i="20"/>
  <c r="E125" i="20" s="1"/>
  <c r="L126" i="20" l="1"/>
  <c r="G126" i="20"/>
  <c r="H126" i="20" s="1"/>
  <c r="J126" i="20"/>
  <c r="N126" i="20"/>
  <c r="F126" i="20"/>
  <c r="E126" i="20" s="1"/>
  <c r="B127" i="20"/>
  <c r="I126" i="20"/>
  <c r="K126" i="20"/>
  <c r="M126" i="20" s="1"/>
  <c r="H127" i="20" l="1"/>
  <c r="G127" i="20"/>
  <c r="I127" i="20"/>
  <c r="L127" i="20"/>
  <c r="B128" i="20"/>
  <c r="F127" i="20"/>
  <c r="E127" i="20" s="1"/>
  <c r="J127" i="20"/>
  <c r="K127" i="20" s="1"/>
  <c r="M127" i="20" s="1"/>
  <c r="N127" i="20" s="1"/>
  <c r="B129" i="20" l="1"/>
  <c r="G128" i="20"/>
  <c r="I128" i="20"/>
  <c r="J128" i="20"/>
  <c r="K128" i="20" s="1"/>
  <c r="M128" i="20" s="1"/>
  <c r="N128" i="20" s="1"/>
  <c r="L128" i="20"/>
  <c r="F128" i="20"/>
  <c r="H128" i="20"/>
  <c r="E128" i="20"/>
  <c r="B130" i="20" l="1"/>
  <c r="G129" i="20"/>
  <c r="J129" i="20"/>
  <c r="K129" i="20" s="1"/>
  <c r="M129" i="20" s="1"/>
  <c r="N129" i="20" s="1"/>
  <c r="F129" i="20"/>
  <c r="E129" i="20" s="1"/>
  <c r="L129" i="20"/>
  <c r="H129" i="20"/>
  <c r="I129" i="20"/>
  <c r="G130" i="20" l="1"/>
  <c r="H130" i="20"/>
  <c r="I130" i="20" s="1"/>
  <c r="F130" i="20"/>
  <c r="E130" i="20" s="1"/>
  <c r="L130" i="20"/>
  <c r="B131" i="20"/>
  <c r="J130" i="20"/>
  <c r="K130" i="20" s="1"/>
  <c r="M130" i="20" s="1"/>
  <c r="N130" i="20" s="1"/>
  <c r="G131" i="20" l="1"/>
  <c r="H131" i="20"/>
  <c r="F131" i="20"/>
  <c r="E131" i="20" s="1"/>
  <c r="J131" i="20"/>
  <c r="K131" i="20" s="1"/>
  <c r="M131" i="20" s="1"/>
  <c r="N131" i="20" s="1"/>
  <c r="B132" i="20"/>
  <c r="L131" i="20"/>
  <c r="I131" i="20"/>
  <c r="G132" i="20" l="1"/>
  <c r="H132" i="20" s="1"/>
  <c r="I132" i="20" s="1"/>
  <c r="L132" i="20"/>
  <c r="J132" i="20"/>
  <c r="K132" i="20" s="1"/>
  <c r="M132" i="20" s="1"/>
  <c r="N132" i="20" s="1"/>
  <c r="F132" i="20"/>
  <c r="B133" i="20"/>
  <c r="E132" i="20"/>
  <c r="G133" i="20" l="1"/>
  <c r="H133" i="20" s="1"/>
  <c r="J133" i="20" s="1"/>
  <c r="K133" i="20" s="1"/>
  <c r="M133" i="20" s="1"/>
  <c r="N133" i="20" s="1"/>
  <c r="B134" i="20"/>
  <c r="I133" i="20"/>
  <c r="L133" i="20"/>
  <c r="F133" i="20"/>
  <c r="E133" i="20" s="1"/>
  <c r="G134" i="20" l="1"/>
  <c r="H134" i="20" s="1"/>
  <c r="I134" i="20" s="1"/>
  <c r="E134" i="20"/>
  <c r="F134" i="20"/>
  <c r="L134" i="20"/>
  <c r="B135" i="20"/>
  <c r="J134" i="20"/>
  <c r="K134" i="20" s="1"/>
  <c r="M134" i="20" s="1"/>
  <c r="N134" i="20" s="1"/>
  <c r="B136" i="20" l="1"/>
  <c r="L135" i="20"/>
  <c r="E135" i="20"/>
  <c r="J135" i="20"/>
  <c r="K135" i="20" s="1"/>
  <c r="M135" i="20" s="1"/>
  <c r="N135" i="20" s="1"/>
  <c r="F135" i="20"/>
  <c r="G135" i="20"/>
  <c r="H135" i="20" s="1"/>
  <c r="I135" i="20"/>
  <c r="B137" i="20" l="1"/>
  <c r="L136" i="20"/>
  <c r="J136" i="20"/>
  <c r="K136" i="20" s="1"/>
  <c r="M136" i="20" s="1"/>
  <c r="N136" i="20" s="1"/>
  <c r="F136" i="20"/>
  <c r="E136" i="20" s="1"/>
  <c r="G136" i="20"/>
  <c r="H136" i="20" s="1"/>
  <c r="I136" i="20"/>
  <c r="L137" i="20" l="1"/>
  <c r="G137" i="20"/>
  <c r="H137" i="20" s="1"/>
  <c r="J137" i="20"/>
  <c r="K137" i="20" s="1"/>
  <c r="M137" i="20" s="1"/>
  <c r="N137" i="20" s="1"/>
  <c r="E137" i="20"/>
  <c r="B138" i="20"/>
  <c r="F137" i="20"/>
  <c r="I137" i="20"/>
  <c r="L138" i="20" l="1"/>
  <c r="B139" i="20"/>
  <c r="H138" i="20"/>
  <c r="I138" i="20"/>
  <c r="G138" i="20"/>
  <c r="F138" i="20"/>
  <c r="E138" i="20" s="1"/>
  <c r="J138" i="20"/>
  <c r="K138" i="20" s="1"/>
  <c r="M138" i="20" s="1"/>
  <c r="N138" i="20" s="1"/>
  <c r="L139" i="20" l="1"/>
  <c r="B140" i="20"/>
  <c r="I139" i="20"/>
  <c r="F139" i="20"/>
  <c r="E139" i="20" s="1"/>
  <c r="G139" i="20"/>
  <c r="H139" i="20" s="1"/>
  <c r="J139" i="20"/>
  <c r="K139" i="20" s="1"/>
  <c r="M139" i="20" s="1"/>
  <c r="N139" i="20" s="1"/>
  <c r="G140" i="20" l="1"/>
  <c r="H140" i="20" s="1"/>
  <c r="L140" i="20"/>
  <c r="I140" i="20"/>
  <c r="F140" i="20"/>
  <c r="E140" i="20" s="1"/>
  <c r="B141" i="20"/>
  <c r="J140" i="20"/>
  <c r="K140" i="20" s="1"/>
  <c r="M140" i="20" s="1"/>
  <c r="N140" i="20" s="1"/>
  <c r="L141" i="20" l="1"/>
  <c r="G141" i="20"/>
  <c r="H141" i="20" s="1"/>
  <c r="I141" i="20" s="1"/>
  <c r="J141" i="20"/>
  <c r="K141" i="20" s="1"/>
  <c r="M141" i="20" s="1"/>
  <c r="N141" i="20" s="1"/>
  <c r="B142" i="20"/>
  <c r="F141" i="20"/>
  <c r="E141" i="20" s="1"/>
  <c r="L142" i="20" l="1"/>
  <c r="E142" i="20"/>
  <c r="F142" i="20"/>
  <c r="I142" i="20"/>
  <c r="B143" i="20"/>
  <c r="G142" i="20"/>
  <c r="H142" i="20" s="1"/>
  <c r="J142" i="20"/>
  <c r="K142" i="20" s="1"/>
  <c r="M142" i="20" s="1"/>
  <c r="N142" i="20" s="1"/>
  <c r="B144" i="20" l="1"/>
  <c r="H143" i="20"/>
  <c r="J143" i="20" s="1"/>
  <c r="F143" i="20"/>
  <c r="E143" i="20" s="1"/>
  <c r="I143" i="20"/>
  <c r="G143" i="20"/>
  <c r="L143" i="20"/>
  <c r="K143" i="20"/>
  <c r="M143" i="20" s="1"/>
  <c r="N143" i="20" s="1"/>
  <c r="L144" i="20" l="1"/>
  <c r="E144" i="20"/>
  <c r="F144" i="20"/>
  <c r="J144" i="20"/>
  <c r="K144" i="20" s="1"/>
  <c r="M144" i="20" s="1"/>
  <c r="N144" i="20" s="1"/>
  <c r="G144" i="20"/>
  <c r="H144" i="20" s="1"/>
  <c r="B145" i="20"/>
  <c r="I144" i="20"/>
  <c r="F145" i="20" l="1"/>
  <c r="E145" i="20" s="1"/>
  <c r="B146" i="20"/>
  <c r="J145" i="20"/>
  <c r="N145" i="20"/>
  <c r="G145" i="20"/>
  <c r="H145" i="20" s="1"/>
  <c r="L145" i="20"/>
  <c r="I145" i="20"/>
  <c r="K145" i="20"/>
  <c r="M145" i="20" s="1"/>
  <c r="G146" i="20" l="1"/>
  <c r="H146" i="20" s="1"/>
  <c r="L146" i="20"/>
  <c r="I146" i="20"/>
  <c r="F146" i="20"/>
  <c r="E146" i="20" s="1"/>
  <c r="B147" i="20"/>
  <c r="J146" i="20"/>
  <c r="K146" i="20" s="1"/>
  <c r="M146" i="20" s="1"/>
  <c r="N146" i="20" s="1"/>
  <c r="B148" i="20" l="1"/>
  <c r="F147" i="20"/>
  <c r="H147" i="20"/>
  <c r="J147" i="20" s="1"/>
  <c r="K147" i="20" s="1"/>
  <c r="M147" i="20" s="1"/>
  <c r="N147" i="20" s="1"/>
  <c r="I147" i="20"/>
  <c r="G147" i="20"/>
  <c r="L147" i="20"/>
  <c r="E147" i="20"/>
  <c r="L148" i="20" l="1"/>
  <c r="B149" i="20"/>
  <c r="I148" i="20"/>
  <c r="F148" i="20"/>
  <c r="E148" i="20" s="1"/>
  <c r="G148" i="20"/>
  <c r="H148" i="20" s="1"/>
  <c r="J148" i="20"/>
  <c r="K148" i="20" s="1"/>
  <c r="M148" i="20" s="1"/>
  <c r="N148" i="20" s="1"/>
  <c r="L149" i="20" l="1"/>
  <c r="H149" i="20"/>
  <c r="J149" i="20" s="1"/>
  <c r="K149" i="20" s="1"/>
  <c r="M149" i="20" s="1"/>
  <c r="N149" i="20" s="1"/>
  <c r="F149" i="20"/>
  <c r="E149" i="20" s="1"/>
  <c r="G149" i="20"/>
  <c r="B150" i="20"/>
  <c r="I149" i="20"/>
  <c r="L150" i="20" l="1"/>
  <c r="E150" i="20"/>
  <c r="F150" i="20"/>
  <c r="I150" i="20"/>
  <c r="G150" i="20"/>
  <c r="H150" i="20" s="1"/>
  <c r="B151" i="20"/>
  <c r="J150" i="20"/>
  <c r="K150" i="20" s="1"/>
  <c r="M150" i="20" s="1"/>
  <c r="N150" i="20" s="1"/>
  <c r="B152" i="20" l="1"/>
  <c r="L151" i="20"/>
  <c r="J151" i="20"/>
  <c r="K151" i="20" s="1"/>
  <c r="M151" i="20" s="1"/>
  <c r="N151" i="20" s="1"/>
  <c r="F151" i="20"/>
  <c r="E151" i="20" s="1"/>
  <c r="G151" i="20"/>
  <c r="H151" i="20" s="1"/>
  <c r="I151" i="20"/>
  <c r="L152" i="20" l="1"/>
  <c r="G152" i="20"/>
  <c r="H152" i="20" s="1"/>
  <c r="I152" i="20" s="1"/>
  <c r="E152" i="20"/>
  <c r="F152" i="20"/>
  <c r="B153" i="20"/>
  <c r="J152" i="20"/>
  <c r="K152" i="20" s="1"/>
  <c r="M152" i="20" s="1"/>
  <c r="N152" i="20" s="1"/>
  <c r="B154" i="20" l="1"/>
  <c r="I153" i="20"/>
  <c r="L153" i="20"/>
  <c r="J153" i="20"/>
  <c r="K153" i="20" s="1"/>
  <c r="M153" i="20" s="1"/>
  <c r="N153" i="20" s="1"/>
  <c r="F153" i="20"/>
  <c r="E153" i="20" s="1"/>
  <c r="G153" i="20"/>
  <c r="H153" i="20"/>
  <c r="L154" i="20" l="1"/>
  <c r="B155" i="20"/>
  <c r="J154" i="20"/>
  <c r="K154" i="20" s="1"/>
  <c r="M154" i="20" s="1"/>
  <c r="N154" i="20" s="1"/>
  <c r="G154" i="20"/>
  <c r="H154" i="20" s="1"/>
  <c r="F154" i="20"/>
  <c r="E154" i="20" s="1"/>
  <c r="I154" i="20"/>
  <c r="L155" i="20" l="1"/>
  <c r="B156" i="20"/>
  <c r="F155" i="20"/>
  <c r="I155" i="20" s="1"/>
  <c r="J155" i="20"/>
  <c r="K155" i="20" s="1"/>
  <c r="M155" i="20" s="1"/>
  <c r="N155" i="20" s="1"/>
  <c r="H155" i="20"/>
  <c r="G155" i="20"/>
  <c r="E155" i="20"/>
  <c r="L156" i="20" l="1"/>
  <c r="F156" i="20"/>
  <c r="I156" i="20" s="1"/>
  <c r="H156" i="20"/>
  <c r="J156" i="20"/>
  <c r="K156" i="20" s="1"/>
  <c r="M156" i="20" s="1"/>
  <c r="N156" i="20" s="1"/>
  <c r="G156" i="20"/>
  <c r="B157" i="20"/>
  <c r="E156" i="20"/>
  <c r="L157" i="20" l="1"/>
  <c r="E157" i="20"/>
  <c r="F157" i="20"/>
  <c r="I157" i="20"/>
  <c r="B158" i="20"/>
  <c r="G157" i="20"/>
  <c r="H157" i="20" s="1"/>
  <c r="J157" i="20"/>
  <c r="K157" i="20" s="1"/>
  <c r="M157" i="20" s="1"/>
  <c r="N157" i="20" s="1"/>
  <c r="L158" i="20" l="1"/>
  <c r="I158" i="20"/>
  <c r="B159" i="20"/>
  <c r="J158" i="20"/>
  <c r="K158" i="20" s="1"/>
  <c r="M158" i="20" s="1"/>
  <c r="N158" i="20" s="1"/>
  <c r="E158" i="20"/>
  <c r="F158" i="20"/>
  <c r="G158" i="20"/>
  <c r="H158" i="20"/>
  <c r="L159" i="20" l="1"/>
  <c r="G159" i="20"/>
  <c r="J159" i="20"/>
  <c r="K159" i="20" s="1"/>
  <c r="M159" i="20" s="1"/>
  <c r="N159" i="20" s="1"/>
  <c r="I159" i="20"/>
  <c r="B160" i="20"/>
  <c r="F159" i="20"/>
  <c r="E159" i="20" s="1"/>
  <c r="H159" i="20"/>
  <c r="L160" i="20" l="1"/>
  <c r="G160" i="20"/>
  <c r="H160" i="20" s="1"/>
  <c r="J160" i="20"/>
  <c r="K160" i="20" s="1"/>
  <c r="M160" i="20" s="1"/>
  <c r="N160" i="20" s="1"/>
  <c r="I160" i="20"/>
  <c r="B161" i="20"/>
  <c r="F160" i="20"/>
  <c r="E160" i="20" s="1"/>
  <c r="B162" i="20" l="1"/>
  <c r="H161" i="20"/>
  <c r="I161" i="20" s="1"/>
  <c r="F161" i="20"/>
  <c r="J161" i="20" s="1"/>
  <c r="K161" i="20" s="1"/>
  <c r="M161" i="20" s="1"/>
  <c r="N161" i="20" s="1"/>
  <c r="G161" i="20"/>
  <c r="L161" i="20"/>
  <c r="E161" i="20"/>
  <c r="L162" i="20" l="1"/>
  <c r="B163" i="20"/>
  <c r="H162" i="20"/>
  <c r="J162" i="20"/>
  <c r="K162" i="20" s="1"/>
  <c r="M162" i="20" s="1"/>
  <c r="N162" i="20" s="1"/>
  <c r="F162" i="20"/>
  <c r="E162" i="20" s="1"/>
  <c r="G162" i="20"/>
  <c r="I162" i="20"/>
  <c r="F163" i="20" l="1"/>
  <c r="E163" i="20" s="1"/>
  <c r="G163" i="20"/>
  <c r="J163" i="20"/>
  <c r="K163" i="20" s="1"/>
  <c r="M163" i="20" s="1"/>
  <c r="N163" i="20" s="1"/>
  <c r="B164" i="20"/>
  <c r="L163" i="20"/>
  <c r="H163" i="20"/>
  <c r="I163" i="20"/>
  <c r="F164" i="20" l="1"/>
  <c r="E164" i="20" s="1"/>
  <c r="B165" i="20"/>
  <c r="J164" i="20"/>
  <c r="K164" i="20" s="1"/>
  <c r="M164" i="20" s="1"/>
  <c r="N164" i="20" s="1"/>
  <c r="L164" i="20"/>
  <c r="G164" i="20"/>
  <c r="H164" i="20" s="1"/>
  <c r="I164" i="20"/>
  <c r="L165" i="20" l="1"/>
  <c r="G165" i="20"/>
  <c r="E165" i="20"/>
  <c r="B166" i="20"/>
  <c r="F165" i="20"/>
  <c r="I165" i="20" s="1"/>
  <c r="H165" i="20"/>
  <c r="J165" i="20"/>
  <c r="K165" i="20" s="1"/>
  <c r="M165" i="20" s="1"/>
  <c r="N165" i="20" s="1"/>
  <c r="F166" i="20" l="1"/>
  <c r="E166" i="20" s="1"/>
  <c r="B167" i="20"/>
  <c r="G166" i="20"/>
  <c r="H166" i="20" s="1"/>
  <c r="J166" i="20" s="1"/>
  <c r="K166" i="20" s="1"/>
  <c r="M166" i="20" s="1"/>
  <c r="N166" i="20" s="1"/>
  <c r="L166" i="20"/>
  <c r="I166" i="20"/>
  <c r="B168" i="20" l="1"/>
  <c r="G167" i="20"/>
  <c r="H167" i="20" s="1"/>
  <c r="J167" i="20"/>
  <c r="K167" i="20" s="1"/>
  <c r="M167" i="20" s="1"/>
  <c r="N167" i="20" s="1"/>
  <c r="L167" i="20"/>
  <c r="E167" i="20"/>
  <c r="F167" i="20"/>
  <c r="I167" i="20"/>
  <c r="B169" i="20" l="1"/>
  <c r="F168" i="20"/>
  <c r="E168" i="20"/>
  <c r="L168" i="20"/>
  <c r="G168" i="20"/>
  <c r="H168" i="20" s="1"/>
  <c r="J168" i="20" s="1"/>
  <c r="K168" i="20" s="1"/>
  <c r="M168" i="20" s="1"/>
  <c r="N168" i="20" s="1"/>
  <c r="I168" i="20"/>
  <c r="B170" i="20" l="1"/>
  <c r="F169" i="20"/>
  <c r="E169" i="20" s="1"/>
  <c r="G169" i="20"/>
  <c r="H169" i="20" s="1"/>
  <c r="I169" i="20" s="1"/>
  <c r="L169" i="20"/>
  <c r="J169" i="20"/>
  <c r="K169" i="20" s="1"/>
  <c r="M169" i="20" s="1"/>
  <c r="N169" i="20" s="1"/>
  <c r="L170" i="20" l="1"/>
  <c r="F170" i="20"/>
  <c r="B171" i="20"/>
  <c r="G170" i="20"/>
  <c r="H170" i="20" s="1"/>
  <c r="J170" i="20"/>
  <c r="K170" i="20" s="1"/>
  <c r="M170" i="20" s="1"/>
  <c r="N170" i="20" s="1"/>
  <c r="E170" i="20"/>
  <c r="I170" i="20"/>
  <c r="B172" i="20" l="1"/>
  <c r="E171" i="20"/>
  <c r="F171" i="20"/>
  <c r="L171" i="20"/>
  <c r="G171" i="20"/>
  <c r="H171" i="20" s="1"/>
  <c r="I171" i="20"/>
  <c r="J171" i="20"/>
  <c r="K171" i="20" s="1"/>
  <c r="M171" i="20" s="1"/>
  <c r="N171" i="20" s="1"/>
  <c r="B173" i="20" l="1"/>
  <c r="E172" i="20"/>
  <c r="F172" i="20"/>
  <c r="J172" i="20"/>
  <c r="K172" i="20" s="1"/>
  <c r="M172" i="20" s="1"/>
  <c r="N172" i="20" s="1"/>
  <c r="L172" i="20"/>
  <c r="G172" i="20"/>
  <c r="H172" i="20" s="1"/>
  <c r="I172" i="20"/>
  <c r="B174" i="20" l="1"/>
  <c r="F173" i="20"/>
  <c r="E173" i="20" s="1"/>
  <c r="H173" i="20"/>
  <c r="J173" i="20"/>
  <c r="K173" i="20" s="1"/>
  <c r="M173" i="20" s="1"/>
  <c r="N173" i="20" s="1"/>
  <c r="I173" i="20"/>
  <c r="G173" i="20"/>
  <c r="L173" i="20"/>
  <c r="L174" i="20" l="1"/>
  <c r="B175" i="20"/>
  <c r="I174" i="20"/>
  <c r="J174" i="20"/>
  <c r="K174" i="20" s="1"/>
  <c r="M174" i="20" s="1"/>
  <c r="N174" i="20" s="1"/>
  <c r="F174" i="20"/>
  <c r="G174" i="20"/>
  <c r="H174" i="20" s="1"/>
  <c r="E174" i="20"/>
  <c r="H175" i="20" l="1"/>
  <c r="G175" i="20"/>
  <c r="E175" i="20"/>
  <c r="L175" i="20"/>
  <c r="B176" i="20"/>
  <c r="J175" i="20"/>
  <c r="K175" i="20" s="1"/>
  <c r="M175" i="20" s="1"/>
  <c r="N175" i="20" s="1"/>
  <c r="F175" i="20"/>
  <c r="I175" i="20" s="1"/>
  <c r="L176" i="20" l="1"/>
  <c r="E176" i="20"/>
  <c r="F176" i="20"/>
  <c r="J176" i="20"/>
  <c r="N176" i="20"/>
  <c r="B177" i="20"/>
  <c r="G176" i="20"/>
  <c r="H176" i="20"/>
  <c r="I176" i="20"/>
  <c r="K176" i="20"/>
  <c r="M176" i="20" s="1"/>
  <c r="L177" i="20" l="1"/>
  <c r="G177" i="20"/>
  <c r="H177" i="20"/>
  <c r="I177" i="20"/>
  <c r="F177" i="20"/>
  <c r="E177" i="20" s="1"/>
  <c r="B178" i="20"/>
  <c r="J177" i="20"/>
  <c r="K177" i="20" s="1"/>
  <c r="M177" i="20" s="1"/>
  <c r="N177" i="20" s="1"/>
  <c r="L178" i="20" l="1"/>
  <c r="G178" i="20"/>
  <c r="H178" i="20" s="1"/>
  <c r="I178" i="20"/>
  <c r="B179" i="20"/>
  <c r="F178" i="20"/>
  <c r="E178" i="20" s="1"/>
  <c r="J178" i="20"/>
  <c r="K178" i="20" s="1"/>
  <c r="M178" i="20" s="1"/>
  <c r="N178" i="20" s="1"/>
  <c r="L179" i="20" l="1"/>
  <c r="F179" i="20"/>
  <c r="J179" i="20" s="1"/>
  <c r="K179" i="20" s="1"/>
  <c r="M179" i="20" s="1"/>
  <c r="N179" i="20" s="1"/>
  <c r="H179" i="20"/>
  <c r="E179" i="20"/>
  <c r="G179" i="20"/>
  <c r="B180" i="20"/>
  <c r="I179" i="20"/>
  <c r="G180" i="20" l="1"/>
  <c r="F180" i="20"/>
  <c r="E180" i="20" s="1"/>
  <c r="J180" i="20"/>
  <c r="K180" i="20" s="1"/>
  <c r="M180" i="20" s="1"/>
  <c r="N180" i="20" s="1"/>
  <c r="B181" i="20"/>
  <c r="L180" i="20"/>
  <c r="H180" i="20"/>
  <c r="I180" i="20"/>
  <c r="F181" i="20" l="1"/>
  <c r="E181" i="20" s="1"/>
  <c r="B182" i="20"/>
  <c r="J181" i="20"/>
  <c r="K181" i="20" s="1"/>
  <c r="M181" i="20" s="1"/>
  <c r="N181" i="20" s="1"/>
  <c r="L181" i="20"/>
  <c r="G181" i="20"/>
  <c r="H181" i="20" s="1"/>
  <c r="I181" i="20"/>
  <c r="F182" i="20" l="1"/>
  <c r="E182" i="20" s="1"/>
  <c r="B183" i="20"/>
  <c r="I182" i="20"/>
  <c r="G182" i="20"/>
  <c r="H182" i="20" s="1"/>
  <c r="L182" i="20"/>
  <c r="J182" i="20"/>
  <c r="K182" i="20" s="1"/>
  <c r="M182" i="20" s="1"/>
  <c r="N182" i="20" s="1"/>
  <c r="G183" i="20" l="1"/>
  <c r="L183" i="20"/>
  <c r="J183" i="20"/>
  <c r="K183" i="20" s="1"/>
  <c r="M183" i="20" s="1"/>
  <c r="N183" i="20" s="1"/>
  <c r="B184" i="20"/>
  <c r="H183" i="20"/>
  <c r="I183" i="20" s="1"/>
  <c r="F183" i="20"/>
  <c r="E183" i="20" s="1"/>
  <c r="G184" i="20" l="1"/>
  <c r="H184" i="20" s="1"/>
  <c r="F18" i="20" s="1"/>
  <c r="F184" i="20"/>
  <c r="F17" i="20" s="1"/>
  <c r="N184" i="20"/>
  <c r="L17" i="20" s="1"/>
  <c r="E184" i="20"/>
  <c r="L184" i="20"/>
  <c r="I184" i="20"/>
  <c r="J184" i="20"/>
  <c r="K184" i="20" s="1"/>
  <c r="M184" i="20" s="1"/>
  <c r="F19" i="20" s="1"/>
</calcChain>
</file>

<file path=xl/comments1.xml><?xml version="1.0" encoding="utf-8"?>
<comments xmlns="http://schemas.openxmlformats.org/spreadsheetml/2006/main">
  <authors>
    <author>FERNANDO BAUER NETO</author>
    <author>Autor</author>
    <author>GUSTAVO KLINGUELFUS</author>
  </authors>
  <commentList>
    <comment ref="AU3" authorId="0" shapeId="0">
      <text>
        <r>
          <rPr>
            <b/>
            <sz val="9"/>
            <color indexed="81"/>
            <rFont val="Tahoma"/>
            <family val="2"/>
          </rPr>
          <t xml:space="preserve">CEEE-D:
</t>
        </r>
        <r>
          <rPr>
            <sz val="9"/>
            <color indexed="81"/>
            <rFont val="Tahoma"/>
            <family val="2"/>
          </rPr>
          <t>Marcar um "X" onde aplicável. Na potência da fonte, informar a potência da fonte, se aplicável.</t>
        </r>
      </text>
    </comment>
    <comment ref="J13" authorId="1" shapeId="0">
      <text>
        <r>
          <rPr>
            <b/>
            <sz val="9"/>
            <color indexed="81"/>
            <rFont val="Tahoma"/>
            <family val="2"/>
          </rPr>
          <t xml:space="preserve">CEA:
</t>
        </r>
        <r>
          <rPr>
            <sz val="9"/>
            <color indexed="81"/>
            <rFont val="Tahoma"/>
            <family val="2"/>
          </rPr>
          <t>Inserir apenas números&lt;img src="data:image/png;base64,iVBORw0KGgoAAAANSUhEUgAAALkAAAAmCAYAAACYnTrKAAAAAXNSR0IArs4c6QAAAARnQU1BAACxjwv8YQUAAAAJcEhZcwAACxEAAAsRAX9kX5EAABX5SURBVHhe7ZwJeFbVmcfvkhASSEJYhKiICRRZEnYFRFCpe+u4DHVhRwSsQ/RpO053pzqOo51pOwraWhRJJKC109GquFXHZVCrVYQI2ooJAXHBArJpSfLd2//vft/55ubmCwlNAsHJ/3ne79z9nnvO/33Pe95zzmdbHWgUs2ZfkadkrG3bJ/u+X1m6bOkyjs+cNSfLsuwLbNvqZ1l+he9bq8tK7/00cc+3lfyP5HXJmZJq3ff2lfPm96iri12p+7r6vrfa82LP3VdW+hed53nZjm1fbNl2P73nJb3vhWX33lPDuQ60HE4i7UAEIl5XJddKLofgSn2OJ5Atgp+nVES0r7It+6L4YcG2RGSrWELZniIplFi2456gZLoIXqf0asdx2EcpuojU80XwsxPvmad0POc60DroIHkjEPF6KZGltn5s+f5vlb4mQsqCB6AFhPSQ8lPtJctRhGfbtJDh8nUldSLwa0o/l/Xn2aCnZLTkh1KAFUrXSxbMnjM3R2kHWgEdJG8caRKs7i6xeaTSuyRjJAZY+iskx+r86uCIIBLvSqQQPVq+OWoBLlO6TfKH4IhlpUvSdP2estJlnra5P1P7HXXTSugoyMaxR5IruVhWfYPS9yQZEoPdkkWSKrH52OBIHI9J8uSOHKv7Rmg78NUT2CXuLxWBr5cP/wEHdM1nSlwdO1UtxVHaHiz5nWSvpAOtgA6SN4JYnfWxiLpENDxZuz+RdJd8zDmBTuG7EtyVVyWB350ABB0h0t4seVnyVvxwoDRvSraI4DuDI4LjuDzzbpH9fKUoTa2kVJ1VWpEjGoXF0wdIxodkuCQzcbpZKCyamqF7RoeeMb6gaFpB4nSz0BFdaQKz51zZW75yF5E1JrP7QdmypbXqlLoiJaTHSndCRMqAuDNnX5GmQsUiY/V36nhgyect+Hrn2pqaHp7nf1JWurRe5GTOnHmO3pHvW36G67o7l96zJKkELUFB8TT8+rPie0msq6oo/1Niu00hQmIcLozvBeC9JZUVyzfGd5uGSN5X3ZwHtNk7fiRwBcur3iq/PrHbJDpI/gWGSDZUyZr4XhLfEcl+mthuU+j9ZUpmxPcC0Kpdove/Hd9tGiJ5gUj+v9o8On4kIPnPRfKrE7tNosNd+eKDjm1Y/t/VedKSS+uIJqgJtodIV0yoTC20s1eaQzOzvbLiPvzFeji+aGonx3aO0SZ+qemYEV7D19yse3dI64ga1IOa0i62ZfdhU0KTD7juQ92zRffsiB9qHygYenm67aR106Yt12K/8hdEURqD/EaVhZPjqHA8z9tT9dZyOpitBtVXN1k4lZty43u7N1WU70+cSiJhyU2fwOA6WdL/SGzXg/KMGyYXx05XHdRIdm9a37DuoigsnpEmouQqK5bysnNTor71/uFK4IYB/ZI1en+yU613SunsXPV/Oul9Xsyr21G9fmUscbpVLHlA8qDALHu+bj9XuydKunA8DlsZ89Xk2Y+qAJa/t67sw8QJ7uurZK7kYslASZjkRA8o4F8qU08oU8lK1n1EEEokkyQDJOY+Cud9yRuSmyQUSJOF3JZQBSp/PvnsrzKYqFTGwN+i9BUJyr9aeUxGUFRpw1VO47TJd6ksbYi4Ttuvqxyer7FiGzPsdFlU/wIdCxNgm55TrrKhozs2fiiJu3Vuj56dp2eTFwzKKXq2jISPf0848h3JU7pui55BDJ46wYj8kySMRySMyBIdekAVtU8k6KVnnaFnYXBOkhC7/0hCTP8FHVc9lH+ushilbQa4iPkDdY5tGSNf+bF1nLCp/Zzy+Lh4skb5OEfXUNcG2yWPKo879Cx87Mm6h7yO132MS8iI+nTc35VxfR6utQrJC4fNzNJdKgj/O9o3ZEsFhqB/Vud539u8fgVEpXN1s2SmhGYwFSA7SjFDH/YsB3Qflf8zCQplCisKNJkPm6v7CN0dcqiFsmSEsURYvQmSVFEBiFAquVVFuVuG6AxV8L9pHwtqWicDLO1adS4X25bzhIrmv7SP0hig0KNUPjdq+4fxQ0kcJ0GRbpFcIoGEUVA/T0q+JyGkyfaBUCXh/URxiOqcLYkOQFF/dBJX6ftuUDpLh/i+zhJAPWG8GDMI9+9e03dOUUuNoWrgk0u4h+fRKSVMGwWt5GN65LctP5beYp9cN5yg26ZqO0xwXvKyJBwF4MMudp3ANQHDJNMlhuCmQMgQ24APJ3Mlxw+ZijsEZDGsr0oMwbmWODQhOXMf5xja5rrDApEVIkE48msIDiGoIJNPLOVC7U3Rob665wfaZ+DIEBziGTeC8j1JFf/vqqWopW4KlAfkmCYxBCcPNP+mpaN+aB2ukfBOwpu0ilFgTTm3WRLTQ6Sg1tckYYIbV4z6+5JEz/SZrhAF+cqWhAkORuk74UYqcM91EilMkuAoCxEl8y3B+ITeiYJEjcVBw7EtHy1kIpIBL3rM84MXYKnCOFpfgyUGkDasGPjrP5dcLonGeIfajtMjsR0FFXKTCvv7SsP38XG0FocFqiQKGgsaBnFuWq/Pg704uujiIqU0u4OCI3FQcY9KKJOwy9Vb1x+f2G4uKAuG/sNWD5KihBiHMJgUhtGAZEwWi2KlhHPfkDO/X/UZzjPAwmOtwwoCiZmrEwVKzPN+IQkPXnE95E8FOr7BvJ0QGGv4roRvMkBpR8vawM8WIVVPm8p5R3YCNyGYJddMUJHqnC6ncIylM6DD1pgrxH0fqVTww3l3ewH5rWdF1ATT3FKpDTp5KaDvstd4ln+PtrG4Sah/hnVsKZ6ssbzblG6N79bDp6oHWuK18d16qOacZI2oiG8fdX1+L3lIkuq5UaDszLfhG/dx4G8Ec4N4Z9SoYkhRmBahsXCSr141KXMs6EAawb9uTgX/LYgqRnsECnkwisg30TpFv824ai1B3fux2lTPPhhgLY0bacD38Z3NeS7XcH1LjVNLv+OAaCpmistyeki+IkllHZqDA30E+cAnbLHWHsGwC4qm4fun8kEJ6UY7910L3Aw6mKYTaIACHasOLOfoM0SRy7nEedzBKMl5F/dFW16eS97CdcQ217WG0vKMNqn/A5JcTdomyZ9CslES9kej6EKYS2k0s9J0NdJx0OkhsmCEcBYht8WSVBV8pCNKDLmZVl/9Rt2EPonITCrfF9+bMqJz9mfJJ5Jz9VAWZhC6Zd8IJMXlwP3DtQqfQxZIOPeG3sfMSvIXPk+IkHpBCXgX4xX424RS6fyGlYJ3XSUhXBlWCr4XRQn39QzgAa4QfQkjtByEG6N9oFaBLY0mjPQbiSl0OpA3isyEfxqF7iNTj8f3ApDRCgkxZCoqrEDv+74/ruqt8q26j0INohX6WvXCrW9okwpkLkjUItysfNAhPeRQPocoeVBCaoCf+4SEDl1ywEy4XUIZ/lpiypEmfJW+8WN9I5GEsCUmQkM5QBgqnQG3N0U6yBcpA91t27WW721Un6BaHeJ9ruv63XO798zpmtMvN6d7kWPbWZ4v79/zrLpY3a4N765fEfNisbzc7j36HdOPQEASu/fsWl25pTIY6u/V46j8/F75Z6WlpWfruZbtuNbefbvXVm7e+PvOGZmZtXW1dZ99vs+XUh5t2e4g2aku8ezWAwcc5W2ynkCH0tQ7ysG3hDvLuLz3ShiHYdBpvb57p55PVIj4PIqBghg8rMeLh7bSlsTJW5fkhBDx46PYpowtUMb+zAiXbbvq8Hj/qOMMJEWbyzDaG8mjIMRKywahfZFvu+M4QZ9FFY6fCZne6ZnXkwGiNJFpx9FH5a/plpO32XHcwbqlP9cm8P6i2y+7teSa+6/X3TfEuZPEcTq3ReeO1+Fr9XDmsUdj2ga0lIN0fa2uTzniqXPBiOfCkpUTlC86X2YBB2CfGDbzTjA+Bs/p2x72PC8UJ7dl6f1pet5T8f36mDVnyYSt27aev79mv/LtWVK8z3Z8uqOqpq52fJrr0nJR92mxWKyXnmuMAMrP8yH7i2L0L6TkzLUJT9A6bHNXUA4GFWi6ojJPYobp1SR5ZHqOJEzwagmK0i4gywTLomaL/JkIC2Rglh2KOr9nXq/vjx0xbt2kE0/dIdk58cRJO08de9rqMyec+dDIoaPGjRgycnLRwKIp3bv1uFVkYSCMclkYkkslQGXSwFpCSCzZj1X1X1faGMEPMYKFHY364znZ2dMH9x80d8Tg4ZP5/tFFYwZMHv/lB8cUj7lJZVRNOZ0yZuKOYYOGv3lC4aBnkeOO7vdK54zOzMknarNXBGe2YdTtaVhAB0BrkpwX75Hlxa8jZEjGjHSX1gaFoZTKpZLRWIBy/EgyJbF9yFBQPI2WLKP/sJm9CotnFBYUTZ+i/Wsly13HvTO7S/bmHt16rBp4/MCXTh414ZcnDR97tVyEs8aNHH+r9n8iEq/8yulfrZC8OHbE2A15OXmnqIJOlUySTMzolIH14bsZI2DYGqE8DtR6pUJnlRuWi2bd+L40/QwOJVcltUPgluAhJL9drV1m7x69v5vZOfN8yimrc9bJx/Q+ps+AfgPulvSUIRh72tjTJ5096Zxzz5hw5meD+w+ZO2H0KT8dNXT0w3169Xm5W0633+reMaqjZyQ/Ur3NlhRL+mo/U55CA6VrTZKHQfNFh9II8yVMTz/aeYHYL0iw9AeloS1BwdDpfeRSsFBhhpo//NZL5RuinJskPygaWHz9hDETc0XoUV8qGDgmLzcPa32SLLQr4q/Q/qNds7rin/N9WGLK8mDJ21wwsDJKYgwDeE4uOPHlgxnLOOywbSdfCstotiEjbgl9GebfpOtclhQhJ81Ny5ORSCs8rnC/iD0z/6j8C9QSnCDCnzh+1ATcQOqN6RG4ObhV89X6XqL7LxXZi0T6JNkPSHJdnC0h5GQkR9KciqRpDUu+xLy0xSNYLUFh8bQCWewxthNMtvqj5HkV1K9U1otjMf8etUQPSzb17dN3u+s4kB7lDJOL7+B7wt8X7ly1OuQ44Z4QRQnj020fOy0ZgDlMsLHu0dHv5n4HwYn8zIxMT3X0gfzyV5QuUY95mQwU0TnVJREn9ygpwGUFRVPzjxtyeaemLDm9WoayjdA0Mrx8JGP7vn27Xq+suO9BFdAfJe9KPqqsKNtTvaH8kLUkBwmsXVu1EocYrV/EletKa99bd9/HVRXlhLxVp6XP2raPT7/btmJNuitMxmKehRF64dHBhyMKlRXlu7dVPdKckuaaetfJWjTw95qC66YTLm0LgjpZWXXhcFtz0UedWFOHRIbC84W+MFA9+1VvrdhXveFXNSJ5g3JShdgX4dBrO9oMEx5LzguPAAKMkztDB7Ke8qi5rfY8v978jRAgwDliE73osFtweGEH4cFoR5iQHN/XIJ/yBRNbSTDDc2TMizEZKuqipVpj2a/k2vsJ2+J7R0FUp966UOGMnFyXeH14TnpzcJXy+kbJNfevUkq41yzONqClJjjQJpPj4uXUoKz+XscZXW+Tdzp6uHrpNoVurJZy4DM5ngGOZGwygVd9y2OGG6CAmLFmQAeA+O1SST3Lpe961t9bY0KIyUUXCUCYb+mlkKGpluUQwme0L7oWEQIypzu0qITRQJuBHMoxPPcdpb9Iz+FfuMJgGmu1jkeJ3l01wJgAUyfqQeXHXHIG2sJgBJIZkdFZhCHYLIyIxsnJOwsZuI86f0kSBseJkzN5K4xWieJI8XfqlwHDMMbpOLH76DtbBY7ne8Sn/1NCoYcn2oSnSmJFXlaJ3FpVsSLeSfB9CIAiEMoygLDh+xgOZoj4jurqB40SscjAEN7AuAFtNfnroLHo9stFRptpssyPN9NIUUKjwFjXj3TNUtt2VnmeVyWisxiEoXYz9YFroy7OQ2rZnvctnxXo/FtWGNyXqqWkFXxaEp2lB1CaqJUP4NiOCGWv0ibD6CnLVnm5QwnRMJTa1FF4iJ6pBJxnCkCL4fseA4PkKdrZpDzbJFKUbDfkZvDvUH/HpoRmWZVjq9B9KoKpt7+u9PZXWhsYBIyj/7BZnZTpibqGxQ3MdYjPE7btvfqaYMmXzj0i/yhZOXoPPiphxFMlrLxRC2B/ouuYb0GBErkw+J06EhTIYcPCkvuPlSXlbx2YM25IHox0iqhPe77/0p2LpiZJFoxKWrbKgyVhyespHzOq+KLKZ5YqeqsKn+/nH7W4BgNTqXvxkaORlBsdx7E8L/ZlbbNKieupO7lT/lq9hjn+pnVhUcQti26/NDBYJSUru+l9A8XeibZlEwkydc51i23P3uU7Xk+dH6cTp+kYz6ZVxlUjL4T2ntb57a7jTpIy09KY0UkUcrnexdK7Bii55gEW44T/dYxWvEycqZNBYFUQo8kYRvKqZ8ED5vUkQSuEcuMhJF1nld3qxYsuw3g2C0mSGxQUT8smlqknMfxe69vWB5VrS41lSok+g6danV0nz3Xs3sqA5Tjp+z3f2lq57t6UFgYUDpuRKcWRYviu7bh7a+tqP9i8fkW7GfFMhWsXrHRqHc+udWOxJYtZ9Xdg6Ho75liunW7jsjB/BfxFpLtu0W2XEu4KwHOVeLfdVW+aSaP4hwX3O05arb3ojhnhlrdVIKWw7Vrf9erqYovvnmkse5tg4cIySwXkSnm9O+6a1WbvakDyDhxezJp9BZEPBqkA1vQPpcuWBqt0dG6ykp1ezF/nuMHCX1oLztfoHDFkLD3AKL2q49sSz2NMgJg/ZvBtKdnbOhcoiM5nyzCdLMtqpgqs1bmgv6BzWGFX+7SyAbheyTm6552y0nuj/YR2iXbU0etAAjTLTK2lk4v7F56n8q+Sm0Vw3A7Wkn5LYvpArDZipRCEZtu4L5CbDiozQy8Uwf9FKQoBYXEdvymCE6Vh3Sn/3Rie7so0WtaMJiFy47qVyzoyyntEoIPk7RMEA5gFWCZfPBzBovOIZYaw0Q4t+LNYyBA5E8jCAYFaz/d+o4abEGVfXdPrynkLiKydJznfdd35clFvEYHvVB/j1a/NCC+w/z9IKRh2py/1uJRl8uw5c4Mp0+0dHSRvnyCMx1+EsLg3PNWX6AMkniuiYnGjfZh8kQ8L+01J+E8x051g9bxPePchOb/VsViMDt8kEXvj0nuWbFTnepoIfLvkXJE+JS/U0SYmz7zv/9Z1O3TvaRdemFoh2hM6SN4+wWoZwrMI82sM6Jw9I4JV+rZNlCMahmNgByKzej688t1T7+s9uRgcI3pl19XVeQKh3IyZs2Zn+Z7HnyVt0zUD1Ho06KtNmTKFDhx/fISrNFcEJ5p2Xm63TuHFI+0SHSRvn8APJ4w7RESMjjp/LoL9swiHvx79awvcB8KP+NYFM2fNMfVbJzfkaVl5yH+ilKTnfWXLapQyN6mvXJXrdQ7SggYEB1lZXfXs4P/Wy9URxe9nXrv8eB/St2t0kLydQQSGxGskIyWMBCbXgmr7KcleuQ2swLpB209KggEUpZ9InpEUSiZI+vk+/9sYPO8xyYeO4zKwxT+ZGetLHJq5/MwK5I+ROM5fwwXhPN2zWhIPddrB/yNukQT/zKX0WclLEhMzb6ewrL8CDQKlA2C0l/EAAAAASUVORK5CYII=" alt="imagem"&gt;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 xml:space="preserve">CEA: </t>
        </r>
        <r>
          <rPr>
            <sz val="9"/>
            <color indexed="81"/>
            <rFont val="Tahoma"/>
            <family val="2"/>
          </rPr>
          <t xml:space="preserve">Caso o projeto contemple o atendimento a mais de uma UC, preencher a tabela ao lado "Lista de UC's beneficiadas pelo projeto"
</t>
        </r>
      </text>
    </comment>
    <comment ref="J15" authorId="1" shapeId="0">
      <text>
        <r>
          <rPr>
            <b/>
            <sz val="9"/>
            <color indexed="81"/>
            <rFont val="Tahoma"/>
            <family val="2"/>
          </rPr>
          <t xml:space="preserve">CEA:
</t>
        </r>
        <r>
          <rPr>
            <sz val="9"/>
            <color indexed="81"/>
            <rFont val="Tahoma"/>
            <family val="2"/>
          </rPr>
          <t>Inserir apenas números para corresponder a um dos seguintes formatos:
(xx) xxxx-xxxx
(xx) xxxxx-xxxx</t>
        </r>
      </text>
    </comment>
    <comment ref="J21" authorId="2" shapeId="0">
      <text>
        <r>
          <rPr>
            <sz val="9"/>
            <color indexed="81"/>
            <rFont val="Tahoma"/>
            <family val="2"/>
          </rPr>
          <t>Inserir o número aproximado de pessoas que serão beneficiados com as ações deste projeto, por exemplo: funcionários, moradores, etc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</rPr>
          <t xml:space="preserve">CEEE-D:
</t>
        </r>
        <r>
          <rPr>
            <sz val="9"/>
            <color indexed="81"/>
            <rFont val="Tahoma"/>
            <family val="2"/>
          </rPr>
          <t>Inserir apenas números</t>
        </r>
      </text>
    </comment>
    <comment ref="J29" authorId="1" shapeId="0">
      <text>
        <r>
          <rPr>
            <b/>
            <sz val="9"/>
            <color indexed="81"/>
            <rFont val="Tahoma"/>
            <family val="2"/>
          </rPr>
          <t xml:space="preserve">CEEE-D:
</t>
        </r>
        <r>
          <rPr>
            <sz val="9"/>
            <color indexed="81"/>
            <rFont val="Tahoma"/>
            <family val="2"/>
          </rPr>
          <t>Inserir apenas números para corresponder a um dos seguintes formatos:
(xx) xxxx-xxxx
(xx) xxxxx-xxxx</t>
        </r>
      </text>
    </comment>
  </commentList>
</comments>
</file>

<file path=xl/comments10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1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2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3.xml><?xml version="1.0" encoding="utf-8"?>
<comments xmlns="http://schemas.openxmlformats.org/spreadsheetml/2006/main">
  <authors>
    <author>Autor</author>
  </authors>
  <commentList>
    <comment ref="N1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Preencher apenas caso os valores sejam conhecidos. Caso nada seja informado, será utilizado FCP = 0,1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 xml:space="preserve">CEEE-D:
</t>
        </r>
        <r>
          <rPr>
            <sz val="9"/>
            <color indexed="81"/>
            <rFont val="Tahoma"/>
            <family val="2"/>
          </rPr>
          <t>Preencher apenas caso os valores sejam conhecidos. Caso nada seja informado, será utilizado FCP = 0,1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 xml:space="preserve">CEEE-D:
</t>
        </r>
        <r>
          <rPr>
            <sz val="9"/>
            <color indexed="81"/>
            <rFont val="Tahoma"/>
            <family val="2"/>
          </rPr>
          <t>Preencher apenas caso os valores sejam conhecidos. Caso nada seja informado, será utilizado FCP = 0,1</t>
        </r>
      </text>
    </comment>
  </commentList>
</comments>
</file>

<file path=xl/comments14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5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6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2.xml><?xml version="1.0" encoding="utf-8"?>
<comments xmlns="http://schemas.openxmlformats.org/spreadsheetml/2006/main">
  <authors>
    <author>Gustavo Klinguelfus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3.xml><?xml version="1.0" encoding="utf-8"?>
<comments xmlns="http://schemas.openxmlformats.org/spreadsheetml/2006/main">
  <authors>
    <author>Gustavo Klinguelfus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4.xml><?xml version="1.0" encoding="utf-8"?>
<comments xmlns="http://schemas.openxmlformats.org/spreadsheetml/2006/main">
  <authors>
    <author>Gustavo Klinguelfus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5.xml><?xml version="1.0" encoding="utf-8"?>
<comments xmlns="http://schemas.openxmlformats.org/spreadsheetml/2006/main">
  <authors>
    <author>Gustavo Klinguelfus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2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22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27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32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43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54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54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54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54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60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65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65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66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71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71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76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77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77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77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82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82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87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88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88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88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G93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93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99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99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G100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J100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J105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J105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6.xml><?xml version="1.0" encoding="utf-8"?>
<comments xmlns="http://schemas.openxmlformats.org/spreadsheetml/2006/main">
  <authors>
    <author>Gustavo Klinguelfus</author>
    <author>Francisco Evaristo Gomes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10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42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52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5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63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690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74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798" authorId="1" shapeId="0">
      <text>
        <r>
          <rPr>
            <b/>
            <sz val="8"/>
            <color indexed="81"/>
            <rFont val="Tahoma"/>
            <family val="2"/>
          </rPr>
          <t xml:space="preserve">CEEE-D: </t>
        </r>
        <r>
          <rPr>
            <sz val="8"/>
            <color indexed="81"/>
            <rFont val="Tahoma"/>
            <family val="2"/>
          </rPr>
          <t>Coeficiente de variação</t>
        </r>
      </text>
    </comment>
    <comment ref="D85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9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Coeficiente de variação</t>
        </r>
      </text>
    </comment>
  </commentList>
</comments>
</file>

<file path=xl/comments7.xml><?xml version="1.0" encoding="utf-8"?>
<comments xmlns="http://schemas.openxmlformats.org/spreadsheetml/2006/main">
  <authors>
    <author>Gustavo Klinguelfus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8.xml><?xml version="1.0" encoding="utf-8"?>
<comments xmlns="http://schemas.openxmlformats.org/spreadsheetml/2006/main">
  <authors>
    <author>Francisco Evaristo Gomes</author>
    <author>Gustavo Klinguelfus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CEEE-D: Vida útil informada pelo fabricante.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H108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H112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H115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H128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H132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H136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H149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H153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H156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H164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H168" authorId="1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9.xml><?xml version="1.0" encoding="utf-8"?>
<comments xmlns="http://schemas.openxmlformats.org/spreadsheetml/2006/main">
  <authors>
    <author>Gustavo Klinguelfus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 vida útil
em anos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no mínimo
3 orçamentos para
cada item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CEEE-D: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sharedStrings.xml><?xml version="1.0" encoding="utf-8"?>
<sst xmlns="http://schemas.openxmlformats.org/spreadsheetml/2006/main" count="4751" uniqueCount="1708">
  <si>
    <t>MWh/ano</t>
  </si>
  <si>
    <t>kW</t>
  </si>
  <si>
    <t>R$/MWh</t>
  </si>
  <si>
    <t>R$/kW</t>
  </si>
  <si>
    <t>meses</t>
  </si>
  <si>
    <t>Localização</t>
  </si>
  <si>
    <t>Tipologia</t>
  </si>
  <si>
    <t>INFORMAÇÕES SOBRE O PROJETO</t>
  </si>
  <si>
    <t>INFORMAÇÕES SOBRE A UNIDADE CONSUMIDORA</t>
  </si>
  <si>
    <t>Atividade</t>
  </si>
  <si>
    <t>Tarifa</t>
  </si>
  <si>
    <t>Subgrupo tarifário</t>
  </si>
  <si>
    <t>CEE</t>
  </si>
  <si>
    <t>CED</t>
  </si>
  <si>
    <t>EE</t>
  </si>
  <si>
    <t>RDP</t>
  </si>
  <si>
    <t>TOTAL</t>
  </si>
  <si>
    <t>Lâmpadas</t>
  </si>
  <si>
    <t>Reatores</t>
  </si>
  <si>
    <t>Potência</t>
  </si>
  <si>
    <t>Quantidade</t>
  </si>
  <si>
    <t>Funcionamento</t>
  </si>
  <si>
    <t>W</t>
  </si>
  <si>
    <t>h/ano</t>
  </si>
  <si>
    <t>Potência instalada</t>
  </si>
  <si>
    <t>Fator de coincidência na ponta</t>
  </si>
  <si>
    <t>Energia consumida</t>
  </si>
  <si>
    <t>Demanda média na ponta</t>
  </si>
  <si>
    <t>Tempo de utilização do sistema, em um dia</t>
  </si>
  <si>
    <t>Dias de utilização do sistema, em um ano</t>
  </si>
  <si>
    <t>h/dia</t>
  </si>
  <si>
    <t>dia/ano</t>
  </si>
  <si>
    <t>Redução de demanda na ponta</t>
  </si>
  <si>
    <t>%</t>
  </si>
  <si>
    <t>Energia economizada</t>
  </si>
  <si>
    <r>
      <t>FCPa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</si>
  <si>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FCPp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</si>
  <si>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ilumin 4</t>
  </si>
  <si>
    <t>ilumin 5</t>
  </si>
  <si>
    <t>ilumin 6</t>
  </si>
  <si>
    <t>ilumin 7</t>
  </si>
  <si>
    <t>ilumin 8</t>
  </si>
  <si>
    <t>ilumin 9</t>
  </si>
  <si>
    <t>ilumin 10</t>
  </si>
  <si>
    <t>ilumin 11</t>
  </si>
  <si>
    <t>ilumin 12</t>
  </si>
  <si>
    <t>ilumin 13</t>
  </si>
  <si>
    <t>ilumin 14</t>
  </si>
  <si>
    <t>ilumin 15</t>
  </si>
  <si>
    <t>ilumin 16</t>
  </si>
  <si>
    <t>ilumin 17</t>
  </si>
  <si>
    <t>ilumin 18</t>
  </si>
  <si>
    <t>ilumin 19</t>
  </si>
  <si>
    <t>ilumin 20</t>
  </si>
  <si>
    <t>ilumin 21</t>
  </si>
  <si>
    <t>ilumin 22</t>
  </si>
  <si>
    <t>ilumin 23</t>
  </si>
  <si>
    <t>ilumin 24</t>
  </si>
  <si>
    <t>ilumin 25</t>
  </si>
  <si>
    <t>ilumin 26</t>
  </si>
  <si>
    <t>ilumin 27</t>
  </si>
  <si>
    <t>ilumin 28</t>
  </si>
  <si>
    <t>ilumin 29</t>
  </si>
  <si>
    <t>ilumin 30</t>
  </si>
  <si>
    <t>ilumin 31</t>
  </si>
  <si>
    <t>ilumin 32</t>
  </si>
  <si>
    <t>ilumin 33</t>
  </si>
  <si>
    <t>ilumin 34</t>
  </si>
  <si>
    <t>ilumin 35</t>
  </si>
  <si>
    <t>ilumin 36</t>
  </si>
  <si>
    <t>ilumin 37</t>
  </si>
  <si>
    <t>ilumin 38</t>
  </si>
  <si>
    <t>ilumin 39</t>
  </si>
  <si>
    <t>ilumin 40</t>
  </si>
  <si>
    <t>ilumin 41</t>
  </si>
  <si>
    <t>ilumin 42</t>
  </si>
  <si>
    <t>ilumin 43</t>
  </si>
  <si>
    <t>ilumin 44</t>
  </si>
  <si>
    <t>ilumin 45</t>
  </si>
  <si>
    <t>ilumin 46</t>
  </si>
  <si>
    <t>ilumin 47</t>
  </si>
  <si>
    <t>ilumin 48</t>
  </si>
  <si>
    <t>ilumin 49</t>
  </si>
  <si>
    <t>ilumin 50</t>
  </si>
  <si>
    <t>Tipo de equipamento / tecnologia</t>
  </si>
  <si>
    <t>R$</t>
  </si>
  <si>
    <t>kWh/mês</t>
  </si>
  <si>
    <t>P</t>
  </si>
  <si>
    <t>FP</t>
  </si>
  <si>
    <t>Materiais e equipamentos</t>
  </si>
  <si>
    <t>Transporte</t>
  </si>
  <si>
    <t>Outros custos indiretos</t>
  </si>
  <si>
    <t>Administração própria</t>
  </si>
  <si>
    <t>Marketing</t>
  </si>
  <si>
    <t>Descarte de materiais</t>
  </si>
  <si>
    <t>Medição e verificação</t>
  </si>
  <si>
    <t>Previsto</t>
  </si>
  <si>
    <t>Treinamento e capacitação</t>
  </si>
  <si>
    <t>CUSTOS TOTAIS</t>
  </si>
  <si>
    <t>ORIGEM DOS RECURSOS</t>
  </si>
  <si>
    <t xml:space="preserve"> </t>
  </si>
  <si>
    <t>VALORES EM MOEDA ORIGINAL</t>
  </si>
  <si>
    <t>AMORTIZAÇÃO</t>
  </si>
  <si>
    <t>PARCELA</t>
  </si>
  <si>
    <t>FRC</t>
  </si>
  <si>
    <t>MATERIAIS E EQUIPAMENTOS</t>
  </si>
  <si>
    <t>Preço unitário</t>
  </si>
  <si>
    <t>Vida útil</t>
  </si>
  <si>
    <t>Mão de obra própria</t>
  </si>
  <si>
    <t>Mão de obra de terceiros</t>
  </si>
  <si>
    <t>Horas</t>
  </si>
  <si>
    <t>Valor da hora</t>
  </si>
  <si>
    <t>Consumo de energia</t>
  </si>
  <si>
    <t>anos</t>
  </si>
  <si>
    <t>ESTIMATIVA DAS PARCELAS DO CONTRATO DE DESEMPENHO</t>
  </si>
  <si>
    <t>SALDO DEVEDOR</t>
  </si>
  <si>
    <t>Multa atraso</t>
  </si>
  <si>
    <t>MULTA</t>
  </si>
  <si>
    <t>ENCARGOS POR ATRASOS</t>
  </si>
  <si>
    <t>RESUMO DO CÁLCULO DAS PARCELAS</t>
  </si>
  <si>
    <t>Divisão de valores</t>
  </si>
  <si>
    <t>Iluminação</t>
  </si>
  <si>
    <t>Condicionamento ambiental</t>
  </si>
  <si>
    <t>Motores</t>
  </si>
  <si>
    <t>Sistemas de refrigeração</t>
  </si>
  <si>
    <t>Aquecimento solar de água</t>
  </si>
  <si>
    <t>Equipamentos hospitalares</t>
  </si>
  <si>
    <t>Outros</t>
  </si>
  <si>
    <t>RCB limite</t>
  </si>
  <si>
    <t>PREMISSAS PARA A MEDIÇÃO E VERIFICAÇÃO</t>
  </si>
  <si>
    <t>Amostragem</t>
  </si>
  <si>
    <t>População</t>
  </si>
  <si>
    <t>Total</t>
  </si>
  <si>
    <t>AQUECIMENTO SOLAR DE ÁGUA</t>
  </si>
  <si>
    <t>CONTRATO DE DESEMPENHO</t>
  </si>
  <si>
    <t>CV</t>
  </si>
  <si>
    <t>Precisão</t>
  </si>
  <si>
    <t>Terceiros</t>
  </si>
  <si>
    <t>Consumidor</t>
  </si>
  <si>
    <t>Vida útil (anos)</t>
  </si>
  <si>
    <t>cond 1</t>
  </si>
  <si>
    <t>cond 2</t>
  </si>
  <si>
    <t>cond 3</t>
  </si>
  <si>
    <t>cond 4</t>
  </si>
  <si>
    <t>cond 5</t>
  </si>
  <si>
    <t>cond 6</t>
  </si>
  <si>
    <t>cond 7</t>
  </si>
  <si>
    <t>cond 8</t>
  </si>
  <si>
    <t>cond 9</t>
  </si>
  <si>
    <t>cond 10</t>
  </si>
  <si>
    <t>cond 11</t>
  </si>
  <si>
    <t>cond 12</t>
  </si>
  <si>
    <t>cond 13</t>
  </si>
  <si>
    <t>cond 14</t>
  </si>
  <si>
    <t>cond 15</t>
  </si>
  <si>
    <t>cond 16</t>
  </si>
  <si>
    <t>cond 17</t>
  </si>
  <si>
    <t>cond 18</t>
  </si>
  <si>
    <t>cond 19</t>
  </si>
  <si>
    <t>cond 20</t>
  </si>
  <si>
    <t>Potência nominal de refrigeração</t>
  </si>
  <si>
    <t>BTU/h</t>
  </si>
  <si>
    <t>W/W</t>
  </si>
  <si>
    <t>Coefiente de eficiência energética</t>
  </si>
  <si>
    <r>
      <t>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</si>
  <si>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</si>
  <si>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Potência média na ponta</t>
  </si>
  <si>
    <t>Potência média utilizada</t>
  </si>
  <si>
    <t>Energia</t>
  </si>
  <si>
    <t>economizada</t>
  </si>
  <si>
    <t>Redução de</t>
  </si>
  <si>
    <t>demanda na ponta</t>
  </si>
  <si>
    <t>Custo</t>
  </si>
  <si>
    <t>anualizado</t>
  </si>
  <si>
    <t>Benefício</t>
  </si>
  <si>
    <t>final</t>
  </si>
  <si>
    <t>Por uso</t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</si>
  <si>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</si>
  <si>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</si>
  <si>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</si>
  <si>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</si>
  <si>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</si>
  <si>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</si>
  <si>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</si>
  <si>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</si>
  <si>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</si>
  <si>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motor 10</t>
  </si>
  <si>
    <t>motor 11</t>
  </si>
  <si>
    <t>motor 12</t>
  </si>
  <si>
    <t>motor 13</t>
  </si>
  <si>
    <t>motor 14</t>
  </si>
  <si>
    <t>motor 15</t>
  </si>
  <si>
    <t>motor 16</t>
  </si>
  <si>
    <t>motor 17</t>
  </si>
  <si>
    <t>motor 18</t>
  </si>
  <si>
    <t>motor 19</t>
  </si>
  <si>
    <t>motor 20</t>
  </si>
  <si>
    <t>motor 21</t>
  </si>
  <si>
    <t>motor 22</t>
  </si>
  <si>
    <t>motor 23</t>
  </si>
  <si>
    <t>motor 24</t>
  </si>
  <si>
    <t>motor 25</t>
  </si>
  <si>
    <t>motor 26</t>
  </si>
  <si>
    <t>motor 27</t>
  </si>
  <si>
    <t>motor 28</t>
  </si>
  <si>
    <t>motor 29</t>
  </si>
  <si>
    <t>motor 30</t>
  </si>
  <si>
    <t>motor 31</t>
  </si>
  <si>
    <t>motor 32</t>
  </si>
  <si>
    <t>motor 33</t>
  </si>
  <si>
    <t>motor 34</t>
  </si>
  <si>
    <t>motor 35</t>
  </si>
  <si>
    <t>motor 36</t>
  </si>
  <si>
    <t>motor 37</t>
  </si>
  <si>
    <t>motor 38</t>
  </si>
  <si>
    <t>motor 39</t>
  </si>
  <si>
    <t>motor 40</t>
  </si>
  <si>
    <t>motor 41</t>
  </si>
  <si>
    <t>motor 42</t>
  </si>
  <si>
    <t>motor 43</t>
  </si>
  <si>
    <t>motor 44</t>
  </si>
  <si>
    <t>motor 45</t>
  </si>
  <si>
    <t>motor 46</t>
  </si>
  <si>
    <t>motor 47</t>
  </si>
  <si>
    <t>motor 48</t>
  </si>
  <si>
    <t>motor 49</t>
  </si>
  <si>
    <t>motor 50</t>
  </si>
  <si>
    <t>Potência do motor</t>
  </si>
  <si>
    <t>cv</t>
  </si>
  <si>
    <t>Carregamento</t>
  </si>
  <si>
    <t>ambiental</t>
  </si>
  <si>
    <t>refrigeração</t>
  </si>
  <si>
    <t>solar de água</t>
  </si>
  <si>
    <t>hospitalares</t>
  </si>
  <si>
    <t>refrig 1</t>
  </si>
  <si>
    <t>refrig 2</t>
  </si>
  <si>
    <t>refrig 3</t>
  </si>
  <si>
    <t>refrig 4</t>
  </si>
  <si>
    <t>refrig 5</t>
  </si>
  <si>
    <t>refrig 6</t>
  </si>
  <si>
    <t>refrig 7</t>
  </si>
  <si>
    <t>refrig 8</t>
  </si>
  <si>
    <t>refrig 9</t>
  </si>
  <si>
    <t>refrig 10</t>
  </si>
  <si>
    <t>refrig 11</t>
  </si>
  <si>
    <t>refrig 12</t>
  </si>
  <si>
    <t>refrig 13</t>
  </si>
  <si>
    <t>refrig 14</t>
  </si>
  <si>
    <t>refrig 15</t>
  </si>
  <si>
    <t>refrig 16</t>
  </si>
  <si>
    <t>refrig 17</t>
  </si>
  <si>
    <t>refrig 18</t>
  </si>
  <si>
    <t>refrig 19</t>
  </si>
  <si>
    <t>refrig 20</t>
  </si>
  <si>
    <t>Fator de utilização</t>
  </si>
  <si>
    <t>Fator de correção</t>
  </si>
  <si>
    <t>Cidade</t>
  </si>
  <si>
    <t>Condições:</t>
  </si>
  <si>
    <t>Temperatura de armazenamento = 40°C</t>
  </si>
  <si>
    <t>Volume armazenado = Volume consumido</t>
  </si>
  <si>
    <t>Fração solar</t>
  </si>
  <si>
    <t>FS</t>
  </si>
  <si>
    <t>Número médio de banhos na ponta</t>
  </si>
  <si>
    <t>NB</t>
  </si>
  <si>
    <t>Tempo médio de banho</t>
  </si>
  <si>
    <t>T</t>
  </si>
  <si>
    <t>min</t>
  </si>
  <si>
    <t>NC</t>
  </si>
  <si>
    <t>Número de chuveiros por unidade consumidora</t>
  </si>
  <si>
    <t>PC</t>
  </si>
  <si>
    <t>Vazão típica do chuveiro</t>
  </si>
  <si>
    <t>V</t>
  </si>
  <si>
    <t>Fabricante coletor solar</t>
  </si>
  <si>
    <t>NR</t>
  </si>
  <si>
    <t>Área externa</t>
  </si>
  <si>
    <t>Produção média mensal de energia</t>
  </si>
  <si>
    <t>Volume do reservatório térmico</t>
  </si>
  <si>
    <t>VR</t>
  </si>
  <si>
    <t>Cidade de referência</t>
  </si>
  <si>
    <t>Eficiência energética</t>
  </si>
  <si>
    <t>EF</t>
  </si>
  <si>
    <t>FC</t>
  </si>
  <si>
    <t>Produção média mensal de energia por área coletora</t>
  </si>
  <si>
    <t>PAC</t>
  </si>
  <si>
    <t>PEM</t>
  </si>
  <si>
    <t>AC</t>
  </si>
  <si>
    <t>Volume de água quente consumida</t>
  </si>
  <si>
    <t>Número mínimo de reservatórios com apoio elétrico</t>
  </si>
  <si>
    <r>
      <t>m</t>
    </r>
    <r>
      <rPr>
        <vertAlign val="superscript"/>
        <sz val="11"/>
        <rFont val="Calibri"/>
        <family val="2"/>
        <scheme val="minor"/>
      </rPr>
      <t>2</t>
    </r>
  </si>
  <si>
    <t>L/min</t>
  </si>
  <si>
    <t>L</t>
  </si>
  <si>
    <t>kWh/mês/L</t>
  </si>
  <si>
    <t>Potência máxima típica dos chuveiros utilizados</t>
  </si>
  <si>
    <r>
      <t>A</t>
    </r>
    <r>
      <rPr>
        <i/>
        <vertAlign val="subscript"/>
        <sz val="11"/>
        <rFont val="Calibri"/>
        <family val="2"/>
        <scheme val="minor"/>
      </rPr>
      <t>EXT</t>
    </r>
  </si>
  <si>
    <r>
      <t>N</t>
    </r>
    <r>
      <rPr>
        <i/>
        <vertAlign val="subscript"/>
        <sz val="11"/>
        <rFont val="Calibri"/>
        <family val="2"/>
        <scheme val="minor"/>
      </rPr>
      <t>COL</t>
    </r>
  </si>
  <si>
    <r>
      <t>P</t>
    </r>
    <r>
      <rPr>
        <i/>
        <vertAlign val="subscript"/>
        <sz val="11"/>
        <rFont val="Calibri"/>
        <family val="2"/>
        <scheme val="minor"/>
      </rPr>
      <t>AUX</t>
    </r>
  </si>
  <si>
    <r>
      <t>NR</t>
    </r>
    <r>
      <rPr>
        <i/>
        <vertAlign val="subscript"/>
        <sz val="11"/>
        <rFont val="Calibri"/>
        <family val="2"/>
        <scheme val="minor"/>
      </rPr>
      <t>ELE</t>
    </r>
  </si>
  <si>
    <t>Número médio de chuveiros por UC</t>
  </si>
  <si>
    <t>outros 1</t>
  </si>
  <si>
    <t>outros 2</t>
  </si>
  <si>
    <t>outros 3</t>
  </si>
  <si>
    <t>outros 4</t>
  </si>
  <si>
    <t>outros 5</t>
  </si>
  <si>
    <t>outros 6</t>
  </si>
  <si>
    <t>outros 7</t>
  </si>
  <si>
    <t>outros 8</t>
  </si>
  <si>
    <t>outros 9</t>
  </si>
  <si>
    <t>outros 10</t>
  </si>
  <si>
    <t>outros 11</t>
  </si>
  <si>
    <t>outros 12</t>
  </si>
  <si>
    <t>outros 13</t>
  </si>
  <si>
    <t>outros 14</t>
  </si>
  <si>
    <t>outros 15</t>
  </si>
  <si>
    <t>outros 16</t>
  </si>
  <si>
    <t>outros 17</t>
  </si>
  <si>
    <t>outros 18</t>
  </si>
  <si>
    <t>outros 19</t>
  </si>
  <si>
    <t>outros 20</t>
  </si>
  <si>
    <t>Potência nominal do equipamento</t>
  </si>
  <si>
    <t>Fabricante do reservatório térmico</t>
  </si>
  <si>
    <t>Modelo do reservatório térmico</t>
  </si>
  <si>
    <t>Perda específica energética mensal</t>
  </si>
  <si>
    <t>Número de coletores solares</t>
  </si>
  <si>
    <r>
      <t>V</t>
    </r>
    <r>
      <rPr>
        <i/>
        <vertAlign val="subscript"/>
        <sz val="11"/>
        <rFont val="Calibri"/>
        <family val="2"/>
        <scheme val="minor"/>
      </rPr>
      <t>QUE</t>
    </r>
  </si>
  <si>
    <t>350 - 400</t>
  </si>
  <si>
    <t>550 - 600</t>
  </si>
  <si>
    <t>700 - 800</t>
  </si>
  <si>
    <t>1.000 - 1.100</t>
  </si>
  <si>
    <t>1.350 - 1.450</t>
  </si>
  <si>
    <t>hosp 1</t>
  </si>
  <si>
    <t>hosp 2</t>
  </si>
  <si>
    <t>hosp 3</t>
  </si>
  <si>
    <t>hosp 4</t>
  </si>
  <si>
    <t>hosp 5</t>
  </si>
  <si>
    <t>hosp 6</t>
  </si>
  <si>
    <t>hosp 7</t>
  </si>
  <si>
    <t>hosp 8</t>
  </si>
  <si>
    <t>hosp 9</t>
  </si>
  <si>
    <t>hosp 10</t>
  </si>
  <si>
    <t>hosp 11</t>
  </si>
  <si>
    <t>hosp 12</t>
  </si>
  <si>
    <t>hosp 13</t>
  </si>
  <si>
    <t>hosp 14</t>
  </si>
  <si>
    <t>hosp 15</t>
  </si>
  <si>
    <t>hosp 16</t>
  </si>
  <si>
    <t>hosp 17</t>
  </si>
  <si>
    <t>hosp 18</t>
  </si>
  <si>
    <t>hosp 19</t>
  </si>
  <si>
    <t>hosp 20</t>
  </si>
  <si>
    <t>VOLUME DO</t>
  </si>
  <si>
    <t>RESERVATÓRIO (L)</t>
  </si>
  <si>
    <t>POTÊNCIA RECOMENDADA</t>
  </si>
  <si>
    <t>DA RESISTÊNCIA (W)</t>
  </si>
  <si>
    <t>Potência requerida por ciclo</t>
  </si>
  <si>
    <t>Consumo médio por ciclo</t>
  </si>
  <si>
    <t>kWh/ciclo</t>
  </si>
  <si>
    <t>kWh/dia</t>
  </si>
  <si>
    <t>Consumo médio por dia</t>
  </si>
  <si>
    <t>Tempo médio de duração de cada ciclo</t>
  </si>
  <si>
    <t>h/ciclo</t>
  </si>
  <si>
    <t>Número de ciclos por dia</t>
  </si>
  <si>
    <t>ciclo/dia</t>
  </si>
  <si>
    <t>Aquisição de materiais e equipamentos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</si>
  <si>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</si>
  <si>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</si>
  <si>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</si>
  <si>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</si>
  <si>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</si>
  <si>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</si>
  <si>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</si>
  <si>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</si>
  <si>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</si>
  <si>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</si>
  <si>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</si>
  <si>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</si>
  <si>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ao mês</t>
  </si>
  <si>
    <t>Retorno do investimento</t>
  </si>
  <si>
    <t>Recursos de</t>
  </si>
  <si>
    <t>Recursos do</t>
  </si>
  <si>
    <t>consumidor</t>
  </si>
  <si>
    <t>terceiros</t>
  </si>
  <si>
    <t>Total acumulado de custos do projeto</t>
  </si>
  <si>
    <t>Total mensal de custos do projeto</t>
  </si>
  <si>
    <t>PEE</t>
  </si>
  <si>
    <r>
      <t>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</si>
  <si>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</si>
  <si>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pla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</si>
  <si>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qla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</si>
  <si>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pra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</si>
  <si>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qra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</si>
  <si>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ha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</si>
  <si>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</si>
  <si>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plp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</si>
  <si>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qlp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</si>
  <si>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prp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</si>
  <si>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qrp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</si>
  <si>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hp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</si>
  <si>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</si>
  <si>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ILUMINAÇÃO - SISTEMA ATUAL - EX ANTE</t>
  </si>
  <si>
    <t>ILUMINAÇÃO - SISTEMA PROPOSTO - EX ANTE</t>
  </si>
  <si>
    <t>ILUMINAÇÃO - RESULTADOS ESPERADOS - EX ANTE</t>
  </si>
  <si>
    <r>
      <t>RDP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</si>
  <si>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RDP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%</t>
    </r>
  </si>
  <si>
    <r>
      <t>EE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</si>
  <si>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EE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%</t>
    </r>
  </si>
  <si>
    <r>
      <t>qp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</si>
  <si>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</si>
  <si>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ILUMINAÇÃO - EX ANTE</t>
  </si>
  <si>
    <t>CUSTOS DIRETOS - EX ANTE</t>
  </si>
  <si>
    <t>CUSTOS ANUALIZADOS - EX ANTE</t>
  </si>
  <si>
    <t>CUSTOS INDIRETOS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</si>
  <si>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ILUM</t>
    </r>
  </si>
  <si>
    <t>CONDICIONAMENTO AMBIENTAL - EX ANTE</t>
  </si>
  <si>
    <t>SISTEMAS MOTRIZES - EX ANTE</t>
  </si>
  <si>
    <t>SISTEMAS DE REFRIGERAÇÃO - EX ANTE</t>
  </si>
  <si>
    <t>AQUECIMENTO SOLAR DE ÁGUA - EX ANTE</t>
  </si>
  <si>
    <t>EQUIPAMENTOS HOSPITALARES - EX ANTE</t>
  </si>
  <si>
    <t>motrizes</t>
  </si>
  <si>
    <t>Benefício anualizado iluminação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</si>
  <si>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COND</t>
    </r>
  </si>
  <si>
    <t>Benefício anualizado condicionamento ambiental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</si>
  <si>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MOTOR</t>
    </r>
  </si>
  <si>
    <t>Benefício anualizado sistemas motrizes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</si>
  <si>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REFRIG</t>
    </r>
  </si>
  <si>
    <t>Benefício anualizado sistemas de refrigeração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</si>
  <si>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SOLAR</t>
    </r>
  </si>
  <si>
    <t>Benefício anualizado aquecimento solar de água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</si>
  <si>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HOSP</t>
    </r>
  </si>
  <si>
    <t>Benefício anualizado equipamentos hospitalares - Ex ante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</si>
  <si>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OUTROS</t>
    </r>
  </si>
  <si>
    <t>Custo anualizado total iluminação - Ex ante</t>
  </si>
  <si>
    <t>Custo anualizado total condicionamento ambiental - Ex ante</t>
  </si>
  <si>
    <t>Custo anualizado total sistemas motrizes - Ex ante</t>
  </si>
  <si>
    <t>Custo anualizado total sistemas de refrigeração - Ex ante</t>
  </si>
  <si>
    <t>Custo anualizado total aquecimento solar de água - Ex ante</t>
  </si>
  <si>
    <t>Custo anualizado total equipamentos hospitalares - Ex ante</t>
  </si>
  <si>
    <t>CONDICIONAMENTO AMBIENTAL - SISTEMA ATUAL - EX ANTE</t>
  </si>
  <si>
    <t>CONDICIONAMENTO AMBIENTAL - SISTEMA PROPOSTO - EX ANTE</t>
  </si>
  <si>
    <t>CONDICIONAMENTO AMBIENTAL - RESULTADOS ESPERADOS - EX ANTE</t>
  </si>
  <si>
    <t>SISTEMAS MOTRIZES - SISTEMA ATUAL - EX ANTE</t>
  </si>
  <si>
    <t>SISTEMAS MOTRIZES - SISTEMA PROPOSTO - EX ANTE</t>
  </si>
  <si>
    <t>SISTEMAS MOTRIZES - RESULTADOS ESPERADOS - EX ANTE</t>
  </si>
  <si>
    <t>SISTEMAS DE REFRIGERAÇÃO - SISTEMA ATUAL - EX ANTE</t>
  </si>
  <si>
    <t>SISTEMAS DE REFRIGERAÇÃO - SISTEMA PROPOSTO - EX ANTE</t>
  </si>
  <si>
    <t>SISTEMAS DE REFRIGERAÇÃO - RESULTADOS ESPERADOS - EX ANTE</t>
  </si>
  <si>
    <t>DADOS DO COLETOR - EX ANTE</t>
  </si>
  <si>
    <t>DADOS DO PROJETO - EX ANTE</t>
  </si>
  <si>
    <t>DADOS DO RESERVATÓRIO - EX ANTE</t>
  </si>
  <si>
    <t>AQUECIMENTO SOLAR DE ÁGUA - RESULTADOS ESPERADOS - EX ANTE</t>
  </si>
  <si>
    <t>EQUIPAMENTOS HOSPITALARES - RESULTADOS ESPERADOS - EX ANTE</t>
  </si>
  <si>
    <t>EQUIPAMENTOS HOSPITALARES - SISTEMA PROPOSTO - EX ANTE</t>
  </si>
  <si>
    <t>EQUIPAMENTOS HOSPITALARES - SISTEMA ATUAL - EX ANTE</t>
  </si>
  <si>
    <r>
      <t>ca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</si>
  <si>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Pua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</si>
  <si>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cp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</si>
  <si>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Pup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</si>
  <si>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Rendimento nominal</t>
  </si>
  <si>
    <t>Rendimento no ponto de carregamento</t>
  </si>
  <si>
    <r>
      <t>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</si>
  <si>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</si>
  <si>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</si>
  <si>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</si>
  <si>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γa</t>
    </r>
    <r>
      <rPr>
        <i/>
        <vertAlign val="subscript"/>
        <sz val="11"/>
        <color theme="1"/>
        <rFont val="Calibri"/>
        <family val="2"/>
      </rPr>
      <t>i</t>
    </r>
  </si>
  <si>
    <r>
      <t>ηna</t>
    </r>
    <r>
      <rPr>
        <i/>
        <vertAlign val="subscript"/>
        <sz val="11"/>
        <color theme="1"/>
        <rFont val="Calibri"/>
        <family val="2"/>
      </rPr>
      <t>i</t>
    </r>
  </si>
  <si>
    <r>
      <t>ηa</t>
    </r>
    <r>
      <rPr>
        <i/>
        <vertAlign val="subscript"/>
        <sz val="11"/>
        <color theme="1"/>
        <rFont val="Calibri"/>
        <family val="2"/>
      </rPr>
      <t>i</t>
    </r>
  </si>
  <si>
    <r>
      <t>γp</t>
    </r>
    <r>
      <rPr>
        <i/>
        <vertAlign val="subscript"/>
        <sz val="11"/>
        <color theme="1"/>
        <rFont val="Calibri"/>
        <family val="2"/>
      </rPr>
      <t>i</t>
    </r>
  </si>
  <si>
    <r>
      <t>ηnp</t>
    </r>
    <r>
      <rPr>
        <i/>
        <vertAlign val="subscript"/>
        <sz val="11"/>
        <color theme="1"/>
        <rFont val="Calibri"/>
        <family val="2"/>
      </rPr>
      <t>i</t>
    </r>
  </si>
  <si>
    <r>
      <t>ηp</t>
    </r>
    <r>
      <rPr>
        <i/>
        <vertAlign val="subscript"/>
        <sz val="11"/>
        <color theme="1"/>
        <rFont val="Calibri"/>
        <family val="2"/>
      </rPr>
      <t>i</t>
    </r>
  </si>
  <si>
    <t>Potência nominal</t>
  </si>
  <si>
    <t>DADOS DE CUSTO DO SISTEMA DE AQUECIMENTO SOLAR DE ÁGUA - EX ANTE</t>
  </si>
  <si>
    <t>Custo médio da instalação solar de área coletora</t>
  </si>
  <si>
    <t>Custo total das instalações</t>
  </si>
  <si>
    <t>Custo coberto pelo Programa de Eficiência Energética</t>
  </si>
  <si>
    <t>Área total de coletores a ser instalada no projeto</t>
  </si>
  <si>
    <t>R$/m²</t>
  </si>
  <si>
    <t>m²</t>
  </si>
  <si>
    <t>Marca e modelo do coletor solar</t>
  </si>
  <si>
    <t>PME</t>
  </si>
  <si>
    <t>Número de unidades consumidoras atendidas</t>
  </si>
  <si>
    <t>Área coletora por unidade consumidora</t>
  </si>
  <si>
    <t>FCP</t>
  </si>
  <si>
    <t>FATOR DE COINCIDÊNCIA NA PONTA - EX ANTE</t>
  </si>
  <si>
    <t>Número médio de banhos por UC por dia</t>
  </si>
  <si>
    <t>Potência média do apoio elétrico auxiliar por UC</t>
  </si>
  <si>
    <t>Demais empresas</t>
  </si>
  <si>
    <t>Ex ante:</t>
  </si>
  <si>
    <r>
      <t>eca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</si>
  <si>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</si>
  <si>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ecp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</si>
  <si>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</si>
  <si>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CEE E CED</t>
  </si>
  <si>
    <t>k</t>
  </si>
  <si>
    <t>Divisão da vida útil ex ante</t>
  </si>
  <si>
    <t>Não selecionado</t>
  </si>
  <si>
    <t>Sistemas motrizes</t>
  </si>
  <si>
    <t>Custo homem-hora</t>
  </si>
  <si>
    <t>Parcela fixa</t>
  </si>
  <si>
    <t>Horas utilizadas</t>
  </si>
  <si>
    <t>LIMITADOR</t>
  </si>
  <si>
    <t>VALOR</t>
  </si>
  <si>
    <t>VALORES LIMITE PARA O PROJETO DE EFICIÊNCIA ENERGÉTICA</t>
  </si>
  <si>
    <t>dia/mês</t>
  </si>
  <si>
    <t>mês/ano</t>
  </si>
  <si>
    <t>Horas de utilização em horário de ponta, em um dia</t>
  </si>
  <si>
    <t>Dias úteis de utilização em horário de ponta, em um mês</t>
  </si>
  <si>
    <t>Meses de utilização em horário de ponta, em um ano</t>
  </si>
  <si>
    <t>Vida útil média estimada</t>
  </si>
  <si>
    <t>Nome do projeto</t>
  </si>
  <si>
    <t>Responsável</t>
  </si>
  <si>
    <t>Telefone</t>
  </si>
  <si>
    <t>e-mail</t>
  </si>
  <si>
    <t>Taxa de desconto (i)</t>
  </si>
  <si>
    <t>Tipologia do projeto</t>
  </si>
  <si>
    <t>Nome</t>
  </si>
  <si>
    <t>Endereço</t>
  </si>
  <si>
    <t>CNPJ</t>
  </si>
  <si>
    <t>Unidade consumidora</t>
  </si>
  <si>
    <t>Tipo de empresa</t>
  </si>
  <si>
    <t>Modalidade tarifária</t>
  </si>
  <si>
    <t>Concessionária</t>
  </si>
  <si>
    <r>
      <t>fua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</si>
  <si>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fup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</si>
  <si>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CÁLCULO DA RELAÇÃO CUSTO-BENEFÍCIO - EX ANTE</t>
  </si>
  <si>
    <t>Micro ou pequena empresa</t>
  </si>
  <si>
    <t>1.</t>
  </si>
  <si>
    <t>Deverão ser preenchidas apenas as células em branco.</t>
  </si>
  <si>
    <t>2.</t>
  </si>
  <si>
    <t>Os tempos de utilização considerados na planilha:</t>
  </si>
  <si>
    <t>Tempo de utilização do sistema:</t>
  </si>
  <si>
    <t>Fator de coincidência na ponta:</t>
  </si>
  <si>
    <r>
      <rPr>
        <b/>
        <sz val="11"/>
        <color theme="1"/>
        <rFont val="Calibri"/>
        <family val="2"/>
        <scheme val="minor"/>
      </rPr>
      <t>24 horas</t>
    </r>
    <r>
      <rPr>
        <sz val="11"/>
        <color theme="1"/>
        <rFont val="Calibri"/>
        <family val="2"/>
        <scheme val="minor"/>
      </rPr>
      <t xml:space="preserve"> por dia</t>
    </r>
  </si>
  <si>
    <r>
      <rPr>
        <b/>
        <sz val="11"/>
        <color theme="1"/>
        <rFont val="Calibri"/>
        <family val="2"/>
        <scheme val="minor"/>
      </rPr>
      <t>365 dias</t>
    </r>
    <r>
      <rPr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</si>
  <si>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theme="1"/>
        <rFont val="Calibri"/>
        <family val="2"/>
        <scheme val="minor"/>
      </rPr>
      <t>8.760 horas</t>
    </r>
    <r>
      <rPr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</si>
  <si>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theme="1"/>
        <rFont val="Calibri"/>
        <family val="2"/>
        <scheme val="minor"/>
      </rPr>
      <t>3 horas</t>
    </r>
    <r>
      <rPr>
        <sz val="11"/>
        <color theme="1"/>
        <rFont val="Calibri"/>
        <family val="2"/>
        <scheme val="minor"/>
      </rPr>
      <t xml:space="preserve"> por dia</t>
    </r>
  </si>
  <si>
    <r>
      <rPr>
        <b/>
        <sz val="11"/>
        <color theme="1"/>
        <rFont val="Calibri"/>
        <family val="2"/>
        <scheme val="minor"/>
      </rPr>
      <t>22 dias úteis</t>
    </r>
    <r>
      <rPr>
        <sz val="11"/>
        <color theme="1"/>
        <rFont val="Calibri"/>
        <family val="2"/>
        <scheme val="minor"/>
      </rPr>
      <t xml:space="preserve"> por mês</t>
    </r>
  </si>
  <si>
    <r>
      <rPr>
        <b/>
        <sz val="11"/>
        <color theme="1"/>
        <rFont val="Calibri"/>
        <family val="2"/>
        <scheme val="minor"/>
      </rPr>
      <t>12 meses</t>
    </r>
    <r>
      <rPr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</si>
  <si>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theme="1"/>
        <rFont val="Calibri"/>
        <family val="2"/>
        <scheme val="minor"/>
      </rPr>
      <t>792 horas na ponta</t>
    </r>
    <r>
      <rPr>
        <sz val="11"/>
        <color theme="1"/>
        <rFont val="Calibri"/>
        <family val="2"/>
        <scheme val="minor"/>
      </rPr>
      <t xml:space="preserve"> por ano</t>
    </r>
  </si>
  <si>
    <t>2.1.</t>
  </si>
  <si>
    <t>2.2.</t>
  </si>
  <si>
    <t>2.3.</t>
  </si>
  <si>
    <t>5.</t>
  </si>
  <si>
    <t>3.</t>
  </si>
  <si>
    <t>3.1.</t>
  </si>
  <si>
    <t>3.2.</t>
  </si>
  <si>
    <t>3.3.</t>
  </si>
  <si>
    <t>ORIENTAÇÕES GERAIS SOBRE A PLANILHA</t>
  </si>
  <si>
    <t>Avaliação ex ante:</t>
  </si>
  <si>
    <t>Avaliação ex post:</t>
  </si>
  <si>
    <t>3.4.</t>
  </si>
  <si>
    <t>Avaliação realizada para apurar a viabilidade dos investimentos realizados.</t>
  </si>
  <si>
    <t>Custos e benefícios são avaliados em função dos custos despendidos e medições realizadas.</t>
  </si>
  <si>
    <t>É a avaliação inicial do projeto, realizada antes do início do projeto.</t>
  </si>
  <si>
    <t>Avaliação realizada para avaliar a viabilidade dos investimentos a serem realizados.</t>
  </si>
  <si>
    <t>4.</t>
  </si>
  <si>
    <t>Custos e benefícios são avaliados através de levantamentos, dados de catálogos e estimativas.</t>
  </si>
  <si>
    <t>Avaliação realizada através de valores estimados, na fase de definição do projeto.</t>
  </si>
  <si>
    <t>Avaliação realizada através de valores consolidados, na fase de fechamento do projeto.</t>
  </si>
  <si>
    <t>4.1.</t>
  </si>
  <si>
    <t>4.2.</t>
  </si>
  <si>
    <t>5.1.</t>
  </si>
  <si>
    <r>
      <rPr>
        <b/>
        <sz val="11"/>
        <color theme="1"/>
        <rFont val="Calibri"/>
        <family val="2"/>
        <scheme val="minor"/>
      </rPr>
      <t>Ponto de vista do PEE</t>
    </r>
    <r>
      <rPr>
        <sz val="11"/>
        <color theme="1"/>
        <rFont val="Calibri"/>
        <family val="2"/>
        <scheme val="minor"/>
      </rPr>
      <t>: avaliam-se somente os custos despendidos pelo PEE.</t>
    </r>
  </si>
  <si>
    <r>
      <rPr>
        <b/>
        <sz val="11"/>
        <color theme="1"/>
        <rFont val="Calibri"/>
        <family val="2"/>
        <scheme val="minor"/>
      </rPr>
      <t>Ótica do sistema elétrico</t>
    </r>
    <r>
      <rPr>
        <sz val="11"/>
        <color theme="1"/>
        <rFont val="Calibri"/>
        <family val="2"/>
        <scheme val="minor"/>
      </rPr>
      <t>: valorando os benefícios em comparação pelo custo marginal de expansão do sistema.</t>
    </r>
  </si>
  <si>
    <t>Terminada esta primeira etapa, procede-se com o cálculo dos custos e dos benefícios, em qualquer ordem.</t>
  </si>
  <si>
    <t>É possível ocultar as abas dos usos finais não eficientizados, para facilitar a manipulação da planilha.</t>
  </si>
  <si>
    <t>4.3.</t>
  </si>
  <si>
    <t>4.4.</t>
  </si>
  <si>
    <t>4.5.</t>
  </si>
  <si>
    <t>6.</t>
  </si>
  <si>
    <t>5.2.</t>
  </si>
  <si>
    <t>6.1.</t>
  </si>
  <si>
    <t>7.</t>
  </si>
  <si>
    <r>
      <t>A primeira aba a ser preenchida é a aba "</t>
    </r>
    <r>
      <rPr>
        <b/>
        <sz val="11"/>
        <color theme="1"/>
        <rFont val="Calibri"/>
        <family val="2"/>
        <scheme val="minor"/>
      </rPr>
      <t>Projeto</t>
    </r>
    <r>
      <rPr>
        <sz val="11"/>
        <color theme="1"/>
        <rFont val="Calibri"/>
        <family val="2"/>
        <scheme val="minor"/>
      </rPr>
      <t>".</t>
    </r>
  </si>
  <si>
    <t>CUSTOS INDIRETOS</t>
  </si>
  <si>
    <t>IPCA mensal de referência</t>
  </si>
  <si>
    <t>Multa por atraso</t>
  </si>
  <si>
    <t>Parcelas para quitação do saldo</t>
  </si>
  <si>
    <t>Vida útil média dos equipamentos</t>
  </si>
  <si>
    <t>Valor financiado</t>
  </si>
  <si>
    <t>Valor a recuperar</t>
  </si>
  <si>
    <t>Sistemas de</t>
  </si>
  <si>
    <t>Sistemas</t>
  </si>
  <si>
    <t>Condicionamento</t>
  </si>
  <si>
    <t>Aquecimento</t>
  </si>
  <si>
    <t>Equipamentos</t>
  </si>
  <si>
    <t>Amortização mensal</t>
  </si>
  <si>
    <t>Amortização mínima mensal</t>
  </si>
  <si>
    <t>Correção monetária (IPCA)</t>
  </si>
  <si>
    <t>Capital a retornar via contrato de desempenho</t>
  </si>
  <si>
    <t>Total a pagar de amortização</t>
  </si>
  <si>
    <t>Total a pagar de correção monetária</t>
  </si>
  <si>
    <r>
      <t>nupa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</si>
  <si>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</si>
  <si>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nma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</si>
  <si>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nupp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</si>
  <si>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</si>
  <si>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nmp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</si>
  <si>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RCB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</si>
  <si>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RCB</t>
    </r>
    <r>
      <rPr>
        <b/>
        <vertAlign val="subscript"/>
        <sz val="11"/>
        <color theme="1"/>
        <rFont val="Calibri"/>
        <family val="2"/>
        <scheme val="minor"/>
      </rPr>
      <t>PEE</t>
    </r>
  </si>
  <si>
    <t>total</t>
  </si>
  <si>
    <r>
      <t>CA</t>
    </r>
    <r>
      <rPr>
        <b/>
        <vertAlign val="subscript"/>
        <sz val="11"/>
        <color indexed="8"/>
        <rFont val="Calibri"/>
        <family val="2"/>
        <scheme val="minor"/>
      </rPr>
      <t>PEE</t>
    </r>
  </si>
  <si>
    <r>
      <t>CA</t>
    </r>
    <r>
      <rPr>
        <b/>
        <vertAlign val="subscript"/>
        <sz val="11"/>
        <color indexed="8"/>
        <rFont val="Calibri"/>
        <family val="2"/>
        <scheme val="minor"/>
      </rPr>
      <t>TOTAL</t>
    </r>
  </si>
  <si>
    <t>1.1.</t>
  </si>
  <si>
    <t>1.2.</t>
  </si>
  <si>
    <r>
      <rPr>
        <b/>
        <sz val="11"/>
        <color theme="1"/>
        <rFont val="Calibri"/>
        <family val="2"/>
        <scheme val="minor"/>
      </rPr>
      <t>Micro ou pequena empresa</t>
    </r>
    <r>
      <rPr>
        <sz val="11"/>
        <color theme="1"/>
        <rFont val="Calibri"/>
        <family val="2"/>
        <scheme val="minor"/>
      </rPr>
      <t>: retorno de 80% do investimento realizado via contrato de desempenho.</t>
    </r>
  </si>
  <si>
    <r>
      <rPr>
        <b/>
        <sz val="11"/>
        <color theme="1"/>
        <rFont val="Calibri"/>
        <family val="2"/>
        <scheme val="minor"/>
      </rPr>
      <t>Subgrupo tarifário</t>
    </r>
    <r>
      <rPr>
        <sz val="11"/>
        <color theme="1"/>
        <rFont val="Calibri"/>
        <family val="2"/>
        <scheme val="minor"/>
      </rPr>
      <t>: grupo de tensão no qual a unidade consumidora se enquadra, utilizado para definir:</t>
    </r>
  </si>
  <si>
    <r>
      <rPr>
        <b/>
        <sz val="11"/>
        <color theme="1"/>
        <rFont val="Calibri"/>
        <family val="2"/>
        <scheme val="minor"/>
      </rPr>
      <t>Modalidade tarifária</t>
    </r>
    <r>
      <rPr>
        <sz val="11"/>
        <color theme="1"/>
        <rFont val="Calibri"/>
        <family val="2"/>
        <scheme val="minor"/>
      </rPr>
      <t>: em qual das tarifas a unidade consumidora se enquadra:</t>
    </r>
  </si>
  <si>
    <t>Os equipamentos deverão ser agrupados de acordo com suas características nominais e perfis de funcionamento, desta</t>
  </si>
  <si>
    <t>nbp</t>
  </si>
  <si>
    <t>tb</t>
  </si>
  <si>
    <t>nc</t>
  </si>
  <si>
    <t>Os equipamentos de uso final de energia elétrica utilizados deverão ser, obrigatoriamente, energeticamente eficientes.</t>
  </si>
  <si>
    <t>Considera-se equipamento energeticamente eficiente aquele que:</t>
  </si>
  <si>
    <t>Programa Brasileiro de Etiquetagem - PBE.</t>
  </si>
  <si>
    <t>Caso os equipamentos necessários ao projeto não sejam contemplados pelo PBE, poderão ser utilizados os equipamentos</t>
  </si>
  <si>
    <t>mais eficientes disponíveis.</t>
  </si>
  <si>
    <t>Presidencial em 8 de dezembro de 1993. Foi desenvolvido e concedido pelo “Programa Nacional de</t>
  </si>
  <si>
    <t>da compra, indicando os produtos disponíveis o mercado que apresentem os melhores níveis de eficiência</t>
  </si>
  <si>
    <t>energética dentro de cada categoria.</t>
  </si>
  <si>
    <t>Programa Brasileiro de Etiquetagem - PBE</t>
  </si>
  <si>
    <t>informações sobre o desempenho dos produtos no que diz respeito à sua eficiência energética através</t>
  </si>
  <si>
    <t>e os índices de eficiência definidos pelo “Comitê Gestor de Indicadores de Eficiência Energética - CGIEE”,</t>
  </si>
  <si>
    <t>representando um dos principais programas de eficiência energética no Brasil.</t>
  </si>
  <si>
    <t>Orientações gerais sobre a planilha</t>
  </si>
  <si>
    <t>ORIENTAÇÕES PARA PREENCHIMENTO DA PLANILHA</t>
  </si>
  <si>
    <t>Orientações para preenchimento da planilha</t>
  </si>
  <si>
    <t>Diferença entre o Selo Procel e o Programa Brasileiro de Etiquetagem - PBE</t>
  </si>
  <si>
    <t>ÍNDICE</t>
  </si>
  <si>
    <t>MEDIÇÃO E VERIFICAÇÃO</t>
  </si>
  <si>
    <t>Total a pagar de moratória</t>
  </si>
  <si>
    <t>Custo da energia economizada</t>
  </si>
  <si>
    <t>Custo da demanda evitada</t>
  </si>
  <si>
    <t>Confiabilidade</t>
  </si>
  <si>
    <t>Valor padrão Z</t>
  </si>
  <si>
    <t>±</t>
  </si>
  <si>
    <t>LP</t>
  </si>
  <si>
    <t>k = 0,15</t>
  </si>
  <si>
    <t>LE1</t>
  </si>
  <si>
    <t>LE2</t>
  </si>
  <si>
    <t>LE3</t>
  </si>
  <si>
    <t>LE4</t>
  </si>
  <si>
    <t>k = 0,20</t>
  </si>
  <si>
    <t>k = 0,25</t>
  </si>
  <si>
    <t>k = 0,30</t>
  </si>
  <si>
    <t>SEGMENTO TARIFÁRIO</t>
  </si>
  <si>
    <t>A1</t>
  </si>
  <si>
    <t>A2</t>
  </si>
  <si>
    <t>A3</t>
  </si>
  <si>
    <t>A3a</t>
  </si>
  <si>
    <t>A4</t>
  </si>
  <si>
    <t>AS</t>
  </si>
  <si>
    <t>B1</t>
  </si>
  <si>
    <t>B2</t>
  </si>
  <si>
    <t>B3</t>
  </si>
  <si>
    <t>Nível de</t>
  </si>
  <si>
    <t>tensão</t>
  </si>
  <si>
    <t>TABELAS E CONSTANTES PARA CÁLCULO DO CEE E CED</t>
  </si>
  <si>
    <t>Auxiliar</t>
  </si>
  <si>
    <t>Constantes por nível de tensão</t>
  </si>
  <si>
    <t>LEp</t>
  </si>
  <si>
    <t>LEfp</t>
  </si>
  <si>
    <t>Número</t>
  </si>
  <si>
    <t>Data</t>
  </si>
  <si>
    <t>Voltar ao topo</t>
  </si>
  <si>
    <t>Constantes para cálculo do CEE e CED</t>
  </si>
  <si>
    <t>8.</t>
  </si>
  <si>
    <t>A planilha realiza a avaliação dos custos do projeto nas 2 situações descritas pelo Propee:</t>
  </si>
  <si>
    <t>A planilha realiza a avaliação dos benefícios do projeto em 1 situação descrita pelo Propee:</t>
  </si>
  <si>
    <t>Caso não existam no mercado nacional os equipamentos com selo Procel necessários ao projeto, deverão ser adquiridos</t>
  </si>
  <si>
    <t>Programa Nacional de Conservação de Energia Elétrica - Procel</t>
  </si>
  <si>
    <t>O “Selo Procel de Economia de Energia”, ou simplesmente “Selo Procel”, foi instituído através de Decreto</t>
  </si>
  <si>
    <t>Conservação de Energia Elétrica - Procel”, coordenado pelo Ministério das Minas e Energia, com sua</t>
  </si>
  <si>
    <t>Secretaria-Executiva mantida pela Eletrobras. O Selo Procel tem por objetivo orientar o consumidor no ato</t>
  </si>
  <si>
    <t>equipamentos com etiqueta A de desempenho energético (Etiqueta Nacional de Conservação de Energia - Ence), do</t>
  </si>
  <si>
    <t>Na eventualidade de não existirem equipamentos com selo Procel ou com etiqueta A de desempenho energético (Ence),</t>
  </si>
  <si>
    <t>da “Etiqueta Nacional de Conservação de Energia - Ence”. O PBE tem alta sinergia com o “Selo Procel”</t>
  </si>
  <si>
    <t>Nível de precisão desejado</t>
  </si>
  <si>
    <r>
      <t xml:space="preserve">Nível de precisão desejado: </t>
    </r>
    <r>
      <rPr>
        <b/>
        <sz val="11"/>
        <color theme="1"/>
        <rFont val="Calibri"/>
        <family val="2"/>
      </rPr>
      <t>± 10%</t>
    </r>
  </si>
  <si>
    <r>
      <t xml:space="preserve">Nível de confiança desejado: </t>
    </r>
    <r>
      <rPr>
        <b/>
        <sz val="11"/>
        <color theme="1"/>
        <rFont val="Calibri"/>
        <family val="2"/>
        <scheme val="minor"/>
      </rPr>
      <t>95%</t>
    </r>
  </si>
  <si>
    <t>2.4.</t>
  </si>
  <si>
    <t>2.5.</t>
  </si>
  <si>
    <t>Deve-se perseguir os níveis de precisão e de confiança determinados pelo Propee:</t>
  </si>
  <si>
    <t>TUSD (R$/kW)</t>
  </si>
  <si>
    <t>TE (R$/MWh)</t>
  </si>
  <si>
    <t>TUSD (R$/MWh)</t>
  </si>
  <si>
    <t>5.3.</t>
  </si>
  <si>
    <t>5.4.</t>
  </si>
  <si>
    <t>5.5.</t>
  </si>
  <si>
    <t>6.2.</t>
  </si>
  <si>
    <t>7.1.</t>
  </si>
  <si>
    <r>
      <rPr>
        <b/>
        <sz val="11"/>
        <color theme="1"/>
        <rFont val="Calibri"/>
        <family val="2"/>
        <scheme val="minor"/>
      </rPr>
      <t>Terceiros</t>
    </r>
    <r>
      <rPr>
        <sz val="11"/>
        <color theme="1"/>
        <rFont val="Calibri"/>
        <family val="2"/>
        <scheme val="minor"/>
      </rPr>
      <t>: recursos financeiros aportados por entidades parceiras (instuições financeiras, etc).</t>
    </r>
  </si>
  <si>
    <r>
      <rPr>
        <b/>
        <sz val="11"/>
        <color theme="1"/>
        <rFont val="Calibri"/>
        <family val="2"/>
        <scheme val="minor"/>
      </rPr>
      <t>Consumidor</t>
    </r>
    <r>
      <rPr>
        <sz val="11"/>
        <color theme="1"/>
        <rFont val="Calibri"/>
        <family val="2"/>
        <scheme val="minor"/>
      </rPr>
      <t>: recursos financeiros aportados pelo consumidor beneficiado pela ação de eficiência energética.</t>
    </r>
  </si>
  <si>
    <t>Sub total - Custos diretos</t>
  </si>
  <si>
    <t>Sub total - Custos indiretos</t>
  </si>
  <si>
    <t>Custos iluminação - Ex ante</t>
  </si>
  <si>
    <t>Custos condicionamento ambiental - Ex ante</t>
  </si>
  <si>
    <t>Custos sistemas motrizes - Ex ante</t>
  </si>
  <si>
    <t>Custos sistemas de refrigeração - Ex ante</t>
  </si>
  <si>
    <t>Custos aquecimento solar de água - Ex ante</t>
  </si>
  <si>
    <t>Custos equipamentos hospitalares - Ex ante</t>
  </si>
  <si>
    <t>DIFERENÇA ENTRE O SELO PROCEL E O PROGRAMA BRASILEIRO DE ETIQUETAGEM - PBE</t>
  </si>
  <si>
    <t>Coordenado pelo “Instituto Nacional de Metrologia, Qualidade e Tecnologia - Inmetro”, visa prestar</t>
  </si>
  <si>
    <t>PERÍODO DE LINHA DE BASE</t>
  </si>
  <si>
    <t>PERÍODO DE DETERMINAÇÃO DA ECONOMIA</t>
  </si>
  <si>
    <t>Treinamento e capacitação - Ex ante</t>
  </si>
  <si>
    <t>Medição e verificação iluminação - Período de linha de base</t>
  </si>
  <si>
    <t>Medição e verificação iluminação - Período de determinação da economia</t>
  </si>
  <si>
    <t>Medição e verificação iluminação</t>
  </si>
  <si>
    <t>Medição e verificação condicionamento ambiental - Período de linha de base</t>
  </si>
  <si>
    <t>Medição e verificação condicionamento ambiental - Período de determinação da economia</t>
  </si>
  <si>
    <t>Medição e verificação condicionamento ambiental</t>
  </si>
  <si>
    <t>Medição e verificação sistemas motrizes - Período de linha de base</t>
  </si>
  <si>
    <t>Medição e verificação sistemas motrizes - Período de determinação da economia</t>
  </si>
  <si>
    <t>Medição e verificação sistemas motrizes</t>
  </si>
  <si>
    <t>Medição e verificação sistemas de refrigeração - Período de linha de base</t>
  </si>
  <si>
    <t>Medição e verificação sistemas de refrigeração - Período de determinação da economia</t>
  </si>
  <si>
    <t>Medição e verificação sistemas de refrigeração</t>
  </si>
  <si>
    <t>Medição e verificação aquecimento solar de água - Período de linha de base</t>
  </si>
  <si>
    <t>Medição e verificação aquecimento solar de água - Período de determinação da economia</t>
  </si>
  <si>
    <t>Medição e verificação aquecimento solar de água</t>
  </si>
  <si>
    <t>Medição e verificação equipamentos hospitalares - Período de linha de base</t>
  </si>
  <si>
    <t>Medição e verificação equipamentos hospitalares - Período de determinação da economia</t>
  </si>
  <si>
    <t>Medição e verificação equipamentos hospitalares</t>
  </si>
  <si>
    <t>Medição e verificação - Ex ante</t>
  </si>
  <si>
    <r>
      <t>RCB</t>
    </r>
    <r>
      <rPr>
        <vertAlign val="subscript"/>
        <sz val="11"/>
        <color theme="1"/>
        <rFont val="Calibri"/>
        <family val="2"/>
        <scheme val="minor"/>
      </rPr>
      <t>ILUM</t>
    </r>
  </si>
  <si>
    <r>
      <t>RCB</t>
    </r>
    <r>
      <rPr>
        <vertAlign val="subscript"/>
        <sz val="11"/>
        <color theme="1"/>
        <rFont val="Calibri"/>
        <family val="2"/>
        <scheme val="minor"/>
      </rPr>
      <t>COND</t>
    </r>
  </si>
  <si>
    <r>
      <t>RCB</t>
    </r>
    <r>
      <rPr>
        <vertAlign val="subscript"/>
        <sz val="11"/>
        <color theme="1"/>
        <rFont val="Calibri"/>
        <family val="2"/>
        <scheme val="minor"/>
      </rPr>
      <t>MOTOR</t>
    </r>
  </si>
  <si>
    <r>
      <t>RCB</t>
    </r>
    <r>
      <rPr>
        <vertAlign val="subscript"/>
        <sz val="11"/>
        <color theme="1"/>
        <rFont val="Calibri"/>
        <family val="2"/>
        <scheme val="minor"/>
      </rPr>
      <t>REFRIG</t>
    </r>
  </si>
  <si>
    <r>
      <t>RCB</t>
    </r>
    <r>
      <rPr>
        <vertAlign val="subscript"/>
        <sz val="11"/>
        <color theme="1"/>
        <rFont val="Calibri"/>
        <family val="2"/>
        <scheme val="minor"/>
      </rPr>
      <t>SOLAR</t>
    </r>
  </si>
  <si>
    <r>
      <t>RCB</t>
    </r>
    <r>
      <rPr>
        <vertAlign val="subscript"/>
        <sz val="11"/>
        <color theme="1"/>
        <rFont val="Calibri"/>
        <family val="2"/>
        <scheme val="minor"/>
      </rPr>
      <t>HOSP</t>
    </r>
  </si>
  <si>
    <r>
      <t>RCB</t>
    </r>
    <r>
      <rPr>
        <vertAlign val="subscript"/>
        <sz val="11"/>
        <color theme="1"/>
        <rFont val="Calibri"/>
        <family val="2"/>
        <scheme val="minor"/>
      </rPr>
      <t>OUTROS</t>
    </r>
  </si>
  <si>
    <t>CRONOGRAMA FÍSICO - EX ANTE</t>
  </si>
  <si>
    <t>Projeto</t>
  </si>
  <si>
    <t>DIVISÃO DOS CUSTOS POR USO FINAL</t>
  </si>
  <si>
    <t>Parcela variável</t>
  </si>
  <si>
    <t>Porcentagem</t>
  </si>
  <si>
    <t>Taxas</t>
  </si>
  <si>
    <t>A</t>
  </si>
  <si>
    <t>Relação custo-benefício</t>
  </si>
  <si>
    <t>B</t>
  </si>
  <si>
    <t>D</t>
  </si>
  <si>
    <t>E</t>
  </si>
  <si>
    <t>F</t>
  </si>
  <si>
    <t>G</t>
  </si>
  <si>
    <t>H</t>
  </si>
  <si>
    <t>I</t>
  </si>
  <si>
    <t>Capacidade de superar barreiras de mercado e efeito multiplicador</t>
  </si>
  <si>
    <t>Experiência em projetos semelhantes</t>
  </si>
  <si>
    <t>Contrapartida</t>
  </si>
  <si>
    <t>RCB</t>
  </si>
  <si>
    <t>CT</t>
  </si>
  <si>
    <t>K</t>
  </si>
  <si>
    <t>EP</t>
  </si>
  <si>
    <t>DP</t>
  </si>
  <si>
    <t>ITEM</t>
  </si>
  <si>
    <t>CRITÉRIO</t>
  </si>
  <si>
    <t>Energia economizada pelo projeto (MWh/ano)</t>
  </si>
  <si>
    <t>n/a</t>
  </si>
  <si>
    <t>Prova documental / comissão julgadora</t>
  </si>
  <si>
    <t>Investimento total do projeto</t>
  </si>
  <si>
    <t>Investimento do PEE considerado para o uso final 1 (iluminação)</t>
  </si>
  <si>
    <t>Investimento do PEE considerado para o uso final 2 (condicionamento ambiental)</t>
  </si>
  <si>
    <t>Investimento do PEE considerado para o uso final 3 (sistemas motrizes)</t>
  </si>
  <si>
    <t>Investimento do PEE considerado para o uso final 4 (sistemas de refrigeração)</t>
  </si>
  <si>
    <t>Investimento do PEE considerado para o uso final 5 (aquecimento solar de água)</t>
  </si>
  <si>
    <t>Investimento do PEE considerado para o uso final 6 (equipamentos hospitalares)</t>
  </si>
  <si>
    <t>Responsável técnico</t>
  </si>
  <si>
    <t>Nome da empresa</t>
  </si>
  <si>
    <t>Custo total do projeto - Ex ante</t>
  </si>
  <si>
    <t>Quantidade de luminárias</t>
  </si>
  <si>
    <t>A planilha realiza cálculos para um único subgrupo tarifário (nível de tensão de atendimento).</t>
  </si>
  <si>
    <r>
      <t>Por fim, identifica-se a "</t>
    </r>
    <r>
      <rPr>
        <b/>
        <sz val="11"/>
        <color theme="1"/>
        <rFont val="Calibri"/>
        <family val="2"/>
        <scheme val="minor"/>
      </rPr>
      <t>EMPRESA RESPONSÁVEL PELA PROPOSTA DE PROJETO</t>
    </r>
    <r>
      <rPr>
        <sz val="11"/>
        <color theme="1"/>
        <rFont val="Calibri"/>
        <family val="2"/>
        <scheme val="minor"/>
      </rPr>
      <t>".</t>
    </r>
  </si>
  <si>
    <t>Recomenda-se que os custos do projeto fiquem diretamente referenciados ao benefício proporcionado pela substituição,</t>
  </si>
  <si>
    <t>Ações de treinamento e capacitação</t>
  </si>
  <si>
    <t>Inserir os valores das tarifas de energia e demanda da concessionária</t>
  </si>
  <si>
    <t>Intervalo de confiança desejado</t>
  </si>
  <si>
    <t>Resolução Homologatória Aneel</t>
  </si>
  <si>
    <r>
      <t>RCB</t>
    </r>
    <r>
      <rPr>
        <b/>
        <vertAlign val="subscript"/>
        <sz val="11"/>
        <color theme="0"/>
        <rFont val="Calibri"/>
        <family val="2"/>
        <scheme val="minor"/>
      </rPr>
      <t>PEE</t>
    </r>
  </si>
  <si>
    <r>
      <t>RCB</t>
    </r>
    <r>
      <rPr>
        <b/>
        <vertAlign val="subscript"/>
        <sz val="11"/>
        <color theme="0"/>
        <rFont val="Calibri"/>
        <family val="2"/>
        <scheme val="minor"/>
      </rPr>
      <t>TOTAL</t>
    </r>
  </si>
  <si>
    <t>Custos diretos</t>
  </si>
  <si>
    <t>Custos indiretos</t>
  </si>
  <si>
    <t xml:space="preserve"> Marketing - Ex ante</t>
  </si>
  <si>
    <t>6.3.</t>
  </si>
  <si>
    <r>
      <rPr>
        <b/>
        <sz val="11"/>
        <color theme="1"/>
        <rFont val="Calibri"/>
        <family val="2"/>
        <scheme val="minor"/>
      </rPr>
      <t>Custos dos usos finais</t>
    </r>
    <r>
      <rPr>
        <sz val="11"/>
        <color theme="1"/>
        <rFont val="Calibri"/>
        <family val="2"/>
        <scheme val="minor"/>
      </rPr>
      <t>: todos os custos relacionados diretamente com um uso final deverá ser lançado na planilha do</t>
    </r>
  </si>
  <si>
    <r>
      <rPr>
        <b/>
        <sz val="11"/>
        <color theme="1"/>
        <rFont val="Calibri"/>
        <family val="2"/>
        <scheme val="minor"/>
      </rPr>
      <t>Custos com medição e verificação</t>
    </r>
    <r>
      <rPr>
        <sz val="11"/>
        <color theme="1"/>
        <rFont val="Calibri"/>
        <family val="2"/>
        <scheme val="minor"/>
      </rPr>
      <t>: devido a complexidade das ações de medição e verificação, em especial no que se</t>
    </r>
  </si>
  <si>
    <t>Os custos do projeto devem ser lançados da seguinte forma:</t>
  </si>
  <si>
    <t>seja calculado a amostragem mínima a ser medida.</t>
  </si>
  <si>
    <r>
      <t>refere à definição de amostragem, as ações de medição e verificação devem ser lançadas na planilha "</t>
    </r>
    <r>
      <rPr>
        <b/>
        <sz val="11"/>
        <color theme="1"/>
        <rFont val="Calibri"/>
        <family val="2"/>
        <scheme val="minor"/>
      </rPr>
      <t>M&amp;V</t>
    </r>
    <r>
      <rPr>
        <sz val="11"/>
        <color theme="1"/>
        <rFont val="Calibri"/>
        <family val="2"/>
        <scheme val="minor"/>
      </rPr>
      <t>", para que</t>
    </r>
  </si>
  <si>
    <t>PROGRAMA DE EFICIÊNCIA ENERGÉTICA</t>
  </si>
  <si>
    <t>IDENTIFICAÇÃO DA EMPRESA RESPONSÁVEL PELO PROJETO</t>
  </si>
  <si>
    <t>IDENTIFICAÇÃO DA UNIDADE CONSUMIDORA BENEFICIADA</t>
  </si>
  <si>
    <t>feita de forma criteriosa, uma vez que estes parâmetros influenciam diretamente nos cálculos realizados por esta planilha.</t>
  </si>
  <si>
    <r>
      <t>O preenchimento dos dados da "</t>
    </r>
    <r>
      <rPr>
        <b/>
        <sz val="11"/>
        <color theme="1"/>
        <rFont val="Calibri"/>
        <family val="2"/>
        <scheme val="minor"/>
      </rPr>
      <t>IDENTIFICAÇÃO DA UNIDADE CONSUMIDORA BENEFICIADA</t>
    </r>
    <r>
      <rPr>
        <sz val="11"/>
        <color theme="1"/>
        <rFont val="Calibri"/>
        <family val="2"/>
        <scheme val="minor"/>
      </rPr>
      <t>" é muito importante e deve ser</t>
    </r>
  </si>
  <si>
    <r>
      <t>BA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</si>
  <si>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CA</t>
    </r>
    <r>
      <rPr>
        <b/>
        <vertAlign val="subscript"/>
        <sz val="11"/>
        <color theme="1"/>
        <rFont val="Calibri"/>
        <family val="2"/>
        <scheme val="minor"/>
      </rPr>
      <t>T PEE</t>
    </r>
  </si>
  <si>
    <r>
      <t>CA</t>
    </r>
    <r>
      <rPr>
        <b/>
        <vertAlign val="subscript"/>
        <sz val="11"/>
        <color theme="1"/>
        <rFont val="Calibri"/>
        <family val="2"/>
        <scheme val="minor"/>
      </rPr>
      <t>T TOTAL</t>
    </r>
  </si>
  <si>
    <t>9.</t>
  </si>
  <si>
    <t>ESTIMATIVA DE CUSTOS DA CONCESSIONÁRIA APLICADOS NO PROJETO</t>
  </si>
  <si>
    <r>
      <rPr>
        <b/>
        <sz val="11"/>
        <color theme="1"/>
        <rFont val="Calibri"/>
        <family val="2"/>
        <scheme val="minor"/>
      </rPr>
      <t>CEE</t>
    </r>
    <r>
      <rPr>
        <sz val="11"/>
        <color theme="1"/>
        <rFont val="Calibri"/>
        <family val="2"/>
        <scheme val="minor"/>
      </rPr>
      <t>: custo da energia evitada (R$/MWh).</t>
    </r>
  </si>
  <si>
    <t>uso final correspondente (materiais e equipamentos, mão de obra para instalação, descarte e eventuais outros custos).</t>
  </si>
  <si>
    <r>
      <rPr>
        <b/>
        <sz val="11"/>
        <color theme="1"/>
        <rFont val="Calibri"/>
        <family val="2"/>
        <scheme val="minor"/>
      </rPr>
      <t>Possuir o selo Procel de economia de energia</t>
    </r>
    <r>
      <rPr>
        <sz val="11"/>
        <color theme="1"/>
        <rFont val="Calibri"/>
        <family val="2"/>
        <scheme val="minor"/>
      </rPr>
      <t>, ou simplesmente selo Procel.</t>
    </r>
  </si>
  <si>
    <r>
      <t>RCB</t>
    </r>
    <r>
      <rPr>
        <vertAlign val="subscript"/>
        <sz val="11"/>
        <color theme="1"/>
        <rFont val="Calibri"/>
        <family val="2"/>
        <scheme val="minor"/>
      </rPr>
      <t>PEE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</si>
  <si>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ILUM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</si>
  <si>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COND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</si>
  <si>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MOTOR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</si>
  <si>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REFRIG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</si>
  <si>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SOLAR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</si>
  <si>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HOSP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</si>
  <si>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OUTROS</t>
    </r>
  </si>
  <si>
    <t>É a avaliação final do projeto, realizada após seu encerramento.</t>
  </si>
  <si>
    <t>Informações sobre a unidade consumidora beneficiada</t>
  </si>
  <si>
    <t>INFORMAÇÕES SOBRE A UNIDADE CONSUMIDORA BENEFICIADA</t>
  </si>
  <si>
    <r>
      <rPr>
        <b/>
        <sz val="11"/>
        <color theme="1"/>
        <rFont val="Calibri"/>
        <family val="2"/>
        <scheme val="minor"/>
      </rPr>
      <t>Atividade</t>
    </r>
    <r>
      <rPr>
        <sz val="11"/>
        <color theme="1"/>
        <rFont val="Calibri"/>
        <family val="2"/>
        <scheme val="minor"/>
      </rPr>
      <t>: define-se se a unidade consumidora possui ou não fins lucrativos:</t>
    </r>
  </si>
  <si>
    <r>
      <rPr>
        <b/>
        <sz val="11"/>
        <color theme="1"/>
        <rFont val="Calibri"/>
        <family val="2"/>
        <scheme val="minor"/>
      </rPr>
      <t>Tipo de empresa</t>
    </r>
    <r>
      <rPr>
        <sz val="11"/>
        <color theme="1"/>
        <rFont val="Calibri"/>
        <family val="2"/>
        <scheme val="minor"/>
      </rPr>
      <t>: utilizado para definição do montante a ser devolvido via contrato de desempenho:</t>
    </r>
  </si>
  <si>
    <t>Selecione a tipologia</t>
  </si>
  <si>
    <t>Industrial</t>
  </si>
  <si>
    <t>Comércio e serviços</t>
  </si>
  <si>
    <t>Poder público</t>
  </si>
  <si>
    <t>Serviços públicos</t>
  </si>
  <si>
    <t>Rural</t>
  </si>
  <si>
    <t>Residencial</t>
  </si>
  <si>
    <t>Residencial baixa renda</t>
  </si>
  <si>
    <t>Selecione o tipo de empresa</t>
  </si>
  <si>
    <t>Selecione a modalidade tarifária</t>
  </si>
  <si>
    <t>Tarifa convencional</t>
  </si>
  <si>
    <t>Tarifa verde</t>
  </si>
  <si>
    <t>Tarifa azul</t>
  </si>
  <si>
    <t>Tarifa branca</t>
  </si>
  <si>
    <t>Selecione o subgrupo tarifário</t>
  </si>
  <si>
    <t>A4 - De 2,3 kV a 25 kV</t>
  </si>
  <si>
    <t>B1 - Baixa tensão (residencial)</t>
  </si>
  <si>
    <t>B2 - Baixa tensão (rural)</t>
  </si>
  <si>
    <t>B3 - Baixa tensão (demais classes)</t>
  </si>
  <si>
    <t>Contagem</t>
  </si>
  <si>
    <t>Selecione o município</t>
  </si>
  <si>
    <r>
      <t>Após preenche-se os dados de "</t>
    </r>
    <r>
      <rPr>
        <b/>
        <sz val="11"/>
        <color theme="1"/>
        <rFont val="Calibri"/>
        <family val="2"/>
        <scheme val="minor"/>
      </rPr>
      <t>IDENTIFICAÇÃO DA UNIDADE CONSUMIDORA BENEFICIADA</t>
    </r>
    <r>
      <rPr>
        <sz val="11"/>
        <color theme="1"/>
        <rFont val="Calibri"/>
        <family val="2"/>
        <scheme val="minor"/>
      </rPr>
      <t>".</t>
    </r>
  </si>
  <si>
    <r>
      <rPr>
        <b/>
        <sz val="11"/>
        <color theme="1"/>
        <rFont val="Calibri"/>
        <family val="2"/>
        <scheme val="minor"/>
      </rPr>
      <t>Tarifa branca</t>
    </r>
    <r>
      <rPr>
        <sz val="11"/>
        <color theme="1"/>
        <rFont val="Calibri"/>
        <family val="2"/>
        <scheme val="minor"/>
      </rPr>
      <t>: tarifas diferenciadas de consumo de energia elétrica para consumidores baixa tensão.</t>
    </r>
  </si>
  <si>
    <r>
      <t>kWh/m</t>
    </r>
    <r>
      <rPr>
        <vertAlign val="superscript"/>
        <sz val="1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mês</t>
    </r>
  </si>
  <si>
    <t xml:space="preserve">Resolução homologatória Aneel </t>
  </si>
  <si>
    <t>10.</t>
  </si>
  <si>
    <t>Simulação das parcelas do contrato de desempenho</t>
  </si>
  <si>
    <t>situação que ocorrerá na prática, uma vez que a definição das parcelas do contrato de desempenho depende:</t>
  </si>
  <si>
    <t>etapa de medição e verificação de resultados do projeto.</t>
  </si>
  <si>
    <r>
      <t xml:space="preserve">Das variações positivas do </t>
    </r>
    <r>
      <rPr>
        <b/>
        <sz val="11"/>
        <rFont val="Calibri"/>
        <family val="2"/>
        <scheme val="minor"/>
      </rPr>
      <t>Índice de Preços ao Consumidor Amplo - IPCA</t>
    </r>
    <r>
      <rPr>
        <sz val="11"/>
        <rFont val="Calibri"/>
        <family val="2"/>
        <scheme val="minor"/>
      </rPr>
      <t>, uma vez que este é o índice de correção</t>
    </r>
  </si>
  <si>
    <t>monetária aplicado aos contratos de desempenho.</t>
  </si>
  <si>
    <t>Mês referência IPCA</t>
  </si>
  <si>
    <r>
      <rPr>
        <b/>
        <sz val="11"/>
        <color theme="1"/>
        <rFont val="Calibri"/>
        <family val="2"/>
        <scheme val="minor"/>
      </rPr>
      <t>Tarifa azul</t>
    </r>
    <r>
      <rPr>
        <sz val="11"/>
        <color theme="1"/>
        <rFont val="Calibri"/>
        <family val="2"/>
        <scheme val="minor"/>
      </rPr>
      <t>: tarifas diferenciadas de consumo de energia elétrica e demanda.</t>
    </r>
  </si>
  <si>
    <r>
      <rPr>
        <b/>
        <sz val="11"/>
        <color theme="1"/>
        <rFont val="Calibri"/>
        <family val="2"/>
        <scheme val="minor"/>
      </rPr>
      <t>Tarifa convencional</t>
    </r>
    <r>
      <rPr>
        <sz val="11"/>
        <color theme="1"/>
        <rFont val="Calibri"/>
        <family val="2"/>
        <scheme val="minor"/>
      </rPr>
      <t>: tarifas únicas de consumo de energia elétrica e demanda.</t>
    </r>
  </si>
  <si>
    <r>
      <rPr>
        <b/>
        <sz val="11"/>
        <color theme="1"/>
        <rFont val="Calibri"/>
        <family val="2"/>
        <scheme val="minor"/>
      </rPr>
      <t>Tarifa verde</t>
    </r>
    <r>
      <rPr>
        <sz val="11"/>
        <color theme="1"/>
        <rFont val="Calibri"/>
        <family val="2"/>
        <scheme val="minor"/>
      </rPr>
      <t>:  tarifas diferenciadas de consumo de energia elétrica e única tarifa de demanda.</t>
    </r>
  </si>
  <si>
    <t>SIMULAÇÃO DAS PARCELAS DO CONTRATO DE DESEMPENHO</t>
  </si>
  <si>
    <t>Contratação dos serviços</t>
  </si>
  <si>
    <t>Execução das ações de eficiência energética</t>
  </si>
  <si>
    <t>Ações de marketing</t>
  </si>
  <si>
    <t>Avaliação dos resultados do projeto</t>
  </si>
  <si>
    <t>O montante a ser retornado via contrato de desempenho corresponde aos recursos relativos à implantação do projeto de</t>
  </si>
  <si>
    <t>Mão de obra de terceiros / Materiais e equipamentos</t>
  </si>
  <si>
    <t>Custo total do PEE - Ex ante</t>
  </si>
  <si>
    <t>Abas ou colunas não utilizadas poderão ser "ocultas" porém nunca "excluídas", evitando a quebra de vínculos da planilha.</t>
  </si>
  <si>
    <t>As seguintes avaliações devem ser realizadas nos projetos de eficiência energética, dependendo do estágio do projeto.</t>
  </si>
  <si>
    <t>7.2.</t>
  </si>
  <si>
    <t>8.1</t>
  </si>
  <si>
    <t>VIABILIDADE DOS PROJETOS DE EFICIÊNCIA ENERGÉTICA</t>
  </si>
  <si>
    <t>Os critérios limite de viabilidade dos projetos de eficiência energética, conforme metodologia Aneel, são:</t>
  </si>
  <si>
    <r>
      <rPr>
        <b/>
        <sz val="11"/>
        <color theme="1"/>
        <rFont val="Calibri"/>
        <family val="2"/>
        <scheme val="minor"/>
      </rPr>
      <t>Com fins lucrativos</t>
    </r>
    <r>
      <rPr>
        <sz val="11"/>
        <color theme="1"/>
        <rFont val="Calibri"/>
        <family val="2"/>
        <scheme val="minor"/>
      </rPr>
      <t>: RCB limite é menor ou igual a 0,90</t>
    </r>
  </si>
  <si>
    <r>
      <rPr>
        <b/>
        <sz val="11"/>
        <color theme="1"/>
        <rFont val="Calibri"/>
        <family val="2"/>
        <scheme val="minor"/>
      </rPr>
      <t>Sem fins lucrativos</t>
    </r>
    <r>
      <rPr>
        <sz val="11"/>
        <color theme="1"/>
        <rFont val="Calibri"/>
        <family val="2"/>
        <scheme val="minor"/>
      </rPr>
      <t>: RCB limite é menor ou igual a 0,80</t>
    </r>
  </si>
  <si>
    <r>
      <rPr>
        <b/>
        <sz val="11"/>
        <color theme="1"/>
        <rFont val="Calibri"/>
        <family val="2"/>
        <scheme val="minor"/>
      </rPr>
      <t>Com fins lucrativos</t>
    </r>
    <r>
      <rPr>
        <sz val="11"/>
        <color theme="1"/>
        <rFont val="Calibri"/>
        <family val="2"/>
        <scheme val="minor"/>
      </rPr>
      <t>: RCB limite é menor ou igual a 0,85</t>
    </r>
  </si>
  <si>
    <r>
      <rPr>
        <b/>
        <sz val="11"/>
        <color theme="1"/>
        <rFont val="Calibri"/>
        <family val="2"/>
        <scheme val="minor"/>
      </rPr>
      <t>Sem fins lucrativos</t>
    </r>
    <r>
      <rPr>
        <sz val="11"/>
        <color theme="1"/>
        <rFont val="Calibri"/>
        <family val="2"/>
        <scheme val="minor"/>
      </rPr>
      <t>: RCB limite é menor ou igual a 0,75</t>
    </r>
  </si>
  <si>
    <t>Viabilidade dos projetos de eficiência energética</t>
  </si>
  <si>
    <t>11.</t>
  </si>
  <si>
    <t>eficiência energética, correspondendo às condições estabelecidas no edital da chamada pública.</t>
  </si>
  <si>
    <r>
      <rPr>
        <b/>
        <sz val="11"/>
        <color theme="1"/>
        <rFont val="Calibri"/>
        <family val="2"/>
        <scheme val="minor"/>
      </rPr>
      <t>determinantes para seleção</t>
    </r>
    <r>
      <rPr>
        <sz val="11"/>
        <color theme="1"/>
        <rFont val="Calibri"/>
        <family val="2"/>
        <scheme val="minor"/>
      </rPr>
      <t xml:space="preserve"> na Chamada Pública:</t>
    </r>
  </si>
  <si>
    <t xml:space="preserve">2. </t>
  </si>
  <si>
    <t>12.</t>
  </si>
  <si>
    <t>RCB limite CP</t>
  </si>
  <si>
    <t>Chamada pública</t>
  </si>
  <si>
    <t>Marcar para chamada pública</t>
  </si>
  <si>
    <t>Mensagem avaliação RCB</t>
  </si>
  <si>
    <r>
      <rPr>
        <b/>
        <sz val="11"/>
        <color theme="1"/>
        <rFont val="Calibri"/>
        <family val="2"/>
        <scheme val="minor"/>
      </rPr>
      <t>Com fins lucrativos</t>
    </r>
    <r>
      <rPr>
        <sz val="11"/>
        <color theme="1"/>
        <rFont val="Calibri"/>
        <family val="2"/>
        <scheme val="minor"/>
      </rPr>
      <t>: RCB limite é alterado e a simulação das parcelas do contrato de desempenho é habilitada.</t>
    </r>
  </si>
  <si>
    <r>
      <rPr>
        <b/>
        <sz val="11"/>
        <color theme="1"/>
        <rFont val="Calibri"/>
        <family val="2"/>
        <scheme val="minor"/>
      </rPr>
      <t>Sem fins lucrativos</t>
    </r>
    <r>
      <rPr>
        <sz val="11"/>
        <color theme="1"/>
        <rFont val="Calibri"/>
        <family val="2"/>
        <scheme val="minor"/>
      </rPr>
      <t>: a simulação do contrato de desempenho é desabilitada.</t>
    </r>
  </si>
  <si>
    <t>Região</t>
  </si>
  <si>
    <t>Lista auxiliar de municípios e regiões</t>
  </si>
  <si>
    <t>RECURSOS DO PROGRAMA DE EFICIÊNCIA ENERGÉTICA</t>
  </si>
  <si>
    <r>
      <rPr>
        <b/>
        <sz val="11"/>
        <rFont val="Calibri"/>
        <family val="2"/>
        <scheme val="minor"/>
      </rPr>
      <t>Cronograma financeiro:</t>
    </r>
    <r>
      <rPr>
        <sz val="11"/>
        <rFont val="Calibri"/>
        <family val="2"/>
        <scheme val="minor"/>
      </rPr>
      <t xml:space="preserve"> os recursos financeiros do projeto devem ser separados de acordo com a origem dos recursos:</t>
    </r>
  </si>
  <si>
    <r>
      <rPr>
        <b/>
        <sz val="11"/>
        <rFont val="Calibri"/>
        <family val="2"/>
        <scheme val="minor"/>
      </rPr>
      <t>PEE:</t>
    </r>
    <r>
      <rPr>
        <sz val="11"/>
        <rFont val="Calibri"/>
        <family val="2"/>
        <scheme val="minor"/>
      </rPr>
      <t xml:space="preserve"> recursos adivindos somente do Programa de Eficiência Energética, ou seja, pela concessionária.</t>
    </r>
  </si>
  <si>
    <r>
      <rPr>
        <b/>
        <sz val="11"/>
        <color theme="1"/>
        <rFont val="Calibri"/>
        <family val="2"/>
        <scheme val="minor"/>
      </rPr>
      <t>PEE</t>
    </r>
    <r>
      <rPr>
        <sz val="11"/>
        <color theme="1"/>
        <rFont val="Calibri"/>
        <family val="2"/>
        <scheme val="minor"/>
      </rPr>
      <t>: recursos financeiros aportados pelo Programa de Eficiência Energética, ou seja, pela concessionária.</t>
    </r>
  </si>
  <si>
    <t>Cálculo dos benefícios do projeto</t>
  </si>
  <si>
    <t>Cálculo dos custos do projeto</t>
  </si>
  <si>
    <t>Especificação de materiais e equipamentos</t>
  </si>
  <si>
    <t>Ações de medição e verificação do projeto</t>
  </si>
  <si>
    <t>CÁLCULO DOS BENEFÍCIOS DO PROJETO</t>
  </si>
  <si>
    <t>CÁLCULO DOS CUSTOS DO PROJETO</t>
  </si>
  <si>
    <t>ESPECIFICAÇÃO DE MATERIAIS E EQUIPAMENTOS</t>
  </si>
  <si>
    <t>AÇÕES DE MEDIÇÃO E VERIFICAÇÃO DO PROJETO</t>
  </si>
  <si>
    <r>
      <rPr>
        <b/>
        <sz val="11"/>
        <rFont val="Calibri"/>
        <family val="2"/>
        <scheme val="minor"/>
      </rPr>
      <t>Avaliação ex ante:</t>
    </r>
    <r>
      <rPr>
        <sz val="11"/>
        <rFont val="Calibri"/>
        <family val="2"/>
        <scheme val="minor"/>
      </rPr>
      <t xml:space="preserve"> realizada durante a fase de projeto, antes da execução:</t>
    </r>
  </si>
  <si>
    <t>Fornecedor 1</t>
  </si>
  <si>
    <t>Fornecedor 2</t>
  </si>
  <si>
    <t>Fornecedor 3</t>
  </si>
  <si>
    <t>Fornecedor 4</t>
  </si>
  <si>
    <t>Fornecedor 5</t>
  </si>
  <si>
    <t>Fornecedor 6</t>
  </si>
  <si>
    <t>CRONOGRAMA FÍSICO E FINANCEIRO</t>
  </si>
  <si>
    <t>Cronograma físico e financeiro</t>
  </si>
  <si>
    <t>RECURSOS</t>
  </si>
  <si>
    <t>Valor total do projeto</t>
  </si>
  <si>
    <t>COM OUTROS RECURSOS</t>
  </si>
  <si>
    <r>
      <rPr>
        <b/>
        <sz val="11"/>
        <color theme="1"/>
        <rFont val="Calibri"/>
        <family val="2"/>
        <scheme val="minor"/>
      </rPr>
      <t>Ponto de vista do projeto</t>
    </r>
    <r>
      <rPr>
        <sz val="11"/>
        <color theme="1"/>
        <rFont val="Calibri"/>
        <family val="2"/>
        <scheme val="minor"/>
      </rPr>
      <t>: avaliam-se todos os custos despendidos no projeto, independente da origem do recurso.</t>
    </r>
  </si>
  <si>
    <t>recursos de outras origens, foi possível uma otimização dos recursos do Programa de Eficiência Energética.</t>
  </si>
  <si>
    <t>B4 - Iluminação pública</t>
  </si>
  <si>
    <t>VALORES LIMITE PARA OS RECURSOS DO PROGRAMA DE EFICIÊNCIA ENERGÉTICA</t>
  </si>
  <si>
    <t>B4</t>
  </si>
  <si>
    <r>
      <rPr>
        <b/>
        <sz val="11"/>
        <color theme="1"/>
        <rFont val="Calibri"/>
        <family val="2"/>
        <scheme val="minor"/>
      </rPr>
      <t>Demais empresas</t>
    </r>
    <r>
      <rPr>
        <sz val="11"/>
        <color theme="1"/>
        <rFont val="Calibri"/>
        <family val="2"/>
        <scheme val="minor"/>
      </rPr>
      <t xml:space="preserve">: retorno de 100% do investimento realizado via contrato de desempenho ou unidade consumidora </t>
    </r>
  </si>
  <si>
    <t>Fontes incentivadas</t>
  </si>
  <si>
    <t>Outros usos finais</t>
  </si>
  <si>
    <t>Investimento do PEE considerado para o uso final 8 (fontes incentivadas)</t>
  </si>
  <si>
    <t>Investimento do PEE considerado para o uso final 7 (outros usos finais)</t>
  </si>
  <si>
    <t>Esta planilha foi desenvolvida no Microsoft Excel 2010®.</t>
  </si>
  <si>
    <t>FONTES INCENTIVADAS - EX ANTE</t>
  </si>
  <si>
    <t>Custos fontes incentivadas - Ex ante</t>
  </si>
  <si>
    <r>
      <t>RCB</t>
    </r>
    <r>
      <rPr>
        <vertAlign val="subscript"/>
        <sz val="11"/>
        <color theme="1"/>
        <rFont val="Calibri"/>
        <family val="2"/>
        <scheme val="minor"/>
      </rPr>
      <t>FI</t>
    </r>
  </si>
  <si>
    <t>Custo anualizado total fontes incentivadas - Ex ante</t>
  </si>
  <si>
    <t>FONTES INCENTIVADAS - SISTEMA PROPOSTO - EX ANTE</t>
  </si>
  <si>
    <t>fi 1</t>
  </si>
  <si>
    <t>fi 2</t>
  </si>
  <si>
    <t>fi 3</t>
  </si>
  <si>
    <t>fi 4</t>
  </si>
  <si>
    <t>fi 5</t>
  </si>
  <si>
    <t>fi 6</t>
  </si>
  <si>
    <t>fi 7</t>
  </si>
  <si>
    <t>fi 8</t>
  </si>
  <si>
    <t>fi 9</t>
  </si>
  <si>
    <t>fi 10</t>
  </si>
  <si>
    <t>fi 11</t>
  </si>
  <si>
    <t>fi 12</t>
  </si>
  <si>
    <t>fi 13</t>
  </si>
  <si>
    <t>fi 14</t>
  </si>
  <si>
    <t>fi 15</t>
  </si>
  <si>
    <t>fi 16</t>
  </si>
  <si>
    <t>fi 17</t>
  </si>
  <si>
    <t>fi 18</t>
  </si>
  <si>
    <t>fi 19</t>
  </si>
  <si>
    <t>fi 20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</si>
  <si>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FI</t>
    </r>
  </si>
  <si>
    <t>Benefício anualizado fontes incentivadas - Ex ante</t>
  </si>
  <si>
    <t>FONTES INCENTIVADAS - RESULTADOS ESPERADOS - EX ANTE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</si>
  <si>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 FI</t>
    </r>
  </si>
  <si>
    <t>RESUMO DA AVALIAÇÃO EX ANTE</t>
  </si>
  <si>
    <t>CUSTOS DO PROJETO</t>
  </si>
  <si>
    <t>Taxa de desconto (ao ano)</t>
  </si>
  <si>
    <t>Valor da contrapartida</t>
  </si>
  <si>
    <t>Recursos do PEE</t>
  </si>
  <si>
    <t>Custo da energia evitada (CEE)</t>
  </si>
  <si>
    <t>Custo evitado de demanda (CED)</t>
  </si>
  <si>
    <t>VALORAÇÃO DOS BENEFÍCIOS PARA O PONTO DE VISTA DO SETOR ELÉTRICO</t>
  </si>
  <si>
    <t>Fontes</t>
  </si>
  <si>
    <t>incentivadas</t>
  </si>
  <si>
    <t>usos finais</t>
  </si>
  <si>
    <t>OUTROS USOS FINAIS - EX ANTE</t>
  </si>
  <si>
    <t>Medição e verificação outros usos finais - Período de linha de base</t>
  </si>
  <si>
    <t>Medição e verificação outros usos finais - Período de determinação da economia</t>
  </si>
  <si>
    <t>Medição e verificação outros usos finais</t>
  </si>
  <si>
    <t>Custo anualizado total outros usos finais - Ex ante</t>
  </si>
  <si>
    <t>Custos outros usos finais - Ex ante</t>
  </si>
  <si>
    <t>OUTROS USOS FINAIS - SISTEMA ATUAL - EX ANTE</t>
  </si>
  <si>
    <t>OUTROS USOS FINAIS - SISTEMA PROPOSTO - EX ANTE</t>
  </si>
  <si>
    <t>OUTROS USOS FINAIS - RESULTADOS ESPERADOS - EX ANTE</t>
  </si>
  <si>
    <t>Benefício anualizado outros usos finais - Ex ante</t>
  </si>
  <si>
    <t>Horário fora de ponta - TUSD</t>
  </si>
  <si>
    <t>Horário fora de ponta - TE</t>
  </si>
  <si>
    <t>Horário de ponta - TUSD</t>
  </si>
  <si>
    <t>Horário de ponta - TE</t>
  </si>
  <si>
    <t>Medição e verificação fontes incentivadas - Período de determinação da economia</t>
  </si>
  <si>
    <t>Medição e verificação fontes incentivadas</t>
  </si>
  <si>
    <t>Diagnóstico energético</t>
  </si>
  <si>
    <t>Potência instalada de geração</t>
  </si>
  <si>
    <t>Energia gerada</t>
  </si>
  <si>
    <t>IDENTIFICAÇÃO DO PROJETO DE EFICIÊNCIA ENERGÉTICA</t>
  </si>
  <si>
    <r>
      <t>Inicia-se com o preenchimento dos dados de "</t>
    </r>
    <r>
      <rPr>
        <b/>
        <sz val="11"/>
        <color theme="1"/>
        <rFont val="Calibri"/>
        <family val="2"/>
        <scheme val="minor"/>
      </rPr>
      <t>IDENTIFICAÇÃO DO PROJETO DE EFICIÊNCIA ENERGÉTICA</t>
    </r>
    <r>
      <rPr>
        <sz val="11"/>
        <color theme="1"/>
        <rFont val="Calibri"/>
        <family val="2"/>
        <scheme val="minor"/>
      </rPr>
      <t>".</t>
    </r>
  </si>
  <si>
    <r>
      <rPr>
        <b/>
        <sz val="11"/>
        <color theme="1"/>
        <rFont val="Calibri"/>
        <family val="2"/>
        <scheme val="minor"/>
      </rPr>
      <t>Custos de diagnóstico energético, marketing e treinamento</t>
    </r>
    <r>
      <rPr>
        <sz val="11"/>
        <color theme="1"/>
        <rFont val="Calibri"/>
        <family val="2"/>
        <scheme val="minor"/>
      </rPr>
      <t>: como estes custos não são referentes a uma ação específica</t>
    </r>
  </si>
  <si>
    <t>e sim ao projeto como um todo, estes custos são lançados em separado para que sejam rateados entre os usos finais.</t>
  </si>
  <si>
    <t>Menor valor unitário</t>
  </si>
  <si>
    <t>MÃO DE OBRA DE TERCEIROS</t>
  </si>
  <si>
    <t>DESCARTE DE MATERIAIS</t>
  </si>
  <si>
    <t>OUTROS CUSTOS INDIRETOS</t>
  </si>
  <si>
    <t>Valor unitário</t>
  </si>
  <si>
    <t>Constante k considerada</t>
  </si>
  <si>
    <t>Nome do fornecedor</t>
  </si>
  <si>
    <t>CNPJ do fornecedor</t>
  </si>
  <si>
    <t>Data da proposta</t>
  </si>
  <si>
    <t>Validade da proposta</t>
  </si>
  <si>
    <t>Pessoa de contato</t>
  </si>
  <si>
    <t>DADOS DOS FORNECEDORES</t>
  </si>
  <si>
    <r>
      <t>RCB</t>
    </r>
    <r>
      <rPr>
        <b/>
        <vertAlign val="subscript"/>
        <sz val="22"/>
        <color theme="1"/>
        <rFont val="Calibri"/>
        <family val="2"/>
        <scheme val="minor"/>
      </rPr>
      <t>LIMITE</t>
    </r>
  </si>
  <si>
    <r>
      <t>RCB</t>
    </r>
    <r>
      <rPr>
        <b/>
        <vertAlign val="subscript"/>
        <sz val="22"/>
        <color theme="1"/>
        <rFont val="Calibri"/>
        <family val="2"/>
        <scheme val="minor"/>
      </rPr>
      <t>EX ANTE</t>
    </r>
  </si>
  <si>
    <t>INFORMAÇÃO</t>
  </si>
  <si>
    <t>Atualizar somente células</t>
  </si>
  <si>
    <t>destacadas em amarelo</t>
  </si>
  <si>
    <t>Fator de carga considerado</t>
  </si>
  <si>
    <t>Resolução publicada na data de</t>
  </si>
  <si>
    <t>OUTRAS INFORMAÇÕES</t>
  </si>
  <si>
    <t>Outras informações</t>
  </si>
  <si>
    <t>não possui fins lucrativos, ou seja, não se aplica o contrato de desempenho.</t>
  </si>
  <si>
    <t>Recomenda-se que os benefícios do projeto fiquem diretamente referenciados aos custos da substituição, ou seja, o item</t>
  </si>
  <si>
    <t>COMPARAÇÃO DE PREÇOS</t>
  </si>
  <si>
    <t>MARKETING</t>
  </si>
  <si>
    <t>TREINAMENTO E CAPACITAÇÃO</t>
  </si>
  <si>
    <t>Valor da distribuição normal (z)</t>
  </si>
  <si>
    <t>forma os materiais ficarão agrupados de acordo com as respectivas características técnicas e vida útil.</t>
  </si>
  <si>
    <r>
      <t xml:space="preserve">item 2 do custo e assim por diante. </t>
    </r>
    <r>
      <rPr>
        <b/>
        <sz val="11"/>
        <color theme="1"/>
        <rFont val="Calibri"/>
        <family val="2"/>
        <scheme val="minor"/>
      </rPr>
      <t>Este procedimento torna mais claro o entendimento do projeto</t>
    </r>
    <r>
      <rPr>
        <sz val="11"/>
        <color theme="1"/>
        <rFont val="Calibri"/>
        <family val="2"/>
        <scheme val="minor"/>
      </rPr>
      <t>.</t>
    </r>
  </si>
  <si>
    <t xml:space="preserve">1 do benefício (por exemplo, ilumin 1) referenciado ao item 1 do custo, o item 2 do benefício (ilumin 2) referenciado ao </t>
  </si>
  <si>
    <t>ou seja, o item 1 do custo referenciado ao item 1 do benefício, o item 2 do custo referenciado ao item 2 do benefício e assim</t>
  </si>
  <si>
    <r>
      <t xml:space="preserve">por diante. </t>
    </r>
    <r>
      <rPr>
        <b/>
        <sz val="11"/>
        <color theme="1"/>
        <rFont val="Calibri"/>
        <family val="2"/>
        <scheme val="minor"/>
      </rPr>
      <t>Este procedimento torna mais claro o entendimento do projeto</t>
    </r>
    <r>
      <rPr>
        <sz val="11"/>
        <color theme="1"/>
        <rFont val="Calibri"/>
        <family val="2"/>
        <scheme val="minor"/>
      </rPr>
      <t>.</t>
    </r>
  </si>
  <si>
    <t>A planilha calcula os custos do projeto em 2 etapas:</t>
  </si>
  <si>
    <r>
      <rPr>
        <b/>
        <sz val="11"/>
        <color theme="1"/>
        <rFont val="Calibri"/>
        <family val="2"/>
        <scheme val="minor"/>
      </rPr>
      <t>Separação dos custos por origem dos recursos:</t>
    </r>
    <r>
      <rPr>
        <sz val="11"/>
        <color theme="1"/>
        <rFont val="Calibri"/>
        <family val="2"/>
        <scheme val="minor"/>
      </rPr>
      <t xml:space="preserve"> após o lançamento dos custos nas planilhas de comparativos de</t>
    </r>
  </si>
  <si>
    <r>
      <rPr>
        <b/>
        <sz val="11"/>
        <color theme="1"/>
        <rFont val="Calibri"/>
        <family val="2"/>
        <scheme val="minor"/>
      </rPr>
      <t>Comparativo de orçamentos:</t>
    </r>
    <r>
      <rPr>
        <sz val="11"/>
        <color theme="1"/>
        <rFont val="Calibri"/>
        <family val="2"/>
        <scheme val="minor"/>
      </rPr>
      <t xml:space="preserve"> inicia-se o preenchimento das planilhas de comparativos de orçamento, sendo que a</t>
    </r>
  </si>
  <si>
    <t>planilha irá selecionar o menor valor dentre os orçamentos apresentados automaticamente, lançando o menor valor</t>
  </si>
  <si>
    <r>
      <t xml:space="preserve">diretamente na planilha de custo correspondente. Nesta etapa, deve-se preencher o </t>
    </r>
    <r>
      <rPr>
        <b/>
        <sz val="11"/>
        <color theme="1"/>
        <rFont val="Calibri"/>
        <family val="2"/>
        <scheme val="minor"/>
      </rPr>
      <t>valor global de cada item de custo</t>
    </r>
    <r>
      <rPr>
        <sz val="11"/>
        <color theme="1"/>
        <rFont val="Calibri"/>
        <family val="2"/>
        <scheme val="minor"/>
      </rPr>
      <t>,</t>
    </r>
  </si>
  <si>
    <t>ou seja, o custo total relacionado ao material ou serviço, independente de qual for a origem do recurso.</t>
  </si>
  <si>
    <t>orçamentos, deve-se indicar a origem destes recursos. Valores que serão pagos pelo próprio consumidor ou outra fonte</t>
  </si>
  <si>
    <r>
      <t>de recursos deverão ser inseridos nos campos específicos "terceiros" e "consumidor", dispostos nas colunas de "</t>
    </r>
    <r>
      <rPr>
        <b/>
        <sz val="11"/>
        <color theme="1"/>
        <rFont val="Calibri"/>
        <family val="2"/>
        <scheme val="minor"/>
      </rPr>
      <t>ORIGEM</t>
    </r>
  </si>
  <si>
    <r>
      <rPr>
        <b/>
        <sz val="11"/>
        <color theme="1"/>
        <rFont val="Calibri"/>
        <family val="2"/>
        <scheme val="minor"/>
      </rPr>
      <t>DOS RECURSOS</t>
    </r>
    <r>
      <rPr>
        <sz val="11"/>
        <color theme="1"/>
        <rFont val="Calibri"/>
        <family val="2"/>
        <scheme val="minor"/>
      </rPr>
      <t>". O custo das outras origens inseridos serão substraídos do custo total e o restante irá compor o custo</t>
    </r>
  </si>
  <si>
    <t>Sobre a origem dos recursos, define-se:</t>
  </si>
  <si>
    <t>aportado com recursos do Programa de Eficiência Energética (PEE).</t>
  </si>
  <si>
    <t>deverão ser adquiridos os equipamentos mais eficientes dentro da listagem do PBE, devendo escolher obrigatoriamente</t>
  </si>
  <si>
    <t>o equipamento mais eficiente disponível.</t>
  </si>
  <si>
    <r>
      <t xml:space="preserve">Recomenda-se que a especificação de materiais seja pensada como </t>
    </r>
    <r>
      <rPr>
        <b/>
        <sz val="11"/>
        <color theme="1"/>
        <rFont val="Calibri"/>
        <family val="2"/>
        <scheme val="minor"/>
      </rPr>
      <t>uma solução para uma determinada ação de eficiência</t>
    </r>
  </si>
  <si>
    <r>
      <rPr>
        <b/>
        <sz val="11"/>
        <color theme="1"/>
        <rFont val="Calibri"/>
        <family val="2"/>
        <scheme val="minor"/>
      </rPr>
      <t>energética</t>
    </r>
    <r>
      <rPr>
        <sz val="11"/>
        <color theme="1"/>
        <rFont val="Calibri"/>
        <family val="2"/>
        <scheme val="minor"/>
      </rPr>
      <t xml:space="preserve"> e não simplesmente como um material. Ao especificar um material pode-se encontrar diversos materiais com</t>
    </r>
  </si>
  <si>
    <t>características técnicas levemente diferentes porém equivalentes (por exemplo, a substituição de lâmpada incandescente</t>
  </si>
  <si>
    <t>10W, variando entre os fabricantes). Ao invés de apresentar os orçamentos de forma distinta (por exemplo, 1 oçamento de</t>
  </si>
  <si>
    <t>lâmpada LED 9,5W e 2 orçamentos de lâmpada LED 10W), recomenda-se apresentá-los de forma agrupada, uma vez que o</t>
  </si>
  <si>
    <t>objetivo dos equipamentos é o mesmo (substituir uma lâmpada incandescente de 60W). Neste caso, deve-se observar o</t>
  </si>
  <si>
    <t>princípio do conservadorismo, utilizando a lâmpada de maior potência nos cálculos (lâmpada LED 10W), uma vez que esta</t>
  </si>
  <si>
    <t>gerará a menor economia com o mesmo custo. No decorrer da execução do projeto, caso seja adquirida a lâmpada de 9,5W,</t>
  </si>
  <si>
    <t>o projeto terá uma economia superior ao projetado, melhorando o resultado final do mesmo.</t>
  </si>
  <si>
    <t>Deve-se selecionar no topo da planilha o nível de precisão e o nível de confiança desejado. A planilha busca o valor</t>
  </si>
  <si>
    <t>padrão da distribuição normal (z) automaticamente para o nível de confiança selecionado.</t>
  </si>
  <si>
    <t>O nível de precisão e confiança estão pré-selecionados conforme determinação do Propee. Os demais valores estão</t>
  </si>
  <si>
    <t>disponíveis somente para fins de estudo, devendo-se sempre perseguir as metas estipuladas pelo Propee.</t>
  </si>
  <si>
    <r>
      <rPr>
        <b/>
        <sz val="11"/>
        <rFont val="Calibri"/>
        <family val="2"/>
        <scheme val="minor"/>
      </rPr>
      <t>Coeficiente de variação:</t>
    </r>
    <r>
      <rPr>
        <sz val="11"/>
        <rFont val="Calibri"/>
        <family val="2"/>
        <scheme val="minor"/>
      </rPr>
      <t xml:space="preserve"> Obtido através da razão entre o desvio padrão e a média de uma determinada amostra. Caso</t>
    </r>
  </si>
  <si>
    <t>diferente deste deverá ser justificado.</t>
  </si>
  <si>
    <t>este dado não estiver disponível, deve-se utilizar como primeira estimativa o valor CV = 0,50. Qualquer valor utilizado</t>
  </si>
  <si>
    <r>
      <rPr>
        <b/>
        <sz val="11"/>
        <rFont val="Calibri"/>
        <family val="2"/>
        <scheme val="minor"/>
      </rPr>
      <t>População homogênea:</t>
    </r>
    <r>
      <rPr>
        <sz val="11"/>
        <rFont val="Calibri"/>
        <family val="2"/>
        <scheme val="minor"/>
      </rPr>
      <t xml:space="preserve"> deve-se dividir a população em sub-conjuntos homogêneos, ou seja, pode-se agrupar de</t>
    </r>
  </si>
  <si>
    <t>equipamentos de acordo com características semelhantes.</t>
  </si>
  <si>
    <t>60W por uma lâmpada LED com selo Procel e mesmo fluxo luminoso, podendo apresentar diversas potências, como 9,5W e</t>
  </si>
  <si>
    <r>
      <t xml:space="preserve">sobre o </t>
    </r>
    <r>
      <rPr>
        <b/>
        <sz val="11"/>
        <color theme="1"/>
        <rFont val="Calibri"/>
        <family val="2"/>
        <scheme val="minor"/>
      </rPr>
      <t>ponto de vista do projeto</t>
    </r>
    <r>
      <rPr>
        <sz val="11"/>
        <color theme="1"/>
        <rFont val="Calibri"/>
        <family val="2"/>
        <scheme val="minor"/>
      </rPr>
      <t>. Esta analise é ilustrativa e tem como objetivo demonstrar que, com a inserção de recursos</t>
    </r>
  </si>
  <si>
    <r>
      <t>Havendo a inserção de custos de outras origens, a planilha calculará na aba "</t>
    </r>
    <r>
      <rPr>
        <b/>
        <sz val="11"/>
        <color theme="1"/>
        <rFont val="Calibri"/>
        <family val="2"/>
        <scheme val="minor"/>
      </rPr>
      <t>RCB</t>
    </r>
    <r>
      <rPr>
        <sz val="11"/>
        <color theme="1"/>
        <rFont val="Calibri"/>
        <family val="2"/>
        <scheme val="minor"/>
      </rPr>
      <t>" adicionalmente a relação custo-benefício</t>
    </r>
  </si>
  <si>
    <t>No intuito de auxiliar o proponente, a planilha de comparativo de orçamentos destaca o menor valor dentre os orçamentos</t>
  </si>
  <si>
    <t>apresentados, bem como sinaliza que para um determinado item não foram inseridos 3 orçamentos. Ressalta-se que, para</t>
  </si>
  <si>
    <t>cada custo apresentado na proposta, deve ser apresentados no mínimo 3 orçamentos, conforme previsto em edital.</t>
  </si>
  <si>
    <r>
      <rPr>
        <b/>
        <sz val="11"/>
        <rFont val="Calibri"/>
        <family val="2"/>
        <scheme val="minor"/>
      </rPr>
      <t>Contrapartida:</t>
    </r>
    <r>
      <rPr>
        <sz val="11"/>
        <rFont val="Calibri"/>
        <family val="2"/>
        <scheme val="minor"/>
      </rPr>
      <t xml:space="preserve"> todos os recursos financeiros que irão compor o projeto que não sejam aportados pela concessionária,</t>
    </r>
  </si>
  <si>
    <t>independente da sua origem (terceiros ou consumidor).</t>
  </si>
  <si>
    <r>
      <rPr>
        <b/>
        <sz val="11"/>
        <rFont val="Calibri"/>
        <family val="2"/>
        <scheme val="minor"/>
      </rPr>
      <t>Projeto:</t>
    </r>
    <r>
      <rPr>
        <sz val="11"/>
        <rFont val="Calibri"/>
        <family val="2"/>
        <scheme val="minor"/>
      </rPr>
      <t xml:space="preserve"> a planilha irá calcular automaticamente a evolução dos desembolsos do projeto, considerando todas as fontes</t>
    </r>
  </si>
  <si>
    <t>de recursos.</t>
  </si>
  <si>
    <t>Estado</t>
  </si>
  <si>
    <t>--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</si>
  <si>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</si>
  <si>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</si>
  <si>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</si>
  <si>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</si>
  <si>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</si>
  <si>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</si>
  <si>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</si>
  <si>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</si>
  <si>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</si>
  <si>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</si>
  <si>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</si>
  <si>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</si>
  <si>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</si>
  <si>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</si>
  <si>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</si>
  <si>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</si>
  <si>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</si>
  <si>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</si>
  <si>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</si>
  <si>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</si>
  <si>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</si>
  <si>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</si>
  <si>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</si>
  <si>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</si>
  <si>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</si>
  <si>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</si>
  <si>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</si>
  <si>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</si>
  <si>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</si>
  <si>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</si>
  <si>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</si>
  <si>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</si>
  <si>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</si>
  <si>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</si>
  <si>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</si>
  <si>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</si>
  <si>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</si>
  <si>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</si>
  <si>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</si>
  <si>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</si>
  <si>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</si>
  <si>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</si>
  <si>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</si>
  <si>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</si>
  <si>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</si>
  <si>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</si>
  <si>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</si>
  <si>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</si>
  <si>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</si>
  <si>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</si>
  <si>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</si>
  <si>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</si>
  <si>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</si>
  <si>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Caso seja encontrado algum problema na planilha favor comunicar através do e-mail</t>
  </si>
  <si>
    <t>v0</t>
  </si>
  <si>
    <r>
      <t>A avaliação ex ante apresentada nesta planilha é baseada no disposto no Propee</t>
    </r>
    <r>
      <rPr>
        <sz val="11"/>
        <rFont val="Calibri"/>
        <family val="2"/>
        <scheme val="minor"/>
      </rPr>
      <t>.</t>
    </r>
  </si>
  <si>
    <r>
      <t>A avaliação ex post será feita através da planilha disponibilizada pela Agência Nacional de Energia Elétrica - Aneel</t>
    </r>
    <r>
      <rPr>
        <sz val="11"/>
        <rFont val="Calibri"/>
        <family val="2"/>
        <scheme val="minor"/>
      </rPr>
      <t>.</t>
    </r>
  </si>
  <si>
    <r>
      <rPr>
        <b/>
        <sz val="11"/>
        <rFont val="Calibri"/>
        <family val="2"/>
        <scheme val="minor"/>
      </rPr>
      <t>Amostragem:</t>
    </r>
    <r>
      <rPr>
        <sz val="11"/>
        <rFont val="Calibri"/>
        <family val="2"/>
        <scheme val="minor"/>
      </rPr>
      <t xml:space="preserve"> A planilha calcula automaticamente a amostragem mínima que deve ser medida a partir da população, do</t>
    </r>
  </si>
  <si>
    <t>nível de precisão desejado (± 10%), do nível de confiabilidade desejado (95%) e do coeficiente de variação informado.</t>
  </si>
  <si>
    <r>
      <rPr>
        <b/>
        <sz val="11"/>
        <rFont val="Calibri"/>
        <family val="2"/>
        <scheme val="minor"/>
      </rPr>
      <t>Cronograma físico:</t>
    </r>
    <r>
      <rPr>
        <sz val="11"/>
        <rFont val="Calibri"/>
        <family val="2"/>
        <scheme val="minor"/>
      </rPr>
      <t xml:space="preserve"> indicação dos meses nos quais serão realizadas as etapas do projeto de eficiência energética.</t>
    </r>
  </si>
  <si>
    <t>Município</t>
  </si>
  <si>
    <t>Aracaju (SE)</t>
  </si>
  <si>
    <t>Belém (PA)</t>
  </si>
  <si>
    <t>Belo Horizonte (MG)</t>
  </si>
  <si>
    <t>Brasília (DF)</t>
  </si>
  <si>
    <t>Campo Grande (MS)</t>
  </si>
  <si>
    <t>Cuiabá (MT)</t>
  </si>
  <si>
    <t>Curitiba (PR)</t>
  </si>
  <si>
    <t>Florianópolis (SC)</t>
  </si>
  <si>
    <t>Fortaleza (CE)</t>
  </si>
  <si>
    <t>Goiânia (GO)</t>
  </si>
  <si>
    <t>João Pessoa (PB)</t>
  </si>
  <si>
    <t>Macapá (AP)</t>
  </si>
  <si>
    <t>Maceió (AL)</t>
  </si>
  <si>
    <t>Manaus (AM)</t>
  </si>
  <si>
    <t>Natal (RN)</t>
  </si>
  <si>
    <t>Porto Alegre (RS)</t>
  </si>
  <si>
    <t>Porto Nacional (TO)</t>
  </si>
  <si>
    <t>Porto Velho (RO)</t>
  </si>
  <si>
    <t>Recife (PE)</t>
  </si>
  <si>
    <t>Ribeirão Preto (SP)</t>
  </si>
  <si>
    <t>Rio de Janeiro (RJ)</t>
  </si>
  <si>
    <t>Salvador (BA)</t>
  </si>
  <si>
    <t>São Luís (MA)</t>
  </si>
  <si>
    <t>São Paulo (SP)</t>
  </si>
  <si>
    <t>Teresina (PI)</t>
  </si>
  <si>
    <t>Vitória (ES)</t>
  </si>
  <si>
    <t>Iluminação pública</t>
  </si>
  <si>
    <t>LOG DE ATUALIZAÇÕES</t>
  </si>
  <si>
    <t>13.</t>
  </si>
  <si>
    <t>Log de atualizações</t>
  </si>
  <si>
    <t>MEIO AMBIENTE</t>
  </si>
  <si>
    <t>Conversão para CO2 evitado</t>
  </si>
  <si>
    <t>Fator de conversão</t>
  </si>
  <si>
    <t>kgCO2/MWh</t>
  </si>
  <si>
    <t>Atualização do IPCA para contrato de desempenho</t>
  </si>
  <si>
    <t>tCO2/MWh</t>
  </si>
  <si>
    <r>
      <t>Toneladas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evitadas</t>
    </r>
  </si>
  <si>
    <t>Valor limite a ser repassado</t>
  </si>
  <si>
    <t>RESUMO DA AVALIAÇÃO EX ANTE POR USO FINAL</t>
  </si>
  <si>
    <t>Mês de referência do IPCA</t>
  </si>
  <si>
    <t>Ponto de vista do setor elétrico</t>
  </si>
  <si>
    <t>Valores de CEE e CED para uso em projetos de eficiência energética</t>
  </si>
  <si>
    <t>ao ano</t>
  </si>
  <si>
    <r>
      <t>Atualização do indicador de conversão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eq/MWh</t>
    </r>
  </si>
  <si>
    <t>Fonte: Instituto Brasileiro de Geografia e Estatística - IBGE</t>
  </si>
  <si>
    <t>Empresa de Pesquisa Energética (EPE)</t>
  </si>
  <si>
    <t>Ministério das Minas e Energia (MME)</t>
  </si>
  <si>
    <t>CORREÇÃO</t>
  </si>
  <si>
    <t>DO PROJETO</t>
  </si>
  <si>
    <t>CUSTOS</t>
  </si>
  <si>
    <t>Estratégia de M&amp;V</t>
  </si>
  <si>
    <t>Medição do período de linha de base</t>
  </si>
  <si>
    <t>Plano de M&amp;V</t>
  </si>
  <si>
    <t>Medição do período de determinação da economia</t>
  </si>
  <si>
    <t>Relatório de M&amp;V</t>
  </si>
  <si>
    <t>Relatório final</t>
  </si>
  <si>
    <t>Descarte de materiais e equipamentos substituídos</t>
  </si>
  <si>
    <t>Avaliação preliminar</t>
  </si>
  <si>
    <t>critérios Aneel</t>
  </si>
  <si>
    <t>chamada pública</t>
  </si>
  <si>
    <t>do projeto conforme</t>
  </si>
  <si>
    <t>3a</t>
  </si>
  <si>
    <t>13a</t>
  </si>
  <si>
    <t>VENCIMENTO</t>
  </si>
  <si>
    <t>DATA DO</t>
  </si>
  <si>
    <t>PAGAMENTO</t>
  </si>
  <si>
    <t>JUROS SIMPLES</t>
  </si>
  <si>
    <t>VALOR PARCELA</t>
  </si>
  <si>
    <t>CORREÇÃO MONETÁRIA</t>
  </si>
  <si>
    <t>VALOR DEVIDO</t>
  </si>
  <si>
    <t>CORREÇÃO PAGA</t>
  </si>
  <si>
    <t>VALOR TOTAL</t>
  </si>
  <si>
    <t>PAGAMENTOS</t>
  </si>
  <si>
    <t>DO PEE</t>
  </si>
  <si>
    <t>EX ANTE</t>
  </si>
  <si>
    <t>SEPARAÇÃO DE CUSTOS POR</t>
  </si>
  <si>
    <t>SEPARAÇÃO DE CUSTOS DO PEE POR</t>
  </si>
  <si>
    <t>CATEGORIA CONTÁBIL E USOS FINAIS</t>
  </si>
  <si>
    <t>ORIGEM DOS</t>
  </si>
  <si>
    <t>CRONOGRAMA FINANCEIRO - EX ANTE</t>
  </si>
  <si>
    <t>AÇÕES DO PROJETO</t>
  </si>
  <si>
    <t>uso final</t>
  </si>
  <si>
    <t>Cálculo por</t>
  </si>
  <si>
    <t>Custos</t>
  </si>
  <si>
    <t>totais</t>
  </si>
  <si>
    <t>do projeto</t>
  </si>
  <si>
    <t>relativos</t>
  </si>
  <si>
    <t>ao PEE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</si>
  <si>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</t>
    </r>
  </si>
  <si>
    <t>www.ibge.gov.br</t>
  </si>
  <si>
    <t>www.epe.gov.br</t>
  </si>
  <si>
    <t>CATEGORIA CONTÁBIL E ORIGEM</t>
  </si>
  <si>
    <t>Relação custo-benefício do projeto, considerando apenas a parcela aportada pelo PEE</t>
  </si>
  <si>
    <t>Peso do investimento em equipamentos no custo total do projeto</t>
  </si>
  <si>
    <t>Custo total do projeto financiado pelo PEE</t>
  </si>
  <si>
    <t>Custo em equipamentos financiado pelo PEE</t>
  </si>
  <si>
    <t>Impacto direto na economia de energia e na redução de demanda na ponta</t>
  </si>
  <si>
    <t>Demanda na ponta reduzida pelo projeto (kW)</t>
  </si>
  <si>
    <t>Qualidade do projeto</t>
  </si>
  <si>
    <t>Investimento aportado pelo PEE</t>
  </si>
  <si>
    <r>
      <t>Inv</t>
    </r>
    <r>
      <rPr>
        <vertAlign val="subscript"/>
        <sz val="11"/>
        <color theme="1"/>
        <rFont val="Calibri"/>
        <family val="2"/>
        <scheme val="minor"/>
      </rPr>
      <t>1</t>
    </r>
  </si>
  <si>
    <r>
      <t>Inv</t>
    </r>
    <r>
      <rPr>
        <vertAlign val="subscript"/>
        <sz val="11"/>
        <color theme="1"/>
        <rFont val="Calibri"/>
        <family val="2"/>
        <scheme val="minor"/>
      </rPr>
      <t>2</t>
    </r>
  </si>
  <si>
    <r>
      <t>Inv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</si>
  <si>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Inv</t>
    </r>
    <r>
      <rPr>
        <vertAlign val="subscript"/>
        <sz val="11"/>
        <color theme="1"/>
        <rFont val="Calibri"/>
        <family val="2"/>
        <scheme val="minor"/>
      </rPr>
      <t>PEE</t>
    </r>
  </si>
  <si>
    <r>
      <t>Inv</t>
    </r>
    <r>
      <rPr>
        <vertAlign val="subscript"/>
        <sz val="11"/>
        <color theme="1"/>
        <rFont val="Calibri"/>
        <family val="2"/>
        <scheme val="minor"/>
      </rPr>
      <t>3</t>
    </r>
  </si>
  <si>
    <r>
      <t>Inv</t>
    </r>
    <r>
      <rPr>
        <vertAlign val="subscript"/>
        <sz val="11"/>
        <color theme="1"/>
        <rFont val="Calibri"/>
        <family val="2"/>
        <scheme val="minor"/>
      </rPr>
      <t>4</t>
    </r>
  </si>
  <si>
    <r>
      <t>Inv</t>
    </r>
    <r>
      <rPr>
        <vertAlign val="subscript"/>
        <sz val="11"/>
        <color theme="1"/>
        <rFont val="Calibri"/>
        <family val="2"/>
        <scheme val="minor"/>
      </rPr>
      <t>5</t>
    </r>
  </si>
  <si>
    <r>
      <t>Inv</t>
    </r>
    <r>
      <rPr>
        <vertAlign val="subscript"/>
        <sz val="11"/>
        <color theme="1"/>
        <rFont val="Calibri"/>
        <family val="2"/>
        <scheme val="minor"/>
      </rPr>
      <t>6</t>
    </r>
  </si>
  <si>
    <r>
      <t>Inv</t>
    </r>
    <r>
      <rPr>
        <vertAlign val="subscript"/>
        <sz val="11"/>
        <color theme="1"/>
        <rFont val="Calibri"/>
        <family val="2"/>
        <scheme val="minor"/>
      </rPr>
      <t>7</t>
    </r>
  </si>
  <si>
    <r>
      <t>Inv</t>
    </r>
    <r>
      <rPr>
        <vertAlign val="subscript"/>
        <sz val="11"/>
        <color theme="1"/>
        <rFont val="Calibri"/>
        <family val="2"/>
        <scheme val="minor"/>
      </rPr>
      <t>8</t>
    </r>
  </si>
  <si>
    <t>Diversidade e priorização de usos finais</t>
  </si>
  <si>
    <t>Ações educacionais, divulgação e gestão</t>
  </si>
  <si>
    <r>
      <t>Inv</t>
    </r>
    <r>
      <rPr>
        <vertAlign val="subscript"/>
        <sz val="11"/>
        <color theme="1"/>
        <rFont val="Calibri"/>
        <family val="2"/>
        <scheme val="minor"/>
      </rPr>
      <t>aed</t>
    </r>
  </si>
  <si>
    <r>
      <t>Inv</t>
    </r>
    <r>
      <rPr>
        <vertAlign val="subscript"/>
        <sz val="11"/>
        <color theme="1"/>
        <rFont val="Calibri"/>
        <family val="2"/>
        <scheme val="minor"/>
      </rPr>
      <t>ge</t>
    </r>
  </si>
  <si>
    <t>Investimento total em ações de educacionais e divulgação de ações e resultados</t>
  </si>
  <si>
    <t>Investimento em gestão energética</t>
  </si>
  <si>
    <t>Potência nominal do inversor</t>
  </si>
  <si>
    <r>
      <t>pi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</si>
  <si>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Demanda atendida pela fonte incentivada na ponta</t>
  </si>
  <si>
    <t>Demanda atendida pela fonte incentivada fora da ponta</t>
  </si>
  <si>
    <t>Energia gerada pela fonte incentivada na ponta</t>
  </si>
  <si>
    <t>Energia gerada pela fonte incentivada fora da ponta</t>
  </si>
  <si>
    <r>
      <t>DA</t>
    </r>
    <r>
      <rPr>
        <i/>
        <vertAlign val="subscript"/>
        <sz val="11"/>
        <color theme="1"/>
        <rFont val="Calibri"/>
        <family val="2"/>
        <scheme val="minor"/>
      </rPr>
      <t>FPi</t>
    </r>
  </si>
  <si>
    <r>
      <t>DA</t>
    </r>
    <r>
      <rPr>
        <i/>
        <vertAlign val="subscript"/>
        <sz val="11"/>
        <color theme="1"/>
        <rFont val="Calibri"/>
        <family val="2"/>
        <scheme val="minor"/>
      </rPr>
      <t>Pi</t>
    </r>
  </si>
  <si>
    <r>
      <t>EG</t>
    </r>
    <r>
      <rPr>
        <i/>
        <vertAlign val="subscript"/>
        <sz val="11"/>
        <color theme="1"/>
        <rFont val="Calibri"/>
        <family val="2"/>
        <scheme val="minor"/>
      </rPr>
      <t>FPi</t>
    </r>
  </si>
  <si>
    <r>
      <t>EG</t>
    </r>
    <r>
      <rPr>
        <i/>
        <vertAlign val="subscript"/>
        <sz val="11"/>
        <color theme="1"/>
        <rFont val="Calibri"/>
        <family val="2"/>
        <scheme val="minor"/>
      </rPr>
      <t>Pi</t>
    </r>
  </si>
  <si>
    <t>EGi</t>
  </si>
  <si>
    <r>
      <t xml:space="preserve">Da </t>
    </r>
    <r>
      <rPr>
        <b/>
        <sz val="11"/>
        <rFont val="Calibri"/>
        <family val="2"/>
        <scheme val="minor"/>
      </rPr>
      <t>economia de energia</t>
    </r>
    <r>
      <rPr>
        <sz val="11"/>
        <rFont val="Calibri"/>
        <family val="2"/>
        <scheme val="minor"/>
      </rPr>
      <t xml:space="preserve"> e </t>
    </r>
    <r>
      <rPr>
        <b/>
        <sz val="11"/>
        <rFont val="Calibri"/>
        <family val="2"/>
        <scheme val="minor"/>
      </rPr>
      <t>retirada de demanda em horário de ponta</t>
    </r>
    <r>
      <rPr>
        <sz val="11"/>
        <rFont val="Calibri"/>
        <family val="2"/>
        <scheme val="minor"/>
      </rPr>
      <t xml:space="preserve"> efetivamente realizadas, mensuradas através da</t>
    </r>
  </si>
  <si>
    <r>
      <t xml:space="preserve">A simulação das parcelas do contrato de desempenho é </t>
    </r>
    <r>
      <rPr>
        <b/>
        <sz val="11"/>
        <rFont val="Calibri"/>
        <family val="2"/>
        <scheme val="minor"/>
      </rPr>
      <t>meramente ilustrativa</t>
    </r>
    <r>
      <rPr>
        <sz val="11"/>
        <rFont val="Calibri"/>
        <family val="2"/>
        <scheme val="minor"/>
      </rPr>
      <t>, não representando necessariamente a</t>
    </r>
  </si>
  <si>
    <t>Potência nominal da central geradora</t>
  </si>
  <si>
    <t>Wp</t>
  </si>
  <si>
    <t>Quantidade de centrais geradoras</t>
  </si>
  <si>
    <t>Quantidade de inversores</t>
  </si>
  <si>
    <r>
      <t>qi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</si>
  <si>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kWp</t>
  </si>
  <si>
    <r>
      <t>Pi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</si>
  <si>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Potência instalada de inversores</t>
  </si>
  <si>
    <t>ilumin 51</t>
  </si>
  <si>
    <t>ilumin 52</t>
  </si>
  <si>
    <t>ilumin 53</t>
  </si>
  <si>
    <t>ilumin 54</t>
  </si>
  <si>
    <t>ilumin 55</t>
  </si>
  <si>
    <t>ilumin 56</t>
  </si>
  <si>
    <t>ilumin 57</t>
  </si>
  <si>
    <t>ilumin 58</t>
  </si>
  <si>
    <t>ilumin 59</t>
  </si>
  <si>
    <t>ilumin 60</t>
  </si>
  <si>
    <t>ilumin 61</t>
  </si>
  <si>
    <t>ilumin 62</t>
  </si>
  <si>
    <t>ilumin 63</t>
  </si>
  <si>
    <t>ilumin 64</t>
  </si>
  <si>
    <t>ilumin 65</t>
  </si>
  <si>
    <t>ilumin 66</t>
  </si>
  <si>
    <t>ilumin 67</t>
  </si>
  <si>
    <t>ilumin 68</t>
  </si>
  <si>
    <t>ilumin 69</t>
  </si>
  <si>
    <t>ilumin 70</t>
  </si>
  <si>
    <t>ilumin 71</t>
  </si>
  <si>
    <t>ilumin 72</t>
  </si>
  <si>
    <t>ilumin 73</t>
  </si>
  <si>
    <t>ilumin 74</t>
  </si>
  <si>
    <t>ilumin 75</t>
  </si>
  <si>
    <t>ilumin 76</t>
  </si>
  <si>
    <t>ilumin 77</t>
  </si>
  <si>
    <t>ilumin 78</t>
  </si>
  <si>
    <t>ilumin 79</t>
  </si>
  <si>
    <t>ilumin 80</t>
  </si>
  <si>
    <t>ilumin 81</t>
  </si>
  <si>
    <t>ilumin 82</t>
  </si>
  <si>
    <t>ilumin 83</t>
  </si>
  <si>
    <t>ilumin 84</t>
  </si>
  <si>
    <t>ilumin 85</t>
  </si>
  <si>
    <t>ilumin 86</t>
  </si>
  <si>
    <t>ilumin 87</t>
  </si>
  <si>
    <t>ilumin 88</t>
  </si>
  <si>
    <t>ilumin 89</t>
  </si>
  <si>
    <t>ilumin 90</t>
  </si>
  <si>
    <t>ilumin 91</t>
  </si>
  <si>
    <t>ilumin 92</t>
  </si>
  <si>
    <t>ilumin 93</t>
  </si>
  <si>
    <t>ilumin 94</t>
  </si>
  <si>
    <t>ilumin 95</t>
  </si>
  <si>
    <t>ilumin 96</t>
  </si>
  <si>
    <t>ilumin 97</t>
  </si>
  <si>
    <t>ilumin 98</t>
  </si>
  <si>
    <t>ilumin 99</t>
  </si>
  <si>
    <t>ilumin 100</t>
  </si>
  <si>
    <t>cond 21</t>
  </si>
  <si>
    <t>cond 22</t>
  </si>
  <si>
    <t>cond 23</t>
  </si>
  <si>
    <t>cond 24</t>
  </si>
  <si>
    <t>cond 25</t>
  </si>
  <si>
    <t>cond 26</t>
  </si>
  <si>
    <t>cond 27</t>
  </si>
  <si>
    <t>cond 28</t>
  </si>
  <si>
    <t>cond 29</t>
  </si>
  <si>
    <t>cond 30</t>
  </si>
  <si>
    <t>cond 31</t>
  </si>
  <si>
    <t>cond 32</t>
  </si>
  <si>
    <t>cond 33</t>
  </si>
  <si>
    <t>cond 34</t>
  </si>
  <si>
    <t>cond 35</t>
  </si>
  <si>
    <t>cond 36</t>
  </si>
  <si>
    <t>cond 37</t>
  </si>
  <si>
    <t>cond 38</t>
  </si>
  <si>
    <t>cond 39</t>
  </si>
  <si>
    <t>cond 40</t>
  </si>
  <si>
    <t>cond 41</t>
  </si>
  <si>
    <t>cond 42</t>
  </si>
  <si>
    <t>cond 43</t>
  </si>
  <si>
    <t>cond 44</t>
  </si>
  <si>
    <t>cond 45</t>
  </si>
  <si>
    <t>cond 46</t>
  </si>
  <si>
    <t>cond 47</t>
  </si>
  <si>
    <t>cond 48</t>
  </si>
  <si>
    <t>cond 49</t>
  </si>
  <si>
    <t>cond 50</t>
  </si>
  <si>
    <t>motor 51</t>
  </si>
  <si>
    <t>motor 52</t>
  </si>
  <si>
    <t>motor 53</t>
  </si>
  <si>
    <t>motor 54</t>
  </si>
  <si>
    <t>motor 55</t>
  </si>
  <si>
    <t>motor 56</t>
  </si>
  <si>
    <t>motor 57</t>
  </si>
  <si>
    <t>motor 58</t>
  </si>
  <si>
    <t>motor 59</t>
  </si>
  <si>
    <t>motor 60</t>
  </si>
  <si>
    <t>motor 61</t>
  </si>
  <si>
    <t>motor 62</t>
  </si>
  <si>
    <t>motor 63</t>
  </si>
  <si>
    <t>motor 64</t>
  </si>
  <si>
    <t>motor 65</t>
  </si>
  <si>
    <t>motor 66</t>
  </si>
  <si>
    <t>motor 67</t>
  </si>
  <si>
    <t>motor 68</t>
  </si>
  <si>
    <t>motor 69</t>
  </si>
  <si>
    <t>motor 70</t>
  </si>
  <si>
    <t>motor 71</t>
  </si>
  <si>
    <t>motor 72</t>
  </si>
  <si>
    <t>motor 73</t>
  </si>
  <si>
    <t>motor 74</t>
  </si>
  <si>
    <t>motor 75</t>
  </si>
  <si>
    <t>motor 76</t>
  </si>
  <si>
    <t>motor 77</t>
  </si>
  <si>
    <t>motor 78</t>
  </si>
  <si>
    <t>motor 79</t>
  </si>
  <si>
    <t>motor 80</t>
  </si>
  <si>
    <t>motor 81</t>
  </si>
  <si>
    <t>motor 82</t>
  </si>
  <si>
    <t>motor 83</t>
  </si>
  <si>
    <t>motor 84</t>
  </si>
  <si>
    <t>motor 85</t>
  </si>
  <si>
    <t>motor 86</t>
  </si>
  <si>
    <t>motor 87</t>
  </si>
  <si>
    <t>motor 88</t>
  </si>
  <si>
    <t>motor 89</t>
  </si>
  <si>
    <t>motor 90</t>
  </si>
  <si>
    <t>motor 91</t>
  </si>
  <si>
    <t>motor 92</t>
  </si>
  <si>
    <t>motor 93</t>
  </si>
  <si>
    <t>motor 94</t>
  </si>
  <si>
    <t>motor 95</t>
  </si>
  <si>
    <t>motor 96</t>
  </si>
  <si>
    <t>motor 97</t>
  </si>
  <si>
    <t>motor 98</t>
  </si>
  <si>
    <t>motor 99</t>
  </si>
  <si>
    <t>motor 100</t>
  </si>
  <si>
    <t>refrig 21</t>
  </si>
  <si>
    <t>refrig 22</t>
  </si>
  <si>
    <t>refrig 23</t>
  </si>
  <si>
    <t>refrig 24</t>
  </si>
  <si>
    <t>refrig 25</t>
  </si>
  <si>
    <t>refrig 26</t>
  </si>
  <si>
    <t>refrig 27</t>
  </si>
  <si>
    <t>refrig 28</t>
  </si>
  <si>
    <t>refrig 29</t>
  </si>
  <si>
    <t>refrig 30</t>
  </si>
  <si>
    <t>refrig 31</t>
  </si>
  <si>
    <t>refrig 32</t>
  </si>
  <si>
    <t>refrig 33</t>
  </si>
  <si>
    <t>refrig 34</t>
  </si>
  <si>
    <t>refrig 35</t>
  </si>
  <si>
    <t>refrig 36</t>
  </si>
  <si>
    <t>refrig 37</t>
  </si>
  <si>
    <t>refrig 38</t>
  </si>
  <si>
    <t>refrig 39</t>
  </si>
  <si>
    <t>refrig 40</t>
  </si>
  <si>
    <t>refrig 41</t>
  </si>
  <si>
    <t>refrig 42</t>
  </si>
  <si>
    <t>refrig 43</t>
  </si>
  <si>
    <t>refrig 44</t>
  </si>
  <si>
    <t>refrig 45</t>
  </si>
  <si>
    <t>refrig 46</t>
  </si>
  <si>
    <t>refrig 47</t>
  </si>
  <si>
    <t>refrig 48</t>
  </si>
  <si>
    <t>refrig 49</t>
  </si>
  <si>
    <t>refrig 50</t>
  </si>
  <si>
    <t>hosp 21</t>
  </si>
  <si>
    <t>hosp 22</t>
  </si>
  <si>
    <t>hosp 23</t>
  </si>
  <si>
    <t>hosp 24</t>
  </si>
  <si>
    <t>hosp 25</t>
  </si>
  <si>
    <t>hosp 26</t>
  </si>
  <si>
    <t>hosp 27</t>
  </si>
  <si>
    <t>hosp 28</t>
  </si>
  <si>
    <t>hosp 29</t>
  </si>
  <si>
    <t>hosp 30</t>
  </si>
  <si>
    <t>hosp 31</t>
  </si>
  <si>
    <t>hosp 32</t>
  </si>
  <si>
    <t>hosp 33</t>
  </si>
  <si>
    <t>hosp 34</t>
  </si>
  <si>
    <t>hosp 35</t>
  </si>
  <si>
    <t>hosp 36</t>
  </si>
  <si>
    <t>hosp 37</t>
  </si>
  <si>
    <t>hosp 38</t>
  </si>
  <si>
    <t>hosp 39</t>
  </si>
  <si>
    <t>hosp 40</t>
  </si>
  <si>
    <t>hosp 41</t>
  </si>
  <si>
    <t>hosp 42</t>
  </si>
  <si>
    <t>hosp 43</t>
  </si>
  <si>
    <t>hosp 44</t>
  </si>
  <si>
    <t>hosp 45</t>
  </si>
  <si>
    <t>hosp 46</t>
  </si>
  <si>
    <t>hosp 47</t>
  </si>
  <si>
    <t>hosp 48</t>
  </si>
  <si>
    <t>hosp 49</t>
  </si>
  <si>
    <t>hosp 50</t>
  </si>
  <si>
    <t>outros 21</t>
  </si>
  <si>
    <t>outros 22</t>
  </si>
  <si>
    <t>outros 23</t>
  </si>
  <si>
    <t>outros 24</t>
  </si>
  <si>
    <t>outros 25</t>
  </si>
  <si>
    <t>outros 26</t>
  </si>
  <si>
    <t>outros 27</t>
  </si>
  <si>
    <t>outros 28</t>
  </si>
  <si>
    <t>outros 29</t>
  </si>
  <si>
    <t>outros 30</t>
  </si>
  <si>
    <t>outros 31</t>
  </si>
  <si>
    <t>outros 32</t>
  </si>
  <si>
    <t>outros 33</t>
  </si>
  <si>
    <t>outros 34</t>
  </si>
  <si>
    <t>outros 35</t>
  </si>
  <si>
    <t>outros 36</t>
  </si>
  <si>
    <t>outros 37</t>
  </si>
  <si>
    <t>outros 38</t>
  </si>
  <si>
    <t>outros 39</t>
  </si>
  <si>
    <t>outros 40</t>
  </si>
  <si>
    <t>outros 41</t>
  </si>
  <si>
    <t>outros 42</t>
  </si>
  <si>
    <t>outros 43</t>
  </si>
  <si>
    <t>outros 44</t>
  </si>
  <si>
    <t>outros 45</t>
  </si>
  <si>
    <t>outros 46</t>
  </si>
  <si>
    <t>outros 47</t>
  </si>
  <si>
    <t>outros 48</t>
  </si>
  <si>
    <t>outros 49</t>
  </si>
  <si>
    <t>outros 50</t>
  </si>
  <si>
    <t>fi 21</t>
  </si>
  <si>
    <t>fi 22</t>
  </si>
  <si>
    <t>fi 23</t>
  </si>
  <si>
    <t>fi 24</t>
  </si>
  <si>
    <t>fi 25</t>
  </si>
  <si>
    <t>fi 26</t>
  </si>
  <si>
    <t>fi 27</t>
  </si>
  <si>
    <t>fi 28</t>
  </si>
  <si>
    <t>fi 29</t>
  </si>
  <si>
    <t>fi 30</t>
  </si>
  <si>
    <t>fi 31</t>
  </si>
  <si>
    <t>fi 32</t>
  </si>
  <si>
    <t>fi 33</t>
  </si>
  <si>
    <t>fi 34</t>
  </si>
  <si>
    <t>fi 35</t>
  </si>
  <si>
    <t>fi 36</t>
  </si>
  <si>
    <t>fi 37</t>
  </si>
  <si>
    <t>fi 38</t>
  </si>
  <si>
    <t>fi 39</t>
  </si>
  <si>
    <t>fi 40</t>
  </si>
  <si>
    <t>fi 41</t>
  </si>
  <si>
    <t>fi 42</t>
  </si>
  <si>
    <t>fi 43</t>
  </si>
  <si>
    <t>fi 44</t>
  </si>
  <si>
    <t>fi 45</t>
  </si>
  <si>
    <t>fi 46</t>
  </si>
  <si>
    <t>fi 47</t>
  </si>
  <si>
    <t>fi 48</t>
  </si>
  <si>
    <t>fi 49</t>
  </si>
  <si>
    <t>fi 50</t>
  </si>
  <si>
    <t>Esta planilha é uma ferramenta auxiliar de cálculo para elaboração de propostas de projeto no âmbito do Programa de</t>
  </si>
  <si>
    <r>
      <t xml:space="preserve">Eficiência Energética, sendo que o seu uso, em </t>
    </r>
    <r>
      <rPr>
        <b/>
        <sz val="11"/>
        <color theme="1"/>
        <rFont val="Calibri"/>
        <family val="2"/>
        <scheme val="minor"/>
      </rPr>
      <t>hipótese alguma</t>
    </r>
    <r>
      <rPr>
        <sz val="11"/>
        <color theme="1"/>
        <rFont val="Calibri"/>
        <family val="2"/>
        <scheme val="minor"/>
      </rPr>
      <t>, implicará na aprovação automática da proposta de projeto.</t>
    </r>
  </si>
  <si>
    <r>
      <t xml:space="preserve">Esta planilha realiza somente a avaliação </t>
    </r>
    <r>
      <rPr>
        <b/>
        <sz val="11"/>
        <rFont val="Calibri"/>
        <family val="2"/>
        <scheme val="minor"/>
      </rPr>
      <t>ex ante</t>
    </r>
    <r>
      <rPr>
        <sz val="11"/>
        <rFont val="Calibri"/>
        <family val="2"/>
        <scheme val="minor"/>
      </rPr>
      <t xml:space="preserve"> do projeto.</t>
    </r>
  </si>
  <si>
    <r>
      <rPr>
        <b/>
        <sz val="11"/>
        <color theme="1"/>
        <rFont val="Calibri"/>
        <family val="2"/>
        <scheme val="minor"/>
      </rPr>
      <t>CED</t>
    </r>
    <r>
      <rPr>
        <sz val="11"/>
        <color theme="1"/>
        <rFont val="Calibri"/>
        <family val="2"/>
        <scheme val="minor"/>
      </rPr>
      <t>: custo evitado de demanda (R$/kW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ano).</t>
    </r>
  </si>
  <si>
    <r>
      <t>R$/kW</t>
    </r>
    <r>
      <rPr>
        <b/>
        <sz val="11"/>
        <color theme="1"/>
        <rFont val="Calibri"/>
        <family val="2"/>
      </rPr>
      <t>·</t>
    </r>
    <r>
      <rPr>
        <b/>
        <sz val="11"/>
        <color theme="1"/>
        <rFont val="Calibri"/>
        <family val="2"/>
        <scheme val="minor"/>
      </rPr>
      <t>ano</t>
    </r>
  </si>
  <si>
    <r>
      <t>R$/kW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>ano</t>
    </r>
  </si>
  <si>
    <t>X</t>
  </si>
  <si>
    <t>Tarifa de demanda na ponta (R$/kW)</t>
  </si>
  <si>
    <t>Tarifa de energia na ponta (R$/MWh)</t>
  </si>
  <si>
    <t>Tarifa de energia fora de ponta (R$/MWh)</t>
  </si>
  <si>
    <t>Acompanhamento do projeto (Concessionária)</t>
  </si>
  <si>
    <t>Acompanhamento e Gestão do projeto (Consumidor)</t>
  </si>
  <si>
    <t>Cargo</t>
  </si>
  <si>
    <r>
      <t xml:space="preserve">Nº de Pessoas Beneficiadas: </t>
    </r>
    <r>
      <rPr>
        <sz val="11"/>
        <color theme="1"/>
        <rFont val="Calibri"/>
        <family val="2"/>
        <scheme val="minor"/>
      </rPr>
      <t xml:space="preserve">indicar estimativa do número de pessoas beneficiadas pelo projeto, podendo ser considerados: </t>
    </r>
  </si>
  <si>
    <t>moradores, funcionários, consumidores, etc, que utilizem o imóvel.</t>
  </si>
  <si>
    <t>LISTA DE UC's BENEFICIADAS PELO PROJETO</t>
  </si>
  <si>
    <t>MUNICÍPIO</t>
  </si>
  <si>
    <t>Ilum.</t>
  </si>
  <si>
    <t>Motor</t>
  </si>
  <si>
    <t>Refrig.</t>
  </si>
  <si>
    <t>USOS FINAIS</t>
  </si>
  <si>
    <t>Medição e verificação / Custo total</t>
  </si>
  <si>
    <t>Treinamento e capacitação / Custo total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</si>
  <si>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</si>
  <si>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</si>
  <si>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</si>
  <si>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</si>
  <si>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</si>
  <si>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</si>
  <si>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</si>
  <si>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</si>
  <si>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</si>
  <si>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</si>
  <si>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</si>
  <si>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</si>
  <si>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Diagnóstico energético e elaboração da proposta</t>
  </si>
  <si>
    <t>Gestão do projeto</t>
  </si>
  <si>
    <t>Gestão do projeto - iluminação</t>
  </si>
  <si>
    <t>Gestão do projeto - condicionamento ambiental</t>
  </si>
  <si>
    <t>Gestão do projeto - sistemas motrizes</t>
  </si>
  <si>
    <t>Gestão do projeto - sistemas de refrigeração</t>
  </si>
  <si>
    <t>Gestão do projeto - aquecimento solar de água</t>
  </si>
  <si>
    <t>Gestão do projeto - equipamentos hospitalares</t>
  </si>
  <si>
    <t>Gestão do projeto - outros usos finais</t>
  </si>
  <si>
    <t>Gestão do projeto - fontes incentivadas</t>
  </si>
  <si>
    <t>Gestão do projeto - Ex ante</t>
  </si>
  <si>
    <t>Treinamento e capacitação - iluminação</t>
  </si>
  <si>
    <t>Treinamento e capacitação - condicionamento ambiental</t>
  </si>
  <si>
    <t>Treinamento e capacitação - sistemas motrizes</t>
  </si>
  <si>
    <t>Treinamento e capacitação - sistemas de refrigeração</t>
  </si>
  <si>
    <t>Treinamento e capacitação - aquecimento solar de água</t>
  </si>
  <si>
    <t>Treinamento e capacitação - equipamentos hospitalares</t>
  </si>
  <si>
    <t>Treinamento e capacitação - outros usos finais</t>
  </si>
  <si>
    <t>Treinamento e capacitação - fontes incentivadas</t>
  </si>
  <si>
    <t>Marketing - iluminação</t>
  </si>
  <si>
    <t>Marketing - condicionamento ambiental</t>
  </si>
  <si>
    <t>Marketing - sistemas motrizes</t>
  </si>
  <si>
    <t>Marketing - sistemas de refrigeração</t>
  </si>
  <si>
    <t>Marketing - aquecimento solar de água</t>
  </si>
  <si>
    <t>Marketing - equipamentos hospitalares</t>
  </si>
  <si>
    <t>Marketing - outros usos finais</t>
  </si>
  <si>
    <t>Marketing - fontes incentivadas</t>
  </si>
  <si>
    <t>Diagnóstico energético e elaboração da proposta de projeto</t>
  </si>
  <si>
    <t>Diagnóstico energético e elaboração da proposta de projeto - iluminação</t>
  </si>
  <si>
    <t>Diagnóstico energético e elaboração da proposta de projeto - condicionamento ambiental</t>
  </si>
  <si>
    <t>Diagnóstico energético e elaboração da proposta de projeto - sistemas motrizes</t>
  </si>
  <si>
    <t>Diagnóstico energético e elaboração da proposta de projeto - sistemas de refrigeração</t>
  </si>
  <si>
    <t>Diagnóstico energético e elaboração da proposta de projeto - aquecimento solar de água</t>
  </si>
  <si>
    <t>Diagnóstico energético e elaboração da proposta de projeto - equipamentos hospitalares</t>
  </si>
  <si>
    <t>Diagnóstico energético e elaboração da proposta de projeto - outros usos finais</t>
  </si>
  <si>
    <t>Diagnóstico energético e elaboração da proposta de projeto - fontes incentivadas</t>
  </si>
  <si>
    <t>Diagnóstico energético e elaboração da proposta de projeto - Ex ante</t>
  </si>
  <si>
    <t>Publicação legal</t>
  </si>
  <si>
    <t>Valor considerado</t>
  </si>
  <si>
    <t>31/08/2018</t>
  </si>
  <si>
    <t>Versão inicial da planilha</t>
  </si>
  <si>
    <t>Anualização dos custos</t>
  </si>
  <si>
    <t>não</t>
  </si>
  <si>
    <t>ABRANGÊNCIA DO TREINAMENTO E CAPACITAÇÃO</t>
  </si>
  <si>
    <t>Beneficiados</t>
  </si>
  <si>
    <t>Publicação oficial</t>
  </si>
  <si>
    <t>Gestão de projeto</t>
  </si>
  <si>
    <t>Vida útil (h)</t>
  </si>
  <si>
    <t>Vida útil (ano)</t>
  </si>
  <si>
    <t>Tempo de uso (h/ano)</t>
  </si>
  <si>
    <t>As ações previstas abrangem outras partes interessadas além das diretamente impactadas pelo projeto? Exemplo:</t>
  </si>
  <si>
    <t>fornecedores, comunidades do entorno, familiares dos empregados, etc.</t>
  </si>
  <si>
    <t>Valor limite das ações de treinamento e capacitação permitidas:</t>
  </si>
  <si>
    <t>Fonte: Balanço Energético Nacional 2017</t>
  </si>
  <si>
    <t>Relatório Síntese 2017 (ano base 2016) - página 44</t>
  </si>
  <si>
    <t>Fontes Incentivadas</t>
  </si>
  <si>
    <t>Ar Condicionado</t>
  </si>
  <si>
    <t>Aquecimento Solar de Água</t>
  </si>
  <si>
    <t>Ar Comprimido</t>
  </si>
  <si>
    <t>Bombas de Vácuo</t>
  </si>
  <si>
    <t>Bombas</t>
  </si>
  <si>
    <t>Soprador de Ar</t>
  </si>
  <si>
    <t>Sistemas Motrizes</t>
  </si>
  <si>
    <t>Equipamento Hospitalar</t>
  </si>
  <si>
    <t>Refrigeração</t>
  </si>
  <si>
    <t>Gestão Energética</t>
  </si>
  <si>
    <t>IDUsoFinal</t>
  </si>
  <si>
    <t>IDTipologia</t>
  </si>
  <si>
    <t>IDFinsLucrativos</t>
  </si>
  <si>
    <t>CodProjeto</t>
  </si>
  <si>
    <t>Hora</t>
  </si>
  <si>
    <t>EmpresaExecutadora</t>
  </si>
  <si>
    <t>BeneficioAnualizado</t>
  </si>
  <si>
    <t>CustoAnualizado</t>
  </si>
  <si>
    <t>RCBTotal</t>
  </si>
  <si>
    <t>RCBPEE</t>
  </si>
  <si>
    <t>ValPEEeCP</t>
  </si>
  <si>
    <t>ValPEE</t>
  </si>
  <si>
    <t>UC</t>
  </si>
  <si>
    <t>Consumidor beneficiado</t>
  </si>
  <si>
    <t>Empresa responsável</t>
  </si>
  <si>
    <t>Protocolo</t>
  </si>
  <si>
    <t>Contrato de desempenho</t>
  </si>
  <si>
    <t>Modalidade contratual</t>
  </si>
  <si>
    <t>Selecione a modalidade contratual</t>
  </si>
  <si>
    <t>Uso final</t>
  </si>
  <si>
    <t>O projeto prevê substituição de sistemas de iluminação?</t>
  </si>
  <si>
    <t>QUESTIONÁRIO SOBRE AÇÕES PROPOSTAS</t>
  </si>
  <si>
    <t>O projeto prevê ações relativas a gestão energética?</t>
  </si>
  <si>
    <t>O projeto prevê substituição de sistemas de refrigeração</t>
  </si>
  <si>
    <t>O projeto prevê substituição de sistemas de outros usos finais além dos descritos no PROPEE?</t>
  </si>
  <si>
    <t>O projeto prevê substituição de equipamentos hospitalares?</t>
  </si>
  <si>
    <t>O projeto prevê substituição de sopradores de ar?</t>
  </si>
  <si>
    <t>O projeto prevê substituição de sistemas de bombeamento?</t>
  </si>
  <si>
    <t>O projeto prevê substituição de sistemas de bombas de vácuo?</t>
  </si>
  <si>
    <t>O projeto prevê substituição de sistemas de ar comprimido?</t>
  </si>
  <si>
    <t>O projeto prevê substituição de sistemas de aquecimento elétrico por solar de água?</t>
  </si>
  <si>
    <t>O projeto prevê instalação de fontes incentivadas?</t>
  </si>
  <si>
    <t>Ações propostas</t>
  </si>
  <si>
    <t>Usos finais previstos</t>
  </si>
  <si>
    <t>Gestão energética</t>
  </si>
  <si>
    <t>Motores elétricos</t>
  </si>
  <si>
    <t>Sopradores de ar</t>
  </si>
  <si>
    <t>Bombas de vácuo</t>
  </si>
  <si>
    <t>Ar comprimido</t>
  </si>
  <si>
    <t>Aquecimento solar</t>
  </si>
  <si>
    <t>IDAcaoProposta</t>
  </si>
  <si>
    <t>AcaoProposta</t>
  </si>
  <si>
    <t>TagAcaoProposta</t>
  </si>
  <si>
    <t>O projeto prevê substituição de motores elétricos e instalação de sistemas de controle (por exemplo, inversores)?</t>
  </si>
  <si>
    <t>O projeto prevê substituição de sistemas de condicionamento ambiental?</t>
  </si>
  <si>
    <t>O projeto prevê apenas substituição direta de motores elétricos?</t>
  </si>
  <si>
    <t>Gestão do projeto / Materiais e equipamentos</t>
  </si>
  <si>
    <t>(Administração própria + Marketing) / Custo total</t>
  </si>
  <si>
    <t>Diagnóstico energético e elaboração da proposta de / Materiais e equipamentos</t>
  </si>
  <si>
    <t>EXISTE DIVERGÊNCIA ENTRE</t>
  </si>
  <si>
    <t>O CUSTO TOTAL DO PROJETO</t>
  </si>
  <si>
    <t>E O VALOR CONSTANTE NO</t>
  </si>
  <si>
    <t>CRONOGRAMA FINANCEIRO</t>
  </si>
  <si>
    <t>AÇÕES DO PROJETO COM FONTES INCENTIVADAS</t>
  </si>
  <si>
    <t>O projeto prevê somente substituição de lâmpadas sem a realização de estudo luminotécnico?</t>
  </si>
  <si>
    <t>Iluminação sem estudo luminotécnico</t>
  </si>
  <si>
    <t>Limitar valor do diagnóstico energético</t>
  </si>
  <si>
    <t>Valor limite para o diagnóstico energético</t>
  </si>
  <si>
    <t/>
  </si>
  <si>
    <t>RECURSOS DO PROJETO</t>
  </si>
  <si>
    <t>CONSUMIDORA</t>
  </si>
  <si>
    <t>UNIDADE</t>
  </si>
  <si>
    <t>Cond.</t>
  </si>
  <si>
    <t>Aquec.</t>
  </si>
  <si>
    <t>solar</t>
  </si>
  <si>
    <t>amb.</t>
  </si>
  <si>
    <t>Equip.</t>
  </si>
  <si>
    <t>hospit.</t>
  </si>
  <si>
    <t>incent.</t>
  </si>
  <si>
    <t>Potência fonte</t>
  </si>
  <si>
    <t>incentivada (kWp)</t>
  </si>
  <si>
    <t>Auditoria</t>
  </si>
  <si>
    <t>v1</t>
  </si>
  <si>
    <t>17/10/2019</t>
  </si>
  <si>
    <t>Limitação da vida útil de iluminação para 10 anos</t>
  </si>
  <si>
    <t>Atualização da Resolução Tarifária nº 2559/2019</t>
  </si>
  <si>
    <t>Atualização dos RCBs conforme RN nº 830/2018</t>
  </si>
  <si>
    <r>
      <t xml:space="preserve">O horário de ponta da CEEE Distribuição é das </t>
    </r>
    <r>
      <rPr>
        <b/>
        <sz val="11"/>
        <color theme="1"/>
        <rFont val="Calibri"/>
        <family val="2"/>
        <scheme val="minor"/>
      </rPr>
      <t>18h00 às 21h00</t>
    </r>
    <r>
      <rPr>
        <sz val="11"/>
        <color theme="1"/>
        <rFont val="Calibri"/>
        <family val="2"/>
        <scheme val="minor"/>
      </rPr>
      <t>.</t>
    </r>
  </si>
  <si>
    <t>dep.efic@ceee.com.br</t>
  </si>
  <si>
    <t xml:space="preserve">Para fins de seleção de propostas de projeto, a CEEE Distribuição define os seguintes critérios limites, </t>
  </si>
  <si>
    <t>GRM</t>
  </si>
  <si>
    <t>GRLN</t>
  </si>
  <si>
    <t>GRS</t>
  </si>
  <si>
    <t>CRLS</t>
  </si>
  <si>
    <t>CRC</t>
  </si>
  <si>
    <t>CRCS</t>
  </si>
  <si>
    <t>CEEE</t>
  </si>
  <si>
    <t>HORA UTILIZAÇÃO</t>
  </si>
  <si>
    <t>MESES/DIAS</t>
  </si>
  <si>
    <t>TIPOS LÂMPADAS</t>
  </si>
  <si>
    <t>Incandescente</t>
  </si>
  <si>
    <t>Fluorescente</t>
  </si>
  <si>
    <t>LED</t>
  </si>
  <si>
    <t>Mista</t>
  </si>
  <si>
    <t>Halógena</t>
  </si>
  <si>
    <t>Vapor de Mercúrio</t>
  </si>
  <si>
    <t>Vapor de Sódio</t>
  </si>
  <si>
    <t>Vapor Metálico</t>
  </si>
  <si>
    <t>nup &lt; 3</t>
  </si>
  <si>
    <t>nd &lt; 22</t>
  </si>
  <si>
    <t>nm &lt; 12</t>
  </si>
  <si>
    <t>ilumin 1</t>
  </si>
  <si>
    <t>ilumin 2</t>
  </si>
  <si>
    <t>ilumin 3</t>
  </si>
  <si>
    <t>Área de concessão da CEA Equatorial</t>
  </si>
  <si>
    <t>Fundo Perdido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</si>
</sst>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00&quot;.&quot;000&quot;.&quot;000&quot;/&quot;0000&quot;-&quot;00"/>
    <numFmt numFmtId="166" formatCode="#,##0.00;\-#,##0.00;0.00;@"/>
    <numFmt numFmtId="167" formatCode="#,##0.00_ ;\-#,##0.00\ "/>
    <numFmt numFmtId="168" formatCode="#,##0.00000"/>
    <numFmt numFmtId="169" formatCode="_(* #,##0.000000_);_(* \(#,##0.000000\);_(* &quot;-&quot;??_);_(@_)"/>
    <numFmt numFmtId="170" formatCode="0.0000"/>
    <numFmt numFmtId="171" formatCode="0.00;\-0.00;&quot;-&quot;;@"/>
    <numFmt numFmtId="172" formatCode="#,##0.00;\-#,##0.00;&quot;&quot;;@"/>
    <numFmt numFmtId="173" formatCode="[&lt;10000000000]&quot;(&quot;00&quot;) &quot;0000&quot;-&quot;0000;&quot;(&quot;00&quot;) &quot;00000&quot;-&quot;0000"/>
    <numFmt numFmtId="174" formatCode="0.00000"/>
    <numFmt numFmtId="175" formatCode="0.000"/>
    <numFmt numFmtId="176" formatCode="mm/yyyy"/>
    <numFmt numFmtId="177" formatCode="#,##0.00%"/>
    <numFmt numFmtId="178" formatCode="#,##0_ ;\-#,##0\ "/>
    <numFmt numFmtId="179" formatCode="h:mm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9" tint="0.79998168889431442"/>
      <name val="Webdings"/>
      <family val="1"/>
      <charset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vertAlign val="superscript"/>
      <sz val="11"/>
      <name val="Calibri"/>
      <family val="2"/>
      <scheme val="minor"/>
    </font>
    <font>
      <sz val="11"/>
      <color indexed="4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3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7" fillId="0" borderId="0"/>
    <xf numFmtId="0" fontId="40" fillId="0" borderId="0"/>
  </cellStyleXfs>
  <cellXfs count="782">
    <xf numFmtId="0" fontId="0" fillId="0" borderId="0" xfId="0"/>
    <xf numFmtId="0" fontId="0" fillId="3" borderId="0" xfId="0" applyFill="1" applyProtection="1"/>
    <xf numFmtId="0" fontId="6" fillId="3" borderId="0" xfId="0" applyFont="1" applyFill="1" applyProtection="1"/>
    <xf numFmtId="0" fontId="0" fillId="3" borderId="0" xfId="0" applyFont="1" applyFill="1" applyBorder="1" applyAlignment="1" applyProtection="1"/>
    <xf numFmtId="0" fontId="0" fillId="3" borderId="0" xfId="0" applyFill="1" applyAlignment="1" applyProtection="1"/>
    <xf numFmtId="0" fontId="2" fillId="3" borderId="0" xfId="0" applyFont="1" applyFill="1" applyBorder="1" applyProtection="1"/>
    <xf numFmtId="0" fontId="0" fillId="3" borderId="0" xfId="0" applyFill="1" applyBorder="1" applyProtection="1"/>
    <xf numFmtId="0" fontId="17" fillId="3" borderId="0" xfId="0" applyFont="1" applyFill="1" applyBorder="1" applyProtection="1"/>
    <xf numFmtId="0" fontId="0" fillId="3" borderId="0" xfId="0" applyFont="1" applyFill="1" applyBorder="1" applyProtection="1"/>
    <xf numFmtId="0" fontId="6" fillId="3" borderId="0" xfId="0" applyFont="1" applyFill="1" applyBorder="1" applyProtection="1"/>
    <xf numFmtId="0" fontId="17" fillId="3" borderId="0" xfId="0" applyFont="1" applyFill="1" applyProtection="1"/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44" fontId="0" fillId="8" borderId="9" xfId="3" applyFont="1" applyFill="1" applyBorder="1" applyAlignment="1" applyProtection="1">
      <alignment horizontal="left"/>
    </xf>
    <xf numFmtId="44" fontId="2" fillId="10" borderId="9" xfId="3" applyFont="1" applyFill="1" applyBorder="1" applyAlignment="1" applyProtection="1">
      <alignment horizontal="left"/>
    </xf>
    <xf numFmtId="0" fontId="9" fillId="12" borderId="9" xfId="0" applyFont="1" applyFill="1" applyBorder="1" applyAlignment="1" applyProtection="1">
      <alignment horizontal="center"/>
    </xf>
    <xf numFmtId="0" fontId="18" fillId="8" borderId="9" xfId="0" applyFont="1" applyFill="1" applyBorder="1" applyAlignment="1" applyProtection="1">
      <alignment horizontal="center" vertical="center" wrapText="1"/>
    </xf>
    <xf numFmtId="4" fontId="18" fillId="8" borderId="9" xfId="0" applyNumberFormat="1" applyFont="1" applyFill="1" applyBorder="1" applyAlignment="1" applyProtection="1">
      <alignment horizontal="center" vertical="center" wrapText="1"/>
    </xf>
    <xf numFmtId="44" fontId="0" fillId="0" borderId="9" xfId="3" applyFont="1" applyFill="1" applyBorder="1" applyAlignment="1" applyProtection="1">
      <alignment horizontal="left" vertical="center"/>
    </xf>
    <xf numFmtId="44" fontId="0" fillId="8" borderId="9" xfId="3" applyFont="1" applyFill="1" applyBorder="1" applyAlignment="1" applyProtection="1">
      <alignment horizontal="left" vertical="center"/>
    </xf>
    <xf numFmtId="44" fontId="2" fillId="9" borderId="9" xfId="3" applyFont="1" applyFill="1" applyBorder="1" applyAlignment="1" applyProtection="1">
      <alignment horizontal="left" vertical="center"/>
    </xf>
    <xf numFmtId="0" fontId="6" fillId="8" borderId="13" xfId="0" quotePrefix="1" applyFont="1" applyFill="1" applyBorder="1" applyAlignment="1" applyProtection="1">
      <alignment horizontal="center" vertical="center"/>
    </xf>
    <xf numFmtId="172" fontId="6" fillId="8" borderId="9" xfId="0" applyNumberFormat="1" applyFont="1" applyFill="1" applyBorder="1" applyAlignment="1" applyProtection="1">
      <alignment horizontal="right" vertical="center" shrinkToFit="1"/>
    </xf>
    <xf numFmtId="44" fontId="0" fillId="10" borderId="9" xfId="3" applyFont="1" applyFill="1" applyBorder="1" applyAlignment="1" applyProtection="1">
      <alignment horizontal="left" vertical="center"/>
    </xf>
    <xf numFmtId="0" fontId="6" fillId="8" borderId="13" xfId="0" applyFont="1" applyFill="1" applyBorder="1" applyAlignment="1" applyProtection="1">
      <alignment horizontal="center" vertical="center"/>
    </xf>
    <xf numFmtId="0" fontId="0" fillId="10" borderId="13" xfId="0" applyFont="1" applyFill="1" applyBorder="1" applyAlignment="1" applyProtection="1">
      <alignment horizontal="left" vertical="center"/>
    </xf>
    <xf numFmtId="4" fontId="9" fillId="7" borderId="9" xfId="5" applyNumberFormat="1" applyFont="1" applyFill="1" applyBorder="1" applyAlignment="1" applyProtection="1">
      <alignment horizontal="right" vertical="center"/>
    </xf>
    <xf numFmtId="44" fontId="9" fillId="7" borderId="9" xfId="3" applyFont="1" applyFill="1" applyBorder="1" applyAlignment="1" applyProtection="1">
      <alignment horizontal="left" vertical="center"/>
    </xf>
    <xf numFmtId="10" fontId="13" fillId="3" borderId="2" xfId="0" applyNumberFormat="1" applyFont="1" applyFill="1" applyBorder="1" applyAlignment="1" applyProtection="1">
      <alignment horizontal="left" vertical="center"/>
    </xf>
    <xf numFmtId="4" fontId="6" fillId="3" borderId="2" xfId="5" applyNumberFormat="1" applyFont="1" applyFill="1" applyBorder="1" applyAlignment="1" applyProtection="1">
      <alignment horizontal="right" vertical="center"/>
    </xf>
    <xf numFmtId="4" fontId="6" fillId="3" borderId="0" xfId="5" applyNumberFormat="1" applyFont="1" applyFill="1" applyBorder="1" applyAlignment="1" applyProtection="1">
      <alignment horizontal="right" vertical="center"/>
    </xf>
    <xf numFmtId="2" fontId="2" fillId="8" borderId="14" xfId="0" applyNumberFormat="1" applyFont="1" applyFill="1" applyBorder="1" applyAlignment="1" applyProtection="1">
      <alignment horizontal="center"/>
    </xf>
    <xf numFmtId="0" fontId="6" fillId="8" borderId="14" xfId="0" applyFont="1" applyFill="1" applyBorder="1" applyAlignment="1" applyProtection="1">
      <alignment horizontal="right" vertical="center"/>
    </xf>
    <xf numFmtId="0" fontId="0" fillId="9" borderId="13" xfId="0" applyFont="1" applyFill="1" applyBorder="1" applyAlignment="1" applyProtection="1">
      <alignment horizontal="left" vertical="center"/>
    </xf>
    <xf numFmtId="0" fontId="3" fillId="7" borderId="13" xfId="0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right" vertical="center"/>
    </xf>
    <xf numFmtId="0" fontId="14" fillId="3" borderId="0" xfId="0" applyFont="1" applyFill="1" applyAlignment="1" applyProtection="1">
      <alignment horizontal="right" vertical="center"/>
    </xf>
    <xf numFmtId="0" fontId="0" fillId="7" borderId="9" xfId="0" applyFill="1" applyBorder="1" applyAlignment="1" applyProtection="1">
      <alignment vertical="center"/>
    </xf>
    <xf numFmtId="0" fontId="0" fillId="8" borderId="13" xfId="0" applyFill="1" applyBorder="1" applyAlignment="1" applyProtection="1">
      <alignment horizontal="center" vertical="center"/>
    </xf>
    <xf numFmtId="0" fontId="0" fillId="8" borderId="15" xfId="0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</xf>
    <xf numFmtId="0" fontId="2" fillId="10" borderId="9" xfId="0" applyFont="1" applyFill="1" applyBorder="1" applyAlignment="1" applyProtection="1">
      <alignment horizontal="center" vertical="center"/>
    </xf>
    <xf numFmtId="0" fontId="0" fillId="8" borderId="9" xfId="0" applyFill="1" applyBorder="1" applyAlignment="1" applyProtection="1">
      <alignment horizontal="center" vertical="center"/>
    </xf>
    <xf numFmtId="0" fontId="0" fillId="8" borderId="15" xfId="0" applyFill="1" applyBorder="1" applyAlignment="1" applyProtection="1">
      <alignment vertical="center"/>
    </xf>
    <xf numFmtId="0" fontId="0" fillId="8" borderId="15" xfId="0" applyFill="1" applyBorder="1" applyAlignment="1" applyProtection="1">
      <alignment horizontal="right" vertical="center"/>
    </xf>
    <xf numFmtId="0" fontId="14" fillId="8" borderId="15" xfId="0" applyFont="1" applyFill="1" applyBorder="1" applyAlignment="1" applyProtection="1">
      <alignment horizontal="right" vertical="center"/>
    </xf>
    <xf numFmtId="0" fontId="0" fillId="8" borderId="14" xfId="0" applyFill="1" applyBorder="1" applyAlignment="1" applyProtection="1">
      <alignment horizontal="right" vertical="center"/>
    </xf>
    <xf numFmtId="0" fontId="14" fillId="8" borderId="13" xfId="0" applyFont="1" applyFill="1" applyBorder="1" applyAlignment="1" applyProtection="1">
      <alignment horizontal="right" vertical="center"/>
    </xf>
    <xf numFmtId="4" fontId="2" fillId="10" borderId="9" xfId="0" applyNumberFormat="1" applyFont="1" applyFill="1" applyBorder="1" applyAlignment="1" applyProtection="1">
      <alignment horizontal="right" vertical="center"/>
    </xf>
    <xf numFmtId="3" fontId="2" fillId="10" borderId="9" xfId="0" applyNumberFormat="1" applyFont="1" applyFill="1" applyBorder="1" applyAlignment="1" applyProtection="1">
      <alignment horizontal="right" vertical="center"/>
    </xf>
    <xf numFmtId="0" fontId="2" fillId="10" borderId="9" xfId="0" applyFont="1" applyFill="1" applyBorder="1" applyAlignment="1" applyProtection="1">
      <alignment horizontal="right" vertical="center"/>
    </xf>
    <xf numFmtId="166" fontId="0" fillId="3" borderId="9" xfId="0" applyNumberFormat="1" applyFill="1" applyBorder="1" applyAlignment="1" applyProtection="1">
      <alignment horizontal="right" vertical="center"/>
    </xf>
    <xf numFmtId="0" fontId="0" fillId="8" borderId="7" xfId="0" applyFill="1" applyBorder="1" applyAlignment="1" applyProtection="1">
      <alignment vertical="center"/>
    </xf>
    <xf numFmtId="166" fontId="0" fillId="8" borderId="9" xfId="0" applyNumberFormat="1" applyFill="1" applyBorder="1" applyAlignment="1" applyProtection="1">
      <alignment horizontal="right" vertical="center"/>
    </xf>
    <xf numFmtId="0" fontId="14" fillId="8" borderId="14" xfId="0" applyFont="1" applyFill="1" applyBorder="1" applyAlignment="1" applyProtection="1">
      <alignment horizontal="center" vertical="center"/>
    </xf>
    <xf numFmtId="0" fontId="14" fillId="8" borderId="14" xfId="0" applyFont="1" applyFill="1" applyBorder="1" applyAlignment="1" applyProtection="1">
      <alignment horizontal="right" vertical="center"/>
    </xf>
    <xf numFmtId="4" fontId="0" fillId="3" borderId="9" xfId="0" applyNumberFormat="1" applyFill="1" applyBorder="1" applyAlignment="1" applyProtection="1">
      <alignment horizontal="right" vertical="center"/>
    </xf>
    <xf numFmtId="0" fontId="0" fillId="8" borderId="2" xfId="0" applyFill="1" applyBorder="1" applyAlignment="1" applyProtection="1">
      <alignment horizontal="center" vertical="center"/>
    </xf>
    <xf numFmtId="0" fontId="0" fillId="8" borderId="2" xfId="0" applyFill="1" applyBorder="1" applyAlignment="1" applyProtection="1">
      <alignment vertical="center"/>
    </xf>
    <xf numFmtId="0" fontId="2" fillId="10" borderId="15" xfId="0" applyFont="1" applyFill="1" applyBorder="1" applyAlignment="1" applyProtection="1">
      <alignment horizontal="right" vertical="center"/>
    </xf>
    <xf numFmtId="4" fontId="2" fillId="10" borderId="14" xfId="0" applyNumberFormat="1" applyFont="1" applyFill="1" applyBorder="1" applyAlignment="1" applyProtection="1">
      <alignment vertical="center"/>
    </xf>
    <xf numFmtId="0" fontId="3" fillId="7" borderId="13" xfId="0" applyFont="1" applyFill="1" applyBorder="1" applyAlignment="1" applyProtection="1">
      <alignment horizontal="center" vertical="center"/>
    </xf>
    <xf numFmtId="0" fontId="9" fillId="7" borderId="15" xfId="0" applyFont="1" applyFill="1" applyBorder="1" applyAlignment="1" applyProtection="1">
      <alignment vertical="center"/>
    </xf>
    <xf numFmtId="0" fontId="32" fillId="7" borderId="9" xfId="0" applyFont="1" applyFill="1" applyBorder="1" applyAlignment="1" applyProtection="1">
      <alignment horizontal="right" vertical="center"/>
    </xf>
    <xf numFmtId="167" fontId="0" fillId="3" borderId="0" xfId="0" applyNumberFormat="1" applyFill="1" applyAlignment="1" applyProtection="1">
      <alignment vertical="center"/>
    </xf>
    <xf numFmtId="0" fontId="23" fillId="8" borderId="13" xfId="0" applyFont="1" applyFill="1" applyBorder="1" applyAlignment="1" applyProtection="1">
      <alignment horizontal="right" vertical="center"/>
    </xf>
    <xf numFmtId="0" fontId="0" fillId="3" borderId="0" xfId="0" applyFont="1" applyFill="1" applyBorder="1" applyAlignment="1" applyProtection="1">
      <alignment vertical="center"/>
    </xf>
    <xf numFmtId="0" fontId="0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8" borderId="13" xfId="0" applyFont="1" applyFill="1" applyBorder="1" applyAlignment="1" applyProtection="1">
      <alignment vertical="center"/>
    </xf>
    <xf numFmtId="0" fontId="6" fillId="8" borderId="14" xfId="0" applyFont="1" applyFill="1" applyBorder="1" applyAlignment="1" applyProtection="1">
      <alignment vertical="center"/>
    </xf>
    <xf numFmtId="0" fontId="0" fillId="8" borderId="13" xfId="0" applyFont="1" applyFill="1" applyBorder="1" applyAlignment="1" applyProtection="1">
      <alignment horizontal="center" vertical="center"/>
    </xf>
    <xf numFmtId="0" fontId="27" fillId="8" borderId="9" xfId="0" applyFont="1" applyFill="1" applyBorder="1" applyAlignment="1" applyProtection="1">
      <alignment horizontal="right" vertical="center"/>
    </xf>
    <xf numFmtId="0" fontId="0" fillId="8" borderId="14" xfId="0" applyFont="1" applyFill="1" applyBorder="1" applyAlignment="1" applyProtection="1">
      <alignment vertical="center"/>
    </xf>
    <xf numFmtId="0" fontId="0" fillId="8" borderId="15" xfId="0" applyFont="1" applyFill="1" applyBorder="1" applyAlignment="1" applyProtection="1">
      <alignment vertical="center"/>
    </xf>
    <xf numFmtId="0" fontId="0" fillId="8" borderId="15" xfId="0" applyFont="1" applyFill="1" applyBorder="1" applyAlignment="1" applyProtection="1">
      <alignment horizontal="right" vertical="center"/>
    </xf>
    <xf numFmtId="0" fontId="0" fillId="8" borderId="14" xfId="0" applyFont="1" applyFill="1" applyBorder="1" applyAlignment="1" applyProtection="1">
      <alignment horizontal="right" vertical="center"/>
    </xf>
    <xf numFmtId="0" fontId="27" fillId="8" borderId="14" xfId="0" applyFont="1" applyFill="1" applyBorder="1" applyAlignment="1" applyProtection="1">
      <alignment horizontal="right" vertical="center"/>
    </xf>
    <xf numFmtId="0" fontId="6" fillId="8" borderId="15" xfId="0" applyFont="1" applyFill="1" applyBorder="1" applyAlignment="1" applyProtection="1">
      <alignment vertical="center"/>
    </xf>
    <xf numFmtId="0" fontId="0" fillId="8" borderId="15" xfId="0" applyFont="1" applyFill="1" applyBorder="1" applyAlignment="1" applyProtection="1">
      <alignment horizontal="left" vertical="center"/>
    </xf>
    <xf numFmtId="0" fontId="6" fillId="8" borderId="15" xfId="0" applyFont="1" applyFill="1" applyBorder="1" applyAlignment="1" applyProtection="1">
      <alignment horizontal="right" vertical="center"/>
    </xf>
    <xf numFmtId="0" fontId="18" fillId="8" borderId="14" xfId="0" applyFont="1" applyFill="1" applyBorder="1" applyAlignment="1" applyProtection="1">
      <alignment horizontal="right" vertical="center"/>
    </xf>
    <xf numFmtId="0" fontId="28" fillId="8" borderId="9" xfId="0" applyFont="1" applyFill="1" applyBorder="1" applyAlignment="1" applyProtection="1">
      <alignment horizontal="right" vertical="center"/>
    </xf>
    <xf numFmtId="0" fontId="19" fillId="8" borderId="14" xfId="0" applyFont="1" applyFill="1" applyBorder="1" applyAlignment="1" applyProtection="1">
      <alignment horizontal="right" vertical="center"/>
    </xf>
    <xf numFmtId="0" fontId="0" fillId="8" borderId="2" xfId="0" applyFill="1" applyBorder="1" applyAlignment="1" applyProtection="1">
      <alignment horizontal="right" vertical="center"/>
    </xf>
    <xf numFmtId="0" fontId="9" fillId="7" borderId="15" xfId="0" applyFont="1" applyFill="1" applyBorder="1" applyAlignment="1" applyProtection="1">
      <alignment horizontal="right" vertical="center"/>
    </xf>
    <xf numFmtId="4" fontId="30" fillId="3" borderId="9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right"/>
    </xf>
    <xf numFmtId="0" fontId="0" fillId="4" borderId="0" xfId="0" applyFill="1" applyProtection="1"/>
    <xf numFmtId="44" fontId="0" fillId="3" borderId="0" xfId="3" applyFont="1" applyFill="1" applyProtection="1"/>
    <xf numFmtId="44" fontId="0" fillId="6" borderId="0" xfId="3" applyFont="1" applyFill="1" applyAlignment="1" applyProtection="1">
      <alignment horizontal="left"/>
    </xf>
    <xf numFmtId="10" fontId="0" fillId="4" borderId="0" xfId="4" applyNumberFormat="1" applyFont="1" applyFill="1" applyProtection="1"/>
    <xf numFmtId="0" fontId="0" fillId="6" borderId="0" xfId="0" applyFill="1" applyProtection="1"/>
    <xf numFmtId="2" fontId="0" fillId="6" borderId="0" xfId="0" applyNumberFormat="1" applyFill="1" applyProtection="1"/>
    <xf numFmtId="10" fontId="0" fillId="6" borderId="0" xfId="0" applyNumberFormat="1" applyFill="1" applyAlignment="1" applyProtection="1">
      <alignment horizontal="right"/>
    </xf>
    <xf numFmtId="167" fontId="0" fillId="6" borderId="0" xfId="3" applyNumberFormat="1" applyFont="1" applyFill="1" applyAlignment="1" applyProtection="1">
      <alignment horizontal="right"/>
    </xf>
    <xf numFmtId="10" fontId="0" fillId="6" borderId="0" xfId="0" applyNumberFormat="1" applyFill="1" applyProtection="1"/>
    <xf numFmtId="0" fontId="2" fillId="5" borderId="0" xfId="0" applyFont="1" applyFill="1" applyBorder="1" applyProtection="1"/>
    <xf numFmtId="0" fontId="2" fillId="3" borderId="0" xfId="0" applyFont="1" applyFill="1" applyBorder="1" applyAlignment="1" applyProtection="1">
      <alignment horizontal="right"/>
    </xf>
    <xf numFmtId="0" fontId="0" fillId="4" borderId="0" xfId="0" applyFont="1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right"/>
    </xf>
    <xf numFmtId="0" fontId="0" fillId="4" borderId="0" xfId="0" applyFont="1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0" fillId="4" borderId="0" xfId="0" applyFont="1" applyFill="1" applyBorder="1" applyProtection="1"/>
    <xf numFmtId="2" fontId="0" fillId="13" borderId="0" xfId="0" applyNumberFormat="1" applyFill="1" applyBorder="1" applyProtection="1"/>
    <xf numFmtId="170" fontId="0" fillId="13" borderId="0" xfId="0" applyNumberFormat="1" applyFill="1" applyBorder="1" applyProtection="1"/>
    <xf numFmtId="174" fontId="0" fillId="13" borderId="0" xfId="0" applyNumberFormat="1" applyFill="1" applyBorder="1" applyProtection="1"/>
    <xf numFmtId="10" fontId="0" fillId="11" borderId="0" xfId="4" applyNumberFormat="1" applyFont="1" applyFill="1" applyBorder="1" applyProtection="1"/>
    <xf numFmtId="2" fontId="0" fillId="11" borderId="0" xfId="0" applyNumberFormat="1" applyFill="1" applyBorder="1" applyProtection="1"/>
    <xf numFmtId="0" fontId="0" fillId="4" borderId="0" xfId="0" applyFill="1" applyBorder="1" applyProtection="1"/>
    <xf numFmtId="0" fontId="0" fillId="11" borderId="0" xfId="0" applyFill="1" applyBorder="1" applyProtection="1"/>
    <xf numFmtId="2" fontId="0" fillId="11" borderId="0" xfId="0" applyNumberFormat="1" applyFill="1" applyBorder="1" applyAlignment="1" applyProtection="1">
      <alignment horizontal="right"/>
    </xf>
    <xf numFmtId="10" fontId="0" fillId="11" borderId="0" xfId="0" applyNumberFormat="1" applyFill="1" applyBorder="1" applyAlignment="1" applyProtection="1">
      <alignment horizontal="right"/>
    </xf>
    <xf numFmtId="170" fontId="0" fillId="11" borderId="0" xfId="0" applyNumberFormat="1" applyFill="1" applyBorder="1" applyProtection="1"/>
    <xf numFmtId="174" fontId="0" fillId="11" borderId="0" xfId="0" applyNumberFormat="1" applyFill="1" applyBorder="1" applyProtection="1"/>
    <xf numFmtId="2" fontId="0" fillId="3" borderId="0" xfId="0" applyNumberFormat="1" applyFill="1" applyBorder="1" applyAlignment="1" applyProtection="1">
      <alignment horizontal="right"/>
    </xf>
    <xf numFmtId="0" fontId="0" fillId="6" borderId="0" xfId="0" applyFill="1" applyBorder="1" applyProtection="1"/>
    <xf numFmtId="2" fontId="0" fillId="6" borderId="0" xfId="0" applyNumberFormat="1" applyFill="1" applyBorder="1" applyAlignment="1" applyProtection="1">
      <alignment horizontal="right"/>
    </xf>
    <xf numFmtId="10" fontId="0" fillId="6" borderId="0" xfId="0" applyNumberFormat="1" applyFill="1" applyBorder="1" applyProtection="1"/>
    <xf numFmtId="0" fontId="0" fillId="11" borderId="0" xfId="0" applyFill="1" applyProtection="1"/>
    <xf numFmtId="2" fontId="0" fillId="11" borderId="0" xfId="0" applyNumberFormat="1" applyFill="1" applyProtection="1"/>
    <xf numFmtId="10" fontId="0" fillId="11" borderId="0" xfId="0" applyNumberFormat="1" applyFill="1" applyAlignment="1" applyProtection="1">
      <alignment horizontal="right"/>
    </xf>
    <xf numFmtId="0" fontId="0" fillId="11" borderId="0" xfId="3" applyNumberFormat="1" applyFont="1" applyFill="1" applyAlignment="1" applyProtection="1">
      <alignment horizontal="center"/>
    </xf>
    <xf numFmtId="44" fontId="0" fillId="11" borderId="0" xfId="3" applyFont="1" applyFill="1" applyAlignment="1" applyProtection="1">
      <alignment horizontal="left"/>
    </xf>
    <xf numFmtId="4" fontId="0" fillId="11" borderId="0" xfId="3" applyNumberFormat="1" applyFont="1" applyFill="1" applyAlignment="1" applyProtection="1">
      <alignment horizontal="right"/>
    </xf>
    <xf numFmtId="167" fontId="0" fillId="11" borderId="0" xfId="3" applyNumberFormat="1" applyFont="1" applyFill="1" applyAlignment="1" applyProtection="1">
      <alignment horizontal="right"/>
    </xf>
    <xf numFmtId="4" fontId="0" fillId="11" borderId="0" xfId="0" applyNumberFormat="1" applyFill="1" applyProtection="1"/>
    <xf numFmtId="0" fontId="0" fillId="11" borderId="0" xfId="0" applyFill="1" applyAlignment="1" applyProtection="1">
      <alignment horizontal="left"/>
    </xf>
    <xf numFmtId="175" fontId="0" fillId="11" borderId="0" xfId="0" applyNumberFormat="1" applyFill="1" applyProtection="1"/>
    <xf numFmtId="0" fontId="6" fillId="8" borderId="13" xfId="0" applyFont="1" applyFill="1" applyBorder="1" applyAlignment="1" applyProtection="1">
      <alignment vertical="center"/>
    </xf>
    <xf numFmtId="0" fontId="9" fillId="7" borderId="14" xfId="0" applyFont="1" applyFill="1" applyBorder="1" applyAlignment="1" applyProtection="1">
      <alignment horizontal="right" vertical="center"/>
    </xf>
    <xf numFmtId="0" fontId="9" fillId="7" borderId="13" xfId="0" applyFont="1" applyFill="1" applyBorder="1" applyAlignment="1" applyProtection="1">
      <alignment vertical="center"/>
    </xf>
    <xf numFmtId="44" fontId="8" fillId="8" borderId="9" xfId="3" applyFont="1" applyFill="1" applyBorder="1" applyAlignment="1" applyProtection="1">
      <alignment horizontal="left" vertical="center"/>
    </xf>
    <xf numFmtId="0" fontId="2" fillId="9" borderId="15" xfId="0" applyFont="1" applyFill="1" applyBorder="1" applyAlignment="1" applyProtection="1"/>
    <xf numFmtId="0" fontId="2" fillId="9" borderId="14" xfId="0" applyFont="1" applyFill="1" applyBorder="1" applyAlignment="1" applyProtection="1"/>
    <xf numFmtId="2" fontId="2" fillId="3" borderId="0" xfId="0" applyNumberFormat="1" applyFont="1" applyFill="1" applyBorder="1" applyAlignment="1" applyProtection="1">
      <alignment horizontal="center"/>
    </xf>
    <xf numFmtId="4" fontId="31" fillId="8" borderId="9" xfId="3" applyNumberFormat="1" applyFont="1" applyFill="1" applyBorder="1" applyAlignment="1" applyProtection="1">
      <alignment horizontal="right"/>
    </xf>
    <xf numFmtId="4" fontId="2" fillId="8" borderId="9" xfId="3" applyNumberFormat="1" applyFont="1" applyFill="1" applyBorder="1" applyAlignment="1" applyProtection="1">
      <alignment horizontal="right"/>
    </xf>
    <xf numFmtId="0" fontId="2" fillId="3" borderId="0" xfId="0" applyFont="1" applyFill="1" applyAlignment="1" applyProtection="1">
      <alignment horizontal="left"/>
    </xf>
    <xf numFmtId="0" fontId="13" fillId="5" borderId="0" xfId="0" applyFont="1" applyFill="1" applyProtection="1"/>
    <xf numFmtId="0" fontId="13" fillId="3" borderId="0" xfId="0" applyFont="1" applyFill="1" applyAlignment="1" applyProtection="1">
      <alignment horizontal="left"/>
    </xf>
    <xf numFmtId="0" fontId="13" fillId="3" borderId="0" xfId="0" applyFont="1" applyFill="1" applyProtection="1"/>
    <xf numFmtId="0" fontId="6" fillId="4" borderId="0" xfId="0" applyFont="1" applyFill="1" applyProtection="1"/>
    <xf numFmtId="44" fontId="6" fillId="6" borderId="0" xfId="3" applyFont="1" applyFill="1" applyAlignment="1" applyProtection="1">
      <alignment horizontal="left"/>
    </xf>
    <xf numFmtId="44" fontId="6" fillId="11" borderId="0" xfId="3" applyFont="1" applyFill="1" applyAlignment="1" applyProtection="1">
      <alignment horizontal="left"/>
    </xf>
    <xf numFmtId="0" fontId="13" fillId="3" borderId="0" xfId="0" applyFont="1" applyFill="1" applyAlignment="1" applyProtection="1">
      <alignment horizontal="right"/>
    </xf>
    <xf numFmtId="0" fontId="17" fillId="11" borderId="0" xfId="0" applyFont="1" applyFill="1" applyProtection="1"/>
    <xf numFmtId="0" fontId="17" fillId="11" borderId="0" xfId="0" applyFont="1" applyFill="1" applyAlignment="1" applyProtection="1">
      <alignment horizontal="right"/>
    </xf>
    <xf numFmtId="175" fontId="0" fillId="6" borderId="0" xfId="0" applyNumberFormat="1" applyFill="1" applyProtection="1"/>
    <xf numFmtId="0" fontId="6" fillId="3" borderId="0" xfId="0" applyFont="1" applyFill="1" applyAlignment="1" applyProtection="1">
      <alignment vertical="center"/>
    </xf>
    <xf numFmtId="0" fontId="0" fillId="8" borderId="1" xfId="0" applyFill="1" applyBorder="1" applyAlignment="1" applyProtection="1">
      <alignment vertical="center"/>
    </xf>
    <xf numFmtId="0" fontId="0" fillId="8" borderId="3" xfId="0" applyFill="1" applyBorder="1" applyAlignment="1" applyProtection="1">
      <alignment vertical="center"/>
    </xf>
    <xf numFmtId="0" fontId="0" fillId="8" borderId="4" xfId="0" applyFill="1" applyBorder="1" applyAlignment="1" applyProtection="1">
      <alignment vertical="center"/>
    </xf>
    <xf numFmtId="0" fontId="2" fillId="8" borderId="0" xfId="0" applyFont="1" applyFill="1" applyBorder="1" applyAlignment="1" applyProtection="1">
      <alignment vertical="center"/>
    </xf>
    <xf numFmtId="0" fontId="0" fillId="8" borderId="0" xfId="0" applyFill="1" applyBorder="1" applyAlignment="1" applyProtection="1">
      <alignment vertical="center"/>
    </xf>
    <xf numFmtId="0" fontId="0" fillId="8" borderId="5" xfId="0" applyFill="1" applyBorder="1" applyAlignment="1" applyProtection="1">
      <alignment vertical="center"/>
    </xf>
    <xf numFmtId="0" fontId="16" fillId="8" borderId="16" xfId="0" applyFont="1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right" vertical="center"/>
    </xf>
    <xf numFmtId="0" fontId="0" fillId="8" borderId="0" xfId="0" applyFill="1" applyBorder="1" applyAlignment="1" applyProtection="1">
      <alignment horizontal="center" vertical="center"/>
    </xf>
    <xf numFmtId="0" fontId="6" fillId="8" borderId="0" xfId="0" applyFont="1" applyFill="1" applyBorder="1" applyAlignment="1" applyProtection="1">
      <alignment vertical="center"/>
    </xf>
    <xf numFmtId="0" fontId="6" fillId="8" borderId="5" xfId="0" applyFont="1" applyFill="1" applyBorder="1" applyAlignment="1" applyProtection="1">
      <alignment vertical="center"/>
    </xf>
    <xf numFmtId="44" fontId="6" fillId="8" borderId="0" xfId="3" applyFont="1" applyFill="1" applyBorder="1" applyAlignment="1" applyProtection="1">
      <alignment vertical="center"/>
    </xf>
    <xf numFmtId="0" fontId="0" fillId="8" borderId="6" xfId="0" applyFill="1" applyBorder="1" applyAlignment="1" applyProtection="1">
      <alignment vertical="center"/>
    </xf>
    <xf numFmtId="0" fontId="0" fillId="8" borderId="8" xfId="0" applyFill="1" applyBorder="1" applyAlignment="1" applyProtection="1">
      <alignment vertical="center"/>
    </xf>
    <xf numFmtId="10" fontId="6" fillId="11" borderId="0" xfId="4" applyNumberFormat="1" applyFont="1" applyFill="1" applyProtection="1"/>
    <xf numFmtId="2" fontId="6" fillId="11" borderId="0" xfId="0" applyNumberFormat="1" applyFont="1" applyFill="1" applyProtection="1"/>
    <xf numFmtId="4" fontId="0" fillId="11" borderId="0" xfId="3" applyNumberFormat="1" applyFont="1" applyFill="1" applyAlignment="1" applyProtection="1">
      <alignment horizontal="left"/>
    </xf>
    <xf numFmtId="3" fontId="0" fillId="3" borderId="9" xfId="0" applyNumberFormat="1" applyFill="1" applyBorder="1" applyAlignment="1" applyProtection="1">
      <alignment horizontal="right" vertical="center"/>
    </xf>
    <xf numFmtId="0" fontId="0" fillId="4" borderId="0" xfId="0" applyFill="1" applyBorder="1" applyAlignment="1" applyProtection="1">
      <alignment horizontal="center"/>
    </xf>
    <xf numFmtId="2" fontId="0" fillId="14" borderId="0" xfId="0" applyNumberFormat="1" applyFill="1" applyBorder="1" applyProtection="1"/>
    <xf numFmtId="3" fontId="0" fillId="14" borderId="0" xfId="0" quotePrefix="1" applyNumberFormat="1" applyFill="1" applyBorder="1" applyAlignment="1" applyProtection="1">
      <alignment horizontal="right"/>
    </xf>
    <xf numFmtId="14" fontId="0" fillId="14" borderId="0" xfId="0" applyNumberFormat="1" applyFill="1" applyBorder="1" applyAlignment="1" applyProtection="1">
      <alignment horizontal="right"/>
    </xf>
    <xf numFmtId="0" fontId="0" fillId="14" borderId="0" xfId="0" applyFill="1" applyAlignment="1" applyProtection="1">
      <alignment horizontal="center"/>
    </xf>
    <xf numFmtId="0" fontId="6" fillId="3" borderId="0" xfId="6" applyFont="1" applyFill="1" applyAlignment="1">
      <alignment vertical="center"/>
    </xf>
    <xf numFmtId="0" fontId="16" fillId="8" borderId="7" xfId="0" applyFont="1" applyFill="1" applyBorder="1" applyAlignment="1" applyProtection="1">
      <alignment horizontal="center" vertical="center"/>
    </xf>
    <xf numFmtId="10" fontId="2" fillId="10" borderId="9" xfId="0" applyNumberFormat="1" applyFont="1" applyFill="1" applyBorder="1" applyAlignment="1" applyProtection="1">
      <alignment horizontal="right" vertical="center"/>
    </xf>
    <xf numFmtId="10" fontId="2" fillId="10" borderId="9" xfId="4" applyNumberFormat="1" applyFont="1" applyFill="1" applyBorder="1" applyAlignment="1" applyProtection="1">
      <alignment horizontal="right" vertical="center"/>
    </xf>
    <xf numFmtId="0" fontId="2" fillId="11" borderId="1" xfId="0" applyFont="1" applyFill="1" applyBorder="1" applyAlignment="1" applyProtection="1">
      <alignment vertical="center"/>
    </xf>
    <xf numFmtId="0" fontId="2" fillId="11" borderId="2" xfId="0" applyFont="1" applyFill="1" applyBorder="1" applyAlignment="1" applyProtection="1">
      <alignment vertical="center"/>
    </xf>
    <xf numFmtId="0" fontId="2" fillId="11" borderId="3" xfId="0" applyFont="1" applyFill="1" applyBorder="1" applyAlignment="1" applyProtection="1">
      <alignment vertical="center"/>
    </xf>
    <xf numFmtId="0" fontId="0" fillId="11" borderId="4" xfId="0" applyFont="1" applyFill="1" applyBorder="1" applyAlignment="1" applyProtection="1">
      <alignment vertical="center"/>
    </xf>
    <xf numFmtId="0" fontId="0" fillId="11" borderId="0" xfId="0" applyFont="1" applyFill="1" applyBorder="1" applyAlignment="1" applyProtection="1">
      <alignment vertical="center"/>
    </xf>
    <xf numFmtId="0" fontId="0" fillId="11" borderId="0" xfId="0" applyFill="1" applyAlignment="1" applyProtection="1">
      <alignment vertical="center"/>
    </xf>
    <xf numFmtId="0" fontId="2" fillId="11" borderId="0" xfId="0" applyFont="1" applyFill="1" applyAlignment="1" applyProtection="1">
      <alignment horizontal="center" vertical="center"/>
    </xf>
    <xf numFmtId="0" fontId="0" fillId="11" borderId="5" xfId="0" applyFont="1" applyFill="1" applyBorder="1" applyAlignment="1" applyProtection="1">
      <alignment vertical="center"/>
    </xf>
    <xf numFmtId="0" fontId="0" fillId="11" borderId="4" xfId="0" applyFill="1" applyBorder="1" applyAlignment="1" applyProtection="1">
      <alignment vertical="center"/>
    </xf>
    <xf numFmtId="0" fontId="2" fillId="11" borderId="0" xfId="0" applyFont="1" applyFill="1" applyBorder="1" applyAlignment="1" applyProtection="1">
      <alignment vertical="center"/>
    </xf>
    <xf numFmtId="0" fontId="0" fillId="11" borderId="0" xfId="0" applyFill="1" applyBorder="1" applyAlignment="1" applyProtection="1">
      <alignment vertical="center"/>
    </xf>
    <xf numFmtId="0" fontId="0" fillId="11" borderId="5" xfId="0" applyFill="1" applyBorder="1" applyAlignment="1" applyProtection="1">
      <alignment vertical="center"/>
    </xf>
    <xf numFmtId="0" fontId="0" fillId="11" borderId="0" xfId="0" applyFill="1" applyBorder="1" applyAlignment="1" applyProtection="1">
      <alignment horizontal="right" vertical="center"/>
    </xf>
    <xf numFmtId="0" fontId="0" fillId="11" borderId="6" xfId="0" applyFill="1" applyBorder="1" applyAlignment="1" applyProtection="1">
      <alignment vertical="center"/>
    </xf>
    <xf numFmtId="0" fontId="0" fillId="11" borderId="7" xfId="0" applyFill="1" applyBorder="1" applyAlignment="1" applyProtection="1">
      <alignment vertical="center"/>
    </xf>
    <xf numFmtId="49" fontId="0" fillId="11" borderId="0" xfId="0" applyNumberFormat="1" applyFill="1" applyBorder="1" applyAlignment="1" applyProtection="1">
      <alignment horizontal="left" vertical="center"/>
    </xf>
    <xf numFmtId="0" fontId="0" fillId="11" borderId="8" xfId="0" applyFill="1" applyBorder="1" applyAlignment="1" applyProtection="1">
      <alignment vertical="center"/>
    </xf>
    <xf numFmtId="0" fontId="0" fillId="11" borderId="0" xfId="0" applyFill="1"/>
    <xf numFmtId="0" fontId="0" fillId="8" borderId="0" xfId="0" applyFill="1" applyAlignment="1" applyProtection="1">
      <alignment vertical="center"/>
    </xf>
    <xf numFmtId="0" fontId="2" fillId="8" borderId="0" xfId="0" applyFont="1" applyFill="1" applyBorder="1" applyAlignment="1" applyProtection="1">
      <alignment horizontal="left" vertical="center"/>
    </xf>
    <xf numFmtId="0" fontId="13" fillId="8" borderId="0" xfId="3" applyNumberFormat="1" applyFont="1" applyFill="1" applyBorder="1" applyAlignment="1" applyProtection="1">
      <alignment horizontal="left" vertical="center"/>
    </xf>
    <xf numFmtId="0" fontId="13" fillId="8" borderId="0" xfId="3" applyNumberFormat="1" applyFont="1" applyFill="1" applyBorder="1" applyAlignment="1" applyProtection="1">
      <alignment vertical="center"/>
    </xf>
    <xf numFmtId="0" fontId="6" fillId="8" borderId="0" xfId="3" applyNumberFormat="1" applyFont="1" applyFill="1" applyBorder="1" applyAlignment="1" applyProtection="1">
      <alignment horizontal="left" vertical="center"/>
    </xf>
    <xf numFmtId="0" fontId="6" fillId="8" borderId="0" xfId="3" applyNumberFormat="1" applyFont="1" applyFill="1" applyBorder="1" applyAlignment="1" applyProtection="1">
      <alignment vertical="center"/>
    </xf>
    <xf numFmtId="0" fontId="17" fillId="11" borderId="1" xfId="0" applyFont="1" applyFill="1" applyBorder="1" applyProtection="1"/>
    <xf numFmtId="0" fontId="0" fillId="11" borderId="2" xfId="0" applyFill="1" applyBorder="1" applyProtection="1"/>
    <xf numFmtId="0" fontId="0" fillId="11" borderId="3" xfId="0" applyFill="1" applyBorder="1" applyProtection="1"/>
    <xf numFmtId="0" fontId="0" fillId="11" borderId="4" xfId="0" applyFill="1" applyBorder="1" applyProtection="1"/>
    <xf numFmtId="0" fontId="2" fillId="11" borderId="0" xfId="0" applyFont="1" applyFill="1" applyBorder="1" applyProtection="1"/>
    <xf numFmtId="0" fontId="6" fillId="11" borderId="5" xfId="0" applyFont="1" applyFill="1" applyBorder="1" applyProtection="1"/>
    <xf numFmtId="0" fontId="2" fillId="11" borderId="4" xfId="0" applyFont="1" applyFill="1" applyBorder="1" applyProtection="1"/>
    <xf numFmtId="0" fontId="0" fillId="11" borderId="0" xfId="0" applyFont="1" applyFill="1" applyBorder="1" applyProtection="1"/>
    <xf numFmtId="0" fontId="2" fillId="11" borderId="6" xfId="0" applyFont="1" applyFill="1" applyBorder="1" applyProtection="1"/>
    <xf numFmtId="0" fontId="0" fillId="11" borderId="7" xfId="0" applyFill="1" applyBorder="1" applyProtection="1"/>
    <xf numFmtId="0" fontId="0" fillId="11" borderId="7" xfId="0" applyFont="1" applyFill="1" applyBorder="1" applyProtection="1"/>
    <xf numFmtId="0" fontId="6" fillId="11" borderId="8" xfId="0" applyFont="1" applyFill="1" applyBorder="1" applyProtection="1"/>
    <xf numFmtId="0" fontId="17" fillId="11" borderId="4" xfId="0" applyFont="1" applyFill="1" applyBorder="1" applyProtection="1"/>
    <xf numFmtId="0" fontId="0" fillId="11" borderId="5" xfId="0" applyFill="1" applyBorder="1" applyProtection="1"/>
    <xf numFmtId="0" fontId="13" fillId="11" borderId="0" xfId="0" applyFont="1" applyFill="1" applyBorder="1" applyProtection="1"/>
    <xf numFmtId="0" fontId="6" fillId="11" borderId="0" xfId="0" applyFont="1" applyFill="1" applyBorder="1" applyProtection="1"/>
    <xf numFmtId="0" fontId="17" fillId="11" borderId="6" xfId="0" applyFont="1" applyFill="1" applyBorder="1" applyProtection="1"/>
    <xf numFmtId="0" fontId="0" fillId="11" borderId="8" xfId="0" applyFill="1" applyBorder="1" applyProtection="1"/>
    <xf numFmtId="0" fontId="2" fillId="11" borderId="1" xfId="0" applyFont="1" applyFill="1" applyBorder="1" applyProtection="1"/>
    <xf numFmtId="0" fontId="0" fillId="11" borderId="2" xfId="0" applyFont="1" applyFill="1" applyBorder="1" applyProtection="1"/>
    <xf numFmtId="0" fontId="6" fillId="11" borderId="3" xfId="0" applyFont="1" applyFill="1" applyBorder="1" applyProtection="1"/>
    <xf numFmtId="0" fontId="0" fillId="11" borderId="6" xfId="0" applyFill="1" applyBorder="1" applyProtection="1"/>
    <xf numFmtId="0" fontId="0" fillId="11" borderId="1" xfId="0" applyFill="1" applyBorder="1" applyProtection="1"/>
    <xf numFmtId="0" fontId="6" fillId="11" borderId="0" xfId="0" applyFont="1" applyFill="1" applyBorder="1"/>
    <xf numFmtId="0" fontId="17" fillId="11" borderId="0" xfId="0" applyFont="1" applyFill="1" applyBorder="1" applyProtection="1"/>
    <xf numFmtId="0" fontId="13" fillId="11" borderId="4" xfId="0" applyFont="1" applyFill="1" applyBorder="1" applyProtection="1"/>
    <xf numFmtId="0" fontId="0" fillId="8" borderId="0" xfId="0" applyFill="1" applyBorder="1" applyAlignment="1" applyProtection="1">
      <alignment horizontal="left" vertical="center"/>
    </xf>
    <xf numFmtId="14" fontId="3" fillId="8" borderId="0" xfId="0" applyNumberFormat="1" applyFont="1" applyFill="1" applyBorder="1" applyAlignment="1" applyProtection="1">
      <alignment horizontal="center" vertical="center"/>
    </xf>
    <xf numFmtId="0" fontId="6" fillId="10" borderId="13" xfId="0" applyFont="1" applyFill="1" applyBorder="1" applyAlignment="1" applyProtection="1">
      <alignment vertical="center"/>
    </xf>
    <xf numFmtId="0" fontId="6" fillId="10" borderId="15" xfId="0" applyFont="1" applyFill="1" applyBorder="1" applyAlignment="1" applyProtection="1">
      <alignment vertical="center"/>
    </xf>
    <xf numFmtId="0" fontId="6" fillId="10" borderId="14" xfId="0" applyFont="1" applyFill="1" applyBorder="1" applyAlignment="1" applyProtection="1">
      <alignment horizontal="right" vertical="center"/>
    </xf>
    <xf numFmtId="0" fontId="6" fillId="8" borderId="15" xfId="0" applyFont="1" applyFill="1" applyBorder="1" applyAlignment="1" applyProtection="1">
      <alignment vertical="center" shrinkToFit="1"/>
    </xf>
    <xf numFmtId="3" fontId="0" fillId="8" borderId="15" xfId="0" applyNumberFormat="1" applyFont="1" applyFill="1" applyBorder="1" applyAlignment="1" applyProtection="1">
      <alignment horizontal="right" vertical="center"/>
    </xf>
    <xf numFmtId="44" fontId="0" fillId="8" borderId="14" xfId="3" applyFont="1" applyFill="1" applyBorder="1" applyAlignment="1" applyProtection="1">
      <alignment horizontal="left" vertical="center"/>
    </xf>
    <xf numFmtId="0" fontId="6" fillId="10" borderId="14" xfId="0" applyFont="1" applyFill="1" applyBorder="1" applyAlignment="1" applyProtection="1">
      <alignment vertical="center"/>
    </xf>
    <xf numFmtId="177" fontId="2" fillId="10" borderId="9" xfId="4" applyNumberFormat="1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vertical="center"/>
    </xf>
    <xf numFmtId="0" fontId="6" fillId="3" borderId="0" xfId="6" applyFont="1" applyFill="1" applyBorder="1" applyAlignment="1">
      <alignment vertical="center"/>
    </xf>
    <xf numFmtId="0" fontId="0" fillId="11" borderId="0" xfId="0" applyFill="1" applyAlignment="1" applyProtection="1">
      <alignment vertical="center" wrapText="1"/>
    </xf>
    <xf numFmtId="0" fontId="0" fillId="6" borderId="0" xfId="0" applyFill="1" applyAlignment="1" applyProtection="1">
      <alignment vertical="center" wrapText="1"/>
    </xf>
    <xf numFmtId="0" fontId="0" fillId="14" borderId="0" xfId="0" applyFill="1" applyBorder="1" applyProtection="1"/>
    <xf numFmtId="168" fontId="0" fillId="8" borderId="9" xfId="5" applyNumberFormat="1" applyFont="1" applyFill="1" applyBorder="1" applyAlignment="1" applyProtection="1">
      <alignment horizontal="right" vertical="center"/>
    </xf>
    <xf numFmtId="4" fontId="18" fillId="8" borderId="12" xfId="0" applyNumberFormat="1" applyFont="1" applyFill="1" applyBorder="1" applyAlignment="1" applyProtection="1">
      <alignment horizontal="center" vertical="center"/>
    </xf>
    <xf numFmtId="0" fontId="18" fillId="8" borderId="9" xfId="0" applyFont="1" applyFill="1" applyBorder="1" applyAlignment="1" applyProtection="1">
      <alignment horizontal="center" vertical="center"/>
    </xf>
    <xf numFmtId="4" fontId="18" fillId="8" borderId="9" xfId="0" applyNumberFormat="1" applyFont="1" applyFill="1" applyBorder="1" applyAlignment="1" applyProtection="1">
      <alignment horizontal="center" vertical="center"/>
    </xf>
    <xf numFmtId="44" fontId="8" fillId="10" borderId="9" xfId="3" applyFont="1" applyFill="1" applyBorder="1" applyAlignment="1" applyProtection="1">
      <alignment horizontal="left" vertical="center"/>
    </xf>
    <xf numFmtId="172" fontId="6" fillId="8" borderId="9" xfId="0" applyNumberFormat="1" applyFont="1" applyFill="1" applyBorder="1" applyAlignment="1" applyProtection="1">
      <alignment horizontal="right" vertical="center"/>
    </xf>
    <xf numFmtId="0" fontId="6" fillId="11" borderId="15" xfId="0" applyFont="1" applyFill="1" applyBorder="1" applyAlignment="1" applyProtection="1">
      <alignment horizontal="left" vertical="center"/>
    </xf>
    <xf numFmtId="0" fontId="6" fillId="11" borderId="14" xfId="0" applyFont="1" applyFill="1" applyBorder="1" applyAlignment="1" applyProtection="1">
      <alignment horizontal="left" vertical="center"/>
    </xf>
    <xf numFmtId="4" fontId="6" fillId="11" borderId="9" xfId="0" applyNumberFormat="1" applyFont="1" applyFill="1" applyBorder="1" applyAlignment="1" applyProtection="1">
      <alignment horizontal="right" vertical="center"/>
    </xf>
    <xf numFmtId="3" fontId="0" fillId="11" borderId="9" xfId="0" quotePrefix="1" applyNumberFormat="1" applyFont="1" applyFill="1" applyBorder="1" applyAlignment="1" applyProtection="1">
      <alignment horizontal="right" vertical="center"/>
    </xf>
    <xf numFmtId="44" fontId="0" fillId="11" borderId="9" xfId="3" applyFont="1" applyFill="1" applyBorder="1" applyAlignment="1" applyProtection="1">
      <alignment horizontal="left" vertical="center"/>
    </xf>
    <xf numFmtId="4" fontId="0" fillId="11" borderId="9" xfId="0" quotePrefix="1" applyNumberFormat="1" applyFont="1" applyFill="1" applyBorder="1" applyAlignment="1" applyProtection="1">
      <alignment horizontal="right" vertical="center"/>
    </xf>
    <xf numFmtId="3" fontId="0" fillId="11" borderId="9" xfId="0" applyNumberFormat="1" applyFont="1" applyFill="1" applyBorder="1" applyAlignment="1" applyProtection="1">
      <alignment horizontal="right" vertical="center"/>
    </xf>
    <xf numFmtId="4" fontId="6" fillId="11" borderId="9" xfId="0" applyNumberFormat="1" applyFont="1" applyFill="1" applyBorder="1" applyAlignment="1" applyProtection="1">
      <alignment horizontal="right" vertical="center" shrinkToFit="1"/>
    </xf>
    <xf numFmtId="0" fontId="6" fillId="11" borderId="9" xfId="0" applyFont="1" applyFill="1" applyBorder="1" applyAlignment="1" applyProtection="1">
      <alignment vertical="center"/>
    </xf>
    <xf numFmtId="0" fontId="6" fillId="11" borderId="9" xfId="0" applyFont="1" applyFill="1" applyBorder="1" applyAlignment="1" applyProtection="1">
      <alignment vertical="center" shrinkToFit="1"/>
    </xf>
    <xf numFmtId="0" fontId="0" fillId="11" borderId="0" xfId="0" quotePrefix="1" applyFill="1" applyProtection="1"/>
    <xf numFmtId="0" fontId="0" fillId="11" borderId="2" xfId="0" applyFill="1" applyBorder="1" applyAlignment="1" applyProtection="1">
      <alignment vertical="center"/>
    </xf>
    <xf numFmtId="0" fontId="0" fillId="11" borderId="2" xfId="0" applyFill="1" applyBorder="1" applyAlignment="1" applyProtection="1">
      <alignment horizontal="right" vertical="center"/>
    </xf>
    <xf numFmtId="0" fontId="0" fillId="11" borderId="7" xfId="0" applyFill="1" applyBorder="1"/>
    <xf numFmtId="44" fontId="0" fillId="8" borderId="9" xfId="3" applyFont="1" applyFill="1" applyBorder="1" applyAlignment="1" applyProtection="1">
      <alignment vertical="center"/>
    </xf>
    <xf numFmtId="44" fontId="0" fillId="8" borderId="9" xfId="3" applyFont="1" applyFill="1" applyBorder="1" applyAlignment="1" applyProtection="1">
      <alignment horizontal="center" vertical="center"/>
    </xf>
    <xf numFmtId="0" fontId="6" fillId="11" borderId="0" xfId="0" applyFont="1" applyFill="1" applyBorder="1" applyAlignment="1" applyProtection="1">
      <alignment vertical="center"/>
    </xf>
    <xf numFmtId="4" fontId="6" fillId="11" borderId="13" xfId="5" applyNumberFormat="1" applyFont="1" applyFill="1" applyBorder="1" applyAlignment="1" applyProtection="1">
      <alignment horizontal="centerContinuous" vertical="center"/>
    </xf>
    <xf numFmtId="4" fontId="6" fillId="11" borderId="14" xfId="5" applyNumberFormat="1" applyFont="1" applyFill="1" applyBorder="1" applyAlignment="1" applyProtection="1">
      <alignment horizontal="centerContinuous" vertical="center"/>
    </xf>
    <xf numFmtId="169" fontId="6" fillId="11" borderId="13" xfId="5" applyNumberFormat="1" applyFont="1" applyFill="1" applyBorder="1" applyAlignment="1" applyProtection="1">
      <alignment horizontal="centerContinuous" vertical="center"/>
    </xf>
    <xf numFmtId="169" fontId="6" fillId="11" borderId="15" xfId="5" applyNumberFormat="1" applyFont="1" applyFill="1" applyBorder="1" applyAlignment="1" applyProtection="1">
      <alignment horizontal="centerContinuous" vertical="center"/>
    </xf>
    <xf numFmtId="170" fontId="6" fillId="11" borderId="13" xfId="0" applyNumberFormat="1" applyFont="1" applyFill="1" applyBorder="1" applyAlignment="1" applyProtection="1">
      <alignment horizontal="centerContinuous" vertical="center"/>
    </xf>
    <xf numFmtId="170" fontId="6" fillId="11" borderId="15" xfId="0" applyNumberFormat="1" applyFont="1" applyFill="1" applyBorder="1" applyAlignment="1" applyProtection="1">
      <alignment horizontal="centerContinuous" vertical="center"/>
    </xf>
    <xf numFmtId="170" fontId="6" fillId="11" borderId="14" xfId="0" applyNumberFormat="1" applyFont="1" applyFill="1" applyBorder="1" applyAlignment="1" applyProtection="1">
      <alignment horizontal="centerContinuous" vertical="center"/>
    </xf>
    <xf numFmtId="0" fontId="0" fillId="11" borderId="0" xfId="0" applyNumberFormat="1" applyFill="1" applyAlignment="1" applyProtection="1">
      <alignment horizontal="left"/>
    </xf>
    <xf numFmtId="2" fontId="0" fillId="4" borderId="0" xfId="0" applyNumberFormat="1" applyFill="1" applyBorder="1" applyAlignment="1" applyProtection="1">
      <alignment horizontal="right"/>
    </xf>
    <xf numFmtId="44" fontId="3" fillId="7" borderId="0" xfId="3" applyFont="1" applyFill="1" applyBorder="1" applyAlignment="1" applyProtection="1">
      <alignment horizontal="centerContinuous" vertical="center"/>
    </xf>
    <xf numFmtId="4" fontId="3" fillId="7" borderId="0" xfId="0" applyNumberFormat="1" applyFont="1" applyFill="1" applyBorder="1" applyAlignment="1" applyProtection="1">
      <alignment horizontal="centerContinuous" vertical="center"/>
    </xf>
    <xf numFmtId="0" fontId="0" fillId="3" borderId="13" xfId="0" applyFill="1" applyBorder="1" applyAlignment="1" applyProtection="1">
      <alignment horizontal="left" vertical="center"/>
    </xf>
    <xf numFmtId="0" fontId="0" fillId="3" borderId="15" xfId="0" applyFill="1" applyBorder="1" applyAlignment="1" applyProtection="1">
      <alignment horizontal="left" vertical="center"/>
    </xf>
    <xf numFmtId="0" fontId="0" fillId="3" borderId="14" xfId="0" applyFill="1" applyBorder="1" applyAlignment="1" applyProtection="1">
      <alignment horizontal="left" vertical="center"/>
    </xf>
    <xf numFmtId="49" fontId="5" fillId="3" borderId="9" xfId="2" applyNumberFormat="1" applyFill="1" applyBorder="1" applyAlignment="1" applyProtection="1">
      <alignment horizontal="left" vertical="center"/>
    </xf>
    <xf numFmtId="0" fontId="18" fillId="8" borderId="12" xfId="0" applyFont="1" applyFill="1" applyBorder="1" applyAlignment="1" applyProtection="1">
      <alignment horizontal="center" vertical="center"/>
    </xf>
    <xf numFmtId="0" fontId="6" fillId="8" borderId="15" xfId="0" applyFont="1" applyFill="1" applyBorder="1" applyAlignment="1" applyProtection="1">
      <alignment horizontal="left" vertical="center"/>
    </xf>
    <xf numFmtId="4" fontId="9" fillId="7" borderId="0" xfId="1" applyNumberFormat="1" applyFont="1" applyFill="1" applyBorder="1" applyAlignment="1" applyProtection="1">
      <alignment horizontal="centerContinuous" vertical="center"/>
    </xf>
    <xf numFmtId="0" fontId="6" fillId="3" borderId="13" xfId="0" applyFont="1" applyFill="1" applyBorder="1" applyAlignment="1" applyProtection="1">
      <alignment horizontal="left" vertical="center"/>
    </xf>
    <xf numFmtId="0" fontId="6" fillId="3" borderId="15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/>
    </xf>
    <xf numFmtId="0" fontId="9" fillId="7" borderId="10" xfId="0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center" vertical="center"/>
    </xf>
    <xf numFmtId="0" fontId="2" fillId="9" borderId="11" xfId="0" applyFont="1" applyFill="1" applyBorder="1" applyAlignment="1" applyProtection="1">
      <alignment horizontal="center" vertical="center"/>
    </xf>
    <xf numFmtId="0" fontId="2" fillId="9" borderId="12" xfId="0" applyFont="1" applyFill="1" applyBorder="1" applyAlignment="1" applyProtection="1">
      <alignment horizontal="center" vertical="center"/>
    </xf>
    <xf numFmtId="0" fontId="18" fillId="8" borderId="13" xfId="0" applyFont="1" applyFill="1" applyBorder="1" applyAlignment="1" applyProtection="1">
      <alignment horizontal="center" vertical="center"/>
    </xf>
    <xf numFmtId="0" fontId="18" fillId="8" borderId="2" xfId="0" applyFont="1" applyFill="1" applyBorder="1" applyAlignment="1" applyProtection="1">
      <alignment horizontal="center" vertical="center"/>
    </xf>
    <xf numFmtId="0" fontId="18" fillId="8" borderId="14" xfId="0" applyFont="1" applyFill="1" applyBorder="1" applyAlignment="1" applyProtection="1">
      <alignment horizontal="center" vertical="center"/>
    </xf>
    <xf numFmtId="0" fontId="27" fillId="8" borderId="12" xfId="0" applyFont="1" applyFill="1" applyBorder="1" applyAlignment="1" applyProtection="1">
      <alignment horizontal="right" vertical="center"/>
    </xf>
    <xf numFmtId="10" fontId="3" fillId="7" borderId="0" xfId="4" applyNumberFormat="1" applyFont="1" applyFill="1" applyBorder="1" applyAlignment="1" applyProtection="1">
      <alignment horizontal="centerContinuous" vertical="center"/>
    </xf>
    <xf numFmtId="44" fontId="9" fillId="7" borderId="0" xfId="3" applyFont="1" applyFill="1" applyBorder="1" applyAlignment="1" applyProtection="1">
      <alignment horizontal="centerContinuous" vertical="center"/>
    </xf>
    <xf numFmtId="0" fontId="0" fillId="3" borderId="2" xfId="0" applyFill="1" applyBorder="1" applyAlignment="1" applyProtection="1">
      <alignment horizontal="left" vertical="center"/>
    </xf>
    <xf numFmtId="0" fontId="0" fillId="3" borderId="3" xfId="0" applyFill="1" applyBorder="1" applyAlignment="1" applyProtection="1">
      <alignment horizontal="left" vertical="center"/>
    </xf>
    <xf numFmtId="2" fontId="3" fillId="7" borderId="0" xfId="0" applyNumberFormat="1" applyFont="1" applyFill="1" applyBorder="1" applyAlignment="1" applyProtection="1">
      <alignment horizontal="centerContinuous" vertical="center"/>
    </xf>
    <xf numFmtId="3" fontId="3" fillId="7" borderId="0" xfId="0" applyNumberFormat="1" applyFont="1" applyFill="1" applyBorder="1" applyAlignment="1" applyProtection="1">
      <alignment horizontal="centerContinuous" vertical="center"/>
    </xf>
    <xf numFmtId="14" fontId="3" fillId="7" borderId="0" xfId="0" applyNumberFormat="1" applyFont="1" applyFill="1" applyBorder="1" applyAlignment="1" applyProtection="1">
      <alignment horizontal="centerContinuous" vertical="center"/>
    </xf>
    <xf numFmtId="0" fontId="9" fillId="7" borderId="9" xfId="0" applyFont="1" applyFill="1" applyBorder="1" applyAlignment="1" applyProtection="1">
      <alignment horizontal="centerContinuous"/>
    </xf>
    <xf numFmtId="0" fontId="9" fillId="7" borderId="13" xfId="0" applyFont="1" applyFill="1" applyBorder="1" applyAlignment="1" applyProtection="1">
      <alignment horizontal="centerContinuous"/>
    </xf>
    <xf numFmtId="0" fontId="9" fillId="7" borderId="15" xfId="0" applyFont="1" applyFill="1" applyBorder="1" applyAlignment="1" applyProtection="1">
      <alignment horizontal="centerContinuous"/>
    </xf>
    <xf numFmtId="0" fontId="9" fillId="7" borderId="14" xfId="0" applyFont="1" applyFill="1" applyBorder="1" applyAlignment="1" applyProtection="1">
      <alignment horizontal="centerContinuous"/>
    </xf>
    <xf numFmtId="0" fontId="0" fillId="8" borderId="4" xfId="0" applyFill="1" applyBorder="1" applyAlignment="1" applyProtection="1">
      <alignment horizontal="centerContinuous" vertical="center"/>
    </xf>
    <xf numFmtId="0" fontId="0" fillId="8" borderId="5" xfId="0" applyFill="1" applyBorder="1" applyAlignment="1" applyProtection="1">
      <alignment horizontal="centerContinuous" vertical="center"/>
    </xf>
    <xf numFmtId="0" fontId="2" fillId="9" borderId="9" xfId="0" applyFont="1" applyFill="1" applyBorder="1" applyAlignment="1" applyProtection="1">
      <alignment horizontal="centerContinuous"/>
    </xf>
    <xf numFmtId="0" fontId="9" fillId="7" borderId="13" xfId="0" applyFont="1" applyFill="1" applyBorder="1" applyAlignment="1" applyProtection="1">
      <alignment horizontal="centerContinuous" vertical="center"/>
    </xf>
    <xf numFmtId="0" fontId="9" fillId="7" borderId="15" xfId="0" applyFont="1" applyFill="1" applyBorder="1" applyAlignment="1" applyProtection="1">
      <alignment horizontal="centerContinuous" vertical="center"/>
    </xf>
    <xf numFmtId="0" fontId="9" fillId="7" borderId="14" xfId="0" applyFont="1" applyFill="1" applyBorder="1" applyAlignment="1" applyProtection="1">
      <alignment horizontal="centerContinuous" vertical="center"/>
    </xf>
    <xf numFmtId="0" fontId="9" fillId="7" borderId="9" xfId="0" applyFont="1" applyFill="1" applyBorder="1" applyAlignment="1" applyProtection="1">
      <alignment horizontal="centerContinuous" vertical="center"/>
    </xf>
    <xf numFmtId="0" fontId="2" fillId="9" borderId="13" xfId="0" applyFont="1" applyFill="1" applyBorder="1" applyAlignment="1" applyProtection="1">
      <alignment horizontal="centerContinuous"/>
    </xf>
    <xf numFmtId="0" fontId="2" fillId="9" borderId="15" xfId="0" applyFont="1" applyFill="1" applyBorder="1" applyAlignment="1" applyProtection="1">
      <alignment horizontal="centerContinuous"/>
    </xf>
    <xf numFmtId="0" fontId="2" fillId="9" borderId="14" xfId="0" applyFont="1" applyFill="1" applyBorder="1" applyAlignment="1" applyProtection="1">
      <alignment horizontal="centerContinuous"/>
    </xf>
    <xf numFmtId="0" fontId="9" fillId="12" borderId="9" xfId="0" applyFont="1" applyFill="1" applyBorder="1" applyAlignment="1" applyProtection="1">
      <alignment horizontal="centerContinuous"/>
    </xf>
    <xf numFmtId="0" fontId="0" fillId="4" borderId="0" xfId="0" applyFill="1" applyBorder="1" applyAlignment="1" applyProtection="1">
      <alignment horizontal="centerContinuous"/>
    </xf>
    <xf numFmtId="10" fontId="6" fillId="11" borderId="12" xfId="5" applyNumberFormat="1" applyFont="1" applyFill="1" applyBorder="1" applyAlignment="1" applyProtection="1">
      <alignment horizontal="center" vertical="center"/>
    </xf>
    <xf numFmtId="169" fontId="6" fillId="11" borderId="12" xfId="5" applyNumberFormat="1" applyFont="1" applyFill="1" applyBorder="1" applyAlignment="1" applyProtection="1">
      <alignment horizontal="center" vertical="center"/>
    </xf>
    <xf numFmtId="4" fontId="6" fillId="11" borderId="12" xfId="0" applyNumberFormat="1" applyFont="1" applyFill="1" applyBorder="1" applyAlignment="1" applyProtection="1">
      <alignment horizontal="center" vertical="center"/>
    </xf>
    <xf numFmtId="0" fontId="9" fillId="15" borderId="13" xfId="0" quotePrefix="1" applyFont="1" applyFill="1" applyBorder="1" applyAlignment="1" applyProtection="1">
      <alignment horizontal="centerContinuous" vertical="center"/>
    </xf>
    <xf numFmtId="0" fontId="9" fillId="15" borderId="15" xfId="0" quotePrefix="1" applyFont="1" applyFill="1" applyBorder="1" applyAlignment="1" applyProtection="1">
      <alignment horizontal="centerContinuous" vertical="center"/>
    </xf>
    <xf numFmtId="0" fontId="9" fillId="15" borderId="14" xfId="0" quotePrefix="1" applyFont="1" applyFill="1" applyBorder="1" applyAlignment="1" applyProtection="1">
      <alignment horizontal="centerContinuous" vertical="center"/>
    </xf>
    <xf numFmtId="1" fontId="6" fillId="11" borderId="1" xfId="5" applyNumberFormat="1" applyFont="1" applyFill="1" applyBorder="1" applyAlignment="1" applyProtection="1">
      <alignment vertical="center"/>
    </xf>
    <xf numFmtId="1" fontId="6" fillId="11" borderId="2" xfId="5" applyNumberFormat="1" applyFont="1" applyFill="1" applyBorder="1" applyAlignment="1" applyProtection="1">
      <alignment vertical="center"/>
    </xf>
    <xf numFmtId="1" fontId="6" fillId="11" borderId="2" xfId="5" applyNumberFormat="1" applyFont="1" applyFill="1" applyBorder="1" applyAlignment="1" applyProtection="1">
      <alignment horizontal="center" vertical="center"/>
    </xf>
    <xf numFmtId="10" fontId="6" fillId="11" borderId="2" xfId="5" applyNumberFormat="1" applyFont="1" applyFill="1" applyBorder="1" applyAlignment="1" applyProtection="1">
      <alignment horizontal="center" vertical="center"/>
    </xf>
    <xf numFmtId="4" fontId="6" fillId="11" borderId="2" xfId="5" applyNumberFormat="1" applyFont="1" applyFill="1" applyBorder="1" applyAlignment="1" applyProtection="1">
      <alignment horizontal="center" vertical="center"/>
    </xf>
    <xf numFmtId="1" fontId="6" fillId="11" borderId="4" xfId="5" applyNumberFormat="1" applyFont="1" applyFill="1" applyBorder="1" applyAlignment="1" applyProtection="1">
      <alignment vertical="center"/>
    </xf>
    <xf numFmtId="1" fontId="6" fillId="11" borderId="0" xfId="5" applyNumberFormat="1" applyFont="1" applyFill="1" applyBorder="1" applyAlignment="1" applyProtection="1">
      <alignment vertical="center"/>
    </xf>
    <xf numFmtId="1" fontId="6" fillId="11" borderId="0" xfId="5" applyNumberFormat="1" applyFont="1" applyFill="1" applyBorder="1" applyAlignment="1" applyProtection="1">
      <alignment horizontal="center" vertical="center"/>
    </xf>
    <xf numFmtId="10" fontId="6" fillId="11" borderId="0" xfId="5" applyNumberFormat="1" applyFont="1" applyFill="1" applyBorder="1" applyAlignment="1" applyProtection="1">
      <alignment horizontal="center" vertical="center"/>
    </xf>
    <xf numFmtId="4" fontId="6" fillId="11" borderId="0" xfId="5" applyNumberFormat="1" applyFont="1" applyFill="1" applyBorder="1" applyAlignment="1" applyProtection="1">
      <alignment horizontal="center" vertical="center"/>
    </xf>
    <xf numFmtId="1" fontId="6" fillId="11" borderId="5" xfId="5" applyNumberFormat="1" applyFont="1" applyFill="1" applyBorder="1" applyAlignment="1" applyProtection="1">
      <alignment horizontal="left" vertical="center"/>
    </xf>
    <xf numFmtId="44" fontId="6" fillId="16" borderId="9" xfId="3" applyFont="1" applyFill="1" applyBorder="1" applyAlignment="1" applyProtection="1">
      <alignment horizontal="left" vertical="center"/>
    </xf>
    <xf numFmtId="4" fontId="6" fillId="11" borderId="0" xfId="5" applyNumberFormat="1" applyFont="1" applyFill="1" applyBorder="1" applyAlignment="1" applyProtection="1">
      <alignment horizontal="left" vertical="center"/>
    </xf>
    <xf numFmtId="4" fontId="6" fillId="11" borderId="5" xfId="5" applyNumberFormat="1" applyFont="1" applyFill="1" applyBorder="1" applyAlignment="1" applyProtection="1">
      <alignment horizontal="center" vertical="center"/>
    </xf>
    <xf numFmtId="0" fontId="0" fillId="11" borderId="11" xfId="0" applyFont="1" applyFill="1" applyBorder="1" applyAlignment="1" applyProtection="1">
      <alignment vertical="center"/>
    </xf>
    <xf numFmtId="1" fontId="6" fillId="11" borderId="6" xfId="5" applyNumberFormat="1" applyFont="1" applyFill="1" applyBorder="1" applyAlignment="1" applyProtection="1">
      <alignment vertical="center"/>
    </xf>
    <xf numFmtId="1" fontId="6" fillId="11" borderId="7" xfId="5" applyNumberFormat="1" applyFont="1" applyFill="1" applyBorder="1" applyAlignment="1" applyProtection="1">
      <alignment vertical="center"/>
    </xf>
    <xf numFmtId="0" fontId="0" fillId="11" borderId="7" xfId="0" applyFont="1" applyFill="1" applyBorder="1" applyAlignment="1" applyProtection="1">
      <alignment vertical="center"/>
    </xf>
    <xf numFmtId="10" fontId="6" fillId="11" borderId="7" xfId="5" applyNumberFormat="1" applyFont="1" applyFill="1" applyBorder="1" applyAlignment="1" applyProtection="1">
      <alignment horizontal="left" vertical="center"/>
    </xf>
    <xf numFmtId="0" fontId="0" fillId="11" borderId="7" xfId="0" applyFont="1" applyFill="1" applyBorder="1" applyAlignment="1" applyProtection="1">
      <alignment horizontal="left" vertical="center"/>
    </xf>
    <xf numFmtId="0" fontId="0" fillId="11" borderId="8" xfId="0" applyFont="1" applyFill="1" applyBorder="1" applyAlignment="1" applyProtection="1">
      <alignment vertical="center"/>
    </xf>
    <xf numFmtId="0" fontId="9" fillId="15" borderId="13" xfId="0" applyFont="1" applyFill="1" applyBorder="1" applyAlignment="1" applyProtection="1">
      <alignment horizontal="centerContinuous" vertical="center"/>
    </xf>
    <xf numFmtId="0" fontId="9" fillId="15" borderId="15" xfId="0" applyFont="1" applyFill="1" applyBorder="1" applyAlignment="1" applyProtection="1">
      <alignment horizontal="centerContinuous" vertical="center"/>
    </xf>
    <xf numFmtId="0" fontId="9" fillId="15" borderId="14" xfId="0" applyFont="1" applyFill="1" applyBorder="1" applyAlignment="1" applyProtection="1">
      <alignment horizontal="centerContinuous" vertical="center"/>
    </xf>
    <xf numFmtId="0" fontId="0" fillId="11" borderId="2" xfId="0" applyFont="1" applyFill="1" applyBorder="1" applyAlignment="1" applyProtection="1">
      <alignment vertical="center"/>
    </xf>
    <xf numFmtId="10" fontId="6" fillId="11" borderId="2" xfId="5" applyNumberFormat="1" applyFont="1" applyFill="1" applyBorder="1" applyAlignment="1" applyProtection="1">
      <alignment horizontal="left" vertical="center"/>
    </xf>
    <xf numFmtId="0" fontId="0" fillId="11" borderId="2" xfId="0" applyFont="1" applyFill="1" applyBorder="1" applyAlignment="1" applyProtection="1">
      <alignment horizontal="left" vertical="center"/>
    </xf>
    <xf numFmtId="0" fontId="0" fillId="11" borderId="3" xfId="0" applyFont="1" applyFill="1" applyBorder="1" applyAlignment="1" applyProtection="1">
      <alignment vertical="center"/>
    </xf>
    <xf numFmtId="44" fontId="6" fillId="11" borderId="5" xfId="3" applyFont="1" applyFill="1" applyBorder="1" applyAlignment="1" applyProtection="1">
      <alignment vertical="center"/>
    </xf>
    <xf numFmtId="0" fontId="0" fillId="11" borderId="0" xfId="0" applyFont="1" applyFill="1" applyBorder="1" applyAlignment="1" applyProtection="1">
      <alignment horizontal="left" vertical="center"/>
    </xf>
    <xf numFmtId="0" fontId="6" fillId="11" borderId="0" xfId="5" applyNumberFormat="1" applyFont="1" applyFill="1" applyBorder="1" applyAlignment="1" applyProtection="1">
      <alignment horizontal="center" vertical="center"/>
    </xf>
    <xf numFmtId="44" fontId="6" fillId="11" borderId="0" xfId="3" applyFont="1" applyFill="1" applyBorder="1" applyAlignment="1" applyProtection="1">
      <alignment vertical="center"/>
    </xf>
    <xf numFmtId="4" fontId="6" fillId="11" borderId="5" xfId="5" applyNumberFormat="1" applyFont="1" applyFill="1" applyBorder="1" applyAlignment="1" applyProtection="1">
      <alignment horizontal="left" vertical="center"/>
    </xf>
    <xf numFmtId="1" fontId="6" fillId="11" borderId="10" xfId="5" applyNumberFormat="1" applyFont="1" applyFill="1" applyBorder="1" applyAlignment="1" applyProtection="1">
      <alignment horizontal="center" vertical="center"/>
    </xf>
    <xf numFmtId="14" fontId="6" fillId="11" borderId="1" xfId="5" applyNumberFormat="1" applyFont="1" applyFill="1" applyBorder="1" applyAlignment="1" applyProtection="1">
      <alignment horizontal="center" vertical="center"/>
    </xf>
    <xf numFmtId="14" fontId="6" fillId="11" borderId="10" xfId="5" applyNumberFormat="1" applyFont="1" applyFill="1" applyBorder="1" applyAlignment="1" applyProtection="1">
      <alignment horizontal="center" vertical="center"/>
    </xf>
    <xf numFmtId="4" fontId="6" fillId="11" borderId="1" xfId="5" applyNumberFormat="1" applyFont="1" applyFill="1" applyBorder="1" applyAlignment="1" applyProtection="1">
      <alignment vertical="center"/>
    </xf>
    <xf numFmtId="4" fontId="6" fillId="11" borderId="3" xfId="5" applyNumberFormat="1" applyFont="1" applyFill="1" applyBorder="1" applyAlignment="1" applyProtection="1">
      <alignment vertical="center"/>
    </xf>
    <xf numFmtId="10" fontId="6" fillId="11" borderId="1" xfId="5" applyNumberFormat="1" applyFont="1" applyFill="1" applyBorder="1" applyAlignment="1" applyProtection="1">
      <alignment vertical="center"/>
    </xf>
    <xf numFmtId="4" fontId="6" fillId="11" borderId="2" xfId="5" applyNumberFormat="1" applyFont="1" applyFill="1" applyBorder="1" applyAlignment="1" applyProtection="1">
      <alignment vertical="center"/>
    </xf>
    <xf numFmtId="4" fontId="6" fillId="11" borderId="2" xfId="0" applyNumberFormat="1" applyFont="1" applyFill="1" applyBorder="1" applyAlignment="1" applyProtection="1">
      <alignment vertical="center"/>
    </xf>
    <xf numFmtId="4" fontId="6" fillId="11" borderId="3" xfId="0" applyNumberFormat="1" applyFont="1" applyFill="1" applyBorder="1" applyAlignment="1" applyProtection="1">
      <alignment vertical="center"/>
    </xf>
    <xf numFmtId="0" fontId="13" fillId="16" borderId="10" xfId="0" applyFont="1" applyFill="1" applyBorder="1" applyAlignment="1" applyProtection="1">
      <alignment vertical="center"/>
    </xf>
    <xf numFmtId="1" fontId="6" fillId="11" borderId="11" xfId="5" applyNumberFormat="1" applyFont="1" applyFill="1" applyBorder="1" applyAlignment="1" applyProtection="1">
      <alignment horizontal="center" vertical="center"/>
    </xf>
    <xf numFmtId="14" fontId="6" fillId="11" borderId="4" xfId="5" applyNumberFormat="1" applyFont="1" applyFill="1" applyBorder="1" applyAlignment="1" applyProtection="1">
      <alignment horizontal="center" vertical="center"/>
    </xf>
    <xf numFmtId="14" fontId="6" fillId="11" borderId="11" xfId="5" applyNumberFormat="1" applyFont="1" applyFill="1" applyBorder="1" applyAlignment="1" applyProtection="1">
      <alignment horizontal="center" vertical="center"/>
    </xf>
    <xf numFmtId="4" fontId="6" fillId="11" borderId="4" xfId="5" applyNumberFormat="1" applyFont="1" applyFill="1" applyBorder="1" applyAlignment="1" applyProtection="1">
      <alignment horizontal="right" vertical="center"/>
    </xf>
    <xf numFmtId="4" fontId="6" fillId="11" borderId="5" xfId="5" applyNumberFormat="1" applyFont="1" applyFill="1" applyBorder="1" applyAlignment="1" applyProtection="1">
      <alignment horizontal="right" vertical="center"/>
    </xf>
    <xf numFmtId="10" fontId="6" fillId="11" borderId="4" xfId="5" applyNumberFormat="1" applyFont="1" applyFill="1" applyBorder="1" applyAlignment="1" applyProtection="1">
      <alignment horizontal="right" vertical="center"/>
    </xf>
    <xf numFmtId="4" fontId="6" fillId="11" borderId="0" xfId="5" applyNumberFormat="1" applyFont="1" applyFill="1" applyBorder="1" applyAlignment="1" applyProtection="1">
      <alignment horizontal="right" vertical="center"/>
    </xf>
    <xf numFmtId="10" fontId="6" fillId="11" borderId="0" xfId="5" applyNumberFormat="1" applyFont="1" applyFill="1" applyBorder="1" applyAlignment="1" applyProtection="1">
      <alignment horizontal="right" vertical="center"/>
    </xf>
    <xf numFmtId="4" fontId="13" fillId="16" borderId="11" xfId="5" applyNumberFormat="1" applyFont="1" applyFill="1" applyBorder="1" applyAlignment="1" applyProtection="1">
      <alignment horizontal="right" vertical="center"/>
    </xf>
    <xf numFmtId="1" fontId="6" fillId="11" borderId="12" xfId="5" applyNumberFormat="1" applyFont="1" applyFill="1" applyBorder="1" applyAlignment="1" applyProtection="1">
      <alignment horizontal="center" vertical="center"/>
    </xf>
    <xf numFmtId="14" fontId="6" fillId="11" borderId="6" xfId="5" applyNumberFormat="1" applyFont="1" applyFill="1" applyBorder="1" applyAlignment="1" applyProtection="1">
      <alignment horizontal="center" vertical="center"/>
    </xf>
    <xf numFmtId="14" fontId="6" fillId="11" borderId="12" xfId="5" applyNumberFormat="1" applyFont="1" applyFill="1" applyBorder="1" applyAlignment="1" applyProtection="1">
      <alignment horizontal="center" vertical="center"/>
    </xf>
    <xf numFmtId="4" fontId="6" fillId="11" borderId="6" xfId="5" applyNumberFormat="1" applyFont="1" applyFill="1" applyBorder="1" applyAlignment="1" applyProtection="1">
      <alignment horizontal="right" vertical="center"/>
    </xf>
    <xf numFmtId="4" fontId="6" fillId="11" borderId="8" xfId="5" applyNumberFormat="1" applyFont="1" applyFill="1" applyBorder="1" applyAlignment="1" applyProtection="1">
      <alignment horizontal="right" vertical="center"/>
    </xf>
    <xf numFmtId="10" fontId="6" fillId="11" borderId="6" xfId="5" applyNumberFormat="1" applyFont="1" applyFill="1" applyBorder="1" applyAlignment="1" applyProtection="1">
      <alignment horizontal="right" vertical="center"/>
    </xf>
    <xf numFmtId="4" fontId="6" fillId="11" borderId="7" xfId="5" applyNumberFormat="1" applyFont="1" applyFill="1" applyBorder="1" applyAlignment="1" applyProtection="1">
      <alignment horizontal="right" vertical="center"/>
    </xf>
    <xf numFmtId="10" fontId="6" fillId="11" borderId="7" xfId="5" applyNumberFormat="1" applyFont="1" applyFill="1" applyBorder="1" applyAlignment="1" applyProtection="1">
      <alignment horizontal="right" vertical="center"/>
    </xf>
    <xf numFmtId="4" fontId="13" fillId="16" borderId="12" xfId="5" applyNumberFormat="1" applyFont="1" applyFill="1" applyBorder="1" applyAlignment="1" applyProtection="1">
      <alignment horizontal="right" vertical="center"/>
    </xf>
    <xf numFmtId="1" fontId="6" fillId="3" borderId="0" xfId="5" applyNumberFormat="1" applyFont="1" applyFill="1" applyAlignment="1" applyProtection="1">
      <alignment vertical="center"/>
    </xf>
    <xf numFmtId="10" fontId="6" fillId="3" borderId="0" xfId="5" applyNumberFormat="1" applyFont="1" applyFill="1" applyAlignment="1" applyProtection="1">
      <alignment vertical="center"/>
    </xf>
    <xf numFmtId="43" fontId="6" fillId="3" borderId="0" xfId="5" applyFont="1" applyFill="1" applyAlignment="1" applyProtection="1">
      <alignment vertical="center"/>
    </xf>
    <xf numFmtId="164" fontId="6" fillId="3" borderId="0" xfId="0" applyNumberFormat="1" applyFont="1" applyFill="1" applyAlignment="1" applyProtection="1">
      <alignment vertical="center"/>
    </xf>
    <xf numFmtId="4" fontId="6" fillId="3" borderId="0" xfId="0" applyNumberFormat="1" applyFont="1" applyFill="1" applyAlignment="1" applyProtection="1">
      <alignment vertical="center"/>
    </xf>
    <xf numFmtId="4" fontId="6" fillId="16" borderId="13" xfId="5" applyNumberFormat="1" applyFont="1" applyFill="1" applyBorder="1" applyAlignment="1" applyProtection="1">
      <alignment horizontal="centerContinuous" vertical="center"/>
    </xf>
    <xf numFmtId="4" fontId="6" fillId="16" borderId="14" xfId="5" applyNumberFormat="1" applyFont="1" applyFill="1" applyBorder="1" applyAlignment="1" applyProtection="1">
      <alignment horizontal="centerContinuous" vertical="center"/>
    </xf>
    <xf numFmtId="44" fontId="6" fillId="16" borderId="13" xfId="3" applyFont="1" applyFill="1" applyBorder="1" applyAlignment="1" applyProtection="1">
      <alignment horizontal="centerContinuous" vertical="center"/>
    </xf>
    <xf numFmtId="44" fontId="6" fillId="16" borderId="14" xfId="3" applyFont="1" applyFill="1" applyBorder="1" applyAlignment="1" applyProtection="1">
      <alignment horizontal="centerContinuous" vertical="center"/>
    </xf>
    <xf numFmtId="4" fontId="6" fillId="16" borderId="9" xfId="5" applyNumberFormat="1" applyFont="1" applyFill="1" applyBorder="1" applyAlignment="1" applyProtection="1">
      <alignment horizontal="center" vertical="center"/>
    </xf>
    <xf numFmtId="4" fontId="6" fillId="16" borderId="11" xfId="5" applyNumberFormat="1" applyFont="1" applyFill="1" applyBorder="1" applyAlignment="1" applyProtection="1">
      <alignment horizontal="center" vertical="center"/>
    </xf>
    <xf numFmtId="44" fontId="6" fillId="16" borderId="9" xfId="3" applyFont="1" applyFill="1" applyBorder="1" applyAlignment="1" applyProtection="1">
      <alignment horizontal="center" vertical="center"/>
    </xf>
    <xf numFmtId="10" fontId="6" fillId="16" borderId="9" xfId="5" applyNumberFormat="1" applyFont="1" applyFill="1" applyBorder="1" applyAlignment="1" applyProtection="1">
      <alignment horizontal="center" vertical="center"/>
    </xf>
    <xf numFmtId="2" fontId="6" fillId="16" borderId="9" xfId="5" applyNumberFormat="1" applyFont="1" applyFill="1" applyBorder="1" applyAlignment="1" applyProtection="1">
      <alignment horizontal="center" vertical="center"/>
    </xf>
    <xf numFmtId="176" fontId="6" fillId="16" borderId="9" xfId="5" applyNumberFormat="1" applyFont="1" applyFill="1" applyBorder="1" applyAlignment="1" applyProtection="1">
      <alignment horizontal="center" vertical="center"/>
    </xf>
    <xf numFmtId="0" fontId="0" fillId="3" borderId="0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6" xfId="6" applyFont="1" applyFill="1" applyBorder="1" applyAlignment="1">
      <alignment vertical="center"/>
    </xf>
    <xf numFmtId="0" fontId="18" fillId="8" borderId="8" xfId="6" applyFont="1" applyFill="1" applyBorder="1" applyAlignment="1">
      <alignment horizontal="center" vertical="center"/>
    </xf>
    <xf numFmtId="0" fontId="18" fillId="8" borderId="12" xfId="6" applyFont="1" applyFill="1" applyBorder="1" applyAlignment="1">
      <alignment horizontal="center" vertical="center"/>
    </xf>
    <xf numFmtId="0" fontId="19" fillId="8" borderId="13" xfId="6" applyFont="1" applyFill="1" applyBorder="1" applyAlignment="1">
      <alignment horizontal="center" vertical="center"/>
    </xf>
    <xf numFmtId="0" fontId="6" fillId="8" borderId="15" xfId="6" applyFont="1" applyFill="1" applyBorder="1" applyAlignment="1">
      <alignment vertical="center"/>
    </xf>
    <xf numFmtId="0" fontId="6" fillId="8" borderId="14" xfId="6" applyFont="1" applyFill="1" applyBorder="1" applyAlignment="1">
      <alignment horizontal="right" vertical="center"/>
    </xf>
    <xf numFmtId="0" fontId="6" fillId="8" borderId="0" xfId="6" applyFont="1" applyFill="1" applyAlignment="1">
      <alignment vertical="center"/>
    </xf>
    <xf numFmtId="0" fontId="19" fillId="8" borderId="13" xfId="6" applyFont="1" applyFill="1" applyBorder="1" applyAlignment="1">
      <alignment vertical="center"/>
    </xf>
    <xf numFmtId="0" fontId="19" fillId="8" borderId="15" xfId="6" applyFont="1" applyFill="1" applyBorder="1" applyAlignment="1">
      <alignment vertical="center"/>
    </xf>
    <xf numFmtId="0" fontId="19" fillId="8" borderId="15" xfId="6" applyFont="1" applyFill="1" applyBorder="1" applyAlignment="1">
      <alignment horizontal="right" vertical="center"/>
    </xf>
    <xf numFmtId="0" fontId="18" fillId="10" borderId="13" xfId="6" applyFont="1" applyFill="1" applyBorder="1" applyAlignment="1">
      <alignment horizontal="centerContinuous" vertical="center"/>
    </xf>
    <xf numFmtId="0" fontId="18" fillId="10" borderId="15" xfId="6" applyFont="1" applyFill="1" applyBorder="1" applyAlignment="1">
      <alignment horizontal="centerContinuous" vertical="center"/>
    </xf>
    <xf numFmtId="0" fontId="18" fillId="10" borderId="14" xfId="6" applyFont="1" applyFill="1" applyBorder="1" applyAlignment="1">
      <alignment horizontal="centerContinuous" vertical="center"/>
    </xf>
    <xf numFmtId="0" fontId="18" fillId="9" borderId="13" xfId="6" applyFont="1" applyFill="1" applyBorder="1" applyAlignment="1">
      <alignment horizontal="centerContinuous" vertical="center"/>
    </xf>
    <xf numFmtId="0" fontId="18" fillId="9" borderId="15" xfId="6" applyFont="1" applyFill="1" applyBorder="1" applyAlignment="1">
      <alignment horizontal="centerContinuous" vertical="center"/>
    </xf>
    <xf numFmtId="0" fontId="18" fillId="9" borderId="14" xfId="6" applyFont="1" applyFill="1" applyBorder="1" applyAlignment="1">
      <alignment horizontal="centerContinuous" vertical="center"/>
    </xf>
    <xf numFmtId="0" fontId="2" fillId="8" borderId="9" xfId="0" applyFont="1" applyFill="1" applyBorder="1" applyAlignment="1" applyProtection="1">
      <alignment horizontal="center" vertical="center"/>
    </xf>
    <xf numFmtId="0" fontId="0" fillId="11" borderId="15" xfId="0" applyFill="1" applyBorder="1" applyAlignment="1" applyProtection="1">
      <alignment horizontal="left" vertical="center"/>
    </xf>
    <xf numFmtId="3" fontId="0" fillId="11" borderId="9" xfId="0" applyNumberFormat="1" applyFill="1" applyBorder="1" applyAlignment="1" applyProtection="1">
      <alignment horizontal="right" vertical="center"/>
    </xf>
    <xf numFmtId="4" fontId="0" fillId="11" borderId="9" xfId="0" applyNumberFormat="1" applyFill="1" applyBorder="1" applyAlignment="1" applyProtection="1">
      <alignment horizontal="right" vertical="center"/>
    </xf>
    <xf numFmtId="0" fontId="2" fillId="8" borderId="13" xfId="0" applyFont="1" applyFill="1" applyBorder="1" applyAlignment="1" applyProtection="1">
      <alignment vertical="center"/>
    </xf>
    <xf numFmtId="0" fontId="19" fillId="8" borderId="15" xfId="0" applyFont="1" applyFill="1" applyBorder="1" applyAlignment="1" applyProtection="1">
      <alignment vertical="center"/>
    </xf>
    <xf numFmtId="0" fontId="19" fillId="8" borderId="14" xfId="0" applyFont="1" applyFill="1" applyBorder="1" applyAlignment="1" applyProtection="1">
      <alignment vertical="center"/>
    </xf>
    <xf numFmtId="0" fontId="13" fillId="9" borderId="13" xfId="0" applyFont="1" applyFill="1" applyBorder="1" applyAlignment="1" applyProtection="1">
      <alignment horizontal="centerContinuous" vertical="center"/>
    </xf>
    <xf numFmtId="0" fontId="13" fillId="9" borderId="15" xfId="0" applyFont="1" applyFill="1" applyBorder="1" applyAlignment="1" applyProtection="1">
      <alignment horizontal="centerContinuous" vertical="center"/>
    </xf>
    <xf numFmtId="0" fontId="13" fillId="9" borderId="9" xfId="0" applyFont="1" applyFill="1" applyBorder="1" applyAlignment="1" applyProtection="1">
      <alignment horizontal="centerContinuous" vertical="center"/>
    </xf>
    <xf numFmtId="0" fontId="2" fillId="8" borderId="14" xfId="0" applyFont="1" applyFill="1" applyBorder="1" applyAlignment="1" applyProtection="1">
      <alignment horizontal="centerContinuous" vertical="center"/>
    </xf>
    <xf numFmtId="0" fontId="2" fillId="8" borderId="13" xfId="0" applyFont="1" applyFill="1" applyBorder="1" applyAlignment="1" applyProtection="1">
      <alignment horizontal="center" vertical="center"/>
    </xf>
    <xf numFmtId="0" fontId="2" fillId="8" borderId="14" xfId="0" applyFont="1" applyFill="1" applyBorder="1" applyAlignment="1" applyProtection="1">
      <alignment horizontal="center" vertical="center"/>
    </xf>
    <xf numFmtId="0" fontId="18" fillId="8" borderId="15" xfId="6" applyFont="1" applyFill="1" applyBorder="1" applyAlignment="1">
      <alignment horizontal="center" vertical="center"/>
    </xf>
    <xf numFmtId="0" fontId="18" fillId="9" borderId="9" xfId="6" applyFont="1" applyFill="1" applyBorder="1" applyAlignment="1">
      <alignment horizontal="centerContinuous" vertical="center"/>
    </xf>
    <xf numFmtId="0" fontId="22" fillId="9" borderId="13" xfId="0" applyFont="1" applyFill="1" applyBorder="1" applyAlignment="1" applyProtection="1">
      <alignment horizontal="right" vertical="center"/>
    </xf>
    <xf numFmtId="10" fontId="0" fillId="9" borderId="14" xfId="0" applyNumberFormat="1" applyFill="1" applyBorder="1" applyAlignment="1" applyProtection="1">
      <alignment horizontal="left" vertical="center"/>
    </xf>
    <xf numFmtId="4" fontId="0" fillId="3" borderId="14" xfId="0" applyNumberFormat="1" applyFill="1" applyBorder="1" applyAlignment="1" applyProtection="1">
      <alignment horizontal="right" vertical="center"/>
    </xf>
    <xf numFmtId="0" fontId="0" fillId="8" borderId="9" xfId="0" applyFill="1" applyBorder="1" applyAlignment="1" applyProtection="1">
      <alignment horizontal="right" vertical="center"/>
    </xf>
    <xf numFmtId="0" fontId="2" fillId="8" borderId="15" xfId="0" applyFont="1" applyFill="1" applyBorder="1" applyAlignment="1" applyProtection="1">
      <alignment horizontal="centerContinuous" vertical="center"/>
    </xf>
    <xf numFmtId="0" fontId="18" fillId="10" borderId="9" xfId="6" applyFont="1" applyFill="1" applyBorder="1" applyAlignment="1">
      <alignment horizontal="centerContinuous" vertical="center"/>
    </xf>
    <xf numFmtId="0" fontId="2" fillId="9" borderId="13" xfId="0" applyFont="1" applyFill="1" applyBorder="1" applyAlignment="1" applyProtection="1">
      <alignment vertical="center"/>
    </xf>
    <xf numFmtId="0" fontId="2" fillId="9" borderId="15" xfId="0" applyFont="1" applyFill="1" applyBorder="1" applyAlignment="1" applyProtection="1">
      <alignment vertical="center"/>
    </xf>
    <xf numFmtId="0" fontId="2" fillId="9" borderId="14" xfId="0" applyFont="1" applyFill="1" applyBorder="1" applyAlignment="1" applyProtection="1">
      <alignment vertical="center"/>
    </xf>
    <xf numFmtId="0" fontId="13" fillId="9" borderId="14" xfId="0" applyFont="1" applyFill="1" applyBorder="1" applyAlignment="1" applyProtection="1">
      <alignment horizontal="centerContinuous" vertical="center"/>
    </xf>
    <xf numFmtId="0" fontId="18" fillId="8" borderId="15" xfId="6" applyFont="1" applyFill="1" applyBorder="1" applyAlignment="1">
      <alignment horizontal="center" vertical="center"/>
    </xf>
    <xf numFmtId="0" fontId="18" fillId="8" borderId="14" xfId="6" applyFont="1" applyFill="1" applyBorder="1" applyAlignment="1">
      <alignment horizontal="center" vertical="center"/>
    </xf>
    <xf numFmtId="0" fontId="6" fillId="8" borderId="15" xfId="0" applyNumberFormat="1" applyFont="1" applyFill="1" applyBorder="1" applyAlignment="1" applyProtection="1">
      <alignment horizontal="left" vertical="center"/>
    </xf>
    <xf numFmtId="4" fontId="0" fillId="3" borderId="0" xfId="0" applyNumberFormat="1" applyFont="1" applyFill="1" applyAlignment="1" applyProtection="1">
      <alignment vertical="center"/>
    </xf>
    <xf numFmtId="2" fontId="2" fillId="8" borderId="14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vertical="center"/>
    </xf>
    <xf numFmtId="0" fontId="13" fillId="9" borderId="14" xfId="0" applyFont="1" applyFill="1" applyBorder="1" applyAlignment="1" applyProtection="1">
      <alignment horizontal="right" vertical="center"/>
    </xf>
    <xf numFmtId="0" fontId="17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right" vertical="center"/>
    </xf>
    <xf numFmtId="0" fontId="9" fillId="7" borderId="10" xfId="0" applyFont="1" applyFill="1" applyBorder="1" applyAlignment="1" applyProtection="1">
      <alignment horizontal="centerContinuous" vertical="center"/>
    </xf>
    <xf numFmtId="0" fontId="18" fillId="8" borderId="15" xfId="6" applyFont="1" applyFill="1" applyBorder="1" applyAlignment="1">
      <alignment horizontal="centerContinuous" vertical="center"/>
    </xf>
    <xf numFmtId="0" fontId="18" fillId="8" borderId="14" xfId="6" applyFont="1" applyFill="1" applyBorder="1" applyAlignment="1">
      <alignment horizontal="centerContinuous" vertical="center"/>
    </xf>
    <xf numFmtId="0" fontId="9" fillId="7" borderId="12" xfId="0" applyFont="1" applyFill="1" applyBorder="1" applyAlignment="1" applyProtection="1">
      <alignment horizontal="center" vertical="center"/>
    </xf>
    <xf numFmtId="0" fontId="3" fillId="7" borderId="10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right" vertical="center"/>
    </xf>
    <xf numFmtId="0" fontId="0" fillId="8" borderId="8" xfId="0" applyFill="1" applyBorder="1" applyAlignment="1" applyProtection="1">
      <alignment horizontal="right" vertical="center"/>
    </xf>
    <xf numFmtId="0" fontId="14" fillId="8" borderId="10" xfId="0" applyFont="1" applyFill="1" applyBorder="1" applyAlignment="1" applyProtection="1">
      <alignment horizontal="right" vertical="center"/>
    </xf>
    <xf numFmtId="0" fontId="14" fillId="8" borderId="12" xfId="0" applyFont="1" applyFill="1" applyBorder="1" applyAlignment="1" applyProtection="1">
      <alignment horizontal="right" vertical="center"/>
    </xf>
    <xf numFmtId="0" fontId="2" fillId="9" borderId="9" xfId="0" applyFont="1" applyFill="1" applyBorder="1" applyAlignment="1" applyProtection="1">
      <alignment horizontal="centerContinuous" vertical="center"/>
    </xf>
    <xf numFmtId="0" fontId="18" fillId="8" borderId="15" xfId="0" applyFont="1" applyFill="1" applyBorder="1" applyAlignment="1" applyProtection="1">
      <alignment horizontal="centerContinuous" vertical="center"/>
    </xf>
    <xf numFmtId="0" fontId="18" fillId="8" borderId="14" xfId="0" applyFont="1" applyFill="1" applyBorder="1" applyAlignment="1" applyProtection="1">
      <alignment horizontal="centerContinuous" vertical="center"/>
    </xf>
    <xf numFmtId="0" fontId="2" fillId="9" borderId="13" xfId="0" applyFont="1" applyFill="1" applyBorder="1" applyAlignment="1" applyProtection="1">
      <alignment horizontal="centerContinuous" vertical="center"/>
    </xf>
    <xf numFmtId="0" fontId="2" fillId="9" borderId="14" xfId="0" applyFont="1" applyFill="1" applyBorder="1" applyAlignment="1" applyProtection="1">
      <alignment horizontal="centerContinuous" vertical="center"/>
    </xf>
    <xf numFmtId="0" fontId="18" fillId="8" borderId="8" xfId="0" applyFont="1" applyFill="1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Continuous" vertical="center"/>
    </xf>
    <xf numFmtId="0" fontId="13" fillId="9" borderId="2" xfId="0" applyFont="1" applyFill="1" applyBorder="1" applyAlignment="1" applyProtection="1">
      <alignment horizontal="centerContinuous" vertical="center"/>
    </xf>
    <xf numFmtId="0" fontId="6" fillId="8" borderId="6" xfId="0" quotePrefix="1" applyFont="1" applyFill="1" applyBorder="1" applyAlignment="1" applyProtection="1">
      <alignment horizontal="center" vertical="center"/>
    </xf>
    <xf numFmtId="0" fontId="6" fillId="8" borderId="7" xfId="0" applyNumberFormat="1" applyFont="1" applyFill="1" applyBorder="1" applyAlignment="1" applyProtection="1">
      <alignment horizontal="left" vertical="center"/>
    </xf>
    <xf numFmtId="0" fontId="26" fillId="8" borderId="15" xfId="0" applyFont="1" applyFill="1" applyBorder="1" applyAlignment="1" applyProtection="1">
      <alignment horizontal="right" vertical="center"/>
    </xf>
    <xf numFmtId="0" fontId="26" fillId="8" borderId="14" xfId="0" applyFont="1" applyFill="1" applyBorder="1" applyAlignment="1" applyProtection="1">
      <alignment horizontal="right" vertical="center"/>
    </xf>
    <xf numFmtId="0" fontId="0" fillId="8" borderId="13" xfId="0" applyFont="1" applyFill="1" applyBorder="1" applyAlignment="1" applyProtection="1"/>
    <xf numFmtId="0" fontId="0" fillId="11" borderId="9" xfId="0" applyFont="1" applyFill="1" applyBorder="1" applyAlignment="1" applyProtection="1">
      <alignment horizontal="centerContinuous" vertical="center"/>
    </xf>
    <xf numFmtId="4" fontId="0" fillId="3" borderId="14" xfId="0" applyNumberFormat="1" applyFont="1" applyFill="1" applyBorder="1" applyAlignment="1" applyProtection="1">
      <alignment horizontal="center" vertical="center"/>
    </xf>
    <xf numFmtId="44" fontId="0" fillId="3" borderId="14" xfId="3" applyFont="1" applyFill="1" applyBorder="1" applyAlignment="1" applyProtection="1">
      <alignment horizontal="center" vertical="center"/>
    </xf>
    <xf numFmtId="0" fontId="9" fillId="15" borderId="1" xfId="0" applyFont="1" applyFill="1" applyBorder="1" applyAlignment="1" applyProtection="1">
      <alignment horizontal="centerContinuous" vertical="center"/>
    </xf>
    <xf numFmtId="0" fontId="9" fillId="15" borderId="3" xfId="0" applyFont="1" applyFill="1" applyBorder="1" applyAlignment="1" applyProtection="1">
      <alignment horizontal="centerContinuous" vertical="center"/>
    </xf>
    <xf numFmtId="0" fontId="9" fillId="15" borderId="6" xfId="0" applyFont="1" applyFill="1" applyBorder="1" applyAlignment="1" applyProtection="1">
      <alignment horizontal="centerContinuous" vertical="center"/>
    </xf>
    <xf numFmtId="0" fontId="9" fillId="15" borderId="8" xfId="0" applyFont="1" applyFill="1" applyBorder="1" applyAlignment="1" applyProtection="1">
      <alignment horizontal="centerContinuous" vertical="center"/>
    </xf>
    <xf numFmtId="0" fontId="0" fillId="8" borderId="9" xfId="0" applyFill="1" applyBorder="1" applyAlignment="1" applyProtection="1"/>
    <xf numFmtId="0" fontId="9" fillId="7" borderId="12" xfId="0" applyFont="1" applyFill="1" applyBorder="1" applyAlignment="1" applyProtection="1">
      <alignment horizontal="center"/>
    </xf>
    <xf numFmtId="0" fontId="0" fillId="8" borderId="1" xfId="0" applyFill="1" applyBorder="1" applyAlignment="1" applyProtection="1"/>
    <xf numFmtId="0" fontId="0" fillId="8" borderId="4" xfId="0" applyFill="1" applyBorder="1" applyAlignment="1" applyProtection="1"/>
    <xf numFmtId="0" fontId="0" fillId="8" borderId="6" xfId="0" applyFill="1" applyBorder="1" applyAlignment="1" applyProtection="1"/>
    <xf numFmtId="0" fontId="9" fillId="7" borderId="7" xfId="0" applyFont="1" applyFill="1" applyBorder="1" applyAlignment="1" applyProtection="1">
      <alignment horizontal="centerContinuous" vertical="center"/>
    </xf>
    <xf numFmtId="0" fontId="9" fillId="7" borderId="8" xfId="0" applyFont="1" applyFill="1" applyBorder="1" applyAlignment="1" applyProtection="1">
      <alignment horizontal="centerContinuous" vertical="center"/>
    </xf>
    <xf numFmtId="0" fontId="0" fillId="11" borderId="2" xfId="0" applyFont="1" applyFill="1" applyBorder="1" applyAlignment="1" applyProtection="1">
      <alignment horizontal="centerContinuous" vertical="center"/>
    </xf>
    <xf numFmtId="0" fontId="0" fillId="11" borderId="0" xfId="0" applyFont="1" applyFill="1" applyBorder="1" applyAlignment="1" applyProtection="1">
      <alignment horizontal="centerContinuous" vertical="center"/>
    </xf>
    <xf numFmtId="44" fontId="6" fillId="16" borderId="9" xfId="3" applyFont="1" applyFill="1" applyBorder="1" applyAlignment="1" applyProtection="1">
      <alignment horizontal="centerContinuous" vertical="center"/>
    </xf>
    <xf numFmtId="0" fontId="6" fillId="16" borderId="9" xfId="5" applyNumberFormat="1" applyFont="1" applyFill="1" applyBorder="1" applyAlignment="1" applyProtection="1">
      <alignment horizontal="centerContinuous" vertical="center"/>
    </xf>
    <xf numFmtId="2" fontId="6" fillId="16" borderId="9" xfId="5" applyNumberFormat="1" applyFont="1" applyFill="1" applyBorder="1" applyAlignment="1" applyProtection="1">
      <alignment horizontal="centerContinuous" vertical="center"/>
    </xf>
    <xf numFmtId="0" fontId="5" fillId="11" borderId="0" xfId="2" applyFill="1" applyBorder="1" applyAlignment="1" applyProtection="1"/>
    <xf numFmtId="0" fontId="5" fillId="11" borderId="0" xfId="2" applyFill="1"/>
    <xf numFmtId="0" fontId="2" fillId="10" borderId="9" xfId="0" applyFont="1" applyFill="1" applyBorder="1" applyAlignment="1" applyProtection="1"/>
    <xf numFmtId="0" fontId="0" fillId="8" borderId="1" xfId="0" applyFill="1" applyBorder="1" applyAlignment="1" applyProtection="1">
      <alignment horizontal="centerContinuous" vertical="center"/>
    </xf>
    <xf numFmtId="0" fontId="0" fillId="8" borderId="3" xfId="0" applyFill="1" applyBorder="1" applyAlignment="1" applyProtection="1">
      <alignment horizontal="centerContinuous" vertical="center"/>
    </xf>
    <xf numFmtId="0" fontId="0" fillId="8" borderId="6" xfId="0" applyFill="1" applyBorder="1" applyAlignment="1" applyProtection="1">
      <alignment horizontal="centerContinuous" vertical="center"/>
    </xf>
    <xf numFmtId="0" fontId="0" fillId="8" borderId="8" xfId="0" applyFill="1" applyBorder="1" applyAlignment="1" applyProtection="1">
      <alignment horizontal="centerContinuous" vertical="center"/>
    </xf>
    <xf numFmtId="0" fontId="0" fillId="8" borderId="2" xfId="0" applyFill="1" applyBorder="1" applyAlignment="1" applyProtection="1">
      <alignment horizontal="centerContinuous" vertical="center"/>
    </xf>
    <xf numFmtId="0" fontId="0" fillId="8" borderId="0" xfId="0" applyFill="1" applyBorder="1" applyAlignment="1" applyProtection="1">
      <alignment horizontal="centerContinuous" vertical="center"/>
    </xf>
    <xf numFmtId="0" fontId="0" fillId="8" borderId="7" xfId="0" applyFill="1" applyBorder="1" applyAlignment="1" applyProtection="1">
      <alignment horizontal="centerContinuous" vertical="center"/>
    </xf>
    <xf numFmtId="0" fontId="0" fillId="3" borderId="9" xfId="0" applyFill="1" applyBorder="1" applyAlignment="1" applyProtection="1">
      <alignment horizontal="right" vertical="center"/>
    </xf>
    <xf numFmtId="0" fontId="0" fillId="7" borderId="14" xfId="0" applyFill="1" applyBorder="1" applyAlignment="1" applyProtection="1">
      <alignment vertical="center"/>
    </xf>
    <xf numFmtId="0" fontId="0" fillId="8" borderId="7" xfId="0" applyFill="1" applyBorder="1" applyAlignment="1" applyProtection="1">
      <alignment horizontal="center" vertical="center"/>
    </xf>
    <xf numFmtId="0" fontId="14" fillId="8" borderId="7" xfId="0" applyFont="1" applyFill="1" applyBorder="1" applyAlignment="1" applyProtection="1">
      <alignment horizontal="center" vertical="center"/>
    </xf>
    <xf numFmtId="0" fontId="2" fillId="10" borderId="12" xfId="0" applyFont="1" applyFill="1" applyBorder="1" applyAlignment="1" applyProtection="1">
      <alignment horizontal="center" vertical="center"/>
    </xf>
    <xf numFmtId="0" fontId="14" fillId="8" borderId="8" xfId="0" applyFont="1" applyFill="1" applyBorder="1" applyAlignment="1" applyProtection="1">
      <alignment horizontal="center" vertical="center"/>
    </xf>
    <xf numFmtId="0" fontId="0" fillId="7" borderId="14" xfId="0" applyFill="1" applyBorder="1" applyAlignment="1" applyProtection="1">
      <alignment horizontal="centerContinuous" vertical="center"/>
    </xf>
    <xf numFmtId="0" fontId="0" fillId="11" borderId="2" xfId="0" applyFont="1" applyFill="1" applyBorder="1" applyAlignment="1" applyProtection="1">
      <alignment horizontal="center" vertical="center"/>
    </xf>
    <xf numFmtId="4" fontId="6" fillId="11" borderId="3" xfId="5" applyNumberFormat="1" applyFont="1" applyFill="1" applyBorder="1" applyAlignment="1" applyProtection="1">
      <alignment horizontal="center" vertical="center"/>
    </xf>
    <xf numFmtId="0" fontId="0" fillId="11" borderId="0" xfId="0" applyFont="1" applyFill="1" applyBorder="1" applyAlignment="1" applyProtection="1">
      <alignment horizontal="center" vertical="center"/>
    </xf>
    <xf numFmtId="4" fontId="6" fillId="11" borderId="5" xfId="5" applyNumberFormat="1" applyFont="1" applyFill="1" applyBorder="1" applyAlignment="1" applyProtection="1">
      <alignment vertical="center"/>
    </xf>
    <xf numFmtId="0" fontId="13" fillId="16" borderId="10" xfId="0" applyFont="1" applyFill="1" applyBorder="1" applyAlignment="1" applyProtection="1">
      <alignment horizontal="center" vertical="center"/>
    </xf>
    <xf numFmtId="4" fontId="6" fillId="11" borderId="12" xfId="5" applyNumberFormat="1" applyFont="1" applyFill="1" applyBorder="1" applyAlignment="1" applyProtection="1">
      <alignment horizontal="center" vertical="center"/>
    </xf>
    <xf numFmtId="0" fontId="13" fillId="16" borderId="12" xfId="0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/>
    <xf numFmtId="0" fontId="0" fillId="8" borderId="2" xfId="0" applyFill="1" applyBorder="1" applyAlignment="1" applyProtection="1"/>
    <xf numFmtId="0" fontId="0" fillId="8" borderId="3" xfId="0" applyFill="1" applyBorder="1" applyAlignment="1" applyProtection="1"/>
    <xf numFmtId="0" fontId="0" fillId="8" borderId="0" xfId="0" applyFill="1" applyBorder="1" applyAlignment="1" applyProtection="1"/>
    <xf numFmtId="0" fontId="0" fillId="8" borderId="7" xfId="0" applyFill="1" applyBorder="1" applyAlignment="1" applyProtection="1"/>
    <xf numFmtId="0" fontId="0" fillId="8" borderId="8" xfId="0" applyFill="1" applyBorder="1" applyAlignment="1" applyProtection="1"/>
    <xf numFmtId="0" fontId="0" fillId="8" borderId="5" xfId="0" applyFill="1" applyBorder="1" applyAlignment="1" applyProtection="1"/>
    <xf numFmtId="0" fontId="3" fillId="7" borderId="3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Continuous" vertical="center"/>
    </xf>
    <xf numFmtId="0" fontId="9" fillId="7" borderId="3" xfId="0" applyFont="1" applyFill="1" applyBorder="1" applyAlignment="1" applyProtection="1">
      <alignment horizontal="centerContinuous" vertical="center"/>
    </xf>
    <xf numFmtId="0" fontId="9" fillId="7" borderId="6" xfId="0" applyFont="1" applyFill="1" applyBorder="1" applyAlignment="1" applyProtection="1">
      <alignment horizontal="centerContinuous" vertical="center"/>
    </xf>
    <xf numFmtId="0" fontId="9" fillId="7" borderId="4" xfId="0" applyFont="1" applyFill="1" applyBorder="1" applyAlignment="1" applyProtection="1">
      <alignment horizontal="centerContinuous" vertical="center"/>
    </xf>
    <xf numFmtId="0" fontId="9" fillId="7" borderId="5" xfId="0" applyFont="1" applyFill="1" applyBorder="1" applyAlignment="1" applyProtection="1">
      <alignment horizontal="centerContinuous" vertical="center"/>
    </xf>
    <xf numFmtId="0" fontId="4" fillId="8" borderId="0" xfId="0" applyFont="1" applyFill="1" applyBorder="1" applyAlignment="1" applyProtection="1">
      <alignment horizontal="right" vertical="center"/>
    </xf>
    <xf numFmtId="0" fontId="9" fillId="7" borderId="10" xfId="0" applyFont="1" applyFill="1" applyBorder="1" applyAlignment="1" applyProtection="1">
      <alignment horizontal="center" vertical="center"/>
    </xf>
    <xf numFmtId="0" fontId="9" fillId="7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6" fontId="2" fillId="10" borderId="10" xfId="0" applyNumberFormat="1" applyFont="1" applyFill="1" applyBorder="1" applyAlignment="1" applyProtection="1">
      <alignment horizontal="right" vertical="center"/>
    </xf>
    <xf numFmtId="166" fontId="2" fillId="10" borderId="12" xfId="0" applyNumberFormat="1" applyFont="1" applyFill="1" applyBorder="1" applyAlignment="1" applyProtection="1">
      <alignment horizontal="right" vertical="center"/>
    </xf>
    <xf numFmtId="0" fontId="27" fillId="8" borderId="10" xfId="0" applyFont="1" applyFill="1" applyBorder="1" applyAlignment="1" applyProtection="1">
      <alignment horizontal="right" vertical="center"/>
    </xf>
    <xf numFmtId="0" fontId="27" fillId="8" borderId="12" xfId="0" applyFont="1" applyFill="1" applyBorder="1" applyAlignment="1" applyProtection="1">
      <alignment horizontal="right" vertical="center"/>
    </xf>
    <xf numFmtId="0" fontId="0" fillId="8" borderId="3" xfId="0" applyFill="1" applyBorder="1" applyAlignment="1" applyProtection="1">
      <alignment horizontal="right" vertical="center"/>
    </xf>
    <xf numFmtId="0" fontId="0" fillId="8" borderId="8" xfId="0" applyFill="1" applyBorder="1" applyAlignment="1" applyProtection="1">
      <alignment horizontal="right" vertical="center"/>
    </xf>
    <xf numFmtId="0" fontId="0" fillId="3" borderId="10" xfId="0" applyFont="1" applyFill="1" applyBorder="1" applyAlignment="1" applyProtection="1">
      <alignment horizontal="center" vertical="center"/>
    </xf>
    <xf numFmtId="0" fontId="0" fillId="3" borderId="12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 applyProtection="1">
      <alignment horizontal="center" vertical="center"/>
    </xf>
    <xf numFmtId="0" fontId="9" fillId="7" borderId="11" xfId="0" applyFont="1" applyFill="1" applyBorder="1" applyAlignment="1" applyProtection="1">
      <alignment horizontal="center" vertical="center"/>
    </xf>
    <xf numFmtId="0" fontId="9" fillId="7" borderId="12" xfId="0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center" vertical="center"/>
    </xf>
    <xf numFmtId="0" fontId="2" fillId="9" borderId="11" xfId="0" applyFont="1" applyFill="1" applyBorder="1" applyAlignment="1" applyProtection="1">
      <alignment horizontal="center" vertical="center"/>
    </xf>
    <xf numFmtId="0" fontId="2" fillId="9" borderId="1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Continuous" vertical="center"/>
    </xf>
    <xf numFmtId="0" fontId="0" fillId="8" borderId="0" xfId="0" applyFont="1" applyFill="1" applyBorder="1" applyAlignment="1" applyProtection="1">
      <alignment vertical="center"/>
    </xf>
    <xf numFmtId="0" fontId="0" fillId="8" borderId="0" xfId="0" applyFont="1" applyFill="1" applyAlignment="1" applyProtection="1">
      <alignment vertical="center"/>
    </xf>
    <xf numFmtId="171" fontId="9" fillId="7" borderId="0" xfId="1" applyNumberFormat="1" applyFont="1" applyFill="1" applyBorder="1" applyAlignment="1" applyProtection="1">
      <alignment horizontal="centerContinuous" vertical="center"/>
    </xf>
    <xf numFmtId="171" fontId="35" fillId="7" borderId="0" xfId="1" applyNumberFormat="1" applyFont="1" applyFill="1" applyBorder="1" applyAlignment="1" applyProtection="1">
      <alignment horizontal="centerContinuous" vertical="center"/>
    </xf>
    <xf numFmtId="0" fontId="0" fillId="8" borderId="0" xfId="0" applyFont="1" applyFill="1" applyAlignment="1" applyProtection="1">
      <alignment horizontal="center" vertical="center"/>
    </xf>
    <xf numFmtId="0" fontId="5" fillId="11" borderId="0" xfId="2" applyFill="1" applyBorder="1" applyProtection="1"/>
    <xf numFmtId="0" fontId="0" fillId="3" borderId="0" xfId="0" applyFill="1" applyAlignment="1" applyProtection="1">
      <alignment horizontal="centerContinuous" vertical="center"/>
    </xf>
    <xf numFmtId="166" fontId="2" fillId="10" borderId="9" xfId="0" applyNumberFormat="1" applyFont="1" applyFill="1" applyBorder="1" applyAlignment="1" applyProtection="1">
      <alignment horizontal="right" vertical="center"/>
    </xf>
    <xf numFmtId="10" fontId="0" fillId="8" borderId="9" xfId="0" applyNumberFormat="1" applyFill="1" applyBorder="1" applyAlignment="1" applyProtection="1">
      <alignment horizontal="right" vertical="center"/>
    </xf>
    <xf numFmtId="166" fontId="9" fillId="7" borderId="9" xfId="0" applyNumberFormat="1" applyFont="1" applyFill="1" applyBorder="1" applyAlignment="1" applyProtection="1">
      <alignment horizontal="right" vertical="center"/>
    </xf>
    <xf numFmtId="166" fontId="2" fillId="8" borderId="9" xfId="0" applyNumberFormat="1" applyFont="1" applyFill="1" applyBorder="1" applyAlignment="1" applyProtection="1">
      <alignment horizontal="right" vertical="center"/>
    </xf>
    <xf numFmtId="4" fontId="0" fillId="8" borderId="9" xfId="0" applyNumberFormat="1" applyFill="1" applyBorder="1" applyAlignment="1" applyProtection="1">
      <alignment horizontal="right" vertical="center"/>
    </xf>
    <xf numFmtId="166" fontId="0" fillId="8" borderId="14" xfId="0" applyNumberFormat="1" applyFill="1" applyBorder="1" applyAlignment="1" applyProtection="1">
      <alignment horizontal="right" vertical="center"/>
    </xf>
    <xf numFmtId="10" fontId="0" fillId="3" borderId="9" xfId="0" applyNumberFormat="1" applyFill="1" applyBorder="1" applyAlignment="1" applyProtection="1">
      <alignment horizontal="right" vertical="center"/>
    </xf>
    <xf numFmtId="4" fontId="6" fillId="10" borderId="9" xfId="0" applyNumberFormat="1" applyFont="1" applyFill="1" applyBorder="1" applyAlignment="1" applyProtection="1">
      <alignment horizontal="right" vertical="center"/>
    </xf>
    <xf numFmtId="3" fontId="6" fillId="10" borderId="9" xfId="0" applyNumberFormat="1" applyFont="1" applyFill="1" applyBorder="1" applyAlignment="1" applyProtection="1">
      <alignment horizontal="right" vertical="center"/>
    </xf>
    <xf numFmtId="0" fontId="6" fillId="10" borderId="9" xfId="0" applyNumberFormat="1" applyFont="1" applyFill="1" applyBorder="1" applyAlignment="1" applyProtection="1">
      <alignment horizontal="right" vertical="center"/>
    </xf>
    <xf numFmtId="0" fontId="6" fillId="3" borderId="9" xfId="0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right" vertical="center"/>
    </xf>
    <xf numFmtId="3" fontId="6" fillId="0" borderId="9" xfId="0" applyNumberFormat="1" applyFont="1" applyFill="1" applyBorder="1" applyAlignment="1" applyProtection="1">
      <alignment horizontal="right" vertical="center"/>
    </xf>
    <xf numFmtId="3" fontId="6" fillId="3" borderId="9" xfId="0" applyNumberFormat="1" applyFont="1" applyFill="1" applyBorder="1" applyAlignment="1" applyProtection="1">
      <alignment horizontal="right" vertical="center"/>
    </xf>
    <xf numFmtId="4" fontId="19" fillId="8" borderId="9" xfId="0" applyNumberFormat="1" applyFont="1" applyFill="1" applyBorder="1" applyAlignment="1" applyProtection="1">
      <alignment horizontal="right" vertical="center"/>
    </xf>
    <xf numFmtId="0" fontId="6" fillId="0" borderId="9" xfId="0" applyNumberFormat="1" applyFont="1" applyFill="1" applyBorder="1" applyAlignment="1" applyProtection="1">
      <alignment horizontal="right" vertical="center"/>
    </xf>
    <xf numFmtId="0" fontId="19" fillId="0" borderId="12" xfId="0" applyFont="1" applyFill="1" applyBorder="1" applyAlignment="1" applyProtection="1">
      <alignment horizontal="right" vertical="center"/>
    </xf>
    <xf numFmtId="0" fontId="19" fillId="0" borderId="9" xfId="0" applyFont="1" applyFill="1" applyBorder="1" applyAlignment="1" applyProtection="1">
      <alignment horizontal="right" vertical="center"/>
    </xf>
    <xf numFmtId="3" fontId="19" fillId="0" borderId="9" xfId="0" applyNumberFormat="1" applyFont="1" applyFill="1" applyBorder="1" applyAlignment="1" applyProtection="1">
      <alignment horizontal="right" vertical="center"/>
    </xf>
    <xf numFmtId="4" fontId="6" fillId="3" borderId="9" xfId="0" applyNumberFormat="1" applyFont="1" applyFill="1" applyBorder="1" applyAlignment="1" applyProtection="1">
      <alignment horizontal="right" vertical="center"/>
    </xf>
    <xf numFmtId="10" fontId="6" fillId="3" borderId="9" xfId="0" applyNumberFormat="1" applyFont="1" applyFill="1" applyBorder="1" applyAlignment="1" applyProtection="1">
      <alignment horizontal="right" vertical="center"/>
    </xf>
    <xf numFmtId="0" fontId="2" fillId="8" borderId="7" xfId="0" applyFont="1" applyFill="1" applyBorder="1" applyAlignment="1">
      <alignment horizontal="centerContinuous" vertical="center"/>
    </xf>
    <xf numFmtId="4" fontId="0" fillId="8" borderId="9" xfId="0" applyNumberFormat="1" applyFill="1" applyBorder="1" applyAlignment="1" applyProtection="1">
      <alignment horizontal="right"/>
    </xf>
    <xf numFmtId="4" fontId="2" fillId="10" borderId="9" xfId="0" applyNumberFormat="1" applyFont="1" applyFill="1" applyBorder="1" applyAlignment="1" applyProtection="1">
      <alignment horizontal="right"/>
    </xf>
    <xf numFmtId="2" fontId="0" fillId="8" borderId="9" xfId="0" applyNumberFormat="1" applyFill="1" applyBorder="1" applyAlignment="1" applyProtection="1">
      <alignment horizontal="right"/>
    </xf>
    <xf numFmtId="2" fontId="2" fillId="10" borderId="9" xfId="0" applyNumberFormat="1" applyFont="1" applyFill="1" applyBorder="1" applyAlignment="1" applyProtection="1">
      <alignment horizontal="right"/>
    </xf>
    <xf numFmtId="173" fontId="0" fillId="3" borderId="9" xfId="0" applyNumberFormat="1" applyFill="1" applyBorder="1" applyAlignment="1" applyProtection="1">
      <alignment horizontal="left" vertical="center"/>
    </xf>
    <xf numFmtId="165" fontId="0" fillId="3" borderId="9" xfId="0" applyNumberFormat="1" applyFill="1" applyBorder="1" applyAlignment="1" applyProtection="1">
      <alignment horizontal="left" vertical="center"/>
    </xf>
    <xf numFmtId="0" fontId="5" fillId="11" borderId="0" xfId="2" applyFill="1" applyAlignment="1">
      <alignment horizontal="centerContinuous"/>
    </xf>
    <xf numFmtId="10" fontId="0" fillId="10" borderId="9" xfId="0" applyNumberFormat="1" applyFill="1" applyBorder="1" applyAlignment="1" applyProtection="1">
      <alignment horizontal="right"/>
    </xf>
    <xf numFmtId="10" fontId="2" fillId="10" borderId="9" xfId="0" applyNumberFormat="1" applyFont="1" applyFill="1" applyBorder="1" applyAlignment="1" applyProtection="1">
      <alignment horizontal="right"/>
    </xf>
    <xf numFmtId="10" fontId="9" fillId="7" borderId="9" xfId="0" applyNumberFormat="1" applyFont="1" applyFill="1" applyBorder="1" applyAlignment="1" applyProtection="1">
      <alignment horizontal="right"/>
    </xf>
    <xf numFmtId="0" fontId="0" fillId="3" borderId="0" xfId="0" applyFill="1" applyAlignment="1" applyProtection="1">
      <alignment horizontal="right"/>
    </xf>
    <xf numFmtId="44" fontId="0" fillId="10" borderId="9" xfId="3" applyFont="1" applyFill="1" applyBorder="1" applyAlignment="1" applyProtection="1">
      <alignment horizontal="left"/>
    </xf>
    <xf numFmtId="44" fontId="9" fillId="7" borderId="9" xfId="3" applyFont="1" applyFill="1" applyBorder="1" applyAlignment="1" applyProtection="1">
      <alignment horizontal="left"/>
    </xf>
    <xf numFmtId="44" fontId="19" fillId="8" borderId="9" xfId="3" applyFont="1" applyFill="1" applyBorder="1" applyAlignment="1">
      <alignment horizontal="left" vertical="center"/>
    </xf>
    <xf numFmtId="44" fontId="19" fillId="3" borderId="9" xfId="3" applyFont="1" applyFill="1" applyBorder="1" applyAlignment="1">
      <alignment horizontal="left" vertical="center"/>
    </xf>
    <xf numFmtId="3" fontId="19" fillId="3" borderId="9" xfId="3" applyNumberFormat="1" applyFont="1" applyFill="1" applyBorder="1" applyAlignment="1">
      <alignment horizontal="right" vertical="center"/>
    </xf>
    <xf numFmtId="4" fontId="19" fillId="3" borderId="9" xfId="3" applyNumberFormat="1" applyFont="1" applyFill="1" applyBorder="1" applyAlignment="1">
      <alignment horizontal="right" vertical="center"/>
    </xf>
    <xf numFmtId="0" fontId="19" fillId="3" borderId="14" xfId="6" applyFont="1" applyFill="1" applyBorder="1" applyAlignment="1">
      <alignment horizontal="left" vertical="center"/>
    </xf>
    <xf numFmtId="0" fontId="19" fillId="3" borderId="9" xfId="6" applyFont="1" applyFill="1" applyBorder="1" applyAlignment="1">
      <alignment horizontal="left" vertical="center"/>
    </xf>
    <xf numFmtId="44" fontId="19" fillId="8" borderId="9" xfId="0" applyNumberFormat="1" applyFont="1" applyFill="1" applyBorder="1" applyAlignment="1" applyProtection="1">
      <alignment horizontal="left" vertical="center"/>
    </xf>
    <xf numFmtId="44" fontId="9" fillId="7" borderId="9" xfId="0" applyNumberFormat="1" applyFont="1" applyFill="1" applyBorder="1" applyAlignment="1" applyProtection="1">
      <alignment horizontal="left" vertical="center"/>
    </xf>
    <xf numFmtId="0" fontId="19" fillId="3" borderId="15" xfId="6" applyFont="1" applyFill="1" applyBorder="1" applyAlignment="1">
      <alignment horizontal="left" vertical="center"/>
    </xf>
    <xf numFmtId="14" fontId="19" fillId="3" borderId="9" xfId="6" applyNumberFormat="1" applyFont="1" applyFill="1" applyBorder="1" applyAlignment="1">
      <alignment horizontal="left" vertical="center"/>
    </xf>
    <xf numFmtId="10" fontId="0" fillId="9" borderId="9" xfId="0" applyNumberFormat="1" applyFill="1" applyBorder="1" applyAlignment="1" applyProtection="1">
      <alignment horizontal="center" vertical="center"/>
    </xf>
    <xf numFmtId="175" fontId="6" fillId="9" borderId="9" xfId="0" applyNumberFormat="1" applyFont="1" applyFill="1" applyBorder="1" applyAlignment="1" applyProtection="1">
      <alignment horizontal="center" vertical="center"/>
    </xf>
    <xf numFmtId="44" fontId="0" fillId="8" borderId="9" xfId="0" applyNumberFormat="1" applyFont="1" applyFill="1" applyBorder="1" applyAlignment="1" applyProtection="1">
      <alignment horizontal="left" vertical="center"/>
    </xf>
    <xf numFmtId="44" fontId="2" fillId="9" borderId="9" xfId="0" applyNumberFormat="1" applyFont="1" applyFill="1" applyBorder="1" applyAlignment="1" applyProtection="1">
      <alignment horizontal="left" vertical="center"/>
    </xf>
    <xf numFmtId="167" fontId="19" fillId="3" borderId="14" xfId="3" applyNumberFormat="1" applyFont="1" applyFill="1" applyBorder="1" applyAlignment="1">
      <alignment horizontal="left" vertical="center"/>
    </xf>
    <xf numFmtId="44" fontId="19" fillId="3" borderId="14" xfId="3" applyFont="1" applyFill="1" applyBorder="1" applyAlignment="1">
      <alignment horizontal="left" vertical="center"/>
    </xf>
    <xf numFmtId="0" fontId="0" fillId="8" borderId="2" xfId="0" applyFill="1" applyBorder="1" applyAlignment="1" applyProtection="1">
      <alignment horizontal="left" vertical="center"/>
    </xf>
    <xf numFmtId="0" fontId="0" fillId="8" borderId="7" xfId="0" applyFill="1" applyBorder="1" applyAlignment="1" applyProtection="1">
      <alignment horizontal="left" vertical="center"/>
    </xf>
    <xf numFmtId="0" fontId="0" fillId="8" borderId="3" xfId="0" applyFill="1" applyBorder="1" applyAlignment="1" applyProtection="1">
      <alignment horizontal="left" vertical="center"/>
    </xf>
    <xf numFmtId="0" fontId="0" fillId="8" borderId="9" xfId="0" applyFill="1" applyBorder="1" applyAlignment="1" applyProtection="1">
      <alignment horizontal="left"/>
    </xf>
    <xf numFmtId="0" fontId="0" fillId="8" borderId="8" xfId="0" applyFill="1" applyBorder="1" applyAlignment="1" applyProtection="1">
      <alignment horizontal="left" vertical="center"/>
    </xf>
    <xf numFmtId="0" fontId="2" fillId="8" borderId="3" xfId="0" applyFont="1" applyFill="1" applyBorder="1" applyAlignment="1" applyProtection="1">
      <alignment horizontal="left" vertical="center"/>
    </xf>
    <xf numFmtId="0" fontId="2" fillId="8" borderId="9" xfId="0" applyFont="1" applyFill="1" applyBorder="1" applyAlignment="1" applyProtection="1">
      <alignment horizontal="left"/>
    </xf>
    <xf numFmtId="0" fontId="2" fillId="8" borderId="5" xfId="0" applyFont="1" applyFill="1" applyBorder="1" applyAlignment="1" applyProtection="1">
      <alignment horizontal="left" vertical="center"/>
    </xf>
    <xf numFmtId="0" fontId="2" fillId="8" borderId="8" xfId="0" applyFont="1" applyFill="1" applyBorder="1" applyAlignment="1" applyProtection="1">
      <alignment horizontal="left" vertical="center"/>
    </xf>
    <xf numFmtId="44" fontId="3" fillId="7" borderId="9" xfId="0" applyNumberFormat="1" applyFont="1" applyFill="1" applyBorder="1" applyAlignment="1">
      <alignment horizontal="left" vertical="center"/>
    </xf>
    <xf numFmtId="4" fontId="3" fillId="7" borderId="9" xfId="0" applyNumberFormat="1" applyFont="1" applyFill="1" applyBorder="1" applyAlignment="1">
      <alignment horizontal="right" vertical="center"/>
    </xf>
    <xf numFmtId="2" fontId="3" fillId="7" borderId="9" xfId="0" applyNumberFormat="1" applyFont="1" applyFill="1" applyBorder="1" applyAlignment="1">
      <alignment horizontal="right" vertical="center"/>
    </xf>
    <xf numFmtId="44" fontId="0" fillId="3" borderId="9" xfId="3" applyFont="1" applyFill="1" applyBorder="1" applyAlignment="1">
      <alignment horizontal="left" vertical="center"/>
    </xf>
    <xf numFmtId="0" fontId="0" fillId="8" borderId="4" xfId="0" applyFill="1" applyBorder="1" applyAlignment="1" applyProtection="1">
      <alignment horizontal="center" vertical="center"/>
    </xf>
    <xf numFmtId="0" fontId="17" fillId="3" borderId="0" xfId="0" applyFont="1" applyFill="1" applyBorder="1" applyAlignment="1" applyProtection="1">
      <alignment vertical="center"/>
    </xf>
    <xf numFmtId="10" fontId="0" fillId="13" borderId="0" xfId="4" applyNumberFormat="1" applyFont="1" applyFill="1" applyBorder="1" applyProtection="1"/>
    <xf numFmtId="0" fontId="0" fillId="3" borderId="14" xfId="0" applyFill="1" applyBorder="1" applyAlignment="1" applyProtection="1">
      <alignment horizontal="left" vertical="center"/>
    </xf>
    <xf numFmtId="0" fontId="0" fillId="3" borderId="15" xfId="0" applyFill="1" applyBorder="1" applyAlignment="1" applyProtection="1">
      <alignment horizontal="left" vertical="center"/>
    </xf>
    <xf numFmtId="10" fontId="2" fillId="8" borderId="9" xfId="4" applyNumberFormat="1" applyFont="1" applyFill="1" applyBorder="1" applyAlignment="1" applyProtection="1">
      <alignment horizontal="center"/>
    </xf>
    <xf numFmtId="4" fontId="2" fillId="3" borderId="14" xfId="0" applyNumberFormat="1" applyFont="1" applyFill="1" applyBorder="1" applyAlignment="1" applyProtection="1">
      <alignment vertical="center"/>
    </xf>
    <xf numFmtId="0" fontId="0" fillId="11" borderId="0" xfId="0" quotePrefix="1" applyFill="1" applyBorder="1" applyProtection="1"/>
    <xf numFmtId="10" fontId="0" fillId="14" borderId="0" xfId="0" applyNumberFormat="1" applyFill="1" applyAlignment="1" applyProtection="1">
      <alignment horizontal="right"/>
    </xf>
    <xf numFmtId="176" fontId="0" fillId="14" borderId="0" xfId="0" applyNumberFormat="1" applyFill="1" applyAlignment="1" applyProtection="1">
      <alignment horizontal="right"/>
    </xf>
    <xf numFmtId="4" fontId="0" fillId="14" borderId="0" xfId="0" applyNumberFormat="1" applyFill="1" applyAlignment="1" applyProtection="1">
      <alignment horizontal="right"/>
    </xf>
    <xf numFmtId="0" fontId="0" fillId="6" borderId="0" xfId="0" applyFill="1" applyAlignment="1" applyProtection="1">
      <alignment horizontal="right"/>
    </xf>
    <xf numFmtId="173" fontId="0" fillId="3" borderId="9" xfId="0" applyNumberFormat="1" applyFill="1" applyBorder="1" applyAlignment="1" applyProtection="1">
      <alignment horizontal="left" vertical="center"/>
    </xf>
    <xf numFmtId="165" fontId="0" fillId="3" borderId="9" xfId="0" applyNumberFormat="1" applyFill="1" applyBorder="1" applyAlignment="1" applyProtection="1">
      <alignment horizontal="left" vertical="center"/>
    </xf>
    <xf numFmtId="4" fontId="6" fillId="14" borderId="0" xfId="0" applyNumberFormat="1" applyFont="1" applyFill="1" applyBorder="1" applyProtection="1"/>
    <xf numFmtId="0" fontId="0" fillId="3" borderId="14" xfId="0" applyFill="1" applyBorder="1" applyAlignment="1" applyProtection="1">
      <alignment horizontal="left" vertical="center"/>
    </xf>
    <xf numFmtId="0" fontId="0" fillId="3" borderId="0" xfId="0" quotePrefix="1" applyFill="1" applyAlignment="1" applyProtection="1"/>
    <xf numFmtId="10" fontId="2" fillId="8" borderId="14" xfId="4" applyNumberFormat="1" applyFont="1" applyFill="1" applyBorder="1" applyAlignment="1" applyProtection="1">
      <alignment horizontal="center"/>
    </xf>
    <xf numFmtId="0" fontId="9" fillId="12" borderId="10" xfId="0" applyFont="1" applyFill="1" applyBorder="1" applyAlignment="1" applyProtection="1">
      <alignment horizontal="centerContinuous"/>
    </xf>
    <xf numFmtId="0" fontId="0" fillId="3" borderId="0" xfId="0" applyFill="1" applyAlignment="1" applyProtection="1">
      <alignment vertical="center" wrapText="1"/>
    </xf>
    <xf numFmtId="44" fontId="0" fillId="3" borderId="9" xfId="3" applyFont="1" applyFill="1" applyBorder="1" applyAlignment="1" applyProtection="1">
      <alignment horizontal="left" vertical="center"/>
    </xf>
    <xf numFmtId="0" fontId="2" fillId="8" borderId="7" xfId="0" applyFont="1" applyFill="1" applyBorder="1" applyAlignment="1" applyProtection="1">
      <alignment vertical="center"/>
    </xf>
    <xf numFmtId="0" fontId="9" fillId="7" borderId="9" xfId="0" applyFont="1" applyFill="1" applyBorder="1" applyAlignment="1" applyProtection="1">
      <alignment horizontal="center" vertical="center"/>
    </xf>
    <xf numFmtId="3" fontId="19" fillId="3" borderId="14" xfId="3" applyNumberFormat="1" applyFont="1" applyFill="1" applyBorder="1" applyAlignment="1">
      <alignment horizontal="right" vertical="center"/>
    </xf>
    <xf numFmtId="167" fontId="19" fillId="3" borderId="15" xfId="3" applyNumberFormat="1" applyFont="1" applyFill="1" applyBorder="1" applyAlignment="1">
      <alignment horizontal="left" vertical="center"/>
    </xf>
    <xf numFmtId="44" fontId="19" fillId="3" borderId="15" xfId="3" applyFont="1" applyFill="1" applyBorder="1" applyAlignment="1">
      <alignment horizontal="left" vertical="center"/>
    </xf>
    <xf numFmtId="4" fontId="19" fillId="8" borderId="9" xfId="3" applyNumberFormat="1" applyFont="1" applyFill="1" applyBorder="1" applyAlignment="1">
      <alignment horizontal="right" vertical="center"/>
    </xf>
    <xf numFmtId="3" fontId="19" fillId="3" borderId="15" xfId="3" applyNumberFormat="1" applyFont="1" applyFill="1" applyBorder="1" applyAlignment="1">
      <alignment horizontal="right" vertical="center"/>
    </xf>
    <xf numFmtId="44" fontId="9" fillId="7" borderId="9" xfId="3" applyFont="1" applyFill="1" applyBorder="1" applyAlignment="1" applyProtection="1">
      <alignment vertical="center"/>
    </xf>
    <xf numFmtId="0" fontId="0" fillId="3" borderId="0" xfId="0" applyFill="1" applyBorder="1"/>
    <xf numFmtId="0" fontId="42" fillId="18" borderId="0" xfId="7" applyFont="1" applyFill="1" applyBorder="1" applyAlignment="1">
      <alignment horizontal="center"/>
    </xf>
    <xf numFmtId="0" fontId="2" fillId="3" borderId="0" xfId="0" applyFont="1" applyFill="1" applyBorder="1"/>
    <xf numFmtId="0" fontId="0" fillId="11" borderId="0" xfId="0" applyFill="1" applyBorder="1"/>
    <xf numFmtId="0" fontId="0" fillId="6" borderId="0" xfId="0" applyFill="1" applyBorder="1"/>
    <xf numFmtId="0" fontId="2" fillId="5" borderId="0" xfId="0" applyFont="1" applyFill="1" applyBorder="1"/>
    <xf numFmtId="0" fontId="5" fillId="3" borderId="13" xfId="2" applyNumberFormat="1" applyFill="1" applyBorder="1" applyAlignment="1" applyProtection="1">
      <alignment horizontal="left" vertical="center"/>
    </xf>
    <xf numFmtId="0" fontId="5" fillId="3" borderId="15" xfId="2" applyNumberFormat="1" applyFill="1" applyBorder="1" applyAlignment="1" applyProtection="1">
      <alignment horizontal="left" vertical="center"/>
    </xf>
    <xf numFmtId="0" fontId="5" fillId="3" borderId="14" xfId="2" applyNumberFormat="1" applyFill="1" applyBorder="1" applyAlignment="1" applyProtection="1">
      <alignment horizontal="left" vertical="center"/>
    </xf>
    <xf numFmtId="0" fontId="0" fillId="3" borderId="0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44" fontId="0" fillId="6" borderId="0" xfId="0" applyNumberFormat="1" applyFill="1" applyBorder="1" applyAlignment="1">
      <alignment horizontal="left"/>
    </xf>
    <xf numFmtId="4" fontId="0" fillId="6" borderId="0" xfId="0" applyNumberFormat="1" applyFill="1" applyBorder="1" applyAlignment="1">
      <alignment horizontal="left"/>
    </xf>
    <xf numFmtId="2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Border="1"/>
    <xf numFmtId="0" fontId="6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 wrapText="1"/>
    </xf>
    <xf numFmtId="0" fontId="6" fillId="3" borderId="0" xfId="0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 applyProtection="1">
      <alignment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vertical="center"/>
    </xf>
    <xf numFmtId="0" fontId="6" fillId="11" borderId="4" xfId="0" applyFont="1" applyFill="1" applyBorder="1" applyAlignment="1" applyProtection="1">
      <alignment vertical="center"/>
    </xf>
    <xf numFmtId="0" fontId="13" fillId="11" borderId="0" xfId="0" applyFont="1" applyFill="1" applyBorder="1" applyAlignment="1" applyProtection="1">
      <alignment horizontal="left" vertical="center"/>
    </xf>
    <xf numFmtId="0" fontId="6" fillId="11" borderId="0" xfId="0" applyFont="1" applyFill="1" applyBorder="1" applyAlignment="1" applyProtection="1">
      <alignment horizontal="center" vertical="center"/>
    </xf>
    <xf numFmtId="0" fontId="6" fillId="11" borderId="0" xfId="0" applyFont="1" applyFill="1" applyBorder="1" applyAlignment="1" applyProtection="1">
      <alignment horizontal="left" vertical="center"/>
    </xf>
    <xf numFmtId="0" fontId="6" fillId="11" borderId="6" xfId="0" applyFont="1" applyFill="1" applyBorder="1" applyAlignment="1" applyProtection="1">
      <alignment vertical="center"/>
    </xf>
    <xf numFmtId="0" fontId="6" fillId="11" borderId="7" xfId="0" applyFont="1" applyFill="1" applyBorder="1" applyAlignment="1" applyProtection="1">
      <alignment horizontal="center" vertical="center"/>
    </xf>
    <xf numFmtId="0" fontId="6" fillId="11" borderId="7" xfId="0" applyFont="1" applyFill="1" applyBorder="1" applyAlignment="1" applyProtection="1">
      <alignment vertical="center"/>
    </xf>
    <xf numFmtId="0" fontId="6" fillId="11" borderId="3" xfId="0" applyFont="1" applyFill="1" applyBorder="1" applyAlignment="1" applyProtection="1">
      <alignment vertical="center"/>
    </xf>
    <xf numFmtId="0" fontId="6" fillId="11" borderId="5" xfId="0" applyFont="1" applyFill="1" applyBorder="1" applyAlignment="1" applyProtection="1">
      <alignment vertical="center"/>
    </xf>
    <xf numFmtId="0" fontId="6" fillId="11" borderId="8" xfId="0" applyFont="1" applyFill="1" applyBorder="1" applyAlignment="1" applyProtection="1">
      <alignment vertical="center"/>
    </xf>
    <xf numFmtId="0" fontId="41" fillId="19" borderId="0" xfId="7" applyFont="1" applyFill="1" applyBorder="1" applyAlignment="1">
      <alignment horizontal="left" wrapText="1"/>
    </xf>
    <xf numFmtId="0" fontId="41" fillId="19" borderId="0" xfId="7" applyFont="1" applyFill="1" applyBorder="1" applyAlignment="1">
      <alignment horizontal="right" wrapText="1"/>
    </xf>
    <xf numFmtId="0" fontId="41" fillId="19" borderId="0" xfId="7" applyFont="1" applyFill="1" applyBorder="1" applyAlignment="1">
      <alignment wrapText="1"/>
    </xf>
    <xf numFmtId="44" fontId="0" fillId="8" borderId="9" xfId="0" applyNumberFormat="1" applyFill="1" applyBorder="1" applyAlignment="1" applyProtection="1"/>
    <xf numFmtId="44" fontId="9" fillId="7" borderId="9" xfId="3" applyFont="1" applyFill="1" applyBorder="1" applyAlignment="1" applyProtection="1">
      <alignment horizontal="center" vertical="center"/>
    </xf>
    <xf numFmtId="0" fontId="9" fillId="17" borderId="1" xfId="0" applyFont="1" applyFill="1" applyBorder="1" applyAlignment="1" applyProtection="1"/>
    <xf numFmtId="0" fontId="9" fillId="17" borderId="2" xfId="0" applyFont="1" applyFill="1" applyBorder="1" applyAlignment="1" applyProtection="1"/>
    <xf numFmtId="0" fontId="9" fillId="17" borderId="3" xfId="0" applyFont="1" applyFill="1" applyBorder="1" applyAlignment="1" applyProtection="1"/>
    <xf numFmtId="0" fontId="9" fillId="17" borderId="4" xfId="0" applyFont="1" applyFill="1" applyBorder="1" applyAlignment="1" applyProtection="1"/>
    <xf numFmtId="0" fontId="9" fillId="17" borderId="0" xfId="0" applyFont="1" applyFill="1" applyBorder="1" applyAlignment="1" applyProtection="1"/>
    <xf numFmtId="0" fontId="9" fillId="17" borderId="5" xfId="0" applyFont="1" applyFill="1" applyBorder="1" applyAlignment="1" applyProtection="1"/>
    <xf numFmtId="0" fontId="9" fillId="17" borderId="6" xfId="0" applyFont="1" applyFill="1" applyBorder="1" applyAlignment="1" applyProtection="1"/>
    <xf numFmtId="0" fontId="9" fillId="17" borderId="7" xfId="0" applyFont="1" applyFill="1" applyBorder="1" applyAlignment="1" applyProtection="1"/>
    <xf numFmtId="0" fontId="9" fillId="17" borderId="8" xfId="0" applyFont="1" applyFill="1" applyBorder="1" applyAlignment="1" applyProtection="1"/>
    <xf numFmtId="0" fontId="2" fillId="11" borderId="10" xfId="0" applyFont="1" applyFill="1" applyBorder="1" applyAlignment="1" applyProtection="1">
      <alignment horizontal="center" vertical="center" wrapText="1"/>
    </xf>
    <xf numFmtId="0" fontId="2" fillId="11" borderId="12" xfId="0" applyFont="1" applyFill="1" applyBorder="1" applyAlignment="1" applyProtection="1">
      <alignment horizontal="center" vertical="center" wrapText="1"/>
    </xf>
    <xf numFmtId="0" fontId="0" fillId="11" borderId="0" xfId="0" applyNumberFormat="1" applyFill="1" applyAlignment="1" applyProtection="1">
      <alignment horizontal="right"/>
    </xf>
    <xf numFmtId="0" fontId="0" fillId="3" borderId="0" xfId="0" applyNumberFormat="1" applyFill="1" applyAlignment="1" applyProtection="1">
      <alignment horizontal="right"/>
    </xf>
    <xf numFmtId="0" fontId="0" fillId="3" borderId="0" xfId="0" quotePrefix="1" applyFill="1" applyAlignment="1" applyProtection="1">
      <alignment vertical="center"/>
    </xf>
    <xf numFmtId="0" fontId="6" fillId="8" borderId="0" xfId="0" applyFont="1" applyFill="1" applyBorder="1" applyAlignment="1" applyProtection="1">
      <alignment horizontal="left" vertical="center"/>
    </xf>
    <xf numFmtId="0" fontId="0" fillId="11" borderId="1" xfId="0" applyFill="1" applyBorder="1" applyAlignment="1" applyProtection="1">
      <alignment vertical="center"/>
    </xf>
    <xf numFmtId="0" fontId="0" fillId="11" borderId="2" xfId="0" applyFill="1" applyBorder="1" applyAlignment="1" applyProtection="1">
      <alignment vertical="center" wrapText="1"/>
    </xf>
    <xf numFmtId="0" fontId="0" fillId="11" borderId="3" xfId="0" applyFill="1" applyBorder="1" applyAlignment="1" applyProtection="1">
      <alignment vertical="center"/>
    </xf>
    <xf numFmtId="0" fontId="6" fillId="11" borderId="7" xfId="0" applyFont="1" applyFill="1" applyBorder="1" applyAlignment="1" applyProtection="1">
      <alignment vertical="center" wrapText="1"/>
    </xf>
    <xf numFmtId="0" fontId="0" fillId="3" borderId="9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left" vertical="center"/>
    </xf>
    <xf numFmtId="0" fontId="0" fillId="11" borderId="0" xfId="0" applyFill="1" applyBorder="1" applyAlignment="1" applyProtection="1">
      <alignment horizontal="center" vertical="center"/>
    </xf>
    <xf numFmtId="14" fontId="0" fillId="11" borderId="0" xfId="0" quotePrefix="1" applyNumberFormat="1" applyFill="1" applyBorder="1" applyAlignment="1" applyProtection="1">
      <alignment horizontal="left" vertical="center"/>
    </xf>
    <xf numFmtId="0" fontId="2" fillId="11" borderId="13" xfId="0" applyFont="1" applyFill="1" applyBorder="1" applyAlignment="1" applyProtection="1">
      <alignment horizontal="centerContinuous" vertical="center"/>
    </xf>
    <xf numFmtId="0" fontId="2" fillId="11" borderId="15" xfId="0" applyFont="1" applyFill="1" applyBorder="1" applyAlignment="1" applyProtection="1">
      <alignment horizontal="centerContinuous" vertical="center"/>
    </xf>
    <xf numFmtId="0" fontId="2" fillId="11" borderId="14" xfId="0" applyFont="1" applyFill="1" applyBorder="1" applyAlignment="1" applyProtection="1">
      <alignment horizontal="centerContinuous" vertical="center"/>
    </xf>
    <xf numFmtId="4" fontId="0" fillId="14" borderId="0" xfId="0" applyNumberFormat="1" applyFill="1" applyBorder="1" applyProtection="1"/>
    <xf numFmtId="10" fontId="8" fillId="14" borderId="0" xfId="4" applyNumberFormat="1" applyFont="1" applyFill="1" applyBorder="1" applyProtection="1"/>
    <xf numFmtId="10" fontId="6" fillId="14" borderId="0" xfId="4" applyNumberFormat="1" applyFont="1" applyFill="1" applyBorder="1" applyProtection="1"/>
    <xf numFmtId="2" fontId="6" fillId="14" borderId="0" xfId="0" applyNumberFormat="1" applyFont="1" applyFill="1" applyBorder="1" applyProtection="1"/>
    <xf numFmtId="2" fontId="6" fillId="11" borderId="0" xfId="0" applyNumberFormat="1" applyFont="1" applyFill="1" applyBorder="1" applyAlignment="1" applyProtection="1">
      <alignment horizontal="right"/>
    </xf>
    <xf numFmtId="10" fontId="6" fillId="11" borderId="0" xfId="0" applyNumberFormat="1" applyFont="1" applyFill="1" applyBorder="1" applyProtection="1"/>
    <xf numFmtId="2" fontId="0" fillId="3" borderId="0" xfId="0" applyNumberFormat="1" applyFill="1" applyProtection="1"/>
    <xf numFmtId="179" fontId="0" fillId="3" borderId="0" xfId="0" applyNumberFormat="1" applyFill="1" applyProtection="1"/>
    <xf numFmtId="179" fontId="0" fillId="3" borderId="9" xfId="0" applyNumberFormat="1" applyFill="1" applyBorder="1" applyAlignment="1" applyProtection="1">
      <alignment vertical="center"/>
    </xf>
    <xf numFmtId="179" fontId="0" fillId="8" borderId="9" xfId="0" applyNumberFormat="1" applyFill="1" applyBorder="1" applyAlignment="1" applyProtection="1">
      <alignment vertical="center"/>
    </xf>
    <xf numFmtId="179" fontId="0" fillId="3" borderId="9" xfId="0" applyNumberFormat="1" applyFill="1" applyBorder="1" applyAlignment="1" applyProtection="1">
      <alignment horizontal="right" vertical="center"/>
    </xf>
    <xf numFmtId="179" fontId="0" fillId="8" borderId="9" xfId="0" applyNumberFormat="1" applyFill="1" applyBorder="1" applyAlignment="1" applyProtection="1">
      <alignment horizontal="right" vertical="center"/>
    </xf>
    <xf numFmtId="0" fontId="0" fillId="3" borderId="9" xfId="0" applyFill="1" applyBorder="1" applyAlignment="1" applyProtection="1">
      <alignment horizontal="center" vertical="center" shrinkToFit="1"/>
    </xf>
    <xf numFmtId="4" fontId="0" fillId="3" borderId="9" xfId="0" applyNumberFormat="1" applyFill="1" applyBorder="1" applyAlignment="1" applyProtection="1">
      <alignment vertical="center"/>
    </xf>
    <xf numFmtId="3" fontId="0" fillId="3" borderId="9" xfId="0" applyNumberFormat="1" applyFill="1" applyBorder="1" applyAlignment="1" applyProtection="1">
      <alignment vertical="center"/>
    </xf>
    <xf numFmtId="4" fontId="19" fillId="3" borderId="14" xfId="3" applyNumberFormat="1" applyFont="1" applyFill="1" applyBorder="1" applyAlignment="1">
      <alignment horizontal="right" vertical="center"/>
    </xf>
    <xf numFmtId="4" fontId="45" fillId="14" borderId="0" xfId="0" applyNumberFormat="1" applyFont="1" applyFill="1" applyBorder="1" applyProtection="1"/>
    <xf numFmtId="10" fontId="45" fillId="14" borderId="0" xfId="4" applyNumberFormat="1" applyFont="1" applyFill="1" applyBorder="1" applyProtection="1"/>
    <xf numFmtId="2" fontId="45" fillId="14" borderId="0" xfId="0" applyNumberFormat="1" applyFont="1" applyFill="1" applyBorder="1" applyProtection="1"/>
    <xf numFmtId="2" fontId="0" fillId="3" borderId="0" xfId="0" applyNumberFormat="1" applyFill="1" applyBorder="1" applyProtection="1"/>
    <xf numFmtId="0" fontId="6" fillId="3" borderId="13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165" fontId="0" fillId="3" borderId="9" xfId="0" applyNumberFormat="1" applyFill="1" applyBorder="1" applyAlignment="1" applyProtection="1">
      <alignment horizontal="left" vertical="center"/>
    </xf>
    <xf numFmtId="0" fontId="6" fillId="3" borderId="13" xfId="1" applyFont="1" applyFill="1" applyBorder="1" applyAlignment="1" applyProtection="1">
      <alignment horizontal="left" vertical="center"/>
    </xf>
    <xf numFmtId="0" fontId="6" fillId="3" borderId="15" xfId="1" applyFont="1" applyFill="1" applyBorder="1" applyAlignment="1" applyProtection="1">
      <alignment horizontal="left" vertical="center"/>
    </xf>
    <xf numFmtId="0" fontId="6" fillId="3" borderId="14" xfId="1" applyFont="1" applyFill="1" applyBorder="1" applyAlignment="1" applyProtection="1">
      <alignment horizontal="left" vertical="center"/>
    </xf>
    <xf numFmtId="173" fontId="0" fillId="3" borderId="13" xfId="0" applyNumberFormat="1" applyFill="1" applyBorder="1" applyAlignment="1" applyProtection="1">
      <alignment horizontal="left" vertical="center"/>
    </xf>
    <xf numFmtId="173" fontId="0" fillId="3" borderId="15" xfId="0" applyNumberFormat="1" applyFill="1" applyBorder="1" applyAlignment="1" applyProtection="1">
      <alignment horizontal="left" vertical="center"/>
    </xf>
    <xf numFmtId="173" fontId="0" fillId="3" borderId="14" xfId="0" applyNumberFormat="1" applyFill="1" applyBorder="1" applyAlignment="1" applyProtection="1">
      <alignment horizontal="left" vertical="center"/>
    </xf>
    <xf numFmtId="173" fontId="0" fillId="3" borderId="7" xfId="0" applyNumberFormat="1" applyFill="1" applyBorder="1" applyAlignment="1" applyProtection="1">
      <alignment horizontal="left" vertical="center"/>
    </xf>
    <xf numFmtId="173" fontId="0" fillId="3" borderId="8" xfId="0" applyNumberFormat="1" applyFill="1" applyBorder="1" applyAlignment="1" applyProtection="1">
      <alignment horizontal="left" vertical="center"/>
    </xf>
    <xf numFmtId="0" fontId="0" fillId="3" borderId="13" xfId="0" applyNumberFormat="1" applyFill="1" applyBorder="1" applyAlignment="1" applyProtection="1">
      <alignment horizontal="left" vertical="center"/>
    </xf>
    <xf numFmtId="0" fontId="0" fillId="3" borderId="15" xfId="0" applyNumberFormat="1" applyFill="1" applyBorder="1" applyAlignment="1" applyProtection="1">
      <alignment horizontal="left" vertical="center"/>
    </xf>
    <xf numFmtId="0" fontId="0" fillId="3" borderId="14" xfId="0" applyNumberFormat="1" applyFill="1" applyBorder="1" applyAlignment="1" applyProtection="1">
      <alignment horizontal="left" vertical="center"/>
    </xf>
    <xf numFmtId="0" fontId="0" fillId="3" borderId="13" xfId="0" applyFill="1" applyBorder="1" applyAlignment="1" applyProtection="1">
      <alignment horizontal="left" vertical="center"/>
    </xf>
    <xf numFmtId="0" fontId="0" fillId="3" borderId="14" xfId="0" applyFill="1" applyBorder="1" applyAlignment="1" applyProtection="1">
      <alignment horizontal="left" vertical="center"/>
    </xf>
    <xf numFmtId="173" fontId="0" fillId="3" borderId="9" xfId="0" applyNumberFormat="1" applyFill="1" applyBorder="1" applyAlignment="1" applyProtection="1">
      <alignment horizontal="left" vertical="center"/>
    </xf>
    <xf numFmtId="0" fontId="6" fillId="3" borderId="13" xfId="0" applyFont="1" applyFill="1" applyBorder="1" applyAlignment="1" applyProtection="1">
      <alignment horizontal="left" vertical="center"/>
    </xf>
    <xf numFmtId="0" fontId="6" fillId="3" borderId="15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/>
    </xf>
    <xf numFmtId="0" fontId="0" fillId="3" borderId="15" xfId="0" applyFill="1" applyBorder="1" applyAlignment="1" applyProtection="1">
      <alignment horizontal="left" vertical="center"/>
    </xf>
    <xf numFmtId="178" fontId="0" fillId="3" borderId="9" xfId="5" applyNumberFormat="1" applyFont="1" applyFill="1" applyBorder="1" applyAlignment="1" applyProtection="1">
      <alignment horizontal="left" vertical="center"/>
    </xf>
    <xf numFmtId="2" fontId="35" fillId="7" borderId="10" xfId="0" applyNumberFormat="1" applyFont="1" applyFill="1" applyBorder="1" applyAlignment="1" applyProtection="1">
      <alignment horizontal="center" vertical="center"/>
    </xf>
    <xf numFmtId="2" fontId="35" fillId="7" borderId="11" xfId="0" applyNumberFormat="1" applyFont="1" applyFill="1" applyBorder="1" applyAlignment="1" applyProtection="1">
      <alignment horizontal="center" vertical="center"/>
    </xf>
    <xf numFmtId="2" fontId="35" fillId="7" borderId="12" xfId="0" applyNumberFormat="1" applyFont="1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/>
    </xf>
  </cellXfs>
  <cellStyles count="8">
    <cellStyle name="Ênfase6" xfId="1" builtinId="49"/>
    <cellStyle name="Hiperlink" xfId="2" builtinId="8"/>
    <cellStyle name="Moeda" xfId="3" builtinId="4"/>
    <cellStyle name="Normal" xfId="0" builtinId="0"/>
    <cellStyle name="Normal 2" xfId="6"/>
    <cellStyle name="Normal_Cadastro" xfId="7"/>
    <cellStyle name="Porcentagem" xfId="4" builtinId="5"/>
    <cellStyle name="Vírgula" xfId="5" builtinId="3"/>
  </cellStyles>
  <dxfs count="194">
    <dxf>
      <font>
        <color theme="0" tint="-0.24994659260841701"/>
      </font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border>
        <lef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fgColor rgb="FF00FF00"/>
          <bgColor rgb="FF00FF00"/>
        </patternFill>
      </fill>
    </dxf>
    <dxf>
      <font>
        <color theme="0" tint="-0.34998626667073579"/>
      </font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2" defaultPivotStyle="PivotStyleMedium9"/>
  <colors>
    <mruColors>
      <color rgb="FF00FF00"/>
      <color rgb="FF0000FF"/>
      <color rgb="FF008000"/>
      <color rgb="FF66FF33"/>
      <color rgb="FF99FF33"/>
      <color rgb="FF96938E"/>
      <color rgb="FFF96302"/>
      <color rgb="FFFFCC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</a:t>
            </a:r>
            <a:r>
              <a:rPr lang="pt-BR" baseline="0"/>
              <a:t> de desembolsos do projeto - Ex ante</a:t>
            </a:r>
            <a:endParaRPr lang="pt-BR"/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Projeto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  <a:prstDash val="dash"/>
            </a:ln>
          </c:spPr>
          <c:cat>
            <c:strRef>
              <c:f>Cronograma!$E$114:$AB$114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cat>
          <c:val>
            <c:numRef>
              <c:f>Cronograma!$E$144:$AB$144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15F-AF29-9DC0791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8704"/>
        <c:axId val="98490240"/>
      </c:areaChart>
      <c:scatterChart>
        <c:scatterStyle val="lineMarker"/>
        <c:varyColors val="0"/>
        <c:ser>
          <c:idx val="2"/>
          <c:order val="1"/>
          <c:tx>
            <c:v>Contrapartida</c:v>
          </c:tx>
          <c:spPr>
            <a:ln cap="rnd">
              <a:solidFill>
                <a:schemeClr val="tx2"/>
              </a:solidFill>
              <a:prstDash val="sysDash"/>
              <a:round/>
            </a:ln>
          </c:spPr>
          <c:marker>
            <c:symbol val="none"/>
          </c:marker>
          <c:xVal>
            <c:strRef>
              <c:f>Cronograma!$E$114:$AB$114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xVal>
          <c:yVal>
            <c:numRef>
              <c:f>Cronograma!$E$143:$AB$143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0-415F-AF29-9DC0791F013F}"/>
            </c:ext>
          </c:extLst>
        </c:ser>
        <c:ser>
          <c:idx val="0"/>
          <c:order val="2"/>
          <c:tx>
            <c:v>PEE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strRef>
              <c:f>Cronograma!$E$114:$AB$114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xVal>
          <c:yVal>
            <c:numRef>
              <c:f>Cronograma!$E$142:$AB$142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0-415F-AF29-9DC0791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8704"/>
        <c:axId val="98490240"/>
      </c:scatterChart>
      <c:catAx>
        <c:axId val="984887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8490240"/>
        <c:crosses val="autoZero"/>
        <c:auto val="1"/>
        <c:lblAlgn val="ctr"/>
        <c:lblOffset val="100"/>
        <c:tickLblSkip val="1"/>
        <c:noMultiLvlLbl val="1"/>
      </c:catAx>
      <c:valAx>
        <c:axId val="98490240"/>
        <c:scaling>
          <c:orientation val="minMax"/>
        </c:scaling>
        <c:delete val="0"/>
        <c:axPos val="l"/>
        <c:majorGridlines/>
        <c:numFmt formatCode="_(&quot;R$&quot;* #,##0_);_(&quot;R$&quot;* \(#,##0\);_(&quot;R$&quot;* &quot;-&quot;_);_(@_)" sourceLinked="0"/>
        <c:majorTickMark val="out"/>
        <c:minorTickMark val="none"/>
        <c:tickLblPos val="nextTo"/>
        <c:crossAx val="984887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002" footer="0.31496062000000002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</a:t>
            </a:r>
            <a:r>
              <a:rPr lang="pt-BR" baseline="0"/>
              <a:t> de desembolsos do projeto - Ex ante</a:t>
            </a:r>
            <a:endParaRPr lang="pt-BR"/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Projeto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  <a:prstDash val="dash"/>
            </a:ln>
          </c:spPr>
          <c:cat>
            <c:strRef>
              <c:f>Cronograma!$E$114:$AB$114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cat>
          <c:val>
            <c:numRef>
              <c:f>Cronograma!$E$60:$P$60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F-42BF-8E49-CB678AD4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640"/>
        <c:axId val="99186176"/>
      </c:areaChart>
      <c:scatterChart>
        <c:scatterStyle val="lineMarker"/>
        <c:varyColors val="0"/>
        <c:ser>
          <c:idx val="2"/>
          <c:order val="1"/>
          <c:tx>
            <c:v>Contrapartida</c:v>
          </c:tx>
          <c:spPr>
            <a:ln cap="rnd">
              <a:solidFill>
                <a:schemeClr val="tx2"/>
              </a:solidFill>
              <a:prstDash val="sysDash"/>
              <a:round/>
            </a:ln>
          </c:spPr>
          <c:marker>
            <c:symbol val="none"/>
          </c:marker>
          <c:xVal>
            <c:strRef>
              <c:f>Cronograma!$E$30:$P$30</c:f>
              <c:strCache>
                <c:ptCount val="12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</c:strCache>
            </c:strRef>
          </c:xVal>
          <c:yVal>
            <c:numRef>
              <c:f>Cronograma!$E$59:$P$59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F-42BF-8E49-CB678AD4D404}"/>
            </c:ext>
          </c:extLst>
        </c:ser>
        <c:ser>
          <c:idx val="0"/>
          <c:order val="2"/>
          <c:tx>
            <c:v>PEE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strRef>
              <c:f>Cronograma!$E$30:$P$30</c:f>
              <c:strCache>
                <c:ptCount val="12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</c:strCache>
            </c:strRef>
          </c:xVal>
          <c:yVal>
            <c:numRef>
              <c:f>Cronograma!$E$58:$P$58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F-42BF-8E49-CB678AD4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640"/>
        <c:axId val="99186176"/>
      </c:scatterChart>
      <c:catAx>
        <c:axId val="991846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9186176"/>
        <c:crosses val="autoZero"/>
        <c:auto val="1"/>
        <c:lblAlgn val="ctr"/>
        <c:lblOffset val="100"/>
        <c:tickLblSkip val="1"/>
        <c:noMultiLvlLbl val="1"/>
      </c:catAx>
      <c:valAx>
        <c:axId val="99186176"/>
        <c:scaling>
          <c:orientation val="minMax"/>
        </c:scaling>
        <c:delete val="0"/>
        <c:axPos val="l"/>
        <c:majorGridlines/>
        <c:numFmt formatCode="_(&quot;R$&quot;* #,##0_);_(&quot;R$&quot;* \(#,##0\);_(&quot;R$&quot;* &quot;-&quot;_);_(@_)" sourceLinked="0"/>
        <c:majorTickMark val="out"/>
        <c:minorTickMark val="none"/>
        <c:tickLblPos val="nextTo"/>
        <c:crossAx val="9918464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002" footer="0.31496062000000002"/>
    <c:pageSetup paperSize="32767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aneel.gov.br/programa-eficiencia-energetic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etro.gov.br/consumidor/tabelas.asp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www.procelinfo.com.br/main.asp?View=%7bB70B5A3C-19EF-499D-B7BC-D6FF3BABE5FA%7d" TargetMode="External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180975</xdr:colOff>
      <xdr:row>16</xdr:row>
      <xdr:rowOff>133350</xdr:rowOff>
    </xdr:from>
    <xdr:to>
      <xdr:col>27</xdr:col>
      <xdr:colOff>38100</xdr:colOff>
      <xdr:row>20</xdr:row>
      <xdr:rowOff>171450</xdr:rowOff>
    </xdr:to>
    <xdr:pic>
      <xdr:nvPicPr>
        <xdr:cNvPr id="5" name="Imagem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3181350"/>
          <a:ext cx="1590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152401</xdr:colOff>
      <xdr:row>1</xdr:row>
      <xdr:rowOff>63501</xdr:rowOff>
    </xdr:from>
    <xdr:to>
      <xdr:col>32</xdr:col>
      <xdr:colOff>241301</xdr:colOff>
      <xdr:row>4</xdr:row>
      <xdr:rowOff>13209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1" y="254001"/>
          <a:ext cx="2171700" cy="521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140458</xdr:colOff>
      <xdr:row>70</xdr:row>
      <xdr:rowOff>85725</xdr:rowOff>
    </xdr:from>
    <xdr:to>
      <xdr:col>32</xdr:col>
      <xdr:colOff>144669</xdr:colOff>
      <xdr:row>76</xdr:row>
      <xdr:rowOff>22725</xdr:rowOff>
    </xdr:to>
    <xdr:pic>
      <xdr:nvPicPr>
        <xdr:cNvPr id="2" name="Imagem 1" descr="Link para as tabelas de equipamentos certificados pelo Programa Nacional de Conservação de Energia Elétrica (Procel), executado pela Eletrobrás e coordenado pelo Ministério das Minas e Energia (MME)." title="Procel">
          <a:hlinkClick xmlns:r="http://schemas.openxmlformats.org/officeDocument/2006/relationships" r:id="rId1" tooltip="Link para as tabelas de equipamentos contemplados com o Selo Procel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69958" y="23707725"/>
          <a:ext cx="486811" cy="108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30</xdr:col>
      <xdr:colOff>28575</xdr:colOff>
      <xdr:row>77</xdr:row>
      <xdr:rowOff>95250</xdr:rowOff>
    </xdr:from>
    <xdr:to>
      <xdr:col>33</xdr:col>
      <xdr:colOff>2912</xdr:colOff>
      <xdr:row>83</xdr:row>
      <xdr:rowOff>32250</xdr:rowOff>
    </xdr:to>
    <xdr:pic>
      <xdr:nvPicPr>
        <xdr:cNvPr id="3" name="Imagem 2" descr="Link para as tabelas de equipamentos certificados pelo Programa Brasileiro de Etiquetagem (PBE), coordenado pelo Instituto Nacional de Metrologia, Qualidade e Tecnologia (Inmetro)." title="Programa Brasileiro de Etiquetagem">
          <a:hlinkClick xmlns:r="http://schemas.openxmlformats.org/officeDocument/2006/relationships" r:id="rId3" tooltip="Link para as tabelas de equipamentos contemplados no Programa Brasileiro de Etiquetagem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" t="2156" r="37055" b="3231"/>
        <a:stretch/>
      </xdr:blipFill>
      <xdr:spPr bwMode="auto">
        <a:xfrm>
          <a:off x="7458075" y="25050750"/>
          <a:ext cx="704587" cy="108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247648</xdr:colOff>
      <xdr:row>144</xdr:row>
      <xdr:rowOff>190499</xdr:rowOff>
    </xdr:from>
    <xdr:to>
      <xdr:col>11</xdr:col>
      <xdr:colOff>741598</xdr:colOff>
      <xdr:row>167</xdr:row>
      <xdr:rowOff>128999</xdr:rowOff>
    </xdr:to>
    <xdr:graphicFrame macro="">
      <xdr:nvGraphicFramePr>
        <xdr:cNvPr id="2" name="Acompanhamento" descr="Gráfico representando a evolução do cronograma financeiro do projeto, demonstrando a evolução dos desembolsos realizados através do Programa de Eficiência Energética (PEE), recursos de contrapartida (do consumidor ou de terceiros) e o do projeto como um todo." title="Gráfico de evolução de desembolsos do projeto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247648</xdr:colOff>
      <xdr:row>60</xdr:row>
      <xdr:rowOff>190499</xdr:rowOff>
    </xdr:from>
    <xdr:to>
      <xdr:col>6</xdr:col>
      <xdr:colOff>517348</xdr:colOff>
      <xdr:row>83</xdr:row>
      <xdr:rowOff>128999</xdr:rowOff>
    </xdr:to>
    <xdr:graphicFrame macro="">
      <xdr:nvGraphicFramePr>
        <xdr:cNvPr id="4" name="Acompanhamento" descr="Gráfico representando a evolução do cronograma financeiro do projeto, demonstrando a evolução dos desembolsos realizados através do Programa de Eficiência Energética (PEE), recursos de contrapartida (do consumidor ou de terceiros) e o do projeto como um todo." title="Gráfico de evolução de desembolsos do projeto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050945/AppData/Local/Temp/notesEA312D/Planilha%20RCB%20PEE%20COPEL%20-%20Resolu&#231;&#227;o%20ANEEL%202402_2018%20-%20Vers&#227;o01(limpar%20hist&#243;ric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Ajuda"/>
      <sheetName val="RCB"/>
      <sheetName val="CustoContábil"/>
      <sheetName val="DiagOrç"/>
      <sheetName val="DiagCusto"/>
      <sheetName val="GestãoProjOrç"/>
      <sheetName val="GestãoProjCusto"/>
      <sheetName val="MktOrç"/>
      <sheetName val="MktCusto"/>
      <sheetName val="M&amp;VOrç"/>
      <sheetName val="M&amp;VCusto"/>
      <sheetName val="TreinOrç"/>
      <sheetName val="TreinCusto"/>
      <sheetName val="IlumOrç"/>
      <sheetName val="IlumCusto"/>
      <sheetName val="IlumBenef"/>
      <sheetName val="CondAmbOrç"/>
      <sheetName val="CondAmbCusto"/>
      <sheetName val="CondAmbBenef"/>
      <sheetName val="MotorOrç"/>
      <sheetName val="MotorCusto"/>
      <sheetName val="MotorBenef"/>
      <sheetName val="RefrigOrç"/>
      <sheetName val="RefrigCusto"/>
      <sheetName val="RefrigBenef"/>
      <sheetName val="SolarOrç"/>
      <sheetName val="SolarCusto"/>
      <sheetName val="SolarBenef"/>
      <sheetName val="HospOrç"/>
      <sheetName val="HospCusto"/>
      <sheetName val="HospBenef"/>
      <sheetName val="OutrosOrç"/>
      <sheetName val="OutrosCusto"/>
      <sheetName val="OutrosBenef"/>
      <sheetName val="FIOrç"/>
      <sheetName val="FICusto"/>
      <sheetName val="FIBenef"/>
      <sheetName val="Cronograma"/>
      <sheetName val="Avaliação"/>
      <sheetName val="ContrDesemp"/>
      <sheetName val="Apoio"/>
      <sheetName val="CEE CED"/>
    </sheetNames>
    <sheetDataSet>
      <sheetData sheetId="0">
        <row r="8">
          <cell r="J8" t="str">
            <v>Selecione a tipologia</v>
          </cell>
        </row>
      </sheetData>
      <sheetData sheetId="1" refreshError="1"/>
      <sheetData sheetId="2">
        <row r="7">
          <cell r="H7">
            <v>0</v>
          </cell>
        </row>
      </sheetData>
      <sheetData sheetId="3">
        <row r="20">
          <cell r="D2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4">
          <cell r="G4" t="str">
            <v>Selecione o município</v>
          </cell>
          <cell r="O4" t="str">
            <v>--</v>
          </cell>
          <cell r="S4" t="str">
            <v>Selecione a tipologia</v>
          </cell>
          <cell r="AK4" t="str">
            <v>Selecione o tipo de instrumento contratual</v>
          </cell>
          <cell r="AN4" t="str">
            <v>Selecione o tipo de empresa</v>
          </cell>
          <cell r="AT4" t="str">
            <v>Selecione a modalidade tarifária</v>
          </cell>
          <cell r="BX4" t="str">
            <v>Aracaju (SE)</v>
          </cell>
          <cell r="CA4">
            <v>0</v>
          </cell>
          <cell r="CC4">
            <v>0.19999999999999996</v>
          </cell>
        </row>
        <row r="5">
          <cell r="G5" t="str">
            <v>Diversos municípios</v>
          </cell>
          <cell r="O5" t="str">
            <v>AC</v>
          </cell>
          <cell r="S5" t="str">
            <v>Industrial</v>
          </cell>
          <cell r="AK5" t="str">
            <v>Contrato de Desempenho</v>
          </cell>
          <cell r="AN5" t="str">
            <v>Micro ou pequena empresa</v>
          </cell>
          <cell r="AT5" t="str">
            <v>Tarifa convencional</v>
          </cell>
          <cell r="BX5" t="str">
            <v>Belém (PA)</v>
          </cell>
          <cell r="CA5">
            <v>2.5000000000000001E-2</v>
          </cell>
          <cell r="CC5">
            <v>0.39999999999999991</v>
          </cell>
        </row>
        <row r="6">
          <cell r="G6" t="str">
            <v>Curitiba (PR) - LES</v>
          </cell>
          <cell r="O6" t="str">
            <v>AL</v>
          </cell>
          <cell r="S6" t="str">
            <v>Comércio e serviços</v>
          </cell>
          <cell r="AK6" t="str">
            <v>Termo de Cooperação Técnica</v>
          </cell>
          <cell r="AN6" t="str">
            <v>Demais empresas</v>
          </cell>
          <cell r="AT6" t="str">
            <v>Tarifa verde</v>
          </cell>
          <cell r="BX6" t="str">
            <v>Belo Horizonte (MG)</v>
          </cell>
          <cell r="CA6">
            <v>0.05</v>
          </cell>
          <cell r="CC6">
            <v>0.5</v>
          </cell>
        </row>
        <row r="7">
          <cell r="G7" t="str">
            <v>Londrina (PR) - NRT</v>
          </cell>
          <cell r="O7" t="str">
            <v>AM</v>
          </cell>
          <cell r="S7" t="str">
            <v>Poder público</v>
          </cell>
          <cell r="AT7" t="str">
            <v>Tarifa azul</v>
          </cell>
          <cell r="BX7" t="str">
            <v>Brasília (DF)</v>
          </cell>
          <cell r="CA7">
            <v>7.4999999999999997E-2</v>
          </cell>
          <cell r="CC7">
            <v>0.60000000000000009</v>
          </cell>
        </row>
        <row r="8">
          <cell r="G8" t="str">
            <v>Maringá (PR) - NRO</v>
          </cell>
          <cell r="O8" t="str">
            <v>AP</v>
          </cell>
          <cell r="S8" t="str">
            <v>Serviços públicos</v>
          </cell>
          <cell r="AT8" t="str">
            <v>Tarifa branca</v>
          </cell>
          <cell r="BX8" t="str">
            <v>Campo Grande (MS)</v>
          </cell>
          <cell r="CA8">
            <v>0.1</v>
          </cell>
          <cell r="CC8">
            <v>0.8</v>
          </cell>
        </row>
        <row r="9">
          <cell r="G9" t="str">
            <v>Ponta Grossa (PR) - CSL</v>
          </cell>
          <cell r="O9" t="str">
            <v>BA</v>
          </cell>
          <cell r="S9" t="str">
            <v>Rural</v>
          </cell>
          <cell r="BX9" t="str">
            <v>Cuiabá (MT)</v>
          </cell>
          <cell r="CA9">
            <v>0.125</v>
          </cell>
          <cell r="CC9">
            <v>0.89999999999999991</v>
          </cell>
        </row>
        <row r="10">
          <cell r="G10" t="str">
            <v>Cascavel (PR) - OES</v>
          </cell>
          <cell r="O10" t="str">
            <v>CE</v>
          </cell>
          <cell r="S10" t="str">
            <v>Residencial</v>
          </cell>
          <cell r="BX10" t="str">
            <v>Curitiba (PR)</v>
          </cell>
          <cell r="CA10">
            <v>0.15</v>
          </cell>
          <cell r="CC10">
            <v>0.95</v>
          </cell>
        </row>
        <row r="11">
          <cell r="G11" t="str">
            <v>Abatiá (PR) - NRT</v>
          </cell>
          <cell r="O11" t="str">
            <v>DF</v>
          </cell>
          <cell r="S11" t="str">
            <v>Residencial baixa renda</v>
          </cell>
          <cell r="BX11" t="str">
            <v>Florianópolis (SC)</v>
          </cell>
          <cell r="CA11">
            <v>0.17499999999999999</v>
          </cell>
          <cell r="CC11">
            <v>0.96</v>
          </cell>
        </row>
        <row r="12">
          <cell r="G12" t="str">
            <v>Adrianópolis (PR) - LES</v>
          </cell>
          <cell r="O12" t="str">
            <v>ES</v>
          </cell>
          <cell r="S12" t="str">
            <v>Iluminação pública</v>
          </cell>
          <cell r="BX12" t="str">
            <v>Fortaleza (CE)</v>
          </cell>
          <cell r="CA12">
            <v>0.2</v>
          </cell>
          <cell r="CC12">
            <v>0.98</v>
          </cell>
        </row>
        <row r="13">
          <cell r="G13" t="str">
            <v>Agudos do Sul (PR) - LES</v>
          </cell>
          <cell r="O13" t="str">
            <v>GO</v>
          </cell>
          <cell r="BX13" t="str">
            <v>Goiânia (GO)</v>
          </cell>
          <cell r="CA13">
            <v>0.22500000000000001</v>
          </cell>
          <cell r="CC13">
            <v>0.99</v>
          </cell>
        </row>
        <row r="14">
          <cell r="G14" t="str">
            <v>Almirante Tamandaré (PR) - LES</v>
          </cell>
          <cell r="O14" t="str">
            <v>MA</v>
          </cell>
          <cell r="BX14" t="str">
            <v>João Pessoa (PB)</v>
          </cell>
          <cell r="CA14">
            <v>0.25</v>
          </cell>
        </row>
        <row r="15">
          <cell r="G15" t="str">
            <v>Altamira do Paraná (PR) - NRO</v>
          </cell>
          <cell r="O15" t="str">
            <v>MG</v>
          </cell>
          <cell r="BX15" t="str">
            <v>Macapá (AP)</v>
          </cell>
          <cell r="CA15">
            <v>0.27500000000000002</v>
          </cell>
        </row>
        <row r="16">
          <cell r="G16" t="str">
            <v>Alto Paraíso (PR) - NRO</v>
          </cell>
          <cell r="O16" t="str">
            <v>MS</v>
          </cell>
          <cell r="BX16" t="str">
            <v>Maceió (AL)</v>
          </cell>
          <cell r="CA16">
            <v>0.3</v>
          </cell>
        </row>
        <row r="17">
          <cell r="G17" t="str">
            <v>Alto Paraná (PR) - NRO</v>
          </cell>
          <cell r="O17" t="str">
            <v>MT</v>
          </cell>
          <cell r="BX17" t="str">
            <v>Manaus (AM)</v>
          </cell>
          <cell r="CA17">
            <v>0.32500000000000001</v>
          </cell>
        </row>
        <row r="18">
          <cell r="G18" t="str">
            <v>Alto Piquiri (PR) - NRO</v>
          </cell>
          <cell r="O18" t="str">
            <v>PA</v>
          </cell>
          <cell r="BX18" t="str">
            <v>Natal (RN)</v>
          </cell>
          <cell r="CA18">
            <v>0.35</v>
          </cell>
        </row>
        <row r="19">
          <cell r="G19" t="str">
            <v>Altônia (PR) - NRO</v>
          </cell>
          <cell r="O19" t="str">
            <v>PB</v>
          </cell>
          <cell r="BX19" t="str">
            <v>Porto Alegre (RS)</v>
          </cell>
          <cell r="CA19">
            <v>0.375</v>
          </cell>
        </row>
        <row r="20">
          <cell r="G20" t="str">
            <v>Alvorada do Sul (PR) - NRT</v>
          </cell>
          <cell r="O20" t="str">
            <v>PE</v>
          </cell>
          <cell r="BX20" t="str">
            <v>Porto Nacional (TO)</v>
          </cell>
          <cell r="CA20">
            <v>0.4</v>
          </cell>
        </row>
        <row r="21">
          <cell r="G21" t="str">
            <v>Amaporã (PR) - NRO</v>
          </cell>
          <cell r="O21" t="str">
            <v>PI</v>
          </cell>
          <cell r="BX21" t="str">
            <v>Porto Velho (RO)</v>
          </cell>
          <cell r="CA21">
            <v>0.42499999999999999</v>
          </cell>
        </row>
        <row r="22">
          <cell r="G22" t="str">
            <v>Ampére (PR) - OES</v>
          </cell>
          <cell r="O22" t="str">
            <v>PR</v>
          </cell>
          <cell r="BX22" t="str">
            <v>Recife (PE)</v>
          </cell>
          <cell r="CA22">
            <v>0.45</v>
          </cell>
        </row>
        <row r="23">
          <cell r="G23" t="str">
            <v>Anahy (PR) - OES</v>
          </cell>
          <cell r="O23" t="str">
            <v>RJ</v>
          </cell>
          <cell r="BX23" t="str">
            <v>Ribeirão Preto (SP)</v>
          </cell>
          <cell r="CA23">
            <v>0.47499999999999998</v>
          </cell>
        </row>
        <row r="24">
          <cell r="G24" t="str">
            <v>Andirá (PR) - NRT</v>
          </cell>
          <cell r="O24" t="str">
            <v>RN</v>
          </cell>
          <cell r="BX24" t="str">
            <v>Rio de Janeiro (RJ)</v>
          </cell>
          <cell r="CA24">
            <v>0.5</v>
          </cell>
        </row>
        <row r="25">
          <cell r="G25" t="str">
            <v>Ângulo (PR) - NRT</v>
          </cell>
          <cell r="O25" t="str">
            <v>RO</v>
          </cell>
          <cell r="BX25" t="str">
            <v>Salvador (BA)</v>
          </cell>
          <cell r="CA25">
            <v>0.52500000000000002</v>
          </cell>
        </row>
        <row r="26">
          <cell r="G26" t="str">
            <v>Antonina (PR) - LES</v>
          </cell>
          <cell r="O26" t="str">
            <v>RR</v>
          </cell>
          <cell r="BX26" t="str">
            <v>São Luís (MA)</v>
          </cell>
          <cell r="CA26">
            <v>0.55000000000000004</v>
          </cell>
        </row>
        <row r="27">
          <cell r="G27" t="str">
            <v>Antônio Olinto (PR) - CSL</v>
          </cell>
          <cell r="O27" t="str">
            <v>RS</v>
          </cell>
          <cell r="BX27" t="str">
            <v>São Paulo (SP)</v>
          </cell>
          <cell r="CA27">
            <v>0.57499999999999996</v>
          </cell>
        </row>
        <row r="28">
          <cell r="G28" t="str">
            <v>Apucarana (PR) - NRT</v>
          </cell>
          <cell r="O28" t="str">
            <v>SC</v>
          </cell>
          <cell r="BX28" t="str">
            <v>Teresina (PI)</v>
          </cell>
          <cell r="CA28">
            <v>0.6</v>
          </cell>
        </row>
        <row r="29">
          <cell r="G29" t="str">
            <v>Arapongas (PR) - NRT</v>
          </cell>
          <cell r="O29" t="str">
            <v>SE</v>
          </cell>
          <cell r="BX29" t="str">
            <v>Vitória (ES)</v>
          </cell>
          <cell r="CA29">
            <v>0.625</v>
          </cell>
        </row>
        <row r="30">
          <cell r="G30" t="str">
            <v>Arapoti (PR) - CSL</v>
          </cell>
          <cell r="O30" t="str">
            <v>SP</v>
          </cell>
          <cell r="CA30">
            <v>0.65</v>
          </cell>
        </row>
        <row r="31">
          <cell r="G31" t="str">
            <v>Arapuã (PR) - NRT</v>
          </cell>
          <cell r="O31" t="str">
            <v>TO</v>
          </cell>
          <cell r="CA31">
            <v>0.67500000000000004</v>
          </cell>
        </row>
        <row r="32">
          <cell r="G32" t="str">
            <v>Araruna (PR) - NRO</v>
          </cell>
          <cell r="CA32">
            <v>0.7</v>
          </cell>
        </row>
        <row r="33">
          <cell r="G33" t="str">
            <v>Araucária (PR) - LES</v>
          </cell>
          <cell r="CA33">
            <v>0.72499999999999998</v>
          </cell>
        </row>
        <row r="34">
          <cell r="G34" t="str">
            <v>Ariranha do Ivaí (PR) - NRT</v>
          </cell>
          <cell r="CA34">
            <v>0.75</v>
          </cell>
        </row>
        <row r="35">
          <cell r="G35" t="str">
            <v>Assaí (PR) - NRT</v>
          </cell>
          <cell r="CA35">
            <v>0.77500000000000002</v>
          </cell>
        </row>
        <row r="36">
          <cell r="G36" t="str">
            <v>Assis Chateaubriand (PR) - OES</v>
          </cell>
          <cell r="CA36">
            <v>0.8</v>
          </cell>
        </row>
        <row r="37">
          <cell r="G37" t="str">
            <v>Astorga (PR) - NRT</v>
          </cell>
          <cell r="CA37">
            <v>0.82499999999999996</v>
          </cell>
        </row>
        <row r="38">
          <cell r="G38" t="str">
            <v>Atalaia (PR) - NRO</v>
          </cell>
          <cell r="CA38">
            <v>0.85</v>
          </cell>
        </row>
        <row r="39">
          <cell r="G39" t="str">
            <v>Balsa Nova (PR) - LES</v>
          </cell>
          <cell r="CA39">
            <v>0.875</v>
          </cell>
        </row>
        <row r="40">
          <cell r="G40" t="str">
            <v>Bandeirantes (PR) - NRT</v>
          </cell>
          <cell r="CA40">
            <v>0.9</v>
          </cell>
        </row>
        <row r="41">
          <cell r="G41" t="str">
            <v>Barbosa Ferraz (PR) - NRO</v>
          </cell>
          <cell r="CA41">
            <v>0.92500000000000004</v>
          </cell>
        </row>
        <row r="42">
          <cell r="G42" t="str">
            <v>Barracão (PR) - OES</v>
          </cell>
          <cell r="CA42">
            <v>0.95</v>
          </cell>
        </row>
        <row r="43">
          <cell r="G43" t="str">
            <v>Bela Vista da Caroba (PR) - OES</v>
          </cell>
          <cell r="CA43">
            <v>0.97499999999999998</v>
          </cell>
        </row>
        <row r="44">
          <cell r="G44" t="str">
            <v>Bela Vista do Paraíso (PR) - NRT</v>
          </cell>
          <cell r="CA44">
            <v>1</v>
          </cell>
        </row>
        <row r="45">
          <cell r="G45" t="str">
            <v>Bituruna (PR) - CSL</v>
          </cell>
        </row>
        <row r="46">
          <cell r="G46" t="str">
            <v>Boa Esperança (PR) - NRO</v>
          </cell>
        </row>
        <row r="47">
          <cell r="G47" t="str">
            <v>Boa Esperança do Iguaçu (PR) - OES</v>
          </cell>
        </row>
        <row r="48">
          <cell r="G48" t="str">
            <v>Boa Ventura de São Roque (PR) - CSL</v>
          </cell>
        </row>
        <row r="49">
          <cell r="G49" t="str">
            <v>Boa Vista da Aparecida (PR) - OES</v>
          </cell>
        </row>
        <row r="50">
          <cell r="G50" t="str">
            <v>Bocaiúva do Sul (PR) - LES</v>
          </cell>
        </row>
        <row r="51">
          <cell r="G51" t="str">
            <v>Bom Jesus do Sul (PR) - OES</v>
          </cell>
        </row>
        <row r="52">
          <cell r="G52" t="str">
            <v>Bom Sucesso (PR) - NRT</v>
          </cell>
        </row>
        <row r="53">
          <cell r="G53" t="str">
            <v>Bom Sucesso do Sul (PR) - OES</v>
          </cell>
        </row>
        <row r="54">
          <cell r="G54" t="str">
            <v>Borrazópolis (PR) - NRT</v>
          </cell>
        </row>
        <row r="55">
          <cell r="G55" t="str">
            <v>Braganey (PR) - OES</v>
          </cell>
        </row>
        <row r="56">
          <cell r="G56" t="str">
            <v>Brasilândia do Sul (PR) - NRO</v>
          </cell>
        </row>
        <row r="57">
          <cell r="G57" t="str">
            <v>Cafeara (PR) - NRT</v>
          </cell>
        </row>
        <row r="58">
          <cell r="G58" t="str">
            <v>Cafelândia (PR) - OES</v>
          </cell>
        </row>
        <row r="59">
          <cell r="G59" t="str">
            <v>Cafezal do Sul (PR) - NRO</v>
          </cell>
        </row>
        <row r="60">
          <cell r="G60" t="str">
            <v>Califórnia (PR) - NRT</v>
          </cell>
        </row>
        <row r="61">
          <cell r="G61" t="str">
            <v>Cambará (PR) - NRT</v>
          </cell>
        </row>
        <row r="62">
          <cell r="G62" t="str">
            <v>Cambé (PR) - NRT</v>
          </cell>
        </row>
        <row r="63">
          <cell r="G63" t="str">
            <v>Cambira (PR) - NRT</v>
          </cell>
        </row>
        <row r="64">
          <cell r="G64" t="str">
            <v>Campina da Lagoa (PR) - NRO</v>
          </cell>
        </row>
        <row r="65">
          <cell r="G65" t="str">
            <v>Campina do Simão (PR) - CSL</v>
          </cell>
        </row>
        <row r="66">
          <cell r="G66" t="str">
            <v>Campina Grande do Sul (PR) - LES</v>
          </cell>
        </row>
        <row r="67">
          <cell r="G67" t="str">
            <v>Campo Bonito (PR) - OES</v>
          </cell>
        </row>
        <row r="68">
          <cell r="G68" t="str">
            <v>Campo do Tenente (PR) - LES</v>
          </cell>
        </row>
        <row r="69">
          <cell r="G69" t="str">
            <v>Campo Magro (PR) - LES</v>
          </cell>
        </row>
        <row r="70">
          <cell r="G70" t="str">
            <v>Campo Mourão (PR) - NRO</v>
          </cell>
        </row>
        <row r="71">
          <cell r="G71" t="str">
            <v>Cândido de Abreu (PR) - NRT</v>
          </cell>
        </row>
        <row r="72">
          <cell r="G72" t="str">
            <v>Candói (PR) - OES</v>
          </cell>
        </row>
        <row r="73">
          <cell r="G73" t="str">
            <v>Cantagalo (PR) - OES</v>
          </cell>
        </row>
        <row r="74">
          <cell r="G74" t="str">
            <v>Capanema (PR) - OES</v>
          </cell>
        </row>
        <row r="75">
          <cell r="G75" t="str">
            <v>Capitão Leônidas Marques (PR) - OES</v>
          </cell>
        </row>
        <row r="76">
          <cell r="G76" t="str">
            <v>Carambeí (PR) - CSL</v>
          </cell>
        </row>
        <row r="77">
          <cell r="G77" t="str">
            <v>Carlópolis (PR) - NRT</v>
          </cell>
        </row>
        <row r="78">
          <cell r="G78" t="str">
            <v>Castro (PR) - CSL</v>
          </cell>
        </row>
        <row r="79">
          <cell r="G79" t="str">
            <v>Catanduvas (PR) - OES</v>
          </cell>
        </row>
        <row r="80">
          <cell r="G80" t="str">
            <v>Centenário do Sul (PR) - NRT</v>
          </cell>
        </row>
        <row r="81">
          <cell r="G81" t="str">
            <v>Cerro Azul (PR) - LES</v>
          </cell>
        </row>
        <row r="82">
          <cell r="G82" t="str">
            <v>Céu Azul (PR) - OES</v>
          </cell>
        </row>
        <row r="83">
          <cell r="G83" t="str">
            <v>Chopinzinho (PR) - OES</v>
          </cell>
        </row>
        <row r="84">
          <cell r="G84" t="str">
            <v>Cianorte (PR) - NRO</v>
          </cell>
        </row>
        <row r="85">
          <cell r="G85" t="str">
            <v>Cidade Gaúcha (PR) - NRO</v>
          </cell>
        </row>
        <row r="86">
          <cell r="G86" t="str">
            <v>Clevelândia (PR) - OES</v>
          </cell>
        </row>
        <row r="87">
          <cell r="G87" t="str">
            <v>Colombo (PR) - LES</v>
          </cell>
        </row>
        <row r="88">
          <cell r="G88" t="str">
            <v>Colorado (PR) - NRO</v>
          </cell>
        </row>
        <row r="89">
          <cell r="G89" t="str">
            <v>Congonhinhas (PR) - NRT</v>
          </cell>
        </row>
        <row r="90">
          <cell r="G90" t="str">
            <v>Conselheiro Mairinck (PR) - NRT</v>
          </cell>
        </row>
        <row r="91">
          <cell r="G91" t="str">
            <v>Contenda (PR) - LES</v>
          </cell>
        </row>
        <row r="92">
          <cell r="G92" t="str">
            <v>Corbélia (PR) - OES</v>
          </cell>
        </row>
        <row r="93">
          <cell r="G93" t="str">
            <v>Cornélio Procópio (PR) - NRT</v>
          </cell>
        </row>
        <row r="94">
          <cell r="G94" t="str">
            <v>Coronel Domingos Soares (PR) - OES</v>
          </cell>
        </row>
        <row r="95">
          <cell r="G95" t="str">
            <v>Coronel Vivida (PR) - OES</v>
          </cell>
        </row>
        <row r="96">
          <cell r="G96" t="str">
            <v>Corumbataí do Sul (PR) - NRO</v>
          </cell>
        </row>
        <row r="97">
          <cell r="G97" t="str">
            <v>Cruz Machado (PR) - CSL</v>
          </cell>
        </row>
        <row r="98">
          <cell r="G98" t="str">
            <v>Cruzeiro do Iguaçu (PR) - OES</v>
          </cell>
        </row>
        <row r="99">
          <cell r="G99" t="str">
            <v>Cruzeiro do Oeste (PR) - NRO</v>
          </cell>
        </row>
        <row r="100">
          <cell r="G100" t="str">
            <v>Cruzeiro do Sul (PR) - NRO</v>
          </cell>
        </row>
        <row r="101">
          <cell r="G101" t="str">
            <v>Cruzmaltina (PR) - NRT</v>
          </cell>
        </row>
        <row r="102">
          <cell r="G102" t="str">
            <v>Curiúva (PR) - CSL</v>
          </cell>
        </row>
        <row r="103">
          <cell r="G103" t="str">
            <v>Diamante do Norte (PR) - NRO</v>
          </cell>
        </row>
        <row r="104">
          <cell r="G104" t="str">
            <v>Diamante do Oeste (PR) - OES</v>
          </cell>
        </row>
        <row r="105">
          <cell r="G105" t="str">
            <v>Diamante do Sul (PR) - OES</v>
          </cell>
        </row>
        <row r="106">
          <cell r="G106" t="str">
            <v>Dois Vizinhos (PR) - OES</v>
          </cell>
        </row>
        <row r="107">
          <cell r="G107" t="str">
            <v>Douradina (PR) - NRO</v>
          </cell>
        </row>
        <row r="108">
          <cell r="G108" t="str">
            <v>Doutor Camargo (PR) - NRO</v>
          </cell>
        </row>
        <row r="109">
          <cell r="G109" t="str">
            <v>Doutor Ulysses (PR) - LES</v>
          </cell>
        </row>
        <row r="110">
          <cell r="G110" t="str">
            <v>Enéas Marques (PR) - OES</v>
          </cell>
        </row>
        <row r="111">
          <cell r="G111" t="str">
            <v>Engenheiro Beltrão (PR) - NRO</v>
          </cell>
        </row>
        <row r="112">
          <cell r="G112" t="str">
            <v>Entre Rios do Oeste (PR) - OES</v>
          </cell>
        </row>
        <row r="113">
          <cell r="G113" t="str">
            <v>Esperança Nova (PR) - NRO</v>
          </cell>
        </row>
        <row r="114">
          <cell r="G114" t="str">
            <v>Espigão Alto do Iguaçu (PR) - OES</v>
          </cell>
        </row>
        <row r="115">
          <cell r="G115" t="str">
            <v>Farol (PR) - NRO</v>
          </cell>
        </row>
        <row r="116">
          <cell r="G116" t="str">
            <v>Faxinal (PR) - NRT</v>
          </cell>
        </row>
        <row r="117">
          <cell r="G117" t="str">
            <v>Fazenda Rio Grande (PR) - LES</v>
          </cell>
        </row>
        <row r="118">
          <cell r="G118" t="str">
            <v>Fênix (PR) - NRO</v>
          </cell>
        </row>
        <row r="119">
          <cell r="G119" t="str">
            <v>Fernandes Pinheiro (PR) - CSL</v>
          </cell>
        </row>
        <row r="120">
          <cell r="G120" t="str">
            <v>Figueira (PR) - CSL</v>
          </cell>
        </row>
        <row r="121">
          <cell r="G121" t="str">
            <v>Flor da Serra do Sul (PR) - OES</v>
          </cell>
        </row>
        <row r="122">
          <cell r="G122" t="str">
            <v>Floraí (PR) - NRO</v>
          </cell>
        </row>
        <row r="123">
          <cell r="G123" t="str">
            <v>Floresta (PR) - NRO</v>
          </cell>
        </row>
        <row r="124">
          <cell r="G124" t="str">
            <v>Florestópolis (PR) - NRT</v>
          </cell>
        </row>
        <row r="125">
          <cell r="G125" t="str">
            <v>Flórida (PR) - NRT</v>
          </cell>
        </row>
        <row r="126">
          <cell r="G126" t="str">
            <v>Formosa do Oeste (PR) - OES</v>
          </cell>
        </row>
        <row r="127">
          <cell r="G127" t="str">
            <v>Foz do Iguaçu (PR) - OES</v>
          </cell>
        </row>
        <row r="128">
          <cell r="G128" t="str">
            <v>Foz do Jordão (PR) - OES</v>
          </cell>
        </row>
        <row r="129">
          <cell r="G129" t="str">
            <v>Francisco Alves (PR) - NRO</v>
          </cell>
        </row>
        <row r="130">
          <cell r="G130" t="str">
            <v>Francisco Beltrão (PR) - OES</v>
          </cell>
        </row>
        <row r="131">
          <cell r="G131" t="str">
            <v>General Carneiro (PR) - CSL</v>
          </cell>
        </row>
        <row r="132">
          <cell r="G132" t="str">
            <v>Godoy Moreira (PR) - NRT</v>
          </cell>
        </row>
        <row r="133">
          <cell r="G133" t="str">
            <v>Goioerê (PR) - NRO</v>
          </cell>
        </row>
        <row r="134">
          <cell r="G134" t="str">
            <v>Goioxim (PR) - OES</v>
          </cell>
        </row>
        <row r="135">
          <cell r="G135" t="str">
            <v>Grandes Rios (PR) - NRT</v>
          </cell>
        </row>
        <row r="136">
          <cell r="G136" t="str">
            <v>Guaíra (PR) - OES</v>
          </cell>
        </row>
        <row r="137">
          <cell r="G137" t="str">
            <v>Guairacá (PR) - NRO</v>
          </cell>
        </row>
        <row r="138">
          <cell r="G138" t="str">
            <v>Guamiranga (PR) - CSL</v>
          </cell>
        </row>
        <row r="139">
          <cell r="G139" t="str">
            <v>Guapirama (PR) - NRT</v>
          </cell>
        </row>
        <row r="140">
          <cell r="G140" t="str">
            <v>Guaporema (PR) - NRO</v>
          </cell>
        </row>
        <row r="141">
          <cell r="G141" t="str">
            <v>Guaraci (PR) - NRT</v>
          </cell>
        </row>
        <row r="142">
          <cell r="G142" t="str">
            <v>Guaraniaçu (PR) - OES</v>
          </cell>
        </row>
        <row r="143">
          <cell r="G143" t="str">
            <v>Guarapuava (PR) - CSL</v>
          </cell>
        </row>
        <row r="144">
          <cell r="G144" t="str">
            <v>Guaraqueçaba (PR) - LES</v>
          </cell>
        </row>
        <row r="145">
          <cell r="G145" t="str">
            <v>Guaratuba (PR) - LES</v>
          </cell>
        </row>
        <row r="146">
          <cell r="G146" t="str">
            <v>Honório Serpa (PR) - OES</v>
          </cell>
        </row>
        <row r="147">
          <cell r="G147" t="str">
            <v>Ibaiti (PR) - NRT</v>
          </cell>
        </row>
        <row r="148">
          <cell r="G148" t="str">
            <v>Ibema (PR) - OES</v>
          </cell>
        </row>
        <row r="149">
          <cell r="G149" t="str">
            <v>Ibiporã (PR) - NRT</v>
          </cell>
        </row>
        <row r="150">
          <cell r="G150" t="str">
            <v>Icaraíma (PR) - NRO</v>
          </cell>
        </row>
        <row r="151">
          <cell r="G151" t="str">
            <v>Iguaraçu (PR) - NRT</v>
          </cell>
        </row>
        <row r="152">
          <cell r="G152" t="str">
            <v>Iguatu (PR) - OES</v>
          </cell>
        </row>
        <row r="153">
          <cell r="G153" t="str">
            <v>Imbaú (PR) - CSL</v>
          </cell>
        </row>
        <row r="154">
          <cell r="G154" t="str">
            <v>Imbituva (PR) - CSL</v>
          </cell>
        </row>
        <row r="155">
          <cell r="G155" t="str">
            <v>Inácio Martins (PR) - CSL</v>
          </cell>
        </row>
        <row r="156">
          <cell r="G156" t="str">
            <v>Inajá (PR) - NRO</v>
          </cell>
        </row>
        <row r="157">
          <cell r="G157" t="str">
            <v>Indianópolis (PR) - NRO</v>
          </cell>
        </row>
        <row r="158">
          <cell r="G158" t="str">
            <v>Ipiranga (PR) - CSL</v>
          </cell>
        </row>
        <row r="159">
          <cell r="G159" t="str">
            <v>Iporã (PR) - NRO</v>
          </cell>
        </row>
        <row r="160">
          <cell r="G160" t="str">
            <v>Iracema do Oeste (PR) - OES</v>
          </cell>
        </row>
        <row r="161">
          <cell r="G161" t="str">
            <v>Irati (PR) - CSL</v>
          </cell>
        </row>
        <row r="162">
          <cell r="G162" t="str">
            <v>Iretama (PR) - NRO</v>
          </cell>
        </row>
        <row r="163">
          <cell r="G163" t="str">
            <v>Itaguajé (PR) - NRO</v>
          </cell>
        </row>
        <row r="164">
          <cell r="G164" t="str">
            <v>Itaipulândia (PR) - OES</v>
          </cell>
        </row>
        <row r="165">
          <cell r="G165" t="str">
            <v>Itambaracá (PR) - NRT</v>
          </cell>
        </row>
        <row r="166">
          <cell r="G166" t="str">
            <v>Itambé (PR) - NRO</v>
          </cell>
        </row>
        <row r="167">
          <cell r="G167" t="str">
            <v>Itapejara d'Oeste (PR) - OES</v>
          </cell>
        </row>
        <row r="168">
          <cell r="G168" t="str">
            <v>Itaperuçu (PR) - LES</v>
          </cell>
        </row>
        <row r="169">
          <cell r="G169" t="str">
            <v>Itaúna do Sul (PR) - NRO</v>
          </cell>
        </row>
        <row r="170">
          <cell r="G170" t="str">
            <v>Ivaí (PR) - CSL</v>
          </cell>
        </row>
        <row r="171">
          <cell r="G171" t="str">
            <v>Ivaiporã (PR) - NRT</v>
          </cell>
        </row>
        <row r="172">
          <cell r="G172" t="str">
            <v>Ivaté (PR) - NRO</v>
          </cell>
        </row>
        <row r="173">
          <cell r="G173" t="str">
            <v>Ivatuba (PR) - NRO</v>
          </cell>
        </row>
        <row r="174">
          <cell r="G174" t="str">
            <v>Jaboti (PR) - NRT</v>
          </cell>
        </row>
        <row r="175">
          <cell r="G175" t="str">
            <v>Jaguapitã (PR) - NRT</v>
          </cell>
        </row>
        <row r="176">
          <cell r="G176" t="str">
            <v>Jaguariaíva (PR) - CSL</v>
          </cell>
        </row>
        <row r="177">
          <cell r="G177" t="str">
            <v>Jandaia do Sul (PR) - NRT</v>
          </cell>
        </row>
        <row r="178">
          <cell r="G178" t="str">
            <v>Janiópolis (PR) - NRO</v>
          </cell>
        </row>
        <row r="179">
          <cell r="G179" t="str">
            <v>Japira (PR) - NRT</v>
          </cell>
        </row>
        <row r="180">
          <cell r="G180" t="str">
            <v>Japurá (PR) - NRO</v>
          </cell>
        </row>
        <row r="181">
          <cell r="G181" t="str">
            <v>Jardim Alegre (PR) - NRT</v>
          </cell>
        </row>
        <row r="182">
          <cell r="G182" t="str">
            <v>Jardim Olinda (PR) - NRO</v>
          </cell>
        </row>
        <row r="183">
          <cell r="G183" t="str">
            <v>Jataizinho (PR) - NRT</v>
          </cell>
        </row>
        <row r="184">
          <cell r="G184" t="str">
            <v>Jesuítas (PR) - OES</v>
          </cell>
        </row>
        <row r="185">
          <cell r="G185" t="str">
            <v>Joaquim Távora (PR) - NRT</v>
          </cell>
        </row>
        <row r="186">
          <cell r="G186" t="str">
            <v>Jundiaí do Sul (PR) - NRT</v>
          </cell>
        </row>
        <row r="187">
          <cell r="G187" t="str">
            <v>Juranda (PR) - NRO</v>
          </cell>
        </row>
        <row r="188">
          <cell r="G188" t="str">
            <v>Jussara (PR) - NRO</v>
          </cell>
        </row>
        <row r="189">
          <cell r="G189" t="str">
            <v>Kalore (PR) - NRT</v>
          </cell>
        </row>
        <row r="190">
          <cell r="G190" t="str">
            <v>Lapa (PR) - LES</v>
          </cell>
        </row>
        <row r="191">
          <cell r="G191" t="str">
            <v>Laranjal (PR) - CSL</v>
          </cell>
        </row>
        <row r="192">
          <cell r="G192" t="str">
            <v>Laranjeiras do Sul (PR) - OES</v>
          </cell>
        </row>
        <row r="193">
          <cell r="G193" t="str">
            <v>Leópolis (PR) - NRT</v>
          </cell>
        </row>
        <row r="194">
          <cell r="G194" t="str">
            <v>Lidianópolis (PR) - NRT</v>
          </cell>
        </row>
        <row r="195">
          <cell r="G195" t="str">
            <v>Lindoeste (PR) - OES</v>
          </cell>
        </row>
        <row r="196">
          <cell r="G196" t="str">
            <v>Loanda (PR) - NRO</v>
          </cell>
        </row>
        <row r="197">
          <cell r="G197" t="str">
            <v>Lobato (PR) - NRT</v>
          </cell>
        </row>
        <row r="198">
          <cell r="G198" t="str">
            <v>Luiziana (PR) - NRO</v>
          </cell>
        </row>
        <row r="199">
          <cell r="G199" t="str">
            <v>Lunardelli (PR) - NRT</v>
          </cell>
        </row>
        <row r="200">
          <cell r="G200" t="str">
            <v>Lupionópolis (PR) - NRT</v>
          </cell>
        </row>
        <row r="201">
          <cell r="G201" t="str">
            <v>Mallet (PR) - CSL</v>
          </cell>
        </row>
        <row r="202">
          <cell r="G202" t="str">
            <v>Mamborê (PR) - NRO</v>
          </cell>
        </row>
        <row r="203">
          <cell r="G203" t="str">
            <v>Mandaguaçu (PR) - NRO</v>
          </cell>
        </row>
        <row r="204">
          <cell r="G204" t="str">
            <v>Mandaguari (PR) - NRO</v>
          </cell>
        </row>
        <row r="205">
          <cell r="G205" t="str">
            <v>Mandirituba (PR) - LES</v>
          </cell>
        </row>
        <row r="206">
          <cell r="G206" t="str">
            <v>Manfrinópolis (PR) - OES</v>
          </cell>
        </row>
        <row r="207">
          <cell r="G207" t="str">
            <v>Mangueirinha (PR) - OES</v>
          </cell>
        </row>
        <row r="208">
          <cell r="G208" t="str">
            <v>Manoel Ribas (PR) - NRT</v>
          </cell>
        </row>
        <row r="209">
          <cell r="G209" t="str">
            <v>Marechal Cândido Rondon (PR) - OES</v>
          </cell>
        </row>
        <row r="210">
          <cell r="G210" t="str">
            <v>Maria Helena (PR) - NRO</v>
          </cell>
        </row>
        <row r="211">
          <cell r="G211" t="str">
            <v>Marialva (PR) - NRO</v>
          </cell>
        </row>
        <row r="212">
          <cell r="G212" t="str">
            <v>Marilândia do Sul (PR) - NRT</v>
          </cell>
        </row>
        <row r="213">
          <cell r="G213" t="str">
            <v>Marilena (PR) - NRO</v>
          </cell>
        </row>
        <row r="214">
          <cell r="G214" t="str">
            <v>Mariluz (PR) - NRO</v>
          </cell>
        </row>
        <row r="215">
          <cell r="G215" t="str">
            <v>Mariópolis (PR) - OES</v>
          </cell>
        </row>
        <row r="216">
          <cell r="G216" t="str">
            <v>Maripá (PR) - OES</v>
          </cell>
        </row>
        <row r="217">
          <cell r="G217" t="str">
            <v>Marmeleiro (PR) - OES</v>
          </cell>
        </row>
        <row r="218">
          <cell r="G218" t="str">
            <v>Marquinho (PR) - OES</v>
          </cell>
        </row>
        <row r="219">
          <cell r="G219" t="str">
            <v>Marumbi (PR) - NRT</v>
          </cell>
        </row>
        <row r="220">
          <cell r="G220" t="str">
            <v>Matelândia (PR) - OES</v>
          </cell>
        </row>
        <row r="221">
          <cell r="G221" t="str">
            <v>Matinhos (PR) - LES</v>
          </cell>
        </row>
        <row r="222">
          <cell r="G222" t="str">
            <v>Mato Rico (PR) - NRO</v>
          </cell>
        </row>
        <row r="223">
          <cell r="G223" t="str">
            <v>Mauá da Serra (PR) - NRT</v>
          </cell>
        </row>
        <row r="224">
          <cell r="G224" t="str">
            <v>Medianeira (PR) - OES</v>
          </cell>
        </row>
        <row r="225">
          <cell r="G225" t="str">
            <v>Mercedes (PR) - OES</v>
          </cell>
        </row>
        <row r="226">
          <cell r="G226" t="str">
            <v>Mirador (PR) - NRO</v>
          </cell>
        </row>
        <row r="227">
          <cell r="G227" t="str">
            <v>Miraselva (PR) - NRT</v>
          </cell>
        </row>
        <row r="228">
          <cell r="G228" t="str">
            <v>Missal (PR) - OES</v>
          </cell>
        </row>
        <row r="229">
          <cell r="G229" t="str">
            <v>Moreira Sales (PR) - NRO</v>
          </cell>
        </row>
        <row r="230">
          <cell r="G230" t="str">
            <v>Morretes (PR) - LES</v>
          </cell>
        </row>
        <row r="231">
          <cell r="G231" t="str">
            <v>Munhoz de Melo (PR) - NRT</v>
          </cell>
        </row>
        <row r="232">
          <cell r="G232" t="str">
            <v>Nossa Senhora das Graças (PR) - NRT</v>
          </cell>
        </row>
        <row r="233">
          <cell r="G233" t="str">
            <v>Nova Aliança do Ivaí (PR) - NRO</v>
          </cell>
        </row>
        <row r="234">
          <cell r="G234" t="str">
            <v>Nova América da Colina (PR) - NRT</v>
          </cell>
        </row>
        <row r="235">
          <cell r="G235" t="str">
            <v>Nova Aurora (PR) - OES</v>
          </cell>
        </row>
        <row r="236">
          <cell r="G236" t="str">
            <v>Nova Cantu (PR) - NRO</v>
          </cell>
        </row>
        <row r="237">
          <cell r="G237" t="str">
            <v>Nova Esperança (PR) - NRO</v>
          </cell>
        </row>
        <row r="238">
          <cell r="G238" t="str">
            <v>Nova Esperança do Sudoeste (PR) - OES</v>
          </cell>
        </row>
        <row r="239">
          <cell r="G239" t="str">
            <v>Nova Fátima (PR) - NRT</v>
          </cell>
        </row>
        <row r="240">
          <cell r="G240" t="str">
            <v>Nova Laranjeiras (PR) - OES</v>
          </cell>
        </row>
        <row r="241">
          <cell r="G241" t="str">
            <v>Nova Londrina (PR) - NRO</v>
          </cell>
        </row>
        <row r="242">
          <cell r="G242" t="str">
            <v>Nova Olímpia (PR) - NRO</v>
          </cell>
        </row>
        <row r="243">
          <cell r="G243" t="str">
            <v>Nova Prata do Iguaçu (PR) - OES</v>
          </cell>
        </row>
        <row r="244">
          <cell r="G244" t="str">
            <v>Nova Santa Bárbara (PR) - NRT</v>
          </cell>
        </row>
        <row r="245">
          <cell r="G245" t="str">
            <v>Nova Santa Rosa (PR) - OES</v>
          </cell>
        </row>
        <row r="246">
          <cell r="G246" t="str">
            <v>Nova Tebas (PR) - NRO</v>
          </cell>
        </row>
        <row r="247">
          <cell r="G247" t="str">
            <v>Novo Itacolomi (PR) - NRT</v>
          </cell>
        </row>
        <row r="248">
          <cell r="G248" t="str">
            <v>Ortigueira (PR) - CSL</v>
          </cell>
        </row>
        <row r="249">
          <cell r="G249" t="str">
            <v>Ourizona (PR) - NRO</v>
          </cell>
        </row>
        <row r="250">
          <cell r="G250" t="str">
            <v>Ouro Verde do Oeste (PR) - OES</v>
          </cell>
        </row>
        <row r="251">
          <cell r="G251" t="str">
            <v>Paiçandu (PR) - NRO</v>
          </cell>
        </row>
        <row r="252">
          <cell r="G252" t="str">
            <v>Palmas (PR) - OES</v>
          </cell>
        </row>
        <row r="253">
          <cell r="G253" t="str">
            <v>Palmeira (PR) - CSL</v>
          </cell>
        </row>
        <row r="254">
          <cell r="G254" t="str">
            <v>Palmital (PR) - CSL</v>
          </cell>
        </row>
        <row r="255">
          <cell r="G255" t="str">
            <v>Palotina (PR) - OES</v>
          </cell>
        </row>
        <row r="256">
          <cell r="G256" t="str">
            <v>Paraíso do Norte (PR) - NRO</v>
          </cell>
        </row>
        <row r="257">
          <cell r="G257" t="str">
            <v>Paranacity (PR) - NRO</v>
          </cell>
        </row>
        <row r="258">
          <cell r="G258" t="str">
            <v>Paranaguá (PR) - LES</v>
          </cell>
        </row>
        <row r="259">
          <cell r="G259" t="str">
            <v>Paranapoema (PR) - NRO</v>
          </cell>
        </row>
        <row r="260">
          <cell r="G260" t="str">
            <v>Paranavaí (PR) - NRO</v>
          </cell>
        </row>
        <row r="261">
          <cell r="G261" t="str">
            <v>Pato Bragado (PR) - OES</v>
          </cell>
        </row>
        <row r="262">
          <cell r="G262" t="str">
            <v>Pato Branco (PR) - OES</v>
          </cell>
        </row>
        <row r="263">
          <cell r="G263" t="str">
            <v>Paula Freitas (PR) - CSL</v>
          </cell>
        </row>
        <row r="264">
          <cell r="G264" t="str">
            <v>Paulo Frontin (PR) - CSL</v>
          </cell>
        </row>
        <row r="265">
          <cell r="G265" t="str">
            <v>Peabiru (PR) - NRO</v>
          </cell>
        </row>
        <row r="266">
          <cell r="G266" t="str">
            <v>Perobal (PR) - NRO</v>
          </cell>
        </row>
        <row r="267">
          <cell r="G267" t="str">
            <v>Pérola (PR) - NRO</v>
          </cell>
        </row>
        <row r="268">
          <cell r="G268" t="str">
            <v>Pérola d'Oeste (PR) - OES</v>
          </cell>
        </row>
        <row r="269">
          <cell r="G269" t="str">
            <v>Piên (PR) - LES</v>
          </cell>
        </row>
        <row r="270">
          <cell r="G270" t="str">
            <v>Pinhais (PR) - LES</v>
          </cell>
        </row>
        <row r="271">
          <cell r="G271" t="str">
            <v>Pinhal de São Bento (PR) - OES</v>
          </cell>
        </row>
        <row r="272">
          <cell r="G272" t="str">
            <v>Pinhalão (PR) - NRT</v>
          </cell>
        </row>
        <row r="273">
          <cell r="G273" t="str">
            <v>Pinhão (PR) - CSL</v>
          </cell>
        </row>
        <row r="274">
          <cell r="G274" t="str">
            <v>Piraí do Sul (PR) - CSL</v>
          </cell>
        </row>
        <row r="275">
          <cell r="G275" t="str">
            <v>Piraquara (PR) - LES</v>
          </cell>
        </row>
        <row r="276">
          <cell r="G276" t="str">
            <v>Pitanga (PR) - CSL</v>
          </cell>
        </row>
        <row r="277">
          <cell r="G277" t="str">
            <v>Pitangueiras (PR) - NRT</v>
          </cell>
        </row>
        <row r="278">
          <cell r="G278" t="str">
            <v>Planaltina do Paraná (PR) - NRO</v>
          </cell>
        </row>
        <row r="279">
          <cell r="G279" t="str">
            <v>Planalto (PR) - OES</v>
          </cell>
        </row>
        <row r="280">
          <cell r="G280" t="str">
            <v>Pontal do Paraná (PR) - LES</v>
          </cell>
        </row>
        <row r="281">
          <cell r="G281" t="str">
            <v>Porecatu (PR) - NRT</v>
          </cell>
        </row>
        <row r="282">
          <cell r="G282" t="str">
            <v>Porto Amazonas (PR) - CSL</v>
          </cell>
        </row>
        <row r="283">
          <cell r="G283" t="str">
            <v>Porto Barreiro (PR) - OES</v>
          </cell>
        </row>
        <row r="284">
          <cell r="G284" t="str">
            <v>Porto Rico (PR) - NRO</v>
          </cell>
        </row>
        <row r="285">
          <cell r="G285" t="str">
            <v>Porto União (SC) - CSL</v>
          </cell>
        </row>
        <row r="286">
          <cell r="G286" t="str">
            <v>Porto Vitória (PR) - CSL</v>
          </cell>
        </row>
        <row r="287">
          <cell r="G287" t="str">
            <v>Prado Ferreira (PR) - NRT</v>
          </cell>
        </row>
        <row r="288">
          <cell r="G288" t="str">
            <v>Pranchita (PR) - OES</v>
          </cell>
        </row>
        <row r="289">
          <cell r="G289" t="str">
            <v>Presidente Castelo Branco (PR) - NRO</v>
          </cell>
        </row>
        <row r="290">
          <cell r="G290" t="str">
            <v>Primeiro de Maio (PR) - NRT</v>
          </cell>
        </row>
        <row r="291">
          <cell r="G291" t="str">
            <v>Prudentópolis (PR) - CSL</v>
          </cell>
        </row>
        <row r="292">
          <cell r="G292" t="str">
            <v>Quarto Centenário (PR) - NRO</v>
          </cell>
        </row>
        <row r="293">
          <cell r="G293" t="str">
            <v>Quatiguá (PR) - NRT</v>
          </cell>
        </row>
        <row r="294">
          <cell r="G294" t="str">
            <v>Quatro Barras (PR) - LES</v>
          </cell>
        </row>
        <row r="295">
          <cell r="G295" t="str">
            <v>Quatro Pontes (PR) - OES</v>
          </cell>
        </row>
        <row r="296">
          <cell r="G296" t="str">
            <v>Quedas do Iguaçu (PR) - OES</v>
          </cell>
        </row>
        <row r="297">
          <cell r="G297" t="str">
            <v>Querência do Norte (PR) - NRO</v>
          </cell>
        </row>
        <row r="298">
          <cell r="G298" t="str">
            <v>Quinta do Sol (PR) - NRO</v>
          </cell>
        </row>
        <row r="299">
          <cell r="G299" t="str">
            <v>Quitandinha (PR) - LES</v>
          </cell>
        </row>
        <row r="300">
          <cell r="G300" t="str">
            <v>Ramiândia (PR) - OES</v>
          </cell>
        </row>
        <row r="301">
          <cell r="G301" t="str">
            <v>Rancho Alegre (PR) - NRT</v>
          </cell>
        </row>
        <row r="302">
          <cell r="G302" t="str">
            <v>Rancho Alegre d'Oeste (PR) - NRO</v>
          </cell>
        </row>
        <row r="303">
          <cell r="G303" t="str">
            <v>Realeza (PR) - OES</v>
          </cell>
        </row>
        <row r="304">
          <cell r="G304" t="str">
            <v>Rebouças (PR) - CSL</v>
          </cell>
        </row>
        <row r="305">
          <cell r="G305" t="str">
            <v>Renascença (PR) - OES</v>
          </cell>
        </row>
        <row r="306">
          <cell r="G306" t="str">
            <v>Reserva (PR) - CSL</v>
          </cell>
        </row>
        <row r="307">
          <cell r="G307" t="str">
            <v>Reserva do Iguaçu (PR) - OES</v>
          </cell>
        </row>
        <row r="308">
          <cell r="G308" t="str">
            <v>Ribeirão do Pinhal (PR) - NRT</v>
          </cell>
        </row>
        <row r="309">
          <cell r="G309" t="str">
            <v>Rio Azul (PR) - CSL</v>
          </cell>
        </row>
        <row r="310">
          <cell r="G310" t="str">
            <v>Rio Bom (PR) - NRT</v>
          </cell>
        </row>
        <row r="311">
          <cell r="G311" t="str">
            <v>Rio Bonito do Iguaçu (PR) - OES</v>
          </cell>
        </row>
        <row r="312">
          <cell r="G312" t="str">
            <v>Rio Branco do Ivaí (PR) - NRT</v>
          </cell>
        </row>
        <row r="313">
          <cell r="G313" t="str">
            <v>Rio Branco do Sul (PR) - LES</v>
          </cell>
        </row>
        <row r="314">
          <cell r="G314" t="str">
            <v>Rio Negro (PR) - LES</v>
          </cell>
        </row>
        <row r="315">
          <cell r="G315" t="str">
            <v>Rolândia (PR) - NRT</v>
          </cell>
        </row>
        <row r="316">
          <cell r="G316" t="str">
            <v>Roncador (PR) - NRO</v>
          </cell>
        </row>
        <row r="317">
          <cell r="G317" t="str">
            <v>Rondon (PR) - NRO</v>
          </cell>
        </row>
        <row r="318">
          <cell r="G318" t="str">
            <v>Rosário do Ivaí (PR) - NRT</v>
          </cell>
        </row>
        <row r="319">
          <cell r="G319" t="str">
            <v>Sabáudia (PR) - NRT</v>
          </cell>
        </row>
        <row r="320">
          <cell r="G320" t="str">
            <v>Salgado Filho (PR) - OES</v>
          </cell>
        </row>
        <row r="321">
          <cell r="G321" t="str">
            <v>Salto do Itararé (PR) - NRT</v>
          </cell>
        </row>
        <row r="322">
          <cell r="G322" t="str">
            <v>Salto do Lontra (PR) - OES</v>
          </cell>
        </row>
        <row r="323">
          <cell r="G323" t="str">
            <v>Santa Amélia (PR) - NRT</v>
          </cell>
        </row>
        <row r="324">
          <cell r="G324" t="str">
            <v>Santa Cecilia do Pavão (PR) - NRT</v>
          </cell>
        </row>
        <row r="325">
          <cell r="G325" t="str">
            <v>Santa Cruz de Monte Castelo (PR) - NRO</v>
          </cell>
        </row>
        <row r="326">
          <cell r="G326" t="str">
            <v>Santa Fé (PR) - NRT</v>
          </cell>
        </row>
        <row r="327">
          <cell r="G327" t="str">
            <v>Santa Helena (PR) - OES</v>
          </cell>
        </row>
        <row r="328">
          <cell r="G328" t="str">
            <v>Santa Inês (PR) - NRO</v>
          </cell>
        </row>
        <row r="329">
          <cell r="G329" t="str">
            <v>Santa Isabel do Ivaí (PR) - NRO</v>
          </cell>
        </row>
        <row r="330">
          <cell r="G330" t="str">
            <v>Santa Izabel do Oeste (PR) - OES</v>
          </cell>
        </row>
        <row r="331">
          <cell r="G331" t="str">
            <v>Santa Lúcia (PR) - OES</v>
          </cell>
        </row>
        <row r="332">
          <cell r="G332" t="str">
            <v>Santa Maria do Oeste (PR) - CSL</v>
          </cell>
        </row>
        <row r="333">
          <cell r="G333" t="str">
            <v>Santa Mariana (PR) - NRT</v>
          </cell>
        </row>
        <row r="334">
          <cell r="G334" t="str">
            <v>Santa Mônica (PR) - NRO</v>
          </cell>
        </row>
        <row r="335">
          <cell r="G335" t="str">
            <v>Santa Tereza do Oeste (PR) - OES</v>
          </cell>
        </row>
        <row r="336">
          <cell r="G336" t="str">
            <v>Santa Terezinha de Itaipu (PR) - OES</v>
          </cell>
        </row>
        <row r="337">
          <cell r="G337" t="str">
            <v>Santana do Itararé (PR) - NRT</v>
          </cell>
        </row>
        <row r="338">
          <cell r="G338" t="str">
            <v>Santo Antônio da Platina (PR) - NRT</v>
          </cell>
        </row>
        <row r="339">
          <cell r="G339" t="str">
            <v>Santo Antônio do Caiuá (PR) - NRO</v>
          </cell>
        </row>
        <row r="340">
          <cell r="G340" t="str">
            <v>Santo Antônio do Paraíso (PR) - NRT</v>
          </cell>
        </row>
        <row r="341">
          <cell r="G341" t="str">
            <v>Santo Antônio do Sudoeste (PR) - OES</v>
          </cell>
        </row>
        <row r="342">
          <cell r="G342" t="str">
            <v>Santo Inácio (PR) - NRT</v>
          </cell>
        </row>
        <row r="343">
          <cell r="G343" t="str">
            <v>São Carlos do Ivaí (PR) - NRO</v>
          </cell>
        </row>
        <row r="344">
          <cell r="G344" t="str">
            <v>São Jerônimo da Serra (PR) - NRT</v>
          </cell>
        </row>
        <row r="345">
          <cell r="G345" t="str">
            <v>São João (PR) - OES</v>
          </cell>
        </row>
        <row r="346">
          <cell r="G346" t="str">
            <v>São João do Caiuá (PR) - NRO</v>
          </cell>
        </row>
        <row r="347">
          <cell r="G347" t="str">
            <v>São João do Ivaí (PR) - NRT</v>
          </cell>
        </row>
        <row r="348">
          <cell r="G348" t="str">
            <v>São João do Triunfo (PR) - CSL</v>
          </cell>
        </row>
        <row r="349">
          <cell r="G349" t="str">
            <v>São Jorge do Ivaí (PR) - NRO</v>
          </cell>
        </row>
        <row r="350">
          <cell r="G350" t="str">
            <v>São Jorge do Patrocínio (PR) - NRO</v>
          </cell>
        </row>
        <row r="351">
          <cell r="G351" t="str">
            <v>São Jorge d'Oeste (PR) - OES</v>
          </cell>
        </row>
        <row r="352">
          <cell r="G352" t="str">
            <v>São José da Boa Vista (PR) - NRT</v>
          </cell>
        </row>
        <row r="353">
          <cell r="G353" t="str">
            <v>São José das Palmeiras (PR) - OES</v>
          </cell>
        </row>
        <row r="354">
          <cell r="G354" t="str">
            <v>São José dos Pinhais (PR) - LES</v>
          </cell>
        </row>
        <row r="355">
          <cell r="G355" t="str">
            <v>São Manoel do Paraná (PR) - NRO</v>
          </cell>
        </row>
        <row r="356">
          <cell r="G356" t="str">
            <v>São Mateus do Sul (PR) - CSL</v>
          </cell>
        </row>
        <row r="357">
          <cell r="G357" t="str">
            <v>São Miguel do Iguaçu (PR) - OES</v>
          </cell>
        </row>
        <row r="358">
          <cell r="G358" t="str">
            <v>São Pedro do Iguaçu (PR) - OES</v>
          </cell>
        </row>
        <row r="359">
          <cell r="G359" t="str">
            <v>São Pedro do Ivaí (PR) - NRT</v>
          </cell>
        </row>
        <row r="360">
          <cell r="G360" t="str">
            <v>São Pedro do Paraná (PR) - NRO</v>
          </cell>
        </row>
        <row r="361">
          <cell r="G361" t="str">
            <v>São Sebastião da Amoreira (PR) - NRT</v>
          </cell>
        </row>
        <row r="362">
          <cell r="G362" t="str">
            <v>São Tomé (PR) - NRO</v>
          </cell>
        </row>
        <row r="363">
          <cell r="G363" t="str">
            <v>Sapopema (PR) - CSL</v>
          </cell>
        </row>
        <row r="364">
          <cell r="G364" t="str">
            <v>Sarandi (PR) - NRO</v>
          </cell>
        </row>
        <row r="365">
          <cell r="G365" t="str">
            <v>Saudade do Iguaçu (PR) - OES</v>
          </cell>
        </row>
        <row r="366">
          <cell r="G366" t="str">
            <v>Sengés (PR) - CSL</v>
          </cell>
        </row>
        <row r="367">
          <cell r="G367" t="str">
            <v>Serranópolis do Iguaçu (PR) - OES</v>
          </cell>
        </row>
        <row r="368">
          <cell r="G368" t="str">
            <v>Sertaneja (PR) - NRT</v>
          </cell>
        </row>
        <row r="369">
          <cell r="G369" t="str">
            <v>Sertanópolis (PR) - NRT</v>
          </cell>
        </row>
        <row r="370">
          <cell r="G370" t="str">
            <v>Siqueira Campos (PR) - NRT</v>
          </cell>
        </row>
        <row r="371">
          <cell r="G371" t="str">
            <v>Sulina (PR) - OES</v>
          </cell>
        </row>
        <row r="372">
          <cell r="G372" t="str">
            <v>Tamarana (PR) - NRT</v>
          </cell>
        </row>
        <row r="373">
          <cell r="G373" t="str">
            <v>Tamboara (PR) - NRO</v>
          </cell>
        </row>
        <row r="374">
          <cell r="G374" t="str">
            <v>Tapejara (PR) - NRO</v>
          </cell>
        </row>
        <row r="375">
          <cell r="G375" t="str">
            <v>Tapira (PR) - NRO</v>
          </cell>
        </row>
        <row r="376">
          <cell r="G376" t="str">
            <v>Teixeira Soares (PR) - CSL</v>
          </cell>
        </row>
        <row r="377">
          <cell r="G377" t="str">
            <v>Telêmaco Borba (PR) - CSL</v>
          </cell>
        </row>
        <row r="378">
          <cell r="G378" t="str">
            <v>Terra Boa (PR) - NRO</v>
          </cell>
        </row>
        <row r="379">
          <cell r="G379" t="str">
            <v>Terra Rica (PR) - NRO</v>
          </cell>
        </row>
        <row r="380">
          <cell r="G380" t="str">
            <v>Terra Roxa (PR) - OES</v>
          </cell>
        </row>
        <row r="381">
          <cell r="G381" t="str">
            <v>Tibagi (PR) - CSL</v>
          </cell>
        </row>
        <row r="382">
          <cell r="G382" t="str">
            <v>Tijucas do Sul (PR) - LES</v>
          </cell>
        </row>
        <row r="383">
          <cell r="G383" t="str">
            <v>Toledo (PR) - OES</v>
          </cell>
        </row>
        <row r="384">
          <cell r="G384" t="str">
            <v>Tomazina (PR) - NRT</v>
          </cell>
        </row>
        <row r="385">
          <cell r="G385" t="str">
            <v>Três Barras do Paraná (PR) - OES</v>
          </cell>
        </row>
        <row r="386">
          <cell r="G386" t="str">
            <v>Tunas do Paraná (PR) - LES</v>
          </cell>
        </row>
        <row r="387">
          <cell r="G387" t="str">
            <v>Tuneiras do Oeste (PR) - NRO</v>
          </cell>
        </row>
        <row r="388">
          <cell r="G388" t="str">
            <v>Tupãssi (PR) - OES</v>
          </cell>
        </row>
        <row r="389">
          <cell r="G389" t="str">
            <v>Turvo (PR) - CSL</v>
          </cell>
        </row>
        <row r="390">
          <cell r="G390" t="str">
            <v>Ubiratã (PR) - NRO</v>
          </cell>
        </row>
        <row r="391">
          <cell r="G391" t="str">
            <v>Umuarama (PR) - NRO</v>
          </cell>
        </row>
        <row r="392">
          <cell r="G392" t="str">
            <v>União da Vitória (PR) - CSL</v>
          </cell>
        </row>
        <row r="393">
          <cell r="G393" t="str">
            <v>Uniflor (PR) - NRO</v>
          </cell>
        </row>
        <row r="394">
          <cell r="G394" t="str">
            <v>Uraí (PR) - NRT</v>
          </cell>
        </row>
        <row r="395">
          <cell r="G395" t="str">
            <v>Ventania (PR) - CSL</v>
          </cell>
        </row>
        <row r="396">
          <cell r="G396" t="str">
            <v>Vera Cruz do Oeste (PR) - OES</v>
          </cell>
        </row>
        <row r="397">
          <cell r="G397" t="str">
            <v>Verê (PR) - OES</v>
          </cell>
        </row>
        <row r="398">
          <cell r="G398" t="str">
            <v>Virmond (PR) - OES</v>
          </cell>
        </row>
        <row r="399">
          <cell r="G399" t="str">
            <v>Vitorino (PR) - OES</v>
          </cell>
        </row>
        <row r="400">
          <cell r="G400" t="str">
            <v>Wenceslau Braz (PR) - NRT</v>
          </cell>
        </row>
        <row r="401">
          <cell r="G401" t="str">
            <v>Xambrê (PR) - NRO</v>
          </cell>
        </row>
      </sheetData>
      <sheetData sheetId="42">
        <row r="5">
          <cell r="M5">
            <v>0.1</v>
          </cell>
          <cell r="N5">
            <v>0.15</v>
          </cell>
          <cell r="AJ5" t="str">
            <v>Selecione o subgrupo tarifário</v>
          </cell>
        </row>
        <row r="6">
          <cell r="M6">
            <v>0.15</v>
          </cell>
          <cell r="N6">
            <v>0.2</v>
          </cell>
          <cell r="AJ6" t="str">
            <v>A1 - Acima de 230 kV</v>
          </cell>
        </row>
        <row r="7">
          <cell r="M7">
            <v>0.2</v>
          </cell>
          <cell r="N7">
            <v>0.25</v>
          </cell>
          <cell r="AJ7" t="str">
            <v>A2 - De 88 kV a 230 kV</v>
          </cell>
        </row>
        <row r="8">
          <cell r="M8">
            <v>0.25</v>
          </cell>
          <cell r="N8">
            <v>0.3</v>
          </cell>
          <cell r="AJ8" t="str">
            <v>A3 - 69 kV</v>
          </cell>
        </row>
        <row r="9">
          <cell r="M9">
            <v>0.3</v>
          </cell>
          <cell r="AJ9" t="str">
            <v>A3a - De 30 kV a 44 kV</v>
          </cell>
        </row>
        <row r="10">
          <cell r="M10">
            <v>0.35</v>
          </cell>
          <cell r="AJ10" t="str">
            <v>A4 - De 2,3 kV a 25 kV</v>
          </cell>
        </row>
        <row r="11">
          <cell r="M11">
            <v>0.4</v>
          </cell>
          <cell r="AJ11" t="str">
            <v>AS - Subterrâneo</v>
          </cell>
        </row>
        <row r="12">
          <cell r="M12">
            <v>0.45</v>
          </cell>
          <cell r="AJ12" t="str">
            <v>B1 - Baixa tensão (residencial)</v>
          </cell>
        </row>
        <row r="13">
          <cell r="M13">
            <v>0.5</v>
          </cell>
          <cell r="AJ13" t="str">
            <v>B2 - Baixa tensão (rural)</v>
          </cell>
        </row>
        <row r="14">
          <cell r="M14">
            <v>0.55000000000000004</v>
          </cell>
          <cell r="AJ14" t="str">
            <v>B3 - Baixa tensão (demais classes)</v>
          </cell>
        </row>
        <row r="15">
          <cell r="M15">
            <v>0.6</v>
          </cell>
          <cell r="AJ15" t="str">
            <v>B4 - Iluminação pública</v>
          </cell>
        </row>
        <row r="16">
          <cell r="M16">
            <v>0.65</v>
          </cell>
        </row>
        <row r="17">
          <cell r="M17">
            <v>0.7</v>
          </cell>
        </row>
        <row r="18">
          <cell r="M18">
            <v>0.75</v>
          </cell>
        </row>
        <row r="19">
          <cell r="M19">
            <v>0.8</v>
          </cell>
        </row>
        <row r="20">
          <cell r="M20">
            <v>0.85</v>
          </cell>
        </row>
        <row r="21">
          <cell r="M21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en.epe.gov.br/" TargetMode="External"/><Relationship Id="rId2" Type="http://schemas.openxmlformats.org/officeDocument/2006/relationships/hyperlink" Target="http://www.ibge.gov.br/home/" TargetMode="External"/><Relationship Id="rId1" Type="http://schemas.openxmlformats.org/officeDocument/2006/relationships/hyperlink" Target="http://www.ibge.gov.br/home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ep.efic@ceee.com.br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AV91"/>
  <sheetViews>
    <sheetView tabSelected="1" zoomScaleNormal="100" workbookViewId="0">
      <selection activeCell="AG18" sqref="AG18"/>
    </sheetView>
  </sheetViews>
  <sheetFormatPr defaultColWidth="9.1796875" defaultRowHeight="15" customHeight="1" x14ac:dyDescent="0.35"/>
  <cols>
    <col min="1" max="36" width="3.7265625" style="12" customWidth="1"/>
    <col min="37" max="37" width="26.26953125" style="12" customWidth="1"/>
    <col min="38" max="38" width="20.453125" style="12" customWidth="1"/>
    <col min="39" max="46" width="7.26953125" style="660" customWidth="1"/>
    <col min="47" max="47" width="17.7265625" style="12" customWidth="1"/>
    <col min="48" max="48" width="3.7265625" style="12" customWidth="1"/>
    <col min="49" max="16384" width="9.1796875" style="12"/>
  </cols>
  <sheetData>
    <row r="1" spans="1:48" ht="15" customHeight="1" x14ac:dyDescent="0.35">
      <c r="A1" s="67"/>
      <c r="AE1" s="576"/>
      <c r="AF1" s="576"/>
      <c r="AG1" s="576"/>
      <c r="AH1" s="576"/>
    </row>
    <row r="2" spans="1:48" ht="15" customHeight="1" x14ac:dyDescent="0.35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1"/>
      <c r="AJ2" s="724"/>
      <c r="AK2" s="261"/>
      <c r="AL2" s="261"/>
      <c r="AM2" s="725"/>
      <c r="AN2" s="725"/>
      <c r="AO2" s="725"/>
      <c r="AP2" s="725"/>
      <c r="AQ2" s="725"/>
      <c r="AR2" s="725"/>
      <c r="AS2" s="725"/>
      <c r="AT2" s="725"/>
      <c r="AU2" s="261"/>
      <c r="AV2" s="726"/>
    </row>
    <row r="3" spans="1:48" ht="15" customHeight="1" x14ac:dyDescent="0.35">
      <c r="B3" s="182"/>
      <c r="C3" s="183"/>
      <c r="D3" s="183"/>
      <c r="E3" s="183"/>
      <c r="F3" s="183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5" t="s">
        <v>787</v>
      </c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3"/>
      <c r="AD3" s="183"/>
      <c r="AE3" s="183"/>
      <c r="AF3" s="183"/>
      <c r="AG3" s="183"/>
      <c r="AH3" s="186"/>
      <c r="AJ3" s="187"/>
      <c r="AK3" s="732" t="s">
        <v>1516</v>
      </c>
      <c r="AL3" s="733"/>
      <c r="AM3" s="732" t="s">
        <v>1521</v>
      </c>
      <c r="AN3" s="733"/>
      <c r="AO3" s="733"/>
      <c r="AP3" s="733"/>
      <c r="AQ3" s="733"/>
      <c r="AR3" s="733"/>
      <c r="AS3" s="733"/>
      <c r="AT3" s="733"/>
      <c r="AU3" s="734"/>
      <c r="AV3" s="190"/>
    </row>
    <row r="4" spans="1:48" ht="15" customHeight="1" x14ac:dyDescent="0.35">
      <c r="B4" s="187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J4" s="187"/>
      <c r="AK4" s="718"/>
      <c r="AL4" s="718" t="s">
        <v>1663</v>
      </c>
      <c r="AM4" s="718"/>
      <c r="AN4" s="718" t="s">
        <v>1664</v>
      </c>
      <c r="AO4" s="718"/>
      <c r="AP4" s="718"/>
      <c r="AQ4" s="718" t="s">
        <v>1665</v>
      </c>
      <c r="AR4" s="718" t="s">
        <v>1668</v>
      </c>
      <c r="AS4" s="718"/>
      <c r="AT4" s="718" t="s">
        <v>952</v>
      </c>
      <c r="AU4" s="718" t="s">
        <v>1671</v>
      </c>
      <c r="AV4" s="190"/>
    </row>
    <row r="5" spans="1:48" ht="15" customHeight="1" x14ac:dyDescent="0.35">
      <c r="B5" s="187"/>
      <c r="C5" s="188" t="s">
        <v>974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90"/>
      <c r="AJ5" s="187"/>
      <c r="AK5" s="719" t="s">
        <v>1517</v>
      </c>
      <c r="AL5" s="719" t="s">
        <v>1662</v>
      </c>
      <c r="AM5" s="719" t="s">
        <v>1518</v>
      </c>
      <c r="AN5" s="719" t="s">
        <v>1667</v>
      </c>
      <c r="AO5" s="719" t="s">
        <v>1519</v>
      </c>
      <c r="AP5" s="719" t="s">
        <v>1520</v>
      </c>
      <c r="AQ5" s="719" t="s">
        <v>1666</v>
      </c>
      <c r="AR5" s="719" t="s">
        <v>1669</v>
      </c>
      <c r="AS5" s="719" t="s">
        <v>127</v>
      </c>
      <c r="AT5" s="719" t="s">
        <v>1670</v>
      </c>
      <c r="AU5" s="719" t="s">
        <v>1672</v>
      </c>
      <c r="AV5" s="190"/>
    </row>
    <row r="6" spans="1:48" ht="15" customHeight="1" x14ac:dyDescent="0.35">
      <c r="B6" s="187"/>
      <c r="C6" s="189"/>
      <c r="D6" s="189" t="s">
        <v>519</v>
      </c>
      <c r="E6" s="189"/>
      <c r="F6" s="189"/>
      <c r="G6" s="189"/>
      <c r="H6" s="189"/>
      <c r="I6" s="189"/>
      <c r="J6" s="278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80"/>
      <c r="W6" s="192"/>
      <c r="X6" s="193"/>
      <c r="Y6" s="189"/>
      <c r="Z6" s="189"/>
      <c r="AA6" s="191" t="s">
        <v>515</v>
      </c>
      <c r="AB6" s="758">
        <v>5965546000109</v>
      </c>
      <c r="AC6" s="758"/>
      <c r="AD6" s="758"/>
      <c r="AE6" s="758"/>
      <c r="AF6" s="758"/>
      <c r="AG6" s="758"/>
      <c r="AH6" s="190"/>
      <c r="AJ6" s="187"/>
      <c r="AK6" s="729"/>
      <c r="AL6" s="729"/>
      <c r="AM6" s="728"/>
      <c r="AN6" s="728"/>
      <c r="AO6" s="728"/>
      <c r="AP6" s="728"/>
      <c r="AQ6" s="728"/>
      <c r="AR6" s="728"/>
      <c r="AS6" s="728"/>
      <c r="AT6" s="728"/>
      <c r="AU6" s="56"/>
      <c r="AV6" s="190"/>
    </row>
    <row r="7" spans="1:48" ht="15" customHeight="1" x14ac:dyDescent="0.35">
      <c r="B7" s="187"/>
      <c r="C7" s="189"/>
      <c r="D7" s="189" t="s">
        <v>507</v>
      </c>
      <c r="E7" s="189"/>
      <c r="F7" s="189"/>
      <c r="G7" s="189"/>
      <c r="H7" s="189"/>
      <c r="I7" s="189"/>
      <c r="J7" s="278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80"/>
      <c r="AH7" s="190"/>
      <c r="AJ7" s="187"/>
      <c r="AK7" s="729"/>
      <c r="AL7" s="729"/>
      <c r="AM7" s="728"/>
      <c r="AN7" s="728"/>
      <c r="AO7" s="728"/>
      <c r="AP7" s="728"/>
      <c r="AQ7" s="728"/>
      <c r="AR7" s="728"/>
      <c r="AS7" s="728"/>
      <c r="AT7" s="728"/>
      <c r="AU7" s="56"/>
      <c r="AV7" s="190"/>
    </row>
    <row r="8" spans="1:48" ht="15" customHeight="1" x14ac:dyDescent="0.35">
      <c r="B8" s="187"/>
      <c r="C8" s="189"/>
      <c r="D8" s="189" t="s">
        <v>512</v>
      </c>
      <c r="E8" s="189"/>
      <c r="F8" s="189"/>
      <c r="G8" s="189"/>
      <c r="H8" s="189"/>
      <c r="I8" s="189"/>
      <c r="J8" s="759"/>
      <c r="K8" s="760"/>
      <c r="L8" s="760"/>
      <c r="M8" s="760"/>
      <c r="N8" s="760"/>
      <c r="O8" s="760"/>
      <c r="P8" s="760"/>
      <c r="Q8" s="760"/>
      <c r="R8" s="760"/>
      <c r="S8" s="761"/>
      <c r="T8" s="189"/>
      <c r="U8" s="189"/>
      <c r="V8" s="189"/>
      <c r="W8" s="189"/>
      <c r="X8" s="189"/>
      <c r="Y8" s="189"/>
      <c r="Z8" s="189"/>
      <c r="AA8" s="184"/>
      <c r="AB8" s="189"/>
      <c r="AC8" s="191"/>
      <c r="AD8" s="189"/>
      <c r="AE8" s="189"/>
      <c r="AF8" s="189"/>
      <c r="AG8" s="189"/>
      <c r="AH8" s="190"/>
      <c r="AJ8" s="187"/>
      <c r="AK8" s="729"/>
      <c r="AL8" s="729"/>
      <c r="AM8" s="728"/>
      <c r="AN8" s="728"/>
      <c r="AO8" s="728"/>
      <c r="AP8" s="728"/>
      <c r="AQ8" s="728"/>
      <c r="AR8" s="728"/>
      <c r="AS8" s="728"/>
      <c r="AT8" s="728"/>
      <c r="AU8" s="56"/>
      <c r="AV8" s="190"/>
    </row>
    <row r="9" spans="1:48" ht="15" customHeight="1" x14ac:dyDescent="0.35">
      <c r="B9" s="187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90"/>
      <c r="AJ9" s="187"/>
      <c r="AK9" s="729"/>
      <c r="AL9" s="729"/>
      <c r="AM9" s="728"/>
      <c r="AN9" s="728"/>
      <c r="AO9" s="728"/>
      <c r="AP9" s="728"/>
      <c r="AQ9" s="728"/>
      <c r="AR9" s="728"/>
      <c r="AS9" s="728"/>
      <c r="AT9" s="728"/>
      <c r="AU9" s="56"/>
      <c r="AV9" s="190"/>
    </row>
    <row r="10" spans="1:48" ht="15" customHeight="1" x14ac:dyDescent="0.35">
      <c r="B10" s="187"/>
      <c r="C10" s="188" t="s">
        <v>789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90"/>
      <c r="AJ10" s="187"/>
      <c r="AK10" s="729"/>
      <c r="AL10" s="729"/>
      <c r="AM10" s="728"/>
      <c r="AN10" s="728"/>
      <c r="AO10" s="728"/>
      <c r="AP10" s="728"/>
      <c r="AQ10" s="728"/>
      <c r="AR10" s="728"/>
      <c r="AS10" s="728"/>
      <c r="AT10" s="728"/>
      <c r="AU10" s="56"/>
      <c r="AV10" s="190"/>
    </row>
    <row r="11" spans="1:48" ht="15" customHeight="1" x14ac:dyDescent="0.35">
      <c r="B11" s="187"/>
      <c r="C11" s="189"/>
      <c r="D11" s="189" t="s">
        <v>513</v>
      </c>
      <c r="E11" s="189"/>
      <c r="F11" s="189"/>
      <c r="G11" s="189"/>
      <c r="H11" s="189"/>
      <c r="I11" s="189"/>
      <c r="J11" s="278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80"/>
      <c r="AH11" s="190"/>
      <c r="AJ11" s="187"/>
      <c r="AK11" s="729"/>
      <c r="AL11" s="729"/>
      <c r="AM11" s="728"/>
      <c r="AN11" s="728"/>
      <c r="AO11" s="728"/>
      <c r="AP11" s="728"/>
      <c r="AQ11" s="728"/>
      <c r="AR11" s="728"/>
      <c r="AS11" s="728"/>
      <c r="AT11" s="728"/>
      <c r="AU11" s="56"/>
      <c r="AV11" s="190"/>
    </row>
    <row r="12" spans="1:48" ht="15" customHeight="1" x14ac:dyDescent="0.35">
      <c r="B12" s="187"/>
      <c r="C12" s="189"/>
      <c r="D12" s="189" t="s">
        <v>514</v>
      </c>
      <c r="E12" s="189"/>
      <c r="F12" s="189"/>
      <c r="G12" s="189"/>
      <c r="H12" s="189"/>
      <c r="I12" s="189"/>
      <c r="J12" s="278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80"/>
      <c r="AH12" s="190"/>
      <c r="AJ12" s="187"/>
      <c r="AK12" s="729"/>
      <c r="AL12" s="729"/>
      <c r="AM12" s="728"/>
      <c r="AN12" s="728"/>
      <c r="AO12" s="728"/>
      <c r="AP12" s="728"/>
      <c r="AQ12" s="728"/>
      <c r="AR12" s="728"/>
      <c r="AS12" s="728"/>
      <c r="AT12" s="728"/>
      <c r="AU12" s="56"/>
      <c r="AV12" s="190"/>
    </row>
    <row r="13" spans="1:48" ht="15" customHeight="1" x14ac:dyDescent="0.35">
      <c r="B13" s="187"/>
      <c r="C13" s="189"/>
      <c r="D13" s="189" t="s">
        <v>515</v>
      </c>
      <c r="E13" s="189"/>
      <c r="F13" s="189"/>
      <c r="G13" s="189"/>
      <c r="H13" s="189"/>
      <c r="I13" s="189"/>
      <c r="J13" s="758"/>
      <c r="K13" s="758"/>
      <c r="L13" s="758"/>
      <c r="M13" s="758"/>
      <c r="N13" s="758"/>
      <c r="O13" s="758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91" t="s">
        <v>516</v>
      </c>
      <c r="AB13" s="767"/>
      <c r="AC13" s="768"/>
      <c r="AD13" s="768"/>
      <c r="AE13" s="768"/>
      <c r="AF13" s="768"/>
      <c r="AG13" s="769"/>
      <c r="AH13" s="190"/>
      <c r="AJ13" s="187"/>
      <c r="AK13" s="729"/>
      <c r="AL13" s="729"/>
      <c r="AM13" s="728"/>
      <c r="AN13" s="728"/>
      <c r="AO13" s="728"/>
      <c r="AP13" s="728"/>
      <c r="AQ13" s="728"/>
      <c r="AR13" s="728"/>
      <c r="AS13" s="728"/>
      <c r="AT13" s="728"/>
      <c r="AU13" s="56"/>
      <c r="AV13" s="190"/>
    </row>
    <row r="14" spans="1:48" ht="15" customHeight="1" x14ac:dyDescent="0.35">
      <c r="B14" s="187"/>
      <c r="C14" s="189"/>
      <c r="D14" s="189" t="s">
        <v>508</v>
      </c>
      <c r="E14" s="189"/>
      <c r="F14" s="189"/>
      <c r="G14" s="189"/>
      <c r="H14" s="189"/>
      <c r="I14" s="189"/>
      <c r="J14" s="278"/>
      <c r="K14" s="279"/>
      <c r="L14" s="279"/>
      <c r="M14" s="279"/>
      <c r="N14" s="279"/>
      <c r="O14" s="279"/>
      <c r="P14" s="279"/>
      <c r="Q14" s="279"/>
      <c r="R14" s="298"/>
      <c r="S14" s="298"/>
      <c r="T14" s="298"/>
      <c r="U14" s="298"/>
      <c r="V14" s="298"/>
      <c r="W14" s="298"/>
      <c r="X14" s="298"/>
      <c r="Y14" s="656"/>
      <c r="Z14" s="191"/>
      <c r="AA14" s="191" t="s">
        <v>1513</v>
      </c>
      <c r="AB14" s="767"/>
      <c r="AC14" s="768"/>
      <c r="AD14" s="768"/>
      <c r="AE14" s="768"/>
      <c r="AF14" s="768"/>
      <c r="AG14" s="769"/>
      <c r="AH14" s="190"/>
      <c r="AJ14" s="187"/>
      <c r="AK14" s="729"/>
      <c r="AL14" s="729"/>
      <c r="AM14" s="728"/>
      <c r="AN14" s="728"/>
      <c r="AO14" s="728"/>
      <c r="AP14" s="728"/>
      <c r="AQ14" s="728"/>
      <c r="AR14" s="728"/>
      <c r="AS14" s="728"/>
      <c r="AT14" s="728"/>
      <c r="AU14" s="56"/>
      <c r="AV14" s="190"/>
    </row>
    <row r="15" spans="1:48" ht="15" customHeight="1" x14ac:dyDescent="0.35">
      <c r="B15" s="187"/>
      <c r="C15" s="189"/>
      <c r="D15" s="189" t="s">
        <v>509</v>
      </c>
      <c r="E15" s="189"/>
      <c r="F15" s="189"/>
      <c r="G15" s="189"/>
      <c r="H15" s="189"/>
      <c r="I15" s="189"/>
      <c r="J15" s="762"/>
      <c r="K15" s="763"/>
      <c r="L15" s="763"/>
      <c r="M15" s="763"/>
      <c r="N15" s="764"/>
      <c r="O15" s="189"/>
      <c r="P15" s="189"/>
      <c r="Q15" s="191" t="s">
        <v>510</v>
      </c>
      <c r="R15" s="676"/>
      <c r="S15" s="677"/>
      <c r="T15" s="677"/>
      <c r="U15" s="677"/>
      <c r="V15" s="677"/>
      <c r="W15" s="677"/>
      <c r="X15" s="677"/>
      <c r="Y15" s="677"/>
      <c r="Z15" s="677"/>
      <c r="AA15" s="677"/>
      <c r="AB15" s="677"/>
      <c r="AC15" s="677"/>
      <c r="AD15" s="677"/>
      <c r="AE15" s="677"/>
      <c r="AF15" s="677"/>
      <c r="AG15" s="678"/>
      <c r="AH15" s="190"/>
      <c r="AJ15" s="187"/>
      <c r="AK15" s="729"/>
      <c r="AL15" s="729"/>
      <c r="AM15" s="728"/>
      <c r="AN15" s="728"/>
      <c r="AO15" s="728"/>
      <c r="AP15" s="728"/>
      <c r="AQ15" s="728"/>
      <c r="AR15" s="728"/>
      <c r="AS15" s="728"/>
      <c r="AT15" s="728"/>
      <c r="AU15" s="56"/>
      <c r="AV15" s="190"/>
    </row>
    <row r="16" spans="1:48" ht="15" customHeight="1" x14ac:dyDescent="0.35">
      <c r="B16" s="187"/>
      <c r="C16" s="189"/>
      <c r="D16" s="189" t="s">
        <v>5</v>
      </c>
      <c r="E16" s="189"/>
      <c r="F16" s="189"/>
      <c r="G16" s="189"/>
      <c r="H16" s="189"/>
      <c r="I16" s="189"/>
      <c r="J16" s="762" t="s">
        <v>1706</v>
      </c>
      <c r="K16" s="763"/>
      <c r="L16" s="763"/>
      <c r="M16" s="763"/>
      <c r="N16" s="763"/>
      <c r="O16" s="763"/>
      <c r="P16" s="763"/>
      <c r="Q16" s="763"/>
      <c r="R16" s="765"/>
      <c r="S16" s="766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0"/>
      <c r="AJ16" s="187"/>
      <c r="AK16" s="729"/>
      <c r="AL16" s="729"/>
      <c r="AM16" s="728"/>
      <c r="AN16" s="728"/>
      <c r="AO16" s="728"/>
      <c r="AP16" s="728"/>
      <c r="AQ16" s="728"/>
      <c r="AR16" s="728"/>
      <c r="AS16" s="728"/>
      <c r="AT16" s="728"/>
      <c r="AU16" s="56"/>
      <c r="AV16" s="190"/>
    </row>
    <row r="17" spans="2:48" ht="15" customHeight="1" x14ac:dyDescent="0.35">
      <c r="B17" s="187"/>
      <c r="C17" s="189"/>
      <c r="D17" s="189" t="s">
        <v>1619</v>
      </c>
      <c r="E17" s="189"/>
      <c r="F17" s="189"/>
      <c r="G17" s="189"/>
      <c r="H17" s="189"/>
      <c r="I17" s="189"/>
      <c r="J17" s="773" t="s">
        <v>1707</v>
      </c>
      <c r="K17" s="774"/>
      <c r="L17" s="774"/>
      <c r="M17" s="774"/>
      <c r="N17" s="774"/>
      <c r="O17" s="774"/>
      <c r="P17" s="774"/>
      <c r="Q17" s="774"/>
      <c r="R17" s="774"/>
      <c r="S17" s="775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90"/>
      <c r="AJ17" s="187"/>
      <c r="AK17" s="729"/>
      <c r="AL17" s="729"/>
      <c r="AM17" s="728"/>
      <c r="AN17" s="728"/>
      <c r="AO17" s="728"/>
      <c r="AP17" s="728"/>
      <c r="AQ17" s="728"/>
      <c r="AR17" s="728"/>
      <c r="AS17" s="728"/>
      <c r="AT17" s="728"/>
      <c r="AU17" s="56"/>
      <c r="AV17" s="190"/>
    </row>
    <row r="18" spans="2:48" ht="15" customHeight="1" x14ac:dyDescent="0.35">
      <c r="B18" s="187"/>
      <c r="C18" s="189"/>
      <c r="D18" s="189" t="s">
        <v>517</v>
      </c>
      <c r="E18" s="189"/>
      <c r="F18" s="189"/>
      <c r="G18" s="189"/>
      <c r="H18" s="189"/>
      <c r="I18" s="189"/>
      <c r="J18" s="770" t="s">
        <v>484</v>
      </c>
      <c r="K18" s="776"/>
      <c r="L18" s="776"/>
      <c r="M18" s="776"/>
      <c r="N18" s="776"/>
      <c r="O18" s="776"/>
      <c r="P18" s="776"/>
      <c r="Q18" s="776"/>
      <c r="R18" s="776"/>
      <c r="S18" s="771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90"/>
      <c r="AJ18" s="187"/>
      <c r="AK18" s="729"/>
      <c r="AL18" s="729"/>
      <c r="AM18" s="728"/>
      <c r="AN18" s="728"/>
      <c r="AO18" s="728"/>
      <c r="AP18" s="728"/>
      <c r="AQ18" s="728"/>
      <c r="AR18" s="728"/>
      <c r="AS18" s="728"/>
      <c r="AT18" s="728"/>
      <c r="AU18" s="56"/>
      <c r="AV18" s="190"/>
    </row>
    <row r="19" spans="2:48" ht="15" customHeight="1" x14ac:dyDescent="0.35">
      <c r="B19" s="187"/>
      <c r="C19" s="189"/>
      <c r="D19" s="189" t="s">
        <v>518</v>
      </c>
      <c r="E19" s="189"/>
      <c r="F19" s="189"/>
      <c r="G19" s="189"/>
      <c r="H19" s="189"/>
      <c r="I19" s="189"/>
      <c r="J19" s="770" t="s">
        <v>823</v>
      </c>
      <c r="K19" s="776"/>
      <c r="L19" s="776"/>
      <c r="M19" s="776"/>
      <c r="N19" s="776"/>
      <c r="O19" s="776"/>
      <c r="P19" s="776"/>
      <c r="Q19" s="776"/>
      <c r="R19" s="776"/>
      <c r="S19" s="771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90"/>
      <c r="AJ19" s="187"/>
      <c r="AK19" s="729"/>
      <c r="AL19" s="729"/>
      <c r="AM19" s="728"/>
      <c r="AN19" s="728"/>
      <c r="AO19" s="728"/>
      <c r="AP19" s="728"/>
      <c r="AQ19" s="728"/>
      <c r="AR19" s="728"/>
      <c r="AS19" s="728"/>
      <c r="AT19" s="728"/>
      <c r="AU19" s="56"/>
      <c r="AV19" s="190"/>
    </row>
    <row r="20" spans="2:48" ht="15" customHeight="1" x14ac:dyDescent="0.35">
      <c r="B20" s="187"/>
      <c r="C20" s="189"/>
      <c r="D20" s="189" t="s">
        <v>11</v>
      </c>
      <c r="E20" s="189"/>
      <c r="F20" s="189"/>
      <c r="G20" s="189"/>
      <c r="H20" s="189"/>
      <c r="I20" s="189"/>
      <c r="J20" s="770" t="s">
        <v>906</v>
      </c>
      <c r="K20" s="776"/>
      <c r="L20" s="776"/>
      <c r="M20" s="776"/>
      <c r="N20" s="776"/>
      <c r="O20" s="776"/>
      <c r="P20" s="776"/>
      <c r="Q20" s="776"/>
      <c r="R20" s="776"/>
      <c r="S20" s="771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90"/>
      <c r="AJ20" s="187"/>
      <c r="AK20" s="729"/>
      <c r="AL20" s="729"/>
      <c r="AM20" s="728"/>
      <c r="AN20" s="728"/>
      <c r="AO20" s="728"/>
      <c r="AP20" s="728"/>
      <c r="AQ20" s="728"/>
      <c r="AR20" s="728"/>
      <c r="AS20" s="728"/>
      <c r="AT20" s="728"/>
      <c r="AU20" s="56"/>
      <c r="AV20" s="190"/>
    </row>
    <row r="21" spans="2:48" ht="15" customHeight="1" x14ac:dyDescent="0.35">
      <c r="B21" s="187"/>
      <c r="C21" s="189"/>
      <c r="D21" s="189" t="s">
        <v>1580</v>
      </c>
      <c r="E21" s="189"/>
      <c r="F21" s="189"/>
      <c r="G21" s="189"/>
      <c r="H21" s="189"/>
      <c r="I21" s="189"/>
      <c r="J21" s="777"/>
      <c r="K21" s="777"/>
      <c r="L21" s="777"/>
      <c r="M21" s="777"/>
      <c r="N21" s="777"/>
      <c r="O21" s="777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90"/>
      <c r="AJ21" s="187"/>
      <c r="AK21" s="729"/>
      <c r="AL21" s="729"/>
      <c r="AM21" s="728"/>
      <c r="AN21" s="728"/>
      <c r="AO21" s="728"/>
      <c r="AP21" s="728"/>
      <c r="AQ21" s="728"/>
      <c r="AR21" s="728"/>
      <c r="AS21" s="728"/>
      <c r="AT21" s="728"/>
      <c r="AU21" s="56"/>
      <c r="AV21" s="190"/>
    </row>
    <row r="22" spans="2:48" ht="15" customHeight="1" x14ac:dyDescent="0.35">
      <c r="B22" s="187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90"/>
      <c r="AJ22" s="187"/>
      <c r="AK22" s="729"/>
      <c r="AL22" s="729"/>
      <c r="AM22" s="728"/>
      <c r="AN22" s="728"/>
      <c r="AO22" s="728"/>
      <c r="AP22" s="728"/>
      <c r="AQ22" s="728"/>
      <c r="AR22" s="728"/>
      <c r="AS22" s="728"/>
      <c r="AT22" s="728"/>
      <c r="AU22" s="56"/>
      <c r="AV22" s="190"/>
    </row>
    <row r="23" spans="2:48" ht="15" customHeight="1" x14ac:dyDescent="0.35">
      <c r="B23" s="187"/>
      <c r="C23" s="188" t="s">
        <v>788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90"/>
      <c r="AJ23" s="187"/>
      <c r="AK23" s="729"/>
      <c r="AL23" s="729"/>
      <c r="AM23" s="728"/>
      <c r="AN23" s="728"/>
      <c r="AO23" s="728"/>
      <c r="AP23" s="728"/>
      <c r="AQ23" s="728"/>
      <c r="AR23" s="728"/>
      <c r="AS23" s="728"/>
      <c r="AT23" s="728"/>
      <c r="AU23" s="56"/>
      <c r="AV23" s="190"/>
    </row>
    <row r="24" spans="2:48" ht="15" customHeight="1" x14ac:dyDescent="0.35">
      <c r="B24" s="187"/>
      <c r="C24" s="189"/>
      <c r="D24" s="189" t="s">
        <v>766</v>
      </c>
      <c r="E24" s="189"/>
      <c r="F24" s="189"/>
      <c r="G24" s="189"/>
      <c r="H24" s="189"/>
      <c r="I24" s="189"/>
      <c r="J24" s="278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80"/>
      <c r="AH24" s="190"/>
      <c r="AJ24" s="187"/>
      <c r="AK24" s="729"/>
      <c r="AL24" s="729"/>
      <c r="AM24" s="728"/>
      <c r="AN24" s="728"/>
      <c r="AO24" s="728"/>
      <c r="AP24" s="728"/>
      <c r="AQ24" s="728"/>
      <c r="AR24" s="728"/>
      <c r="AS24" s="728"/>
      <c r="AT24" s="728"/>
      <c r="AU24" s="56"/>
      <c r="AV24" s="190"/>
    </row>
    <row r="25" spans="2:48" ht="15" customHeight="1" x14ac:dyDescent="0.35">
      <c r="B25" s="187"/>
      <c r="C25" s="189"/>
      <c r="D25" s="189" t="s">
        <v>514</v>
      </c>
      <c r="E25" s="189"/>
      <c r="F25" s="189"/>
      <c r="G25" s="189"/>
      <c r="H25" s="189"/>
      <c r="I25" s="189"/>
      <c r="J25" s="278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80"/>
      <c r="AH25" s="190"/>
      <c r="AJ25" s="187"/>
      <c r="AK25" s="729"/>
      <c r="AL25" s="729"/>
      <c r="AM25" s="728"/>
      <c r="AN25" s="728"/>
      <c r="AO25" s="728"/>
      <c r="AP25" s="728"/>
      <c r="AQ25" s="728"/>
      <c r="AR25" s="728"/>
      <c r="AS25" s="728"/>
      <c r="AT25" s="728"/>
      <c r="AU25" s="56"/>
      <c r="AV25" s="190"/>
    </row>
    <row r="26" spans="2:48" ht="15" customHeight="1" x14ac:dyDescent="0.35">
      <c r="B26" s="187"/>
      <c r="C26" s="189"/>
      <c r="D26" s="189" t="s">
        <v>1113</v>
      </c>
      <c r="E26" s="189"/>
      <c r="F26" s="189"/>
      <c r="G26" s="189"/>
      <c r="H26" s="189"/>
      <c r="I26" s="189"/>
      <c r="J26" s="278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80"/>
      <c r="AC26" s="261"/>
      <c r="AD26" s="261"/>
      <c r="AE26" s="262" t="s">
        <v>1051</v>
      </c>
      <c r="AF26" s="770" t="s">
        <v>1052</v>
      </c>
      <c r="AG26" s="771"/>
      <c r="AH26" s="190"/>
      <c r="AJ26" s="187"/>
      <c r="AK26" s="729"/>
      <c r="AL26" s="729"/>
      <c r="AM26" s="728"/>
      <c r="AN26" s="728"/>
      <c r="AO26" s="728"/>
      <c r="AP26" s="728"/>
      <c r="AQ26" s="728"/>
      <c r="AR26" s="728"/>
      <c r="AS26" s="728"/>
      <c r="AT26" s="728"/>
      <c r="AU26" s="56"/>
      <c r="AV26" s="190"/>
    </row>
    <row r="27" spans="2:48" ht="15" customHeight="1" x14ac:dyDescent="0.35">
      <c r="B27" s="187"/>
      <c r="C27" s="189"/>
      <c r="D27" s="189" t="s">
        <v>515</v>
      </c>
      <c r="E27" s="189"/>
      <c r="F27" s="189"/>
      <c r="G27" s="189"/>
      <c r="H27" s="189"/>
      <c r="I27" s="189"/>
      <c r="J27" s="758"/>
      <c r="K27" s="758"/>
      <c r="L27" s="758"/>
      <c r="M27" s="758"/>
      <c r="N27" s="758"/>
      <c r="O27" s="758"/>
      <c r="P27" s="189"/>
      <c r="Q27" s="189"/>
      <c r="R27" s="189"/>
      <c r="S27" s="189"/>
      <c r="T27" s="189"/>
      <c r="U27" s="189"/>
      <c r="V27" s="189"/>
      <c r="W27" s="189"/>
      <c r="X27" s="196"/>
      <c r="Y27" s="196"/>
      <c r="Z27" s="196"/>
      <c r="AA27" s="196"/>
      <c r="AB27" s="196"/>
      <c r="AC27" s="263"/>
      <c r="AD27" s="263"/>
      <c r="AE27" s="263"/>
      <c r="AF27" s="196"/>
      <c r="AG27" s="196"/>
      <c r="AH27" s="190"/>
      <c r="AJ27" s="187"/>
      <c r="AK27" s="729"/>
      <c r="AL27" s="729"/>
      <c r="AM27" s="728"/>
      <c r="AN27" s="728"/>
      <c r="AO27" s="728"/>
      <c r="AP27" s="728"/>
      <c r="AQ27" s="728"/>
      <c r="AR27" s="728"/>
      <c r="AS27" s="728"/>
      <c r="AT27" s="728"/>
      <c r="AU27" s="56"/>
      <c r="AV27" s="190"/>
    </row>
    <row r="28" spans="2:48" ht="15" customHeight="1" x14ac:dyDescent="0.35">
      <c r="B28" s="187"/>
      <c r="C28" s="188"/>
      <c r="D28" s="189" t="s">
        <v>765</v>
      </c>
      <c r="E28" s="189"/>
      <c r="F28" s="189"/>
      <c r="G28" s="189"/>
      <c r="H28" s="189"/>
      <c r="I28" s="189"/>
      <c r="J28" s="278"/>
      <c r="K28" s="279"/>
      <c r="L28" s="279"/>
      <c r="M28" s="279"/>
      <c r="N28" s="279"/>
      <c r="O28" s="279"/>
      <c r="P28" s="279"/>
      <c r="Q28" s="279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9"/>
      <c r="AH28" s="190"/>
      <c r="AJ28" s="187"/>
      <c r="AK28" s="729"/>
      <c r="AL28" s="729"/>
      <c r="AM28" s="728"/>
      <c r="AN28" s="728"/>
      <c r="AO28" s="728"/>
      <c r="AP28" s="728"/>
      <c r="AQ28" s="728"/>
      <c r="AR28" s="728"/>
      <c r="AS28" s="728"/>
      <c r="AT28" s="728"/>
      <c r="AU28" s="56"/>
      <c r="AV28" s="190"/>
    </row>
    <row r="29" spans="2:48" ht="15" customHeight="1" x14ac:dyDescent="0.35">
      <c r="B29" s="187"/>
      <c r="C29" s="189"/>
      <c r="D29" s="189" t="s">
        <v>509</v>
      </c>
      <c r="E29" s="189"/>
      <c r="F29" s="189"/>
      <c r="G29" s="189"/>
      <c r="H29" s="189"/>
      <c r="I29" s="189"/>
      <c r="J29" s="772"/>
      <c r="K29" s="772"/>
      <c r="L29" s="772"/>
      <c r="M29" s="772"/>
      <c r="N29" s="772"/>
      <c r="O29" s="189"/>
      <c r="P29" s="189"/>
      <c r="Q29" s="191" t="s">
        <v>510</v>
      </c>
      <c r="R29" s="676"/>
      <c r="S29" s="677"/>
      <c r="T29" s="677"/>
      <c r="U29" s="677"/>
      <c r="V29" s="677"/>
      <c r="W29" s="677"/>
      <c r="X29" s="677"/>
      <c r="Y29" s="677"/>
      <c r="Z29" s="677"/>
      <c r="AA29" s="677"/>
      <c r="AB29" s="677"/>
      <c r="AC29" s="677"/>
      <c r="AD29" s="677"/>
      <c r="AE29" s="677"/>
      <c r="AF29" s="677"/>
      <c r="AG29" s="678"/>
      <c r="AH29" s="190"/>
      <c r="AJ29" s="187"/>
      <c r="AK29" s="729"/>
      <c r="AL29" s="729"/>
      <c r="AM29" s="728"/>
      <c r="AN29" s="728"/>
      <c r="AO29" s="728"/>
      <c r="AP29" s="728"/>
      <c r="AQ29" s="728"/>
      <c r="AR29" s="728"/>
      <c r="AS29" s="728"/>
      <c r="AT29" s="728"/>
      <c r="AU29" s="56"/>
      <c r="AV29" s="190"/>
    </row>
    <row r="30" spans="2:48" ht="15" customHeight="1" x14ac:dyDescent="0.35">
      <c r="B30" s="192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5"/>
      <c r="AJ30" s="187"/>
      <c r="AK30" s="729"/>
      <c r="AL30" s="729"/>
      <c r="AM30" s="728"/>
      <c r="AN30" s="728"/>
      <c r="AO30" s="728"/>
      <c r="AP30" s="728"/>
      <c r="AQ30" s="728"/>
      <c r="AR30" s="728"/>
      <c r="AS30" s="728"/>
      <c r="AT30" s="728"/>
      <c r="AU30" s="56"/>
      <c r="AV30" s="190"/>
    </row>
    <row r="31" spans="2:48" s="688" customFormat="1" ht="15" customHeight="1" x14ac:dyDescent="0.35">
      <c r="C31" s="690"/>
      <c r="L31" s="690"/>
      <c r="T31" s="690"/>
      <c r="AJ31" s="694"/>
      <c r="AK31" s="729"/>
      <c r="AL31" s="729"/>
      <c r="AM31" s="728"/>
      <c r="AN31" s="728"/>
      <c r="AO31" s="728"/>
      <c r="AP31" s="728"/>
      <c r="AQ31" s="728"/>
      <c r="AR31" s="728"/>
      <c r="AS31" s="728"/>
      <c r="AT31" s="728"/>
      <c r="AU31" s="56"/>
      <c r="AV31" s="702"/>
    </row>
    <row r="32" spans="2:48" s="688" customFormat="1" ht="15" customHeight="1" x14ac:dyDescent="0.35">
      <c r="B32" s="691"/>
      <c r="C32" s="692"/>
      <c r="D32" s="693"/>
      <c r="E32" s="693"/>
      <c r="F32" s="693"/>
      <c r="G32" s="693"/>
      <c r="H32" s="693"/>
      <c r="I32" s="693"/>
      <c r="J32" s="693"/>
      <c r="K32" s="693"/>
      <c r="L32" s="692"/>
      <c r="M32" s="693"/>
      <c r="N32" s="693"/>
      <c r="O32" s="693"/>
      <c r="P32" s="693"/>
      <c r="Q32" s="693"/>
      <c r="R32" s="693"/>
      <c r="S32" s="693"/>
      <c r="T32" s="692"/>
      <c r="U32" s="693"/>
      <c r="V32" s="693"/>
      <c r="W32" s="693"/>
      <c r="X32" s="693"/>
      <c r="Y32" s="693"/>
      <c r="Z32" s="693"/>
      <c r="AA32" s="693"/>
      <c r="AB32" s="693"/>
      <c r="AC32" s="693"/>
      <c r="AD32" s="693"/>
      <c r="AE32" s="693"/>
      <c r="AF32" s="693"/>
      <c r="AG32" s="693"/>
      <c r="AH32" s="701"/>
      <c r="AJ32" s="698"/>
      <c r="AK32" s="700"/>
      <c r="AL32" s="700"/>
      <c r="AM32" s="727"/>
      <c r="AN32" s="727"/>
      <c r="AO32" s="727"/>
      <c r="AP32" s="727"/>
      <c r="AQ32" s="727"/>
      <c r="AR32" s="727"/>
      <c r="AS32" s="727"/>
      <c r="AT32" s="727"/>
      <c r="AU32" s="700"/>
      <c r="AV32" s="703"/>
    </row>
    <row r="33" spans="2:46" s="688" customFormat="1" ht="15" customHeight="1" x14ac:dyDescent="0.35">
      <c r="B33" s="694"/>
      <c r="C33" s="695" t="s">
        <v>1623</v>
      </c>
      <c r="D33" s="266"/>
      <c r="E33" s="266"/>
      <c r="F33" s="266"/>
      <c r="G33" s="266"/>
      <c r="H33" s="266"/>
      <c r="I33" s="266"/>
      <c r="J33" s="266"/>
      <c r="K33" s="266"/>
      <c r="L33" s="696"/>
      <c r="M33" s="266"/>
      <c r="N33" s="266"/>
      <c r="O33" s="266"/>
      <c r="P33" s="266"/>
      <c r="Q33" s="266"/>
      <c r="R33" s="266"/>
      <c r="S33" s="266"/>
      <c r="T33" s="69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702"/>
      <c r="AM33" s="689"/>
      <c r="AN33" s="689"/>
      <c r="AO33" s="689"/>
      <c r="AP33" s="689"/>
      <c r="AQ33" s="689"/>
      <c r="AR33" s="689"/>
      <c r="AS33" s="689"/>
      <c r="AT33" s="689"/>
    </row>
    <row r="34" spans="2:46" ht="15" customHeight="1" x14ac:dyDescent="0.35">
      <c r="B34" s="187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730"/>
      <c r="T34" s="730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90"/>
    </row>
    <row r="35" spans="2:46" s="688" customFormat="1" ht="15" customHeight="1" x14ac:dyDescent="0.35">
      <c r="B35" s="694"/>
      <c r="C35" s="697" t="s">
        <v>1622</v>
      </c>
      <c r="D35" s="266"/>
      <c r="E35" s="266"/>
      <c r="F35" s="266"/>
      <c r="G35" s="266"/>
      <c r="H35" s="266"/>
      <c r="I35" s="266"/>
      <c r="J35" s="266"/>
      <c r="K35" s="266"/>
      <c r="L35" s="696"/>
      <c r="M35" s="266"/>
      <c r="N35" s="266"/>
      <c r="O35" s="266"/>
      <c r="P35" s="266"/>
      <c r="Q35" s="266"/>
      <c r="R35" s="266"/>
      <c r="S35" s="266"/>
      <c r="T35" s="69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755" t="s">
        <v>1578</v>
      </c>
      <c r="AF35" s="756"/>
      <c r="AG35" s="757"/>
      <c r="AH35" s="702"/>
      <c r="AM35" s="689"/>
      <c r="AN35" s="689"/>
      <c r="AO35" s="689"/>
      <c r="AP35" s="689"/>
      <c r="AQ35" s="689"/>
      <c r="AR35" s="689"/>
      <c r="AS35" s="689"/>
      <c r="AT35" s="689"/>
    </row>
    <row r="36" spans="2:46" s="688" customFormat="1" ht="15" customHeight="1" x14ac:dyDescent="0.35">
      <c r="B36" s="694"/>
      <c r="C36" s="697" t="s">
        <v>1656</v>
      </c>
      <c r="D36" s="266"/>
      <c r="E36" s="266"/>
      <c r="F36" s="266"/>
      <c r="G36" s="266"/>
      <c r="H36" s="266"/>
      <c r="I36" s="266"/>
      <c r="J36" s="266"/>
      <c r="K36" s="266"/>
      <c r="L36" s="696"/>
      <c r="M36" s="266"/>
      <c r="N36" s="266"/>
      <c r="O36" s="266"/>
      <c r="P36" s="266"/>
      <c r="Q36" s="266"/>
      <c r="R36" s="266"/>
      <c r="S36" s="266"/>
      <c r="T36" s="69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755" t="s">
        <v>1578</v>
      </c>
      <c r="AF36" s="756"/>
      <c r="AG36" s="757"/>
      <c r="AH36" s="702"/>
      <c r="AM36" s="689"/>
      <c r="AN36" s="689"/>
      <c r="AO36" s="689"/>
      <c r="AP36" s="689"/>
      <c r="AQ36" s="689"/>
      <c r="AR36" s="689"/>
      <c r="AS36" s="689"/>
      <c r="AT36" s="689"/>
    </row>
    <row r="37" spans="2:46" s="688" customFormat="1" ht="15" customHeight="1" x14ac:dyDescent="0.35">
      <c r="B37" s="694"/>
      <c r="C37" s="697" t="s">
        <v>1625</v>
      </c>
      <c r="D37" s="266"/>
      <c r="E37" s="266"/>
      <c r="F37" s="266"/>
      <c r="G37" s="266"/>
      <c r="H37" s="266"/>
      <c r="I37" s="266"/>
      <c r="J37" s="266"/>
      <c r="K37" s="266"/>
      <c r="L37" s="696"/>
      <c r="M37" s="266"/>
      <c r="N37" s="266"/>
      <c r="O37" s="266"/>
      <c r="P37" s="266"/>
      <c r="Q37" s="266"/>
      <c r="R37" s="266"/>
      <c r="S37" s="266"/>
      <c r="T37" s="69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755" t="s">
        <v>1578</v>
      </c>
      <c r="AF37" s="756"/>
      <c r="AG37" s="757"/>
      <c r="AH37" s="702"/>
      <c r="AM37" s="689"/>
      <c r="AN37" s="689"/>
      <c r="AO37" s="689"/>
      <c r="AP37" s="689"/>
      <c r="AQ37" s="689"/>
      <c r="AR37" s="689"/>
      <c r="AS37" s="689"/>
      <c r="AT37" s="689"/>
    </row>
    <row r="38" spans="2:46" s="688" customFormat="1" ht="15" customHeight="1" x14ac:dyDescent="0.35">
      <c r="B38" s="694"/>
      <c r="C38" s="697" t="s">
        <v>1626</v>
      </c>
      <c r="D38" s="266"/>
      <c r="E38" s="266"/>
      <c r="F38" s="266"/>
      <c r="G38" s="266"/>
      <c r="H38" s="266"/>
      <c r="I38" s="266"/>
      <c r="J38" s="266"/>
      <c r="K38" s="266"/>
      <c r="L38" s="696"/>
      <c r="M38" s="266"/>
      <c r="N38" s="266"/>
      <c r="O38" s="266"/>
      <c r="P38" s="266"/>
      <c r="Q38" s="266"/>
      <c r="R38" s="266"/>
      <c r="S38" s="266"/>
      <c r="T38" s="69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755" t="s">
        <v>1578</v>
      </c>
      <c r="AF38" s="756"/>
      <c r="AG38" s="757"/>
      <c r="AH38" s="702"/>
      <c r="AM38" s="689"/>
      <c r="AN38" s="689"/>
      <c r="AO38" s="689"/>
      <c r="AP38" s="689"/>
      <c r="AQ38" s="689"/>
      <c r="AR38" s="689"/>
      <c r="AS38" s="689"/>
      <c r="AT38" s="689"/>
    </row>
    <row r="39" spans="2:46" s="688" customFormat="1" ht="15" customHeight="1" x14ac:dyDescent="0.35">
      <c r="B39" s="694"/>
      <c r="C39" s="697" t="s">
        <v>1647</v>
      </c>
      <c r="D39" s="266"/>
      <c r="E39" s="266"/>
      <c r="F39" s="266"/>
      <c r="G39" s="266"/>
      <c r="H39" s="266"/>
      <c r="I39" s="266"/>
      <c r="J39" s="266"/>
      <c r="K39" s="266"/>
      <c r="L39" s="696"/>
      <c r="M39" s="266"/>
      <c r="N39" s="266"/>
      <c r="O39" s="266"/>
      <c r="P39" s="266"/>
      <c r="Q39" s="266"/>
      <c r="R39" s="266"/>
      <c r="S39" s="266"/>
      <c r="T39" s="69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755" t="s">
        <v>1578</v>
      </c>
      <c r="AF39" s="756"/>
      <c r="AG39" s="757"/>
      <c r="AH39" s="702"/>
      <c r="AM39" s="689"/>
      <c r="AN39" s="689"/>
      <c r="AO39" s="689"/>
      <c r="AP39" s="689"/>
      <c r="AQ39" s="689"/>
      <c r="AR39" s="689"/>
      <c r="AS39" s="689"/>
      <c r="AT39" s="689"/>
    </row>
    <row r="40" spans="2:46" s="688" customFormat="1" ht="15" customHeight="1" x14ac:dyDescent="0.35">
      <c r="B40" s="694"/>
      <c r="C40" s="697" t="s">
        <v>1627</v>
      </c>
      <c r="D40" s="266"/>
      <c r="E40" s="266"/>
      <c r="F40" s="266"/>
      <c r="G40" s="266"/>
      <c r="H40" s="266"/>
      <c r="I40" s="266"/>
      <c r="J40" s="266"/>
      <c r="K40" s="266"/>
      <c r="L40" s="696"/>
      <c r="M40" s="266"/>
      <c r="N40" s="266"/>
      <c r="O40" s="266"/>
      <c r="P40" s="266"/>
      <c r="Q40" s="266"/>
      <c r="R40" s="266"/>
      <c r="S40" s="266"/>
      <c r="T40" s="69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755" t="s">
        <v>1578</v>
      </c>
      <c r="AF40" s="756"/>
      <c r="AG40" s="757"/>
      <c r="AH40" s="702"/>
      <c r="AM40" s="689"/>
      <c r="AN40" s="689"/>
      <c r="AO40" s="689"/>
      <c r="AP40" s="689"/>
      <c r="AQ40" s="689"/>
      <c r="AR40" s="689"/>
      <c r="AS40" s="689"/>
      <c r="AT40" s="689"/>
    </row>
    <row r="41" spans="2:46" s="688" customFormat="1" ht="15" customHeight="1" x14ac:dyDescent="0.35">
      <c r="B41" s="694"/>
      <c r="C41" s="697" t="s">
        <v>1645</v>
      </c>
      <c r="D41" s="266"/>
      <c r="E41" s="266"/>
      <c r="F41" s="266"/>
      <c r="G41" s="266"/>
      <c r="H41" s="266"/>
      <c r="I41" s="266"/>
      <c r="J41" s="266"/>
      <c r="K41" s="266"/>
      <c r="L41" s="696"/>
      <c r="M41" s="266"/>
      <c r="N41" s="266"/>
      <c r="O41" s="266"/>
      <c r="P41" s="266"/>
      <c r="Q41" s="266"/>
      <c r="R41" s="266"/>
      <c r="S41" s="266"/>
      <c r="T41" s="69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755" t="s">
        <v>1578</v>
      </c>
      <c r="AF41" s="756"/>
      <c r="AG41" s="757"/>
      <c r="AH41" s="702"/>
      <c r="AM41" s="689"/>
      <c r="AN41" s="689"/>
      <c r="AO41" s="689"/>
      <c r="AP41" s="689"/>
      <c r="AQ41" s="689"/>
      <c r="AR41" s="689"/>
      <c r="AS41" s="689"/>
      <c r="AT41" s="689"/>
    </row>
    <row r="42" spans="2:46" s="688" customFormat="1" ht="15" customHeight="1" x14ac:dyDescent="0.35">
      <c r="B42" s="694"/>
      <c r="C42" s="697" t="s">
        <v>1628</v>
      </c>
      <c r="D42" s="266"/>
      <c r="E42" s="266"/>
      <c r="F42" s="266"/>
      <c r="G42" s="266"/>
      <c r="H42" s="266"/>
      <c r="I42" s="266"/>
      <c r="J42" s="266"/>
      <c r="K42" s="266"/>
      <c r="L42" s="696"/>
      <c r="M42" s="266"/>
      <c r="N42" s="266"/>
      <c r="O42" s="266"/>
      <c r="P42" s="266"/>
      <c r="Q42" s="266"/>
      <c r="R42" s="266"/>
      <c r="S42" s="266"/>
      <c r="T42" s="69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755" t="s">
        <v>1578</v>
      </c>
      <c r="AF42" s="756"/>
      <c r="AG42" s="757"/>
      <c r="AH42" s="702"/>
      <c r="AM42" s="689"/>
      <c r="AN42" s="689"/>
      <c r="AO42" s="689"/>
      <c r="AP42" s="689"/>
      <c r="AQ42" s="689"/>
      <c r="AR42" s="689"/>
      <c r="AS42" s="689"/>
      <c r="AT42" s="689"/>
    </row>
    <row r="43" spans="2:46" s="688" customFormat="1" ht="15" customHeight="1" x14ac:dyDescent="0.35">
      <c r="B43" s="694"/>
      <c r="C43" s="697" t="s">
        <v>1629</v>
      </c>
      <c r="D43" s="266"/>
      <c r="E43" s="266"/>
      <c r="F43" s="266"/>
      <c r="G43" s="266"/>
      <c r="H43" s="266"/>
      <c r="I43" s="266"/>
      <c r="J43" s="266"/>
      <c r="K43" s="266"/>
      <c r="L43" s="696"/>
      <c r="M43" s="266"/>
      <c r="N43" s="266"/>
      <c r="O43" s="266"/>
      <c r="P43" s="266"/>
      <c r="Q43" s="266"/>
      <c r="R43" s="266"/>
      <c r="S43" s="266"/>
      <c r="T43" s="69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755" t="s">
        <v>1578</v>
      </c>
      <c r="AF43" s="756"/>
      <c r="AG43" s="757"/>
      <c r="AH43" s="702"/>
      <c r="AM43" s="689"/>
      <c r="AN43" s="689"/>
      <c r="AO43" s="689"/>
      <c r="AP43" s="689"/>
      <c r="AQ43" s="689"/>
      <c r="AR43" s="689"/>
      <c r="AS43" s="689"/>
      <c r="AT43" s="689"/>
    </row>
    <row r="44" spans="2:46" s="688" customFormat="1" ht="15" customHeight="1" x14ac:dyDescent="0.35">
      <c r="B44" s="694"/>
      <c r="C44" s="697" t="s">
        <v>1630</v>
      </c>
      <c r="D44" s="266"/>
      <c r="E44" s="266"/>
      <c r="F44" s="266"/>
      <c r="G44" s="266"/>
      <c r="H44" s="266"/>
      <c r="I44" s="266"/>
      <c r="J44" s="266"/>
      <c r="K44" s="266"/>
      <c r="L44" s="696"/>
      <c r="M44" s="266"/>
      <c r="N44" s="266"/>
      <c r="O44" s="266"/>
      <c r="P44" s="266"/>
      <c r="Q44" s="266"/>
      <c r="R44" s="266"/>
      <c r="S44" s="266"/>
      <c r="T44" s="69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755" t="s">
        <v>1578</v>
      </c>
      <c r="AF44" s="756"/>
      <c r="AG44" s="757"/>
      <c r="AH44" s="702"/>
      <c r="AM44" s="689"/>
      <c r="AN44" s="689"/>
      <c r="AO44" s="689"/>
      <c r="AP44" s="689"/>
      <c r="AQ44" s="689"/>
      <c r="AR44" s="689"/>
      <c r="AS44" s="689"/>
      <c r="AT44" s="689"/>
    </row>
    <row r="45" spans="2:46" s="688" customFormat="1" ht="15" customHeight="1" x14ac:dyDescent="0.35">
      <c r="B45" s="694"/>
      <c r="C45" s="697" t="s">
        <v>1631</v>
      </c>
      <c r="D45" s="266"/>
      <c r="E45" s="266"/>
      <c r="F45" s="266"/>
      <c r="G45" s="266"/>
      <c r="H45" s="266"/>
      <c r="I45" s="266"/>
      <c r="J45" s="266"/>
      <c r="K45" s="266"/>
      <c r="L45" s="696"/>
      <c r="M45" s="266"/>
      <c r="N45" s="266"/>
      <c r="O45" s="266"/>
      <c r="P45" s="266"/>
      <c r="Q45" s="266"/>
      <c r="R45" s="266"/>
      <c r="S45" s="266"/>
      <c r="T45" s="69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755" t="s">
        <v>1578</v>
      </c>
      <c r="AF45" s="756"/>
      <c r="AG45" s="757"/>
      <c r="AH45" s="702"/>
      <c r="AM45" s="689"/>
      <c r="AN45" s="689"/>
      <c r="AO45" s="689"/>
      <c r="AP45" s="689"/>
      <c r="AQ45" s="689"/>
      <c r="AR45" s="689"/>
      <c r="AS45" s="689"/>
      <c r="AT45" s="689"/>
    </row>
    <row r="46" spans="2:46" s="688" customFormat="1" ht="15" customHeight="1" x14ac:dyDescent="0.35">
      <c r="B46" s="694"/>
      <c r="C46" s="697" t="s">
        <v>1632</v>
      </c>
      <c r="D46" s="266"/>
      <c r="E46" s="266"/>
      <c r="F46" s="266"/>
      <c r="G46" s="266"/>
      <c r="H46" s="266"/>
      <c r="I46" s="266"/>
      <c r="J46" s="266"/>
      <c r="K46" s="266"/>
      <c r="L46" s="696"/>
      <c r="M46" s="266"/>
      <c r="N46" s="266"/>
      <c r="O46" s="266"/>
      <c r="P46" s="266"/>
      <c r="Q46" s="266"/>
      <c r="R46" s="266"/>
      <c r="S46" s="266"/>
      <c r="T46" s="69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755" t="s">
        <v>1578</v>
      </c>
      <c r="AF46" s="756"/>
      <c r="AG46" s="757"/>
      <c r="AH46" s="702"/>
      <c r="AM46" s="689"/>
      <c r="AN46" s="689"/>
      <c r="AO46" s="689"/>
      <c r="AP46" s="689"/>
      <c r="AQ46" s="689"/>
      <c r="AR46" s="689"/>
      <c r="AS46" s="689"/>
      <c r="AT46" s="689"/>
    </row>
    <row r="47" spans="2:46" s="688" customFormat="1" ht="15" customHeight="1" x14ac:dyDescent="0.35">
      <c r="B47" s="694"/>
      <c r="C47" s="697" t="s">
        <v>1646</v>
      </c>
      <c r="D47" s="266"/>
      <c r="E47" s="266"/>
      <c r="F47" s="266"/>
      <c r="G47" s="266"/>
      <c r="H47" s="266"/>
      <c r="I47" s="266"/>
      <c r="J47" s="266"/>
      <c r="K47" s="266"/>
      <c r="L47" s="696"/>
      <c r="M47" s="266"/>
      <c r="N47" s="266"/>
      <c r="O47" s="266"/>
      <c r="P47" s="266"/>
      <c r="Q47" s="266"/>
      <c r="R47" s="266"/>
      <c r="S47" s="266"/>
      <c r="T47" s="69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755" t="s">
        <v>1578</v>
      </c>
      <c r="AF47" s="756"/>
      <c r="AG47" s="757"/>
      <c r="AH47" s="702"/>
      <c r="AM47" s="689"/>
      <c r="AN47" s="689"/>
      <c r="AO47" s="689"/>
      <c r="AP47" s="689"/>
      <c r="AQ47" s="689"/>
      <c r="AR47" s="689"/>
      <c r="AS47" s="689"/>
      <c r="AT47" s="689"/>
    </row>
    <row r="48" spans="2:46" s="688" customFormat="1" ht="15" customHeight="1" x14ac:dyDescent="0.35">
      <c r="B48" s="694"/>
      <c r="C48" s="697" t="s">
        <v>1633</v>
      </c>
      <c r="D48" s="266"/>
      <c r="E48" s="266"/>
      <c r="F48" s="266"/>
      <c r="G48" s="266"/>
      <c r="H48" s="266"/>
      <c r="I48" s="266"/>
      <c r="J48" s="266"/>
      <c r="K48" s="266"/>
      <c r="L48" s="696"/>
      <c r="M48" s="266"/>
      <c r="N48" s="266"/>
      <c r="O48" s="266"/>
      <c r="P48" s="266"/>
      <c r="Q48" s="266"/>
      <c r="R48" s="266"/>
      <c r="S48" s="266"/>
      <c r="T48" s="69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755" t="s">
        <v>1578</v>
      </c>
      <c r="AF48" s="756"/>
      <c r="AG48" s="757"/>
      <c r="AH48" s="702"/>
      <c r="AM48" s="689"/>
      <c r="AN48" s="689"/>
      <c r="AO48" s="689"/>
      <c r="AP48" s="689"/>
      <c r="AQ48" s="689"/>
      <c r="AR48" s="689"/>
      <c r="AS48" s="689"/>
      <c r="AT48" s="689"/>
    </row>
    <row r="49" spans="2:47" s="688" customFormat="1" ht="15" customHeight="1" x14ac:dyDescent="0.35">
      <c r="B49" s="694"/>
      <c r="C49" s="697" t="s">
        <v>1624</v>
      </c>
      <c r="D49" s="266"/>
      <c r="E49" s="266"/>
      <c r="F49" s="266"/>
      <c r="G49" s="266"/>
      <c r="H49" s="266"/>
      <c r="I49" s="266"/>
      <c r="J49" s="266"/>
      <c r="K49" s="266"/>
      <c r="L49" s="696"/>
      <c r="M49" s="266"/>
      <c r="N49" s="266"/>
      <c r="O49" s="266"/>
      <c r="P49" s="266"/>
      <c r="Q49" s="266"/>
      <c r="R49" s="266"/>
      <c r="S49" s="266"/>
      <c r="T49" s="69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755" t="s">
        <v>1578</v>
      </c>
      <c r="AF49" s="756"/>
      <c r="AG49" s="757"/>
      <c r="AH49" s="702"/>
      <c r="AM49" s="689"/>
      <c r="AN49" s="689"/>
      <c r="AO49" s="689"/>
      <c r="AP49" s="689"/>
      <c r="AQ49" s="689"/>
      <c r="AR49" s="689"/>
      <c r="AS49" s="689"/>
      <c r="AT49" s="689"/>
    </row>
    <row r="50" spans="2:47" s="688" customFormat="1" ht="15" customHeight="1" x14ac:dyDescent="0.35">
      <c r="B50" s="698"/>
      <c r="C50" s="699"/>
      <c r="D50" s="700"/>
      <c r="E50" s="700"/>
      <c r="F50" s="700"/>
      <c r="G50" s="700"/>
      <c r="H50" s="700"/>
      <c r="I50" s="700"/>
      <c r="J50" s="700"/>
      <c r="K50" s="700"/>
      <c r="L50" s="699"/>
      <c r="M50" s="700"/>
      <c r="N50" s="700"/>
      <c r="O50" s="700"/>
      <c r="P50" s="700"/>
      <c r="Q50" s="700"/>
      <c r="R50" s="700"/>
      <c r="S50" s="700"/>
      <c r="T50" s="699"/>
      <c r="U50" s="700"/>
      <c r="V50" s="700"/>
      <c r="W50" s="700"/>
      <c r="X50" s="700"/>
      <c r="Y50" s="700"/>
      <c r="Z50" s="700"/>
      <c r="AA50" s="700"/>
      <c r="AB50" s="700"/>
      <c r="AC50" s="700"/>
      <c r="AD50" s="700"/>
      <c r="AE50" s="700"/>
      <c r="AF50" s="700"/>
      <c r="AG50" s="700"/>
      <c r="AH50" s="703"/>
      <c r="AM50" s="689"/>
      <c r="AN50" s="689"/>
      <c r="AO50" s="689"/>
      <c r="AP50" s="689"/>
      <c r="AQ50" s="689"/>
      <c r="AR50" s="689"/>
      <c r="AS50" s="689"/>
      <c r="AT50" s="689"/>
    </row>
    <row r="51" spans="2:47" s="688" customFormat="1" ht="15" customHeight="1" x14ac:dyDescent="0.35">
      <c r="C51" s="690"/>
      <c r="L51" s="690"/>
      <c r="T51" s="690"/>
      <c r="AM51" s="689"/>
      <c r="AN51" s="689"/>
      <c r="AO51" s="689"/>
      <c r="AP51" s="689"/>
      <c r="AQ51" s="689"/>
      <c r="AR51" s="689"/>
      <c r="AS51" s="689"/>
      <c r="AT51" s="689"/>
    </row>
    <row r="52" spans="2:47" ht="15" customHeight="1" x14ac:dyDescent="0.35">
      <c r="B52" s="15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153"/>
      <c r="AK52" s="688"/>
      <c r="AL52" s="688"/>
      <c r="AM52" s="689"/>
      <c r="AN52" s="689"/>
      <c r="AO52" s="689"/>
      <c r="AP52" s="689"/>
      <c r="AQ52" s="689"/>
      <c r="AR52" s="689"/>
      <c r="AS52" s="689"/>
      <c r="AT52" s="689"/>
      <c r="AU52" s="688"/>
    </row>
    <row r="53" spans="2:47" ht="15" customHeight="1" x14ac:dyDescent="0.35">
      <c r="B53" s="154"/>
      <c r="C53" s="155" t="s">
        <v>944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7"/>
    </row>
    <row r="54" spans="2:47" ht="15" customHeight="1" x14ac:dyDescent="0.35">
      <c r="B54" s="154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60"/>
      <c r="T54" s="160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7"/>
    </row>
    <row r="55" spans="2:47" ht="30" customHeight="1" x14ac:dyDescent="0.35">
      <c r="B55" s="154"/>
      <c r="C55" s="156"/>
      <c r="D55" s="156"/>
      <c r="E55" s="197"/>
      <c r="F55" s="155"/>
      <c r="G55" s="155"/>
      <c r="H55" s="155"/>
      <c r="I55" s="155"/>
      <c r="J55" s="550" t="s">
        <v>990</v>
      </c>
      <c r="K55" s="573">
        <f>Apoio!$AG$9</f>
        <v>0.75</v>
      </c>
      <c r="L55" s="572"/>
      <c r="M55" s="572"/>
      <c r="N55" s="572"/>
      <c r="O55" s="572"/>
      <c r="P55" s="570"/>
      <c r="Q55" s="571"/>
      <c r="R55" s="570"/>
      <c r="S55" s="570"/>
      <c r="T55" s="570"/>
      <c r="U55" s="197"/>
      <c r="V55" s="155"/>
      <c r="W55" s="155"/>
      <c r="X55" s="155"/>
      <c r="Y55" s="155"/>
      <c r="Z55" s="550" t="s">
        <v>991</v>
      </c>
      <c r="AA55" s="573">
        <f>RCB!$H$7</f>
        <v>0</v>
      </c>
      <c r="AB55" s="572"/>
      <c r="AC55" s="572"/>
      <c r="AD55" s="572"/>
      <c r="AE55" s="572"/>
      <c r="AF55" s="156"/>
      <c r="AG55" s="156"/>
      <c r="AH55" s="157"/>
    </row>
    <row r="56" spans="2:47" ht="15" customHeight="1" x14ac:dyDescent="0.35">
      <c r="B56" s="154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97"/>
      <c r="R56" s="156"/>
      <c r="S56" s="156"/>
      <c r="T56" s="156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2"/>
    </row>
    <row r="57" spans="2:47" ht="15" customHeight="1" x14ac:dyDescent="0.35">
      <c r="B57" s="154"/>
      <c r="C57" s="155" t="s">
        <v>948</v>
      </c>
      <c r="D57" s="156"/>
      <c r="E57" s="156"/>
      <c r="F57" s="156"/>
      <c r="G57" s="156"/>
      <c r="H57" s="156"/>
      <c r="I57" s="156"/>
      <c r="J57" s="156"/>
      <c r="K57" s="297">
        <f>CustoContábil!F19</f>
        <v>0</v>
      </c>
      <c r="L57" s="297"/>
      <c r="M57" s="297"/>
      <c r="N57" s="297"/>
      <c r="O57" s="297"/>
      <c r="P57" s="156"/>
      <c r="Q57" s="197"/>
      <c r="R57" s="197"/>
      <c r="S57" s="155" t="s">
        <v>34</v>
      </c>
      <c r="T57" s="156"/>
      <c r="U57" s="156"/>
      <c r="V57" s="156"/>
      <c r="W57" s="156"/>
      <c r="X57" s="156"/>
      <c r="Y57" s="156"/>
      <c r="Z57" s="156"/>
      <c r="AA57" s="284">
        <f>RCB!C15</f>
        <v>0</v>
      </c>
      <c r="AB57" s="284"/>
      <c r="AC57" s="284"/>
      <c r="AD57" s="284"/>
      <c r="AE57" s="284"/>
      <c r="AF57" s="199" t="s">
        <v>0</v>
      </c>
      <c r="AG57" s="163"/>
      <c r="AH57" s="162"/>
    </row>
    <row r="58" spans="2:47" ht="15" customHeight="1" x14ac:dyDescent="0.35">
      <c r="B58" s="154"/>
      <c r="C58" s="197" t="s">
        <v>947</v>
      </c>
      <c r="D58" s="197"/>
      <c r="E58" s="197"/>
      <c r="F58" s="197"/>
      <c r="G58" s="197"/>
      <c r="H58" s="197"/>
      <c r="I58" s="197"/>
      <c r="J58" s="197"/>
      <c r="K58" s="276">
        <f>SUM(CustoContábil!G19:H19)</f>
        <v>0</v>
      </c>
      <c r="L58" s="276"/>
      <c r="M58" s="276"/>
      <c r="N58" s="276"/>
      <c r="O58" s="276"/>
      <c r="P58" s="197"/>
      <c r="Q58" s="197"/>
      <c r="R58" s="197"/>
      <c r="S58" s="155" t="s">
        <v>32</v>
      </c>
      <c r="T58" s="156"/>
      <c r="U58" s="156"/>
      <c r="V58" s="156"/>
      <c r="W58" s="156"/>
      <c r="X58" s="156"/>
      <c r="Y58" s="156"/>
      <c r="Z58" s="156"/>
      <c r="AA58" s="284">
        <f>RCB!D15</f>
        <v>0</v>
      </c>
      <c r="AB58" s="284"/>
      <c r="AC58" s="284"/>
      <c r="AD58" s="284"/>
      <c r="AE58" s="284"/>
      <c r="AF58" s="200" t="s">
        <v>1</v>
      </c>
      <c r="AG58" s="163"/>
      <c r="AH58" s="162"/>
    </row>
    <row r="59" spans="2:47" ht="15" customHeight="1" x14ac:dyDescent="0.35">
      <c r="B59" s="154"/>
      <c r="C59" s="156" t="s">
        <v>902</v>
      </c>
      <c r="D59" s="197"/>
      <c r="E59" s="156"/>
      <c r="F59" s="156"/>
      <c r="G59" s="156"/>
      <c r="H59" s="156"/>
      <c r="I59" s="156"/>
      <c r="J59" s="156"/>
      <c r="K59" s="276">
        <f>CustoContábil!D19</f>
        <v>0</v>
      </c>
      <c r="L59" s="276"/>
      <c r="M59" s="276"/>
      <c r="N59" s="276"/>
      <c r="O59" s="276"/>
      <c r="P59" s="197"/>
      <c r="Q59" s="197"/>
      <c r="R59" s="156"/>
      <c r="S59" s="161" t="s">
        <v>1150</v>
      </c>
      <c r="T59" s="161"/>
      <c r="U59" s="161"/>
      <c r="V59" s="161"/>
      <c r="W59" s="161"/>
      <c r="X59" s="161"/>
      <c r="Y59" s="161"/>
      <c r="Z59" s="161"/>
      <c r="AA59" s="277">
        <f>AA57*Apoio!$BW$5</f>
        <v>0</v>
      </c>
      <c r="AB59" s="277"/>
      <c r="AC59" s="277"/>
      <c r="AD59" s="277"/>
      <c r="AE59" s="277"/>
      <c r="AF59" s="156" t="s">
        <v>1202</v>
      </c>
      <c r="AG59" s="163"/>
      <c r="AH59" s="162"/>
    </row>
    <row r="60" spans="2:47" ht="15" customHeight="1" x14ac:dyDescent="0.35">
      <c r="B60" s="154"/>
      <c r="C60" s="197" t="s">
        <v>1151</v>
      </c>
      <c r="D60" s="197"/>
      <c r="E60" s="197"/>
      <c r="F60" s="197"/>
      <c r="G60" s="197"/>
      <c r="H60" s="197"/>
      <c r="I60" s="197"/>
      <c r="J60" s="197"/>
      <c r="K60" s="276">
        <f>SUM(CustoContábil!F6,CustoContábil!F8,CustoContábil!F13:F17)</f>
        <v>0</v>
      </c>
      <c r="L60" s="276"/>
      <c r="M60" s="276"/>
      <c r="N60" s="276"/>
      <c r="O60" s="276"/>
      <c r="P60" s="197"/>
      <c r="Q60" s="197"/>
      <c r="R60" s="160"/>
      <c r="S60" s="197" t="s">
        <v>511</v>
      </c>
      <c r="T60" s="197"/>
      <c r="U60" s="197"/>
      <c r="V60" s="197"/>
      <c r="W60" s="197"/>
      <c r="X60" s="197"/>
      <c r="Y60" s="197"/>
      <c r="Z60" s="197"/>
      <c r="AA60" s="296">
        <f>Apoio!BT4</f>
        <v>0.08</v>
      </c>
      <c r="AB60" s="296"/>
      <c r="AC60" s="296"/>
      <c r="AD60" s="296"/>
      <c r="AE60" s="296"/>
      <c r="AF60" s="156" t="s">
        <v>1156</v>
      </c>
      <c r="AG60" s="156"/>
      <c r="AH60" s="157"/>
    </row>
    <row r="61" spans="2:47" ht="15" customHeight="1" x14ac:dyDescent="0.35">
      <c r="B61" s="154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60"/>
      <c r="T61" s="160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7"/>
    </row>
    <row r="62" spans="2:47" ht="15" customHeight="1" x14ac:dyDescent="0.35">
      <c r="B62" s="154"/>
      <c r="C62" s="155" t="s">
        <v>880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98" t="s">
        <v>1661</v>
      </c>
      <c r="T62" s="160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7"/>
    </row>
    <row r="63" spans="2:47" ht="15" customHeight="1" x14ac:dyDescent="0.35">
      <c r="B63" s="154"/>
      <c r="C63" s="161" t="s">
        <v>629</v>
      </c>
      <c r="D63" s="161"/>
      <c r="E63" s="161"/>
      <c r="F63" s="161"/>
      <c r="G63" s="161"/>
      <c r="H63" s="161"/>
      <c r="I63" s="161"/>
      <c r="J63" s="161"/>
      <c r="K63" s="277">
        <f>IF(RCB!C15=0,0,CustoContábil!F19/RCB!C15)</f>
        <v>0</v>
      </c>
      <c r="L63" s="277"/>
      <c r="M63" s="277"/>
      <c r="N63" s="277"/>
      <c r="O63" s="277"/>
      <c r="P63" s="201" t="s">
        <v>2</v>
      </c>
      <c r="Q63" s="156"/>
      <c r="R63" s="156"/>
      <c r="S63" s="723" t="s">
        <v>629</v>
      </c>
      <c r="T63" s="161"/>
      <c r="U63" s="161"/>
      <c r="V63" s="161"/>
      <c r="W63" s="161"/>
      <c r="X63" s="161"/>
      <c r="Y63" s="161"/>
      <c r="Z63" s="161"/>
      <c r="AA63" s="277">
        <f>IF(RCB!C15=0,0,CustoContábil!D19/RCB!C15)</f>
        <v>0</v>
      </c>
      <c r="AB63" s="277"/>
      <c r="AC63" s="277"/>
      <c r="AD63" s="277"/>
      <c r="AE63" s="277"/>
      <c r="AF63" s="201" t="s">
        <v>2</v>
      </c>
      <c r="AG63" s="156"/>
      <c r="AH63" s="157"/>
    </row>
    <row r="64" spans="2:47" ht="15" customHeight="1" x14ac:dyDescent="0.35">
      <c r="B64" s="154"/>
      <c r="C64" s="161" t="s">
        <v>630</v>
      </c>
      <c r="D64" s="161"/>
      <c r="E64" s="161"/>
      <c r="F64" s="161"/>
      <c r="G64" s="161"/>
      <c r="H64" s="161"/>
      <c r="I64" s="161"/>
      <c r="J64" s="161"/>
      <c r="K64" s="277">
        <f>IF(RCB!D15=0,0,CustoContábil!F19/RCB!D15)</f>
        <v>0</v>
      </c>
      <c r="L64" s="277"/>
      <c r="M64" s="277"/>
      <c r="N64" s="277"/>
      <c r="O64" s="277"/>
      <c r="P64" s="202" t="s">
        <v>3</v>
      </c>
      <c r="Q64" s="156"/>
      <c r="R64" s="156"/>
      <c r="S64" s="161" t="s">
        <v>630</v>
      </c>
      <c r="T64" s="161"/>
      <c r="U64" s="161"/>
      <c r="V64" s="161"/>
      <c r="W64" s="161"/>
      <c r="X64" s="161"/>
      <c r="Y64" s="161"/>
      <c r="Z64" s="161"/>
      <c r="AA64" s="277">
        <f>IF(RCB!D15=0,0,CustoContábil!D19/RCB!D15)</f>
        <v>0</v>
      </c>
      <c r="AB64" s="277"/>
      <c r="AC64" s="277"/>
      <c r="AD64" s="277"/>
      <c r="AE64" s="277"/>
      <c r="AF64" s="202" t="s">
        <v>3</v>
      </c>
      <c r="AG64" s="156"/>
      <c r="AH64" s="157"/>
    </row>
    <row r="65" spans="2:34" ht="15" customHeight="1" x14ac:dyDescent="0.35">
      <c r="B65" s="164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165"/>
    </row>
    <row r="66" spans="2:34" ht="15" customHeight="1" x14ac:dyDescent="0.35">
      <c r="B66" s="151"/>
    </row>
    <row r="67" spans="2:34" ht="15" customHeight="1" x14ac:dyDescent="0.35">
      <c r="B67" s="152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153"/>
    </row>
    <row r="68" spans="2:34" ht="15" customHeight="1" x14ac:dyDescent="0.35">
      <c r="B68" s="154"/>
      <c r="C68" s="155" t="s">
        <v>1152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7"/>
    </row>
    <row r="69" spans="2:34" ht="15" customHeight="1" x14ac:dyDescent="0.35">
      <c r="B69" s="154"/>
      <c r="C69" s="155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7"/>
    </row>
    <row r="70" spans="2:34" ht="15" customHeight="1" x14ac:dyDescent="0.35">
      <c r="B70" s="154"/>
      <c r="C70" s="158" t="str">
        <f>IF(Apoio!V4="não","",IF(Apoio!V4="sim","a","r"))</f>
        <v/>
      </c>
      <c r="D70" s="156" t="s">
        <v>121</v>
      </c>
      <c r="E70" s="156"/>
      <c r="F70" s="156"/>
      <c r="G70" s="156"/>
      <c r="H70" s="156"/>
      <c r="I70" s="156"/>
      <c r="J70" s="156"/>
      <c r="K70" s="277">
        <f>RCB!C7</f>
        <v>0</v>
      </c>
      <c r="L70" s="277"/>
      <c r="M70" s="277"/>
      <c r="N70" s="156" t="s">
        <v>0</v>
      </c>
      <c r="O70" s="197"/>
      <c r="P70" s="197"/>
      <c r="Q70" s="277">
        <f>RCB!D7</f>
        <v>0</v>
      </c>
      <c r="R70" s="277"/>
      <c r="S70" s="277"/>
      <c r="T70" s="156" t="s">
        <v>1</v>
      </c>
      <c r="U70" s="197"/>
      <c r="V70" s="197"/>
      <c r="W70" s="277">
        <f>K70*Apoio!$BW$5</f>
        <v>0</v>
      </c>
      <c r="X70" s="277"/>
      <c r="Y70" s="277"/>
      <c r="Z70" s="156" t="s">
        <v>1202</v>
      </c>
      <c r="AA70" s="197"/>
      <c r="AB70" s="156"/>
      <c r="AC70" s="276">
        <f>CustoContábil!N19</f>
        <v>0</v>
      </c>
      <c r="AD70" s="276"/>
      <c r="AE70" s="276"/>
      <c r="AF70" s="276"/>
      <c r="AG70" s="276"/>
      <c r="AH70" s="157"/>
    </row>
    <row r="71" spans="2:34" ht="15" customHeight="1" x14ac:dyDescent="0.35">
      <c r="B71" s="154"/>
      <c r="C71" s="158" t="str">
        <f>IF(Apoio!V5="não","",IF(Apoio!V5="sim","a","r"))</f>
        <v/>
      </c>
      <c r="D71" s="156" t="s">
        <v>122</v>
      </c>
      <c r="E71" s="156"/>
      <c r="F71" s="156"/>
      <c r="G71" s="156"/>
      <c r="H71" s="156"/>
      <c r="I71" s="156"/>
      <c r="J71" s="156"/>
      <c r="K71" s="277">
        <f>RCB!C8</f>
        <v>0</v>
      </c>
      <c r="L71" s="277"/>
      <c r="M71" s="277"/>
      <c r="N71" s="156" t="s">
        <v>0</v>
      </c>
      <c r="O71" s="197"/>
      <c r="P71" s="197"/>
      <c r="Q71" s="277">
        <f>RCB!D8</f>
        <v>0</v>
      </c>
      <c r="R71" s="277"/>
      <c r="S71" s="277"/>
      <c r="T71" s="156" t="s">
        <v>1</v>
      </c>
      <c r="U71" s="197"/>
      <c r="V71" s="197"/>
      <c r="W71" s="277">
        <f>K71*Apoio!$BW$5</f>
        <v>0</v>
      </c>
      <c r="X71" s="277"/>
      <c r="Y71" s="277"/>
      <c r="Z71" s="156" t="s">
        <v>1202</v>
      </c>
      <c r="AA71" s="197"/>
      <c r="AB71" s="156"/>
      <c r="AC71" s="276">
        <f>CustoContábil!O19</f>
        <v>0</v>
      </c>
      <c r="AD71" s="276"/>
      <c r="AE71" s="276"/>
      <c r="AF71" s="276"/>
      <c r="AG71" s="276"/>
      <c r="AH71" s="157"/>
    </row>
    <row r="72" spans="2:34" ht="15" customHeight="1" x14ac:dyDescent="0.35">
      <c r="B72" s="154"/>
      <c r="C72" s="158" t="str">
        <f>IF(Apoio!V6="não","",IF(Apoio!V6="sim","a","r"))</f>
        <v/>
      </c>
      <c r="D72" s="156" t="s">
        <v>494</v>
      </c>
      <c r="E72" s="156"/>
      <c r="F72" s="156"/>
      <c r="G72" s="156"/>
      <c r="H72" s="156"/>
      <c r="I72" s="156"/>
      <c r="J72" s="156"/>
      <c r="K72" s="277">
        <f>RCB!C9</f>
        <v>0</v>
      </c>
      <c r="L72" s="277"/>
      <c r="M72" s="277"/>
      <c r="N72" s="156" t="s">
        <v>0</v>
      </c>
      <c r="O72" s="197"/>
      <c r="P72" s="197"/>
      <c r="Q72" s="277">
        <f>RCB!D9</f>
        <v>0</v>
      </c>
      <c r="R72" s="277"/>
      <c r="S72" s="277"/>
      <c r="T72" s="156" t="s">
        <v>1</v>
      </c>
      <c r="U72" s="197"/>
      <c r="V72" s="197"/>
      <c r="W72" s="277">
        <f>K72*Apoio!$BW$5</f>
        <v>0</v>
      </c>
      <c r="X72" s="277"/>
      <c r="Y72" s="277"/>
      <c r="Z72" s="156" t="s">
        <v>1202</v>
      </c>
      <c r="AA72" s="197"/>
      <c r="AB72" s="156"/>
      <c r="AC72" s="276">
        <f>CustoContábil!P19</f>
        <v>0</v>
      </c>
      <c r="AD72" s="276"/>
      <c r="AE72" s="276"/>
      <c r="AF72" s="276"/>
      <c r="AG72" s="276"/>
      <c r="AH72" s="157"/>
    </row>
    <row r="73" spans="2:34" ht="15" customHeight="1" x14ac:dyDescent="0.35">
      <c r="B73" s="154"/>
      <c r="C73" s="158" t="str">
        <f>IF(Apoio!V7="não","",IF(Apoio!V7="sim","a","r"))</f>
        <v/>
      </c>
      <c r="D73" s="156" t="s">
        <v>124</v>
      </c>
      <c r="E73" s="156"/>
      <c r="F73" s="156"/>
      <c r="G73" s="156"/>
      <c r="H73" s="156"/>
      <c r="I73" s="156"/>
      <c r="J73" s="156"/>
      <c r="K73" s="277">
        <f>RCB!C10</f>
        <v>0</v>
      </c>
      <c r="L73" s="277"/>
      <c r="M73" s="277"/>
      <c r="N73" s="156" t="s">
        <v>0</v>
      </c>
      <c r="O73" s="197"/>
      <c r="P73" s="197"/>
      <c r="Q73" s="277">
        <f>RCB!D10</f>
        <v>0</v>
      </c>
      <c r="R73" s="277"/>
      <c r="S73" s="277"/>
      <c r="T73" s="156" t="s">
        <v>1</v>
      </c>
      <c r="U73" s="197"/>
      <c r="V73" s="197"/>
      <c r="W73" s="277">
        <f>K73*Apoio!$BW$5</f>
        <v>0</v>
      </c>
      <c r="X73" s="277"/>
      <c r="Y73" s="277"/>
      <c r="Z73" s="156" t="s">
        <v>1202</v>
      </c>
      <c r="AA73" s="197"/>
      <c r="AB73" s="156"/>
      <c r="AC73" s="276">
        <f>CustoContábil!Q19</f>
        <v>0</v>
      </c>
      <c r="AD73" s="276"/>
      <c r="AE73" s="276"/>
      <c r="AF73" s="276"/>
      <c r="AG73" s="276"/>
      <c r="AH73" s="157"/>
    </row>
    <row r="74" spans="2:34" ht="15" customHeight="1" x14ac:dyDescent="0.35">
      <c r="B74" s="154"/>
      <c r="C74" s="158" t="str">
        <f>IF(Apoio!V8="não","",IF(Apoio!V8="sim","a","r"))</f>
        <v/>
      </c>
      <c r="D74" s="156" t="s">
        <v>125</v>
      </c>
      <c r="E74" s="156"/>
      <c r="F74" s="156"/>
      <c r="G74" s="156"/>
      <c r="H74" s="156"/>
      <c r="I74" s="156"/>
      <c r="J74" s="156"/>
      <c r="K74" s="277">
        <f>RCB!C11</f>
        <v>0</v>
      </c>
      <c r="L74" s="277"/>
      <c r="M74" s="277"/>
      <c r="N74" s="156" t="s">
        <v>0</v>
      </c>
      <c r="O74" s="197"/>
      <c r="P74" s="197"/>
      <c r="Q74" s="277">
        <f>RCB!D11</f>
        <v>0</v>
      </c>
      <c r="R74" s="277"/>
      <c r="S74" s="277"/>
      <c r="T74" s="156" t="s">
        <v>1</v>
      </c>
      <c r="U74" s="197"/>
      <c r="V74" s="197"/>
      <c r="W74" s="277">
        <f>K74*Apoio!$BW$5</f>
        <v>0</v>
      </c>
      <c r="X74" s="277"/>
      <c r="Y74" s="277"/>
      <c r="Z74" s="156" t="s">
        <v>1202</v>
      </c>
      <c r="AA74" s="197"/>
      <c r="AB74" s="156"/>
      <c r="AC74" s="276">
        <f>CustoContábil!R19</f>
        <v>0</v>
      </c>
      <c r="AD74" s="276"/>
      <c r="AE74" s="276"/>
      <c r="AF74" s="276"/>
      <c r="AG74" s="276"/>
      <c r="AH74" s="157"/>
    </row>
    <row r="75" spans="2:34" ht="15" customHeight="1" x14ac:dyDescent="0.35">
      <c r="B75" s="154"/>
      <c r="C75" s="158" t="str">
        <f>IF(Apoio!V9="não","",IF(Apoio!V9="sim","a","r"))</f>
        <v/>
      </c>
      <c r="D75" s="156" t="s">
        <v>126</v>
      </c>
      <c r="E75" s="156"/>
      <c r="F75" s="156"/>
      <c r="G75" s="156"/>
      <c r="H75" s="156"/>
      <c r="I75" s="156"/>
      <c r="J75" s="156"/>
      <c r="K75" s="277">
        <f>RCB!C12</f>
        <v>0</v>
      </c>
      <c r="L75" s="277"/>
      <c r="M75" s="277"/>
      <c r="N75" s="156" t="s">
        <v>0</v>
      </c>
      <c r="O75" s="197"/>
      <c r="P75" s="197"/>
      <c r="Q75" s="277">
        <f>RCB!D12</f>
        <v>0</v>
      </c>
      <c r="R75" s="277"/>
      <c r="S75" s="277"/>
      <c r="T75" s="156" t="s">
        <v>1</v>
      </c>
      <c r="U75" s="197"/>
      <c r="V75" s="197"/>
      <c r="W75" s="277">
        <f>K75*Apoio!$BW$5</f>
        <v>0</v>
      </c>
      <c r="X75" s="277"/>
      <c r="Y75" s="277"/>
      <c r="Z75" s="156" t="s">
        <v>1202</v>
      </c>
      <c r="AA75" s="197"/>
      <c r="AB75" s="156"/>
      <c r="AC75" s="276">
        <f>CustoContábil!S19</f>
        <v>0</v>
      </c>
      <c r="AD75" s="276"/>
      <c r="AE75" s="276"/>
      <c r="AF75" s="276"/>
      <c r="AG75" s="276"/>
      <c r="AH75" s="157"/>
    </row>
    <row r="76" spans="2:34" ht="15" customHeight="1" x14ac:dyDescent="0.35">
      <c r="B76" s="154"/>
      <c r="C76" s="158" t="str">
        <f>IF(Apoio!V10="não","",IF(Apoio!V10="sim","a","r"))</f>
        <v/>
      </c>
      <c r="D76" s="156" t="s">
        <v>911</v>
      </c>
      <c r="E76" s="156"/>
      <c r="F76" s="156"/>
      <c r="G76" s="156"/>
      <c r="H76" s="156"/>
      <c r="I76" s="156"/>
      <c r="J76" s="156"/>
      <c r="K76" s="277">
        <f>RCB!C13</f>
        <v>0</v>
      </c>
      <c r="L76" s="277"/>
      <c r="M76" s="277"/>
      <c r="N76" s="156" t="s">
        <v>0</v>
      </c>
      <c r="O76" s="197"/>
      <c r="P76" s="197"/>
      <c r="Q76" s="277">
        <f>RCB!D13</f>
        <v>0</v>
      </c>
      <c r="R76" s="277"/>
      <c r="S76" s="277"/>
      <c r="T76" s="156" t="s">
        <v>1</v>
      </c>
      <c r="U76" s="197"/>
      <c r="V76" s="197"/>
      <c r="W76" s="277">
        <f>K76*Apoio!$BW$5</f>
        <v>0</v>
      </c>
      <c r="X76" s="277"/>
      <c r="Y76" s="277"/>
      <c r="Z76" s="156" t="s">
        <v>1202</v>
      </c>
      <c r="AA76" s="197"/>
      <c r="AB76" s="156"/>
      <c r="AC76" s="276">
        <f>CustoContábil!T19</f>
        <v>0</v>
      </c>
      <c r="AD76" s="276"/>
      <c r="AE76" s="276"/>
      <c r="AF76" s="276"/>
      <c r="AG76" s="276"/>
      <c r="AH76" s="157"/>
    </row>
    <row r="77" spans="2:34" ht="15" customHeight="1" x14ac:dyDescent="0.35">
      <c r="B77" s="154"/>
      <c r="C77" s="158" t="str">
        <f>IF(Apoio!V11="não","",IF(Apoio!V11="sim","a","r"))</f>
        <v/>
      </c>
      <c r="D77" s="156" t="s">
        <v>910</v>
      </c>
      <c r="E77" s="156"/>
      <c r="F77" s="156"/>
      <c r="G77" s="156"/>
      <c r="H77" s="156"/>
      <c r="I77" s="156"/>
      <c r="J77" s="156"/>
      <c r="K77" s="277">
        <f>RCB!C14</f>
        <v>0</v>
      </c>
      <c r="L77" s="277"/>
      <c r="M77" s="277"/>
      <c r="N77" s="156" t="s">
        <v>0</v>
      </c>
      <c r="O77" s="197"/>
      <c r="P77" s="197"/>
      <c r="Q77" s="277">
        <f>RCB!D14</f>
        <v>0</v>
      </c>
      <c r="R77" s="277"/>
      <c r="S77" s="277"/>
      <c r="T77" s="156" t="s">
        <v>1</v>
      </c>
      <c r="U77" s="197"/>
      <c r="V77" s="197"/>
      <c r="W77" s="277">
        <f>K77*Apoio!$BW$5</f>
        <v>0</v>
      </c>
      <c r="X77" s="277"/>
      <c r="Y77" s="277"/>
      <c r="Z77" s="156" t="s">
        <v>1202</v>
      </c>
      <c r="AA77" s="197"/>
      <c r="AB77" s="156"/>
      <c r="AC77" s="276">
        <f>CustoContábil!U19</f>
        <v>0</v>
      </c>
      <c r="AD77" s="276"/>
      <c r="AE77" s="276"/>
      <c r="AF77" s="276"/>
      <c r="AG77" s="276"/>
      <c r="AH77" s="157"/>
    </row>
    <row r="78" spans="2:34" ht="15" customHeight="1" x14ac:dyDescent="0.35">
      <c r="B78" s="164"/>
      <c r="C78" s="176"/>
      <c r="D78" s="52"/>
      <c r="E78" s="52"/>
      <c r="F78" s="52"/>
      <c r="G78" s="52"/>
      <c r="H78" s="52"/>
      <c r="I78" s="52"/>
      <c r="J78" s="52"/>
      <c r="K78" s="52"/>
      <c r="L78" s="176"/>
      <c r="M78" s="52"/>
      <c r="N78" s="52"/>
      <c r="O78" s="52"/>
      <c r="P78" s="52"/>
      <c r="Q78" s="52"/>
      <c r="R78" s="52"/>
      <c r="S78" s="52"/>
      <c r="T78" s="176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165"/>
    </row>
    <row r="79" spans="2:34" ht="15" customHeight="1" x14ac:dyDescent="0.35">
      <c r="B79" s="151"/>
    </row>
    <row r="80" spans="2:34" ht="15" customHeight="1" x14ac:dyDescent="0.35">
      <c r="B80" s="152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153"/>
    </row>
    <row r="81" spans="1:34" ht="15" customHeight="1" x14ac:dyDescent="0.35">
      <c r="B81" s="154"/>
      <c r="C81" s="155" t="s">
        <v>951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7"/>
    </row>
    <row r="82" spans="1:34" ht="15" customHeight="1" x14ac:dyDescent="0.35">
      <c r="B82" s="154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56"/>
      <c r="R82" s="156"/>
      <c r="S82" s="160"/>
      <c r="T82" s="160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7"/>
    </row>
    <row r="83" spans="1:34" ht="15" customHeight="1" x14ac:dyDescent="0.35">
      <c r="B83" s="154"/>
      <c r="C83" s="198" t="s">
        <v>949</v>
      </c>
      <c r="D83" s="156"/>
      <c r="E83" s="156"/>
      <c r="F83" s="156"/>
      <c r="G83" s="156"/>
      <c r="H83" s="156"/>
      <c r="I83" s="156"/>
      <c r="J83" s="156"/>
      <c r="K83" s="284">
        <f>'CEE CED'!$AK$17</f>
        <v>540.4</v>
      </c>
      <c r="L83" s="284"/>
      <c r="M83" s="284"/>
      <c r="N83" s="284"/>
      <c r="O83" s="284"/>
      <c r="P83" s="155" t="s">
        <v>2</v>
      </c>
      <c r="Q83" s="197"/>
      <c r="R83" s="156"/>
      <c r="S83" s="229" t="s">
        <v>995</v>
      </c>
      <c r="T83" s="197"/>
      <c r="U83" s="197"/>
      <c r="V83" s="229"/>
      <c r="W83" s="197"/>
      <c r="X83" s="156"/>
      <c r="Y83" s="156"/>
      <c r="Z83" s="197"/>
      <c r="AA83" s="296">
        <f>'CEE CED'!AM17</f>
        <v>0.75</v>
      </c>
      <c r="AB83" s="296"/>
      <c r="AC83" s="296"/>
      <c r="AD83" s="296"/>
      <c r="AE83" s="296"/>
      <c r="AF83" s="156"/>
      <c r="AG83" s="156"/>
      <c r="AH83" s="157"/>
    </row>
    <row r="84" spans="1:34" ht="15" customHeight="1" x14ac:dyDescent="0.35">
      <c r="B84" s="154"/>
      <c r="C84" s="198" t="s">
        <v>950</v>
      </c>
      <c r="D84" s="156"/>
      <c r="E84" s="156"/>
      <c r="F84" s="156"/>
      <c r="G84" s="156"/>
      <c r="H84" s="156"/>
      <c r="I84" s="156"/>
      <c r="J84" s="156"/>
      <c r="K84" s="284">
        <f>'CEE CED'!$AL$17</f>
        <v>1798.33</v>
      </c>
      <c r="L84" s="284"/>
      <c r="M84" s="284"/>
      <c r="N84" s="284"/>
      <c r="O84" s="284"/>
      <c r="P84" s="155" t="s">
        <v>1505</v>
      </c>
      <c r="Q84" s="197"/>
      <c r="R84" s="156"/>
      <c r="S84" s="229" t="s">
        <v>983</v>
      </c>
      <c r="T84" s="197"/>
      <c r="U84" s="197"/>
      <c r="V84" s="229"/>
      <c r="W84" s="197"/>
      <c r="X84" s="156"/>
      <c r="Y84" s="156"/>
      <c r="Z84" s="197"/>
      <c r="AA84" s="300">
        <f>'CEE CED'!AN17</f>
        <v>0.15</v>
      </c>
      <c r="AB84" s="300"/>
      <c r="AC84" s="300"/>
      <c r="AD84" s="300"/>
      <c r="AE84" s="300"/>
      <c r="AF84" s="155"/>
      <c r="AG84" s="156"/>
      <c r="AH84" s="157"/>
    </row>
    <row r="85" spans="1:34" ht="15" customHeight="1" x14ac:dyDescent="0.35">
      <c r="A85" s="722" t="s">
        <v>1660</v>
      </c>
      <c r="B85" s="154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97"/>
      <c r="R85" s="156"/>
      <c r="S85" s="197"/>
      <c r="T85" s="197"/>
      <c r="U85" s="197"/>
      <c r="V85" s="160"/>
      <c r="W85" s="197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7"/>
    </row>
    <row r="86" spans="1:34" ht="15" customHeight="1" x14ac:dyDescent="0.35">
      <c r="B86" s="154"/>
      <c r="C86" s="229" t="s">
        <v>837</v>
      </c>
      <c r="D86" s="156"/>
      <c r="E86" s="156"/>
      <c r="F86" s="156"/>
      <c r="G86" s="156"/>
      <c r="H86" s="156"/>
      <c r="I86" s="156"/>
      <c r="J86" s="156"/>
      <c r="K86" s="301">
        <f>'CEE CED'!AK24</f>
        <v>3006</v>
      </c>
      <c r="L86" s="301"/>
      <c r="M86" s="301"/>
      <c r="N86" s="301"/>
      <c r="O86" s="301"/>
      <c r="P86" s="156"/>
      <c r="Q86" s="197"/>
      <c r="R86" s="156"/>
      <c r="S86" s="229" t="s">
        <v>996</v>
      </c>
      <c r="T86" s="197"/>
      <c r="U86" s="197"/>
      <c r="V86" s="197"/>
      <c r="W86" s="197"/>
      <c r="X86" s="156"/>
      <c r="Y86" s="156"/>
      <c r="Z86" s="197"/>
      <c r="AA86" s="302">
        <f>'CEE CED'!AL24</f>
        <v>44546</v>
      </c>
      <c r="AB86" s="302"/>
      <c r="AC86" s="302"/>
      <c r="AD86" s="302"/>
      <c r="AE86" s="302"/>
      <c r="AF86" s="156"/>
      <c r="AG86" s="156"/>
      <c r="AH86" s="157"/>
    </row>
    <row r="87" spans="1:34" ht="15" customHeight="1" x14ac:dyDescent="0.35">
      <c r="B87" s="154"/>
      <c r="C87" s="229"/>
      <c r="D87" s="156"/>
      <c r="E87" s="156"/>
      <c r="F87" s="156"/>
      <c r="G87" s="156"/>
      <c r="H87" s="156"/>
      <c r="I87" s="156"/>
      <c r="J87" s="156"/>
      <c r="K87" s="230"/>
      <c r="L87" s="230"/>
      <c r="M87" s="230"/>
      <c r="N87" s="230"/>
      <c r="O87" s="230"/>
      <c r="P87" s="156"/>
      <c r="Q87" s="197"/>
      <c r="R87" s="156"/>
      <c r="S87" s="197"/>
      <c r="T87" s="197"/>
      <c r="U87" s="197"/>
      <c r="V87" s="229"/>
      <c r="W87" s="197"/>
      <c r="X87" s="156"/>
      <c r="Y87" s="156"/>
      <c r="Z87" s="159"/>
      <c r="AA87" s="230"/>
      <c r="AB87" s="230"/>
      <c r="AC87" s="230"/>
      <c r="AD87" s="230"/>
      <c r="AE87" s="230"/>
      <c r="AF87" s="156"/>
      <c r="AG87" s="156"/>
      <c r="AH87" s="157"/>
    </row>
    <row r="88" spans="1:34" ht="15" customHeight="1" x14ac:dyDescent="0.35">
      <c r="B88" s="154"/>
      <c r="C88" s="229" t="s">
        <v>967</v>
      </c>
      <c r="D88" s="156"/>
      <c r="E88" s="156"/>
      <c r="F88" s="156"/>
      <c r="G88" s="156"/>
      <c r="H88" s="156"/>
      <c r="I88" s="156"/>
      <c r="J88" s="156"/>
      <c r="K88" s="300">
        <f>'CEE CED'!AK19</f>
        <v>0</v>
      </c>
      <c r="L88" s="300"/>
      <c r="M88" s="300"/>
      <c r="N88" s="300"/>
      <c r="O88" s="300"/>
      <c r="P88" s="202" t="s">
        <v>3</v>
      </c>
      <c r="Q88" s="197"/>
      <c r="R88" s="156"/>
      <c r="S88" s="229" t="s">
        <v>965</v>
      </c>
      <c r="T88" s="197"/>
      <c r="U88" s="197"/>
      <c r="V88" s="229"/>
      <c r="W88" s="197"/>
      <c r="X88" s="156"/>
      <c r="Y88" s="156"/>
      <c r="Z88" s="159"/>
      <c r="AA88" s="300">
        <f>'CEE CED'!AL19</f>
        <v>0</v>
      </c>
      <c r="AB88" s="300"/>
      <c r="AC88" s="300"/>
      <c r="AD88" s="300"/>
      <c r="AE88" s="300"/>
      <c r="AF88" s="202" t="s">
        <v>3</v>
      </c>
      <c r="AG88" s="156"/>
      <c r="AH88" s="157"/>
    </row>
    <row r="89" spans="1:34" ht="15" customHeight="1" x14ac:dyDescent="0.35">
      <c r="B89" s="154"/>
      <c r="C89" s="229" t="s">
        <v>967</v>
      </c>
      <c r="D89" s="156"/>
      <c r="E89" s="156"/>
      <c r="F89" s="156"/>
      <c r="G89" s="156"/>
      <c r="H89" s="156"/>
      <c r="I89" s="156"/>
      <c r="J89" s="156"/>
      <c r="K89" s="300">
        <f>'CEE CED'!AK20</f>
        <v>681.52</v>
      </c>
      <c r="L89" s="300"/>
      <c r="M89" s="300"/>
      <c r="N89" s="300"/>
      <c r="O89" s="300"/>
      <c r="P89" s="201" t="s">
        <v>2</v>
      </c>
      <c r="Q89" s="197"/>
      <c r="R89" s="156"/>
      <c r="S89" s="229" t="s">
        <v>965</v>
      </c>
      <c r="T89" s="197"/>
      <c r="U89" s="197"/>
      <c r="V89" s="229"/>
      <c r="W89" s="197"/>
      <c r="X89" s="156"/>
      <c r="Y89" s="156"/>
      <c r="Z89" s="159"/>
      <c r="AA89" s="300">
        <f>'CEE CED'!AL20</f>
        <v>224.64</v>
      </c>
      <c r="AB89" s="300"/>
      <c r="AC89" s="300"/>
      <c r="AD89" s="300"/>
      <c r="AE89" s="300"/>
      <c r="AF89" s="201" t="s">
        <v>2</v>
      </c>
      <c r="AG89" s="156"/>
      <c r="AH89" s="157"/>
    </row>
    <row r="90" spans="1:34" ht="15" customHeight="1" x14ac:dyDescent="0.35">
      <c r="B90" s="154"/>
      <c r="C90" s="229" t="s">
        <v>968</v>
      </c>
      <c r="D90" s="156"/>
      <c r="E90" s="156"/>
      <c r="F90" s="156"/>
      <c r="G90" s="156"/>
      <c r="H90" s="156"/>
      <c r="I90" s="156"/>
      <c r="J90" s="156"/>
      <c r="K90" s="300">
        <f>'CEE CED'!AK21</f>
        <v>408.47</v>
      </c>
      <c r="L90" s="300"/>
      <c r="M90" s="300"/>
      <c r="N90" s="300"/>
      <c r="O90" s="300"/>
      <c r="P90" s="201" t="s">
        <v>2</v>
      </c>
      <c r="Q90" s="197"/>
      <c r="R90" s="156"/>
      <c r="S90" s="229" t="s">
        <v>966</v>
      </c>
      <c r="T90" s="197"/>
      <c r="U90" s="197"/>
      <c r="V90" s="197"/>
      <c r="W90" s="197"/>
      <c r="X90" s="156"/>
      <c r="Y90" s="156"/>
      <c r="Z90" s="159"/>
      <c r="AA90" s="300">
        <f>'CEE CED'!AL21</f>
        <v>252.49</v>
      </c>
      <c r="AB90" s="300"/>
      <c r="AC90" s="300"/>
      <c r="AD90" s="300"/>
      <c r="AE90" s="300"/>
      <c r="AF90" s="201" t="s">
        <v>2</v>
      </c>
      <c r="AG90" s="156"/>
      <c r="AH90" s="157"/>
    </row>
    <row r="91" spans="1:34" ht="15" customHeight="1" x14ac:dyDescent="0.35">
      <c r="B91" s="164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165"/>
    </row>
  </sheetData>
  <dataConsolidate/>
  <mergeCells count="30">
    <mergeCell ref="AF26:AG26"/>
    <mergeCell ref="J29:N29"/>
    <mergeCell ref="J17:S17"/>
    <mergeCell ref="J18:S18"/>
    <mergeCell ref="J19:S19"/>
    <mergeCell ref="J20:S20"/>
    <mergeCell ref="J27:O27"/>
    <mergeCell ref="J21:O21"/>
    <mergeCell ref="AB6:AG6"/>
    <mergeCell ref="J8:S8"/>
    <mergeCell ref="J13:O13"/>
    <mergeCell ref="J15:N15"/>
    <mergeCell ref="J16:S16"/>
    <mergeCell ref="AB13:AG13"/>
    <mergeCell ref="AB14:AG14"/>
    <mergeCell ref="AE35:AG35"/>
    <mergeCell ref="AE49:AG49"/>
    <mergeCell ref="AE37:AG37"/>
    <mergeCell ref="AE38:AG38"/>
    <mergeCell ref="AE39:AG39"/>
    <mergeCell ref="AE45:AG45"/>
    <mergeCell ref="AE46:AG46"/>
    <mergeCell ref="AE47:AG47"/>
    <mergeCell ref="AE48:AG48"/>
    <mergeCell ref="AE40:AG40"/>
    <mergeCell ref="AE41:AG41"/>
    <mergeCell ref="AE42:AG42"/>
    <mergeCell ref="AE43:AG43"/>
    <mergeCell ref="AE44:AG44"/>
    <mergeCell ref="AE36:AG36"/>
  </mergeCells>
  <conditionalFormatting sqref="C70:C77">
    <cfRule type="cellIs" dxfId="193" priority="3" operator="equal">
      <formula>"a"</formula>
    </cfRule>
  </conditionalFormatting>
  <conditionalFormatting sqref="K70:M77 Q70:S77 W70:Y77 AC70:AG77 C70:C77">
    <cfRule type="expression" dxfId="192" priority="25">
      <formula>$C70="r"</formula>
    </cfRule>
  </conditionalFormatting>
  <conditionalFormatting sqref="K70:M77 Q70:S77 W70:Y77 AC70:AG77">
    <cfRule type="expression" dxfId="191" priority="2">
      <formula>AND(COUNTIF($C$70:$C$77,"a")&lt;&gt;0,$C70="")</formula>
    </cfRule>
  </conditionalFormatting>
  <conditionalFormatting sqref="N70:N77 T70:T77 Z70:Z77">
    <cfRule type="expression" dxfId="190" priority="1">
      <formula>AND(COUNTIF($C$70:$C$77,"a")&lt;&gt;0,$C70="")</formula>
    </cfRule>
  </conditionalFormatting>
  <dataValidations count="9">
    <dataValidation type="whole" operator="greaterThanOrEqual" allowBlank="1" showInputMessage="1" showErrorMessage="1" errorTitle="Atenção!" error="Inserir apenas números" sqref="J27:O27 J13:O13 AB6:AG6 AB13:AB14 J21:O21">
      <formula1>0</formula1>
    </dataValidation>
    <dataValidation type="list" allowBlank="1" showInputMessage="1" showErrorMessage="1" errorTitle="Atenção!" error="Selecionar somente um dos itens da lista" sqref="J8:S8">
      <formula1>Lista_Tipologia</formula1>
    </dataValidation>
    <dataValidation type="list" allowBlank="1" showInputMessage="1" showErrorMessage="1" errorTitle="Atenção!" error="Selecionar somente um dos itens da lista" sqref="J17:S17">
      <formula1>Lista_Atividade</formula1>
    </dataValidation>
    <dataValidation type="list" allowBlank="1" showInputMessage="1" showErrorMessage="1" errorTitle="Atenção!" error="Selecionar somente um dos itens da lista" sqref="J18:S18">
      <formula1>Lista_Empresa</formula1>
    </dataValidation>
    <dataValidation type="list" allowBlank="1" showInputMessage="1" showErrorMessage="1" errorTitle="Atenção!" error="Selecionar somente um dos itens da lista" sqref="J19:S19">
      <formula1>Lista_Tarifa</formula1>
    </dataValidation>
    <dataValidation type="list" allowBlank="1" showInputMessage="1" showErrorMessage="1" errorTitle="Atenção!" error="Selecionar somente um dos itens da lista" sqref="J20:S20">
      <formula1>Lista_SubgrupoTarifa</formula1>
    </dataValidation>
    <dataValidation type="list" allowBlank="1" showInputMessage="1" showErrorMessage="1" errorTitle="Atenção!" error="Selecionar somente um dos itens da lista" sqref="AF26:AG26">
      <formula1>Lista_Estado</formula1>
    </dataValidation>
    <dataValidation type="whole" allowBlank="1" showInputMessage="1" showErrorMessage="1" errorTitle="Atenção!" error="Inserir apenas números para corresponder a um dos seguintes formatos:_x000a_(xx) xxxx-xxxx_x000a_(xx) xxxxx-xxxx" sqref="J15:N15 J29:N29">
      <formula1>1000000000</formula1>
      <formula2>99999999999</formula2>
    </dataValidation>
    <dataValidation type="list" allowBlank="1" showInputMessage="1" showErrorMessage="1" sqref="AE35:AG49">
      <formula1>"não,sim"</formula1>
    </dataValidation>
  </dataValidations>
  <pageMargins left="0.59055118110236227" right="0.59055118110236227" top="1.1023622047244095" bottom="0.47244094488188981" header="0.19685039370078741" footer="0.19685039370078741"/>
  <pageSetup paperSize="9" scale="73" fitToHeight="0" orientation="portrait" r:id="rId1"/>
  <headerFooter scaleWithDoc="0" alignWithMargins="0">
    <oddFooter>&amp;R&amp;P</oddFooter>
  </headerFooter>
  <ignoredErrors>
    <ignoredError sqref="B5 A22 B9:AH9 B13:I13 P13 A24 B11:AH11 B10 D10:AH10 R13:S13 U13:W13 B8:C8 E8:I8 AH8 B7:I7 B6:I6 AH6 B18:I20 T17:AC20 T8:W8 Y13:Z13 A29:A30 A2:A3 D5:AH5 B12:J12 AH12:AH13 A27 AI24 AI29:AI30 AI27 AI22 A5:A20 AI5:AI20 AI2:AI3 AV2:XFD3 AV24:XFD24 AV29:XFD30 AV27:XFD27 AV22:XFD22 AV5:XFD20 B17:C17 E17:I17 AK69:AU1048576 A92:AI1048576 AV92:XFD1048576 L7:AH7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Atenção!" error="Selecionar somente um dos itens da lista">
          <x14:formula1>
            <xm:f>Apoio!$G$4:$G$77</xm:f>
          </x14:formula1>
          <xm:sqref>J16:S16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>
    <tabColor theme="0" tint="-0.34998626667073579"/>
    <pageSetUpPr fitToPage="1"/>
  </sheetPr>
  <dimension ref="B2:I25"/>
  <sheetViews>
    <sheetView zoomScaleNormal="100" workbookViewId="0">
      <selection activeCell="C5" sqref="C5"/>
    </sheetView>
  </sheetViews>
  <sheetFormatPr defaultColWidth="9.1796875" defaultRowHeight="14.5" x14ac:dyDescent="0.35"/>
  <cols>
    <col min="1" max="2" width="3.7265625" style="12" customWidth="1"/>
    <col min="3" max="3" width="50.7265625" style="12" customWidth="1"/>
    <col min="4" max="4" width="11.7265625" style="12" customWidth="1"/>
    <col min="5" max="5" width="13.54296875" style="12" bestFit="1" customWidth="1"/>
    <col min="6" max="6" width="15.7265625" style="12" customWidth="1"/>
    <col min="7" max="8" width="14.7265625" style="12" customWidth="1"/>
    <col min="9" max="9" width="15.7265625" style="12" customWidth="1"/>
    <col min="10" max="16384" width="9.1796875" style="12"/>
  </cols>
  <sheetData>
    <row r="2" spans="2:9" x14ac:dyDescent="0.35">
      <c r="B2" s="310" t="s">
        <v>410</v>
      </c>
      <c r="C2" s="311"/>
      <c r="D2" s="311"/>
      <c r="E2" s="311"/>
      <c r="F2" s="311"/>
      <c r="G2" s="311"/>
      <c r="H2" s="311"/>
      <c r="I2" s="312"/>
    </row>
    <row r="3" spans="2:9" s="67" customFormat="1" ht="15" customHeight="1" x14ac:dyDescent="0.35">
      <c r="B3" s="442" t="s">
        <v>1002</v>
      </c>
      <c r="C3" s="443"/>
      <c r="D3" s="443"/>
      <c r="E3" s="443"/>
      <c r="F3" s="444" t="s">
        <v>99</v>
      </c>
      <c r="G3" s="444"/>
      <c r="H3" s="444"/>
      <c r="I3" s="444"/>
    </row>
    <row r="4" spans="2:9" x14ac:dyDescent="0.35">
      <c r="B4" s="446"/>
      <c r="C4" s="447" t="s">
        <v>93</v>
      </c>
      <c r="D4" s="435" t="s">
        <v>20</v>
      </c>
      <c r="E4" s="435" t="s">
        <v>106</v>
      </c>
      <c r="F4" s="435" t="s">
        <v>383</v>
      </c>
      <c r="G4" s="16" t="s">
        <v>137</v>
      </c>
      <c r="H4" s="16" t="s">
        <v>138</v>
      </c>
      <c r="I4" s="17" t="s">
        <v>132</v>
      </c>
    </row>
    <row r="5" spans="2:9" x14ac:dyDescent="0.35">
      <c r="B5" s="38">
        <v>1</v>
      </c>
      <c r="C5" s="436" t="str">
        <f>IF(MktOrç!C5="","",MktOrç!C5)</f>
        <v/>
      </c>
      <c r="D5" s="437" t="str">
        <f>IF(MktOrç!D5="","",MktOrç!D5)</f>
        <v/>
      </c>
      <c r="E5" s="254">
        <f>IF(MktOrç!E5="","",MktOrç!E5)</f>
        <v>0</v>
      </c>
      <c r="F5" s="19">
        <f>I5-G5-H5</f>
        <v>0</v>
      </c>
      <c r="G5" s="18"/>
      <c r="H5" s="18"/>
      <c r="I5" s="19">
        <f>IF(ISERR(D5*E5),0,D5*E5)</f>
        <v>0</v>
      </c>
    </row>
    <row r="6" spans="2:9" x14ac:dyDescent="0.35">
      <c r="B6" s="38">
        <v>2</v>
      </c>
      <c r="C6" s="436" t="str">
        <f>IF(MktOrç!C6="","",MktOrç!C6)</f>
        <v/>
      </c>
      <c r="D6" s="437" t="str">
        <f>IF(MktOrç!D6="","",MktOrç!D6)</f>
        <v/>
      </c>
      <c r="E6" s="254">
        <f>IF(MktOrç!E6="","",MktOrç!E6)</f>
        <v>0</v>
      </c>
      <c r="F6" s="19">
        <f t="shared" ref="F6:F14" si="0">I6-G6-H6</f>
        <v>0</v>
      </c>
      <c r="G6" s="18"/>
      <c r="H6" s="18"/>
      <c r="I6" s="19">
        <f t="shared" ref="I6:I14" si="1">IF(ISERR(D6*E6),0,D6*E6)</f>
        <v>0</v>
      </c>
    </row>
    <row r="7" spans="2:9" x14ac:dyDescent="0.35">
      <c r="B7" s="38">
        <v>3</v>
      </c>
      <c r="C7" s="436" t="str">
        <f>IF(MktOrç!C7="","",MktOrç!C7)</f>
        <v/>
      </c>
      <c r="D7" s="437" t="str">
        <f>IF(MktOrç!D7="","",MktOrç!D7)</f>
        <v/>
      </c>
      <c r="E7" s="254">
        <f>IF(MktOrç!E7="","",MktOrç!E7)</f>
        <v>0</v>
      </c>
      <c r="F7" s="19">
        <f t="shared" si="0"/>
        <v>0</v>
      </c>
      <c r="G7" s="18"/>
      <c r="H7" s="18"/>
      <c r="I7" s="19">
        <f t="shared" si="1"/>
        <v>0</v>
      </c>
    </row>
    <row r="8" spans="2:9" x14ac:dyDescent="0.35">
      <c r="B8" s="38">
        <v>4</v>
      </c>
      <c r="C8" s="436" t="str">
        <f>IF(MktOrç!C8="","",MktOrç!C8)</f>
        <v/>
      </c>
      <c r="D8" s="437" t="str">
        <f>IF(MktOrç!D8="","",MktOrç!D8)</f>
        <v/>
      </c>
      <c r="E8" s="254">
        <f>IF(MktOrç!E8="","",MktOrç!E8)</f>
        <v>0</v>
      </c>
      <c r="F8" s="19">
        <f t="shared" si="0"/>
        <v>0</v>
      </c>
      <c r="G8" s="18"/>
      <c r="H8" s="18"/>
      <c r="I8" s="19">
        <f t="shared" si="1"/>
        <v>0</v>
      </c>
    </row>
    <row r="9" spans="2:9" x14ac:dyDescent="0.35">
      <c r="B9" s="38">
        <v>5</v>
      </c>
      <c r="C9" s="436" t="str">
        <f>IF(MktOrç!C9="","",MktOrç!C9)</f>
        <v/>
      </c>
      <c r="D9" s="437" t="str">
        <f>IF(MktOrç!D9="","",MktOrç!D9)</f>
        <v/>
      </c>
      <c r="E9" s="254">
        <f>IF(MktOrç!E9="","",MktOrç!E9)</f>
        <v>0</v>
      </c>
      <c r="F9" s="19">
        <f t="shared" si="0"/>
        <v>0</v>
      </c>
      <c r="G9" s="18"/>
      <c r="H9" s="18"/>
      <c r="I9" s="19">
        <f t="shared" si="1"/>
        <v>0</v>
      </c>
    </row>
    <row r="10" spans="2:9" x14ac:dyDescent="0.35">
      <c r="B10" s="38">
        <v>6</v>
      </c>
      <c r="C10" s="436" t="str">
        <f>IF(MktOrç!C10="","",MktOrç!C10)</f>
        <v/>
      </c>
      <c r="D10" s="437" t="str">
        <f>IF(MktOrç!D10="","",MktOrç!D10)</f>
        <v/>
      </c>
      <c r="E10" s="254">
        <f>IF(MktOrç!E10="","",MktOrç!E10)</f>
        <v>0</v>
      </c>
      <c r="F10" s="19">
        <f t="shared" si="0"/>
        <v>0</v>
      </c>
      <c r="G10" s="18"/>
      <c r="H10" s="18"/>
      <c r="I10" s="19">
        <f t="shared" si="1"/>
        <v>0</v>
      </c>
    </row>
    <row r="11" spans="2:9" x14ac:dyDescent="0.35">
      <c r="B11" s="38">
        <v>7</v>
      </c>
      <c r="C11" s="436" t="str">
        <f>IF(MktOrç!C11="","",MktOrç!C11)</f>
        <v/>
      </c>
      <c r="D11" s="437" t="str">
        <f>IF(MktOrç!D11="","",MktOrç!D11)</f>
        <v/>
      </c>
      <c r="E11" s="254">
        <f>IF(MktOrç!E11="","",MktOrç!E11)</f>
        <v>0</v>
      </c>
      <c r="F11" s="19">
        <f t="shared" si="0"/>
        <v>0</v>
      </c>
      <c r="G11" s="18"/>
      <c r="H11" s="18"/>
      <c r="I11" s="19">
        <f t="shared" si="1"/>
        <v>0</v>
      </c>
    </row>
    <row r="12" spans="2:9" x14ac:dyDescent="0.35">
      <c r="B12" s="38">
        <v>8</v>
      </c>
      <c r="C12" s="436" t="str">
        <f>IF(MktOrç!C12="","",MktOrç!C12)</f>
        <v/>
      </c>
      <c r="D12" s="437" t="str">
        <f>IF(MktOrç!D12="","",MktOrç!D12)</f>
        <v/>
      </c>
      <c r="E12" s="254">
        <f>IF(MktOrç!E12="","",MktOrç!E12)</f>
        <v>0</v>
      </c>
      <c r="F12" s="19">
        <f t="shared" si="0"/>
        <v>0</v>
      </c>
      <c r="G12" s="18"/>
      <c r="H12" s="18"/>
      <c r="I12" s="19">
        <f t="shared" si="1"/>
        <v>0</v>
      </c>
    </row>
    <row r="13" spans="2:9" x14ac:dyDescent="0.35">
      <c r="B13" s="38">
        <v>9</v>
      </c>
      <c r="C13" s="436" t="str">
        <f>IF(MktOrç!C13="","",MktOrç!C13)</f>
        <v/>
      </c>
      <c r="D13" s="437" t="str">
        <f>IF(MktOrç!D13="","",MktOrç!D13)</f>
        <v/>
      </c>
      <c r="E13" s="254">
        <f>IF(MktOrç!E13="","",MktOrç!E13)</f>
        <v>0</v>
      </c>
      <c r="F13" s="19">
        <f t="shared" si="0"/>
        <v>0</v>
      </c>
      <c r="G13" s="18"/>
      <c r="H13" s="18"/>
      <c r="I13" s="19">
        <f t="shared" si="1"/>
        <v>0</v>
      </c>
    </row>
    <row r="14" spans="2:9" x14ac:dyDescent="0.35">
      <c r="B14" s="38">
        <v>10</v>
      </c>
      <c r="C14" s="436" t="str">
        <f>IF(MktOrç!C14="","",MktOrç!C14)</f>
        <v/>
      </c>
      <c r="D14" s="437" t="str">
        <f>IF(MktOrç!D14="","",MktOrç!D14)</f>
        <v/>
      </c>
      <c r="E14" s="254">
        <f>IF(MktOrç!E14="","",MktOrç!E14)</f>
        <v>0</v>
      </c>
      <c r="F14" s="19">
        <f t="shared" si="0"/>
        <v>0</v>
      </c>
      <c r="G14" s="18"/>
      <c r="H14" s="18"/>
      <c r="I14" s="19">
        <f t="shared" si="1"/>
        <v>0</v>
      </c>
    </row>
    <row r="15" spans="2:9" s="67" customFormat="1" ht="15" customHeight="1" x14ac:dyDescent="0.35">
      <c r="B15" s="131"/>
      <c r="C15" s="78" t="s">
        <v>93</v>
      </c>
      <c r="D15" s="78"/>
      <c r="E15" s="70"/>
      <c r="F15" s="19">
        <f>SUM(F5:F14)</f>
        <v>0</v>
      </c>
      <c r="G15" s="19">
        <f>SUM(G5:G14)</f>
        <v>0</v>
      </c>
      <c r="H15" s="19">
        <f>SUM(H5:H14)</f>
        <v>0</v>
      </c>
      <c r="I15" s="19">
        <f>SUM(I5:I14)</f>
        <v>0</v>
      </c>
    </row>
    <row r="16" spans="2:9" s="67" customFormat="1" ht="15" customHeight="1" x14ac:dyDescent="0.35">
      <c r="B16" s="442" t="s">
        <v>732</v>
      </c>
      <c r="C16" s="443"/>
      <c r="D16" s="443"/>
      <c r="E16" s="443"/>
      <c r="F16" s="444" t="s">
        <v>99</v>
      </c>
      <c r="G16" s="444"/>
      <c r="H16" s="444"/>
      <c r="I16" s="444"/>
    </row>
    <row r="17" spans="2:9" x14ac:dyDescent="0.35">
      <c r="B17" s="439"/>
      <c r="C17" s="440" t="s">
        <v>1555</v>
      </c>
      <c r="D17" s="440"/>
      <c r="E17" s="441"/>
      <c r="F17" s="618">
        <f>IF(Apoio!$BB$12=0,0,MktCusto!F$25*(Apoio!$BB4/Apoio!$BB$12))</f>
        <v>0</v>
      </c>
      <c r="G17" s="618">
        <f>IF(Apoio!$BB$12=0,0,MktCusto!G$25*(Apoio!$BB4/Apoio!$BB$12))</f>
        <v>0</v>
      </c>
      <c r="H17" s="618">
        <f>IF(Apoio!$BB$12=0,0,MktCusto!H$25*(Apoio!$BB4/Apoio!$BB$12))</f>
        <v>0</v>
      </c>
      <c r="I17" s="618">
        <f>IF(Apoio!$BB$12=0,0,MktCusto!I$25*(Apoio!$BB4/Apoio!$BB$12))</f>
        <v>0</v>
      </c>
    </row>
    <row r="18" spans="2:9" x14ac:dyDescent="0.35">
      <c r="B18" s="439"/>
      <c r="C18" s="440" t="s">
        <v>1556</v>
      </c>
      <c r="D18" s="440"/>
      <c r="E18" s="441"/>
      <c r="F18" s="618">
        <f>IF(Apoio!$BB$12=0,0,MktCusto!F$25*(Apoio!$BB5/Apoio!$BB$12))</f>
        <v>0</v>
      </c>
      <c r="G18" s="618">
        <f>IF(Apoio!$BB$12=0,0,MktCusto!G$25*(Apoio!$BB5/Apoio!$BB$12))</f>
        <v>0</v>
      </c>
      <c r="H18" s="618">
        <f>IF(Apoio!$BB$12=0,0,MktCusto!H$25*(Apoio!$BB5/Apoio!$BB$12))</f>
        <v>0</v>
      </c>
      <c r="I18" s="618">
        <f>IF(Apoio!$BB$12=0,0,MktCusto!I$25*(Apoio!$BB5/Apoio!$BB$12))</f>
        <v>0</v>
      </c>
    </row>
    <row r="19" spans="2:9" x14ac:dyDescent="0.35">
      <c r="B19" s="439"/>
      <c r="C19" s="440" t="s">
        <v>1557</v>
      </c>
      <c r="D19" s="440"/>
      <c r="E19" s="441"/>
      <c r="F19" s="618">
        <f>IF(Apoio!$BB$12=0,0,MktCusto!F$25*(Apoio!$BB6/Apoio!$BB$12))</f>
        <v>0</v>
      </c>
      <c r="G19" s="618">
        <f>IF(Apoio!$BB$12=0,0,MktCusto!G$25*(Apoio!$BB6/Apoio!$BB$12))</f>
        <v>0</v>
      </c>
      <c r="H19" s="618">
        <f>IF(Apoio!$BB$12=0,0,MktCusto!H$25*(Apoio!$BB6/Apoio!$BB$12))</f>
        <v>0</v>
      </c>
      <c r="I19" s="618">
        <f>IF(Apoio!$BB$12=0,0,MktCusto!I$25*(Apoio!$BB6/Apoio!$BB$12))</f>
        <v>0</v>
      </c>
    </row>
    <row r="20" spans="2:9" x14ac:dyDescent="0.35">
      <c r="B20" s="439"/>
      <c r="C20" s="440" t="s">
        <v>1558</v>
      </c>
      <c r="D20" s="440"/>
      <c r="E20" s="441"/>
      <c r="F20" s="618">
        <f>IF(Apoio!$BB$12=0,0,MktCusto!F$25*(Apoio!$BB7/Apoio!$BB$12))</f>
        <v>0</v>
      </c>
      <c r="G20" s="618">
        <f>IF(Apoio!$BB$12=0,0,MktCusto!G$25*(Apoio!$BB7/Apoio!$BB$12))</f>
        <v>0</v>
      </c>
      <c r="H20" s="618">
        <f>IF(Apoio!$BB$12=0,0,MktCusto!H$25*(Apoio!$BB7/Apoio!$BB$12))</f>
        <v>0</v>
      </c>
      <c r="I20" s="618">
        <f>IF(Apoio!$BB$12=0,0,MktCusto!I$25*(Apoio!$BB7/Apoio!$BB$12))</f>
        <v>0</v>
      </c>
    </row>
    <row r="21" spans="2:9" x14ac:dyDescent="0.35">
      <c r="B21" s="439"/>
      <c r="C21" s="440" t="s">
        <v>1559</v>
      </c>
      <c r="D21" s="440"/>
      <c r="E21" s="441"/>
      <c r="F21" s="618">
        <f>IF(Apoio!$BB$12=0,0,MktCusto!F$25*(Apoio!$BB8/Apoio!$BB$12))</f>
        <v>0</v>
      </c>
      <c r="G21" s="618">
        <f>IF(Apoio!$BB$12=0,0,MktCusto!G$25*(Apoio!$BB8/Apoio!$BB$12))</f>
        <v>0</v>
      </c>
      <c r="H21" s="618">
        <f>IF(Apoio!$BB$12=0,0,MktCusto!H$25*(Apoio!$BB8/Apoio!$BB$12))</f>
        <v>0</v>
      </c>
      <c r="I21" s="618">
        <f>IF(Apoio!$BB$12=0,0,MktCusto!I$25*(Apoio!$BB8/Apoio!$BB$12))</f>
        <v>0</v>
      </c>
    </row>
    <row r="22" spans="2:9" x14ac:dyDescent="0.35">
      <c r="B22" s="439"/>
      <c r="C22" s="440" t="s">
        <v>1560</v>
      </c>
      <c r="D22" s="440"/>
      <c r="E22" s="441"/>
      <c r="F22" s="618">
        <f>IF(Apoio!$BB$12=0,0,MktCusto!F$25*(Apoio!$BB9/Apoio!$BB$12))</f>
        <v>0</v>
      </c>
      <c r="G22" s="618">
        <f>IF(Apoio!$BB$12=0,0,MktCusto!G$25*(Apoio!$BB9/Apoio!$BB$12))</f>
        <v>0</v>
      </c>
      <c r="H22" s="618">
        <f>IF(Apoio!$BB$12=0,0,MktCusto!H$25*(Apoio!$BB9/Apoio!$BB$12))</f>
        <v>0</v>
      </c>
      <c r="I22" s="618">
        <f>IF(Apoio!$BB$12=0,0,MktCusto!I$25*(Apoio!$BB9/Apoio!$BB$12))</f>
        <v>0</v>
      </c>
    </row>
    <row r="23" spans="2:9" x14ac:dyDescent="0.35">
      <c r="B23" s="439"/>
      <c r="C23" s="440" t="s">
        <v>1561</v>
      </c>
      <c r="D23" s="440"/>
      <c r="E23" s="441"/>
      <c r="F23" s="618">
        <f>IF(Apoio!$BB$12=0,0,MktCusto!F$25*(Apoio!$BB10/Apoio!$BB$12))</f>
        <v>0</v>
      </c>
      <c r="G23" s="618">
        <f>IF(Apoio!$BB$12=0,0,MktCusto!G$25*(Apoio!$BB10/Apoio!$BB$12))</f>
        <v>0</v>
      </c>
      <c r="H23" s="618">
        <f>IF(Apoio!$BB$12=0,0,MktCusto!H$25*(Apoio!$BB10/Apoio!$BB$12))</f>
        <v>0</v>
      </c>
      <c r="I23" s="618">
        <f>IF(Apoio!$BB$12=0,0,MktCusto!I$25*(Apoio!$BB10/Apoio!$BB$12))</f>
        <v>0</v>
      </c>
    </row>
    <row r="24" spans="2:9" x14ac:dyDescent="0.35">
      <c r="B24" s="439"/>
      <c r="C24" s="440" t="s">
        <v>1562</v>
      </c>
      <c r="D24" s="440"/>
      <c r="E24" s="441"/>
      <c r="F24" s="618">
        <f>IF(Apoio!$BB$12=0,0,MktCusto!F$25*(Apoio!$BB11/Apoio!$BB$12))</f>
        <v>0</v>
      </c>
      <c r="G24" s="618">
        <f>IF(Apoio!$BB$12=0,0,MktCusto!G$25*(Apoio!$BB11/Apoio!$BB$12))</f>
        <v>0</v>
      </c>
      <c r="H24" s="618">
        <f>IF(Apoio!$BB$12=0,0,MktCusto!H$25*(Apoio!$BB11/Apoio!$BB$12))</f>
        <v>0</v>
      </c>
      <c r="I24" s="618">
        <f>IF(Apoio!$BB$12=0,0,MktCusto!I$25*(Apoio!$BB11/Apoio!$BB$12))</f>
        <v>0</v>
      </c>
    </row>
    <row r="25" spans="2:9" x14ac:dyDescent="0.35">
      <c r="B25" s="133"/>
      <c r="C25" s="62"/>
      <c r="D25" s="62"/>
      <c r="E25" s="132" t="s">
        <v>780</v>
      </c>
      <c r="F25" s="619">
        <f>F15</f>
        <v>0</v>
      </c>
      <c r="G25" s="619">
        <f t="shared" ref="G25:I25" si="2">G15</f>
        <v>0</v>
      </c>
      <c r="H25" s="619">
        <f t="shared" si="2"/>
        <v>0</v>
      </c>
      <c r="I25" s="619">
        <f t="shared" si="2"/>
        <v>0</v>
      </c>
    </row>
  </sheetData>
  <conditionalFormatting sqref="F5:I15 F17:I25">
    <cfRule type="cellIs" dxfId="166" priority="6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64" fitToHeight="0" orientation="portrait" r:id="rId1"/>
  <headerFooter scaleWithDoc="0" alignWithMargins="0">
    <oddFooter>&amp;L&amp;F / &amp;A&amp;R&amp;P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1">
    <tabColor theme="0" tint="-0.499984740745262"/>
    <pageSetUpPr fitToPage="1"/>
  </sheetPr>
  <dimension ref="B2:P1058"/>
  <sheetViews>
    <sheetView topLeftCell="F1" zoomScaleNormal="100" workbookViewId="0">
      <selection activeCell="G12" sqref="G12"/>
    </sheetView>
  </sheetViews>
  <sheetFormatPr defaultColWidth="9.1796875" defaultRowHeight="15" customHeight="1" x14ac:dyDescent="0.35"/>
  <cols>
    <col min="1" max="2" width="3.7265625" style="12" customWidth="1"/>
    <col min="3" max="3" width="10.7265625" style="12" customWidth="1"/>
    <col min="4" max="4" width="15.7265625" style="12" customWidth="1"/>
    <col min="5" max="5" width="5.7265625" style="12" customWidth="1"/>
    <col min="6" max="6" width="10.7265625" style="12" customWidth="1"/>
    <col min="7" max="7" width="8.7265625" style="12" customWidth="1"/>
    <col min="8" max="9" width="12.7265625" style="12" customWidth="1"/>
    <col min="10" max="10" width="19.54296875" style="12" bestFit="1" customWidth="1"/>
    <col min="11" max="16" width="15.26953125" style="12" customWidth="1"/>
    <col min="17" max="16384" width="9.1796875" style="12"/>
  </cols>
  <sheetData>
    <row r="2" spans="2:16" ht="15" customHeight="1" x14ac:dyDescent="0.35">
      <c r="B2" s="313" t="s">
        <v>410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</row>
    <row r="3" spans="2:16" ht="15" customHeight="1" x14ac:dyDescent="0.35">
      <c r="B3" s="313" t="s">
        <v>129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</row>
    <row r="4" spans="2:16" ht="15" customHeight="1" x14ac:dyDescent="0.35">
      <c r="B4" s="154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97"/>
      <c r="P4" s="153"/>
    </row>
    <row r="5" spans="2:16" ht="15" customHeight="1" x14ac:dyDescent="0.35">
      <c r="B5" s="154"/>
      <c r="C5" s="156" t="s">
        <v>675</v>
      </c>
      <c r="D5" s="156"/>
      <c r="E5" s="450" t="s">
        <v>633</v>
      </c>
      <c r="F5" s="451">
        <v>0.1</v>
      </c>
      <c r="G5" s="197"/>
      <c r="H5" s="197"/>
      <c r="I5" s="156" t="s">
        <v>774</v>
      </c>
      <c r="J5" s="156"/>
      <c r="K5" s="622">
        <v>0.95</v>
      </c>
      <c r="L5" s="197"/>
      <c r="M5" s="156" t="s">
        <v>1004</v>
      </c>
      <c r="N5" s="156"/>
      <c r="O5" s="623">
        <f>Apoio!CO15</f>
        <v>1.96</v>
      </c>
      <c r="P5" s="157"/>
    </row>
    <row r="6" spans="2:16" ht="15" customHeight="1" x14ac:dyDescent="0.35">
      <c r="B6" s="154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97"/>
      <c r="P6" s="165"/>
    </row>
    <row r="7" spans="2:16" ht="15" customHeight="1" x14ac:dyDescent="0.35">
      <c r="B7" s="313" t="s">
        <v>407</v>
      </c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</row>
    <row r="8" spans="2:16" ht="15" customHeight="1" x14ac:dyDescent="0.35">
      <c r="B8" s="444" t="s">
        <v>701</v>
      </c>
      <c r="C8" s="444"/>
      <c r="D8" s="444"/>
      <c r="E8" s="444"/>
      <c r="F8" s="444"/>
      <c r="G8" s="444"/>
      <c r="H8" s="444"/>
      <c r="I8" s="444"/>
      <c r="J8" s="444"/>
      <c r="K8" s="449" t="s">
        <v>1001</v>
      </c>
      <c r="L8" s="449"/>
      <c r="M8" s="449"/>
      <c r="N8" s="449"/>
      <c r="O8" s="449"/>
      <c r="P8" s="449"/>
    </row>
    <row r="9" spans="2:16" ht="15" customHeight="1" x14ac:dyDescent="0.35">
      <c r="B9" s="446"/>
      <c r="C9" s="454" t="s">
        <v>95</v>
      </c>
      <c r="D9" s="454"/>
      <c r="E9" s="454"/>
      <c r="F9" s="445"/>
      <c r="G9" s="447" t="s">
        <v>135</v>
      </c>
      <c r="H9" s="435" t="s">
        <v>131</v>
      </c>
      <c r="I9" s="435" t="s">
        <v>130</v>
      </c>
      <c r="J9" s="421" t="s">
        <v>978</v>
      </c>
      <c r="K9" s="421" t="s">
        <v>893</v>
      </c>
      <c r="L9" s="421" t="s">
        <v>894</v>
      </c>
      <c r="M9" s="421" t="s">
        <v>895</v>
      </c>
      <c r="N9" s="421" t="s">
        <v>896</v>
      </c>
      <c r="O9" s="421" t="s">
        <v>897</v>
      </c>
      <c r="P9" s="421" t="s">
        <v>898</v>
      </c>
    </row>
    <row r="10" spans="2:16" ht="15" customHeight="1" x14ac:dyDescent="0.35">
      <c r="B10" s="38">
        <v>1</v>
      </c>
      <c r="C10" s="279"/>
      <c r="D10" s="279"/>
      <c r="E10" s="279"/>
      <c r="F10" s="280"/>
      <c r="G10" s="452"/>
      <c r="H10" s="169"/>
      <c r="I10" s="453">
        <f t="shared" ref="I10:I41" si="0">IF(OR(G10=0,H10=0),0,IF((((($O$5^2*G10^2)/$F$5^2)*H10)/((($O$5^2*G10^2)/$F$5^2)+H10))&lt;(($O$5^2*G10^2)/$F$5^2),ROUND((((($O$5^2*G10^2)/$F$5^2)*H10)/((($O$5^2*G10^2)/$F$5^2)+H10)),0),ROUND((($O$5^2*G10^2)/$F$5^2),0)))</f>
        <v>0</v>
      </c>
      <c r="J10" s="612">
        <f t="shared" ref="J10" si="1">IF(ISERR(SMALL(K10:P10,1)),0,SMALL(K10:P10,1))</f>
        <v>0</v>
      </c>
      <c r="K10" s="613"/>
      <c r="L10" s="613"/>
      <c r="M10" s="613"/>
      <c r="N10" s="613"/>
      <c r="O10" s="613"/>
      <c r="P10" s="613"/>
    </row>
    <row r="11" spans="2:16" ht="15" customHeight="1" x14ac:dyDescent="0.35">
      <c r="B11" s="38">
        <v>2</v>
      </c>
      <c r="C11" s="279"/>
      <c r="D11" s="279"/>
      <c r="E11" s="279"/>
      <c r="F11" s="280"/>
      <c r="G11" s="452"/>
      <c r="H11" s="169"/>
      <c r="I11" s="453">
        <f t="shared" si="0"/>
        <v>0</v>
      </c>
      <c r="J11" s="612">
        <f t="shared" ref="J11:J109" si="2">IF(ISERR(SMALL(K11:P11,1)),0,SMALL(K11:P11,1))</f>
        <v>0</v>
      </c>
      <c r="K11" s="613"/>
      <c r="L11" s="613"/>
      <c r="M11" s="613"/>
      <c r="N11" s="613"/>
      <c r="O11" s="613"/>
      <c r="P11" s="613"/>
    </row>
    <row r="12" spans="2:16" ht="15" customHeight="1" x14ac:dyDescent="0.35">
      <c r="B12" s="38">
        <v>3</v>
      </c>
      <c r="C12" s="279"/>
      <c r="D12" s="279"/>
      <c r="E12" s="279"/>
      <c r="F12" s="280"/>
      <c r="G12" s="452"/>
      <c r="H12" s="169"/>
      <c r="I12" s="453">
        <f t="shared" si="0"/>
        <v>0</v>
      </c>
      <c r="J12" s="612">
        <f t="shared" si="2"/>
        <v>0</v>
      </c>
      <c r="K12" s="613"/>
      <c r="L12" s="613"/>
      <c r="M12" s="613"/>
      <c r="N12" s="613"/>
      <c r="O12" s="613"/>
      <c r="P12" s="613"/>
    </row>
    <row r="13" spans="2:16" ht="15" customHeight="1" x14ac:dyDescent="0.35">
      <c r="B13" s="38">
        <v>4</v>
      </c>
      <c r="C13" s="279"/>
      <c r="D13" s="279"/>
      <c r="E13" s="279"/>
      <c r="F13" s="280"/>
      <c r="G13" s="452"/>
      <c r="H13" s="169"/>
      <c r="I13" s="453">
        <f t="shared" si="0"/>
        <v>0</v>
      </c>
      <c r="J13" s="612">
        <f t="shared" si="2"/>
        <v>0</v>
      </c>
      <c r="K13" s="613"/>
      <c r="L13" s="613"/>
      <c r="M13" s="613"/>
      <c r="N13" s="613"/>
      <c r="O13" s="613"/>
      <c r="P13" s="613"/>
    </row>
    <row r="14" spans="2:16" ht="15" customHeight="1" x14ac:dyDescent="0.35">
      <c r="B14" s="38">
        <v>5</v>
      </c>
      <c r="C14" s="279"/>
      <c r="D14" s="279"/>
      <c r="E14" s="279"/>
      <c r="F14" s="280"/>
      <c r="G14" s="452"/>
      <c r="H14" s="169"/>
      <c r="I14" s="453">
        <f t="shared" si="0"/>
        <v>0</v>
      </c>
      <c r="J14" s="612">
        <f t="shared" si="2"/>
        <v>0</v>
      </c>
      <c r="K14" s="613"/>
      <c r="L14" s="613"/>
      <c r="M14" s="613"/>
      <c r="N14" s="613"/>
      <c r="O14" s="613"/>
      <c r="P14" s="613"/>
    </row>
    <row r="15" spans="2:16" ht="15" customHeight="1" x14ac:dyDescent="0.35">
      <c r="B15" s="38">
        <v>6</v>
      </c>
      <c r="C15" s="279"/>
      <c r="D15" s="279"/>
      <c r="E15" s="279"/>
      <c r="F15" s="280"/>
      <c r="G15" s="452"/>
      <c r="H15" s="169"/>
      <c r="I15" s="453">
        <f t="shared" si="0"/>
        <v>0</v>
      </c>
      <c r="J15" s="612">
        <f t="shared" si="2"/>
        <v>0</v>
      </c>
      <c r="K15" s="613"/>
      <c r="L15" s="613"/>
      <c r="M15" s="613"/>
      <c r="N15" s="613"/>
      <c r="O15" s="613"/>
      <c r="P15" s="613"/>
    </row>
    <row r="16" spans="2:16" ht="15" customHeight="1" x14ac:dyDescent="0.35">
      <c r="B16" s="38">
        <v>7</v>
      </c>
      <c r="C16" s="279"/>
      <c r="D16" s="279"/>
      <c r="E16" s="279"/>
      <c r="F16" s="280"/>
      <c r="G16" s="452"/>
      <c r="H16" s="169"/>
      <c r="I16" s="453">
        <f t="shared" si="0"/>
        <v>0</v>
      </c>
      <c r="J16" s="612">
        <f t="shared" si="2"/>
        <v>0</v>
      </c>
      <c r="K16" s="613"/>
      <c r="L16" s="613"/>
      <c r="M16" s="613"/>
      <c r="N16" s="613"/>
      <c r="O16" s="613"/>
      <c r="P16" s="613"/>
    </row>
    <row r="17" spans="2:16" ht="15" customHeight="1" x14ac:dyDescent="0.35">
      <c r="B17" s="38">
        <v>8</v>
      </c>
      <c r="C17" s="279"/>
      <c r="D17" s="279"/>
      <c r="E17" s="279"/>
      <c r="F17" s="280"/>
      <c r="G17" s="452"/>
      <c r="H17" s="169"/>
      <c r="I17" s="453">
        <f t="shared" si="0"/>
        <v>0</v>
      </c>
      <c r="J17" s="612">
        <f t="shared" si="2"/>
        <v>0</v>
      </c>
      <c r="K17" s="613"/>
      <c r="L17" s="613"/>
      <c r="M17" s="613"/>
      <c r="N17" s="613"/>
      <c r="O17" s="613"/>
      <c r="P17" s="613"/>
    </row>
    <row r="18" spans="2:16" ht="15" customHeight="1" x14ac:dyDescent="0.35">
      <c r="B18" s="38">
        <v>9</v>
      </c>
      <c r="C18" s="279"/>
      <c r="D18" s="279"/>
      <c r="E18" s="279"/>
      <c r="F18" s="280"/>
      <c r="G18" s="452"/>
      <c r="H18" s="169"/>
      <c r="I18" s="453">
        <f t="shared" si="0"/>
        <v>0</v>
      </c>
      <c r="J18" s="612">
        <f t="shared" si="2"/>
        <v>0</v>
      </c>
      <c r="K18" s="613"/>
      <c r="L18" s="613"/>
      <c r="M18" s="613"/>
      <c r="N18" s="613"/>
      <c r="O18" s="613"/>
      <c r="P18" s="613"/>
    </row>
    <row r="19" spans="2:16" ht="15" customHeight="1" x14ac:dyDescent="0.35">
      <c r="B19" s="38">
        <v>10</v>
      </c>
      <c r="C19" s="279"/>
      <c r="D19" s="279"/>
      <c r="E19" s="279"/>
      <c r="F19" s="280"/>
      <c r="G19" s="452"/>
      <c r="H19" s="169"/>
      <c r="I19" s="453">
        <f t="shared" si="0"/>
        <v>0</v>
      </c>
      <c r="J19" s="612">
        <f t="shared" si="2"/>
        <v>0</v>
      </c>
      <c r="K19" s="613"/>
      <c r="L19" s="613"/>
      <c r="M19" s="613"/>
      <c r="N19" s="613"/>
      <c r="O19" s="613"/>
      <c r="P19" s="613"/>
    </row>
    <row r="20" spans="2:16" ht="15" customHeight="1" x14ac:dyDescent="0.35">
      <c r="B20" s="38">
        <v>11</v>
      </c>
      <c r="C20" s="279"/>
      <c r="D20" s="279"/>
      <c r="E20" s="279"/>
      <c r="F20" s="280"/>
      <c r="G20" s="452"/>
      <c r="H20" s="169"/>
      <c r="I20" s="453">
        <f t="shared" si="0"/>
        <v>0</v>
      </c>
      <c r="J20" s="612">
        <f t="shared" si="2"/>
        <v>0</v>
      </c>
      <c r="K20" s="613"/>
      <c r="L20" s="613"/>
      <c r="M20" s="613"/>
      <c r="N20" s="613"/>
      <c r="O20" s="613"/>
      <c r="P20" s="613"/>
    </row>
    <row r="21" spans="2:16" ht="15" customHeight="1" x14ac:dyDescent="0.35">
      <c r="B21" s="38">
        <v>12</v>
      </c>
      <c r="C21" s="279"/>
      <c r="D21" s="279"/>
      <c r="E21" s="279"/>
      <c r="F21" s="280"/>
      <c r="G21" s="452"/>
      <c r="H21" s="169"/>
      <c r="I21" s="453">
        <f t="shared" si="0"/>
        <v>0</v>
      </c>
      <c r="J21" s="612">
        <f t="shared" si="2"/>
        <v>0</v>
      </c>
      <c r="K21" s="613"/>
      <c r="L21" s="613"/>
      <c r="M21" s="613"/>
      <c r="N21" s="613"/>
      <c r="O21" s="613"/>
      <c r="P21" s="613"/>
    </row>
    <row r="22" spans="2:16" ht="15" customHeight="1" x14ac:dyDescent="0.35">
      <c r="B22" s="38">
        <v>13</v>
      </c>
      <c r="C22" s="279"/>
      <c r="D22" s="279"/>
      <c r="E22" s="279"/>
      <c r="F22" s="280"/>
      <c r="G22" s="452"/>
      <c r="H22" s="169"/>
      <c r="I22" s="453">
        <f t="shared" si="0"/>
        <v>0</v>
      </c>
      <c r="J22" s="612">
        <f t="shared" si="2"/>
        <v>0</v>
      </c>
      <c r="K22" s="613"/>
      <c r="L22" s="613"/>
      <c r="M22" s="613"/>
      <c r="N22" s="613"/>
      <c r="O22" s="613"/>
      <c r="P22" s="613"/>
    </row>
    <row r="23" spans="2:16" ht="15" customHeight="1" x14ac:dyDescent="0.35">
      <c r="B23" s="38">
        <v>14</v>
      </c>
      <c r="C23" s="279"/>
      <c r="D23" s="279"/>
      <c r="E23" s="279"/>
      <c r="F23" s="280"/>
      <c r="G23" s="452"/>
      <c r="H23" s="169"/>
      <c r="I23" s="453">
        <f t="shared" si="0"/>
        <v>0</v>
      </c>
      <c r="J23" s="612">
        <f t="shared" si="2"/>
        <v>0</v>
      </c>
      <c r="K23" s="613"/>
      <c r="L23" s="613"/>
      <c r="M23" s="613"/>
      <c r="N23" s="613"/>
      <c r="O23" s="613"/>
      <c r="P23" s="613"/>
    </row>
    <row r="24" spans="2:16" ht="15" customHeight="1" x14ac:dyDescent="0.35">
      <c r="B24" s="38">
        <v>15</v>
      </c>
      <c r="C24" s="279"/>
      <c r="D24" s="279"/>
      <c r="E24" s="279"/>
      <c r="F24" s="280"/>
      <c r="G24" s="452"/>
      <c r="H24" s="169"/>
      <c r="I24" s="453">
        <f t="shared" si="0"/>
        <v>0</v>
      </c>
      <c r="J24" s="612">
        <f t="shared" si="2"/>
        <v>0</v>
      </c>
      <c r="K24" s="613"/>
      <c r="L24" s="613"/>
      <c r="M24" s="613"/>
      <c r="N24" s="613"/>
      <c r="O24" s="613"/>
      <c r="P24" s="613"/>
    </row>
    <row r="25" spans="2:16" ht="15" customHeight="1" x14ac:dyDescent="0.35">
      <c r="B25" s="38">
        <v>16</v>
      </c>
      <c r="C25" s="279"/>
      <c r="D25" s="279"/>
      <c r="E25" s="279"/>
      <c r="F25" s="280"/>
      <c r="G25" s="452"/>
      <c r="H25" s="169"/>
      <c r="I25" s="453">
        <f t="shared" si="0"/>
        <v>0</v>
      </c>
      <c r="J25" s="612">
        <f t="shared" si="2"/>
        <v>0</v>
      </c>
      <c r="K25" s="613"/>
      <c r="L25" s="613"/>
      <c r="M25" s="613"/>
      <c r="N25" s="613"/>
      <c r="O25" s="613"/>
      <c r="P25" s="613"/>
    </row>
    <row r="26" spans="2:16" ht="15" customHeight="1" x14ac:dyDescent="0.35">
      <c r="B26" s="38">
        <v>17</v>
      </c>
      <c r="C26" s="279"/>
      <c r="D26" s="279"/>
      <c r="E26" s="279"/>
      <c r="F26" s="280"/>
      <c r="G26" s="452"/>
      <c r="H26" s="169"/>
      <c r="I26" s="453">
        <f t="shared" si="0"/>
        <v>0</v>
      </c>
      <c r="J26" s="612">
        <f t="shared" si="2"/>
        <v>0</v>
      </c>
      <c r="K26" s="613"/>
      <c r="L26" s="613"/>
      <c r="M26" s="613"/>
      <c r="N26" s="613"/>
      <c r="O26" s="613"/>
      <c r="P26" s="613"/>
    </row>
    <row r="27" spans="2:16" ht="15" customHeight="1" x14ac:dyDescent="0.35">
      <c r="B27" s="38">
        <v>18</v>
      </c>
      <c r="C27" s="279"/>
      <c r="D27" s="279"/>
      <c r="E27" s="279"/>
      <c r="F27" s="280"/>
      <c r="G27" s="452"/>
      <c r="H27" s="169"/>
      <c r="I27" s="453">
        <f t="shared" si="0"/>
        <v>0</v>
      </c>
      <c r="J27" s="612">
        <f t="shared" si="2"/>
        <v>0</v>
      </c>
      <c r="K27" s="613"/>
      <c r="L27" s="613"/>
      <c r="M27" s="613"/>
      <c r="N27" s="613"/>
      <c r="O27" s="613"/>
      <c r="P27" s="613"/>
    </row>
    <row r="28" spans="2:16" ht="15" customHeight="1" x14ac:dyDescent="0.35">
      <c r="B28" s="38">
        <v>19</v>
      </c>
      <c r="C28" s="279"/>
      <c r="D28" s="279"/>
      <c r="E28" s="279"/>
      <c r="F28" s="280"/>
      <c r="G28" s="452"/>
      <c r="H28" s="169"/>
      <c r="I28" s="453">
        <f t="shared" si="0"/>
        <v>0</v>
      </c>
      <c r="J28" s="612">
        <f t="shared" si="2"/>
        <v>0</v>
      </c>
      <c r="K28" s="613"/>
      <c r="L28" s="613"/>
      <c r="M28" s="613"/>
      <c r="N28" s="613"/>
      <c r="O28" s="613"/>
      <c r="P28" s="613"/>
    </row>
    <row r="29" spans="2:16" ht="15" customHeight="1" x14ac:dyDescent="0.35">
      <c r="B29" s="38">
        <v>20</v>
      </c>
      <c r="C29" s="279"/>
      <c r="D29" s="279"/>
      <c r="E29" s="279"/>
      <c r="F29" s="280"/>
      <c r="G29" s="452"/>
      <c r="H29" s="169"/>
      <c r="I29" s="453">
        <f t="shared" si="0"/>
        <v>0</v>
      </c>
      <c r="J29" s="612">
        <f t="shared" si="2"/>
        <v>0</v>
      </c>
      <c r="K29" s="613"/>
      <c r="L29" s="613"/>
      <c r="M29" s="613"/>
      <c r="N29" s="613"/>
      <c r="O29" s="613"/>
      <c r="P29" s="613"/>
    </row>
    <row r="30" spans="2:16" ht="15" customHeight="1" x14ac:dyDescent="0.35">
      <c r="B30" s="38">
        <v>21</v>
      </c>
      <c r="C30" s="279"/>
      <c r="D30" s="279"/>
      <c r="E30" s="279"/>
      <c r="F30" s="280"/>
      <c r="G30" s="452"/>
      <c r="H30" s="169"/>
      <c r="I30" s="453">
        <f t="shared" si="0"/>
        <v>0</v>
      </c>
      <c r="J30" s="612">
        <f t="shared" si="2"/>
        <v>0</v>
      </c>
      <c r="K30" s="613"/>
      <c r="L30" s="613"/>
      <c r="M30" s="613"/>
      <c r="N30" s="613"/>
      <c r="O30" s="613"/>
      <c r="P30" s="613"/>
    </row>
    <row r="31" spans="2:16" ht="15" customHeight="1" x14ac:dyDescent="0.35">
      <c r="B31" s="38">
        <v>22</v>
      </c>
      <c r="C31" s="279"/>
      <c r="D31" s="279"/>
      <c r="E31" s="279"/>
      <c r="F31" s="280"/>
      <c r="G31" s="452"/>
      <c r="H31" s="169"/>
      <c r="I31" s="453">
        <f t="shared" si="0"/>
        <v>0</v>
      </c>
      <c r="J31" s="612">
        <f t="shared" si="2"/>
        <v>0</v>
      </c>
      <c r="K31" s="613"/>
      <c r="L31" s="613"/>
      <c r="M31" s="613"/>
      <c r="N31" s="613"/>
      <c r="O31" s="613"/>
      <c r="P31" s="613"/>
    </row>
    <row r="32" spans="2:16" ht="15" customHeight="1" x14ac:dyDescent="0.35">
      <c r="B32" s="38">
        <v>23</v>
      </c>
      <c r="C32" s="279"/>
      <c r="D32" s="279"/>
      <c r="E32" s="279"/>
      <c r="F32" s="280"/>
      <c r="G32" s="452"/>
      <c r="H32" s="169"/>
      <c r="I32" s="453">
        <f t="shared" si="0"/>
        <v>0</v>
      </c>
      <c r="J32" s="612">
        <f t="shared" si="2"/>
        <v>0</v>
      </c>
      <c r="K32" s="613"/>
      <c r="L32" s="613"/>
      <c r="M32" s="613"/>
      <c r="N32" s="613"/>
      <c r="O32" s="613"/>
      <c r="P32" s="613"/>
    </row>
    <row r="33" spans="2:16" ht="15" customHeight="1" x14ac:dyDescent="0.35">
      <c r="B33" s="38">
        <v>24</v>
      </c>
      <c r="C33" s="279"/>
      <c r="D33" s="279"/>
      <c r="E33" s="279"/>
      <c r="F33" s="280"/>
      <c r="G33" s="452"/>
      <c r="H33" s="169"/>
      <c r="I33" s="453">
        <f t="shared" si="0"/>
        <v>0</v>
      </c>
      <c r="J33" s="612">
        <f t="shared" si="2"/>
        <v>0</v>
      </c>
      <c r="K33" s="613"/>
      <c r="L33" s="613"/>
      <c r="M33" s="613"/>
      <c r="N33" s="613"/>
      <c r="O33" s="613"/>
      <c r="P33" s="613"/>
    </row>
    <row r="34" spans="2:16" ht="15" customHeight="1" x14ac:dyDescent="0.35">
      <c r="B34" s="38">
        <v>25</v>
      </c>
      <c r="C34" s="279"/>
      <c r="D34" s="279"/>
      <c r="E34" s="279"/>
      <c r="F34" s="280"/>
      <c r="G34" s="452"/>
      <c r="H34" s="169"/>
      <c r="I34" s="453">
        <f t="shared" si="0"/>
        <v>0</v>
      </c>
      <c r="J34" s="612">
        <f t="shared" si="2"/>
        <v>0</v>
      </c>
      <c r="K34" s="613"/>
      <c r="L34" s="613"/>
      <c r="M34" s="613"/>
      <c r="N34" s="613"/>
      <c r="O34" s="613"/>
      <c r="P34" s="613"/>
    </row>
    <row r="35" spans="2:16" ht="15" customHeight="1" x14ac:dyDescent="0.35">
      <c r="B35" s="38">
        <v>26</v>
      </c>
      <c r="C35" s="279"/>
      <c r="D35" s="279"/>
      <c r="E35" s="279"/>
      <c r="F35" s="280"/>
      <c r="G35" s="452"/>
      <c r="H35" s="169"/>
      <c r="I35" s="453">
        <f t="shared" si="0"/>
        <v>0</v>
      </c>
      <c r="J35" s="612">
        <f t="shared" si="2"/>
        <v>0</v>
      </c>
      <c r="K35" s="613"/>
      <c r="L35" s="613"/>
      <c r="M35" s="613"/>
      <c r="N35" s="613"/>
      <c r="O35" s="613"/>
      <c r="P35" s="613"/>
    </row>
    <row r="36" spans="2:16" ht="15" customHeight="1" x14ac:dyDescent="0.35">
      <c r="B36" s="38">
        <v>27</v>
      </c>
      <c r="C36" s="279"/>
      <c r="D36" s="279"/>
      <c r="E36" s="279"/>
      <c r="F36" s="280"/>
      <c r="G36" s="452"/>
      <c r="H36" s="169"/>
      <c r="I36" s="453">
        <f t="shared" si="0"/>
        <v>0</v>
      </c>
      <c r="J36" s="612">
        <f t="shared" si="2"/>
        <v>0</v>
      </c>
      <c r="K36" s="613"/>
      <c r="L36" s="613"/>
      <c r="M36" s="613"/>
      <c r="N36" s="613"/>
      <c r="O36" s="613"/>
      <c r="P36" s="613"/>
    </row>
    <row r="37" spans="2:16" ht="15" customHeight="1" x14ac:dyDescent="0.35">
      <c r="B37" s="38">
        <v>28</v>
      </c>
      <c r="C37" s="279"/>
      <c r="D37" s="279"/>
      <c r="E37" s="279"/>
      <c r="F37" s="280"/>
      <c r="G37" s="452"/>
      <c r="H37" s="169"/>
      <c r="I37" s="453">
        <f t="shared" si="0"/>
        <v>0</v>
      </c>
      <c r="J37" s="612">
        <f t="shared" si="2"/>
        <v>0</v>
      </c>
      <c r="K37" s="613"/>
      <c r="L37" s="613"/>
      <c r="M37" s="613"/>
      <c r="N37" s="613"/>
      <c r="O37" s="613"/>
      <c r="P37" s="613"/>
    </row>
    <row r="38" spans="2:16" ht="15" customHeight="1" x14ac:dyDescent="0.35">
      <c r="B38" s="38">
        <v>29</v>
      </c>
      <c r="C38" s="279"/>
      <c r="D38" s="279"/>
      <c r="E38" s="279"/>
      <c r="F38" s="280"/>
      <c r="G38" s="452"/>
      <c r="H38" s="169"/>
      <c r="I38" s="453">
        <f t="shared" si="0"/>
        <v>0</v>
      </c>
      <c r="J38" s="612">
        <f t="shared" si="2"/>
        <v>0</v>
      </c>
      <c r="K38" s="613"/>
      <c r="L38" s="613"/>
      <c r="M38" s="613"/>
      <c r="N38" s="613"/>
      <c r="O38" s="613"/>
      <c r="P38" s="613"/>
    </row>
    <row r="39" spans="2:16" ht="15" customHeight="1" x14ac:dyDescent="0.35">
      <c r="B39" s="38">
        <v>30</v>
      </c>
      <c r="C39" s="279"/>
      <c r="D39" s="279"/>
      <c r="E39" s="279"/>
      <c r="F39" s="280"/>
      <c r="G39" s="452"/>
      <c r="H39" s="169"/>
      <c r="I39" s="453">
        <f t="shared" si="0"/>
        <v>0</v>
      </c>
      <c r="J39" s="612">
        <f t="shared" si="2"/>
        <v>0</v>
      </c>
      <c r="K39" s="613"/>
      <c r="L39" s="613"/>
      <c r="M39" s="613"/>
      <c r="N39" s="613"/>
      <c r="O39" s="613"/>
      <c r="P39" s="613"/>
    </row>
    <row r="40" spans="2:16" ht="15" customHeight="1" x14ac:dyDescent="0.35">
      <c r="B40" s="38">
        <v>31</v>
      </c>
      <c r="C40" s="279"/>
      <c r="D40" s="279"/>
      <c r="E40" s="279"/>
      <c r="F40" s="280"/>
      <c r="G40" s="452"/>
      <c r="H40" s="169"/>
      <c r="I40" s="453">
        <f t="shared" si="0"/>
        <v>0</v>
      </c>
      <c r="J40" s="612">
        <f t="shared" si="2"/>
        <v>0</v>
      </c>
      <c r="K40" s="613"/>
      <c r="L40" s="613"/>
      <c r="M40" s="613"/>
      <c r="N40" s="613"/>
      <c r="O40" s="613"/>
      <c r="P40" s="613"/>
    </row>
    <row r="41" spans="2:16" ht="15" customHeight="1" x14ac:dyDescent="0.35">
      <c r="B41" s="38">
        <v>32</v>
      </c>
      <c r="C41" s="279"/>
      <c r="D41" s="279"/>
      <c r="E41" s="279"/>
      <c r="F41" s="280"/>
      <c r="G41" s="452"/>
      <c r="H41" s="169"/>
      <c r="I41" s="453">
        <f t="shared" si="0"/>
        <v>0</v>
      </c>
      <c r="J41" s="612">
        <f t="shared" si="2"/>
        <v>0</v>
      </c>
      <c r="K41" s="613"/>
      <c r="L41" s="613"/>
      <c r="M41" s="613"/>
      <c r="N41" s="613"/>
      <c r="O41" s="613"/>
      <c r="P41" s="613"/>
    </row>
    <row r="42" spans="2:16" ht="15" customHeight="1" x14ac:dyDescent="0.35">
      <c r="B42" s="38">
        <v>33</v>
      </c>
      <c r="C42" s="279"/>
      <c r="D42" s="279"/>
      <c r="E42" s="279"/>
      <c r="F42" s="280"/>
      <c r="G42" s="452"/>
      <c r="H42" s="169"/>
      <c r="I42" s="453">
        <f t="shared" ref="I42:I109" si="3">IF(OR(G42=0,H42=0),0,IF((((($O$5^2*G42^2)/$F$5^2)*H42)/((($O$5^2*G42^2)/$F$5^2)+H42))&lt;(($O$5^2*G42^2)/$F$5^2),ROUND((((($O$5^2*G42^2)/$F$5^2)*H42)/((($O$5^2*G42^2)/$F$5^2)+H42)),0),ROUND((($O$5^2*G42^2)/$F$5^2),0)))</f>
        <v>0</v>
      </c>
      <c r="J42" s="612">
        <f t="shared" si="2"/>
        <v>0</v>
      </c>
      <c r="K42" s="613"/>
      <c r="L42" s="613"/>
      <c r="M42" s="613"/>
      <c r="N42" s="613"/>
      <c r="O42" s="613"/>
      <c r="P42" s="613"/>
    </row>
    <row r="43" spans="2:16" ht="15" customHeight="1" x14ac:dyDescent="0.35">
      <c r="B43" s="38">
        <v>34</v>
      </c>
      <c r="C43" s="279"/>
      <c r="D43" s="279"/>
      <c r="E43" s="279"/>
      <c r="F43" s="280"/>
      <c r="G43" s="452"/>
      <c r="H43" s="169"/>
      <c r="I43" s="453">
        <f t="shared" si="3"/>
        <v>0</v>
      </c>
      <c r="J43" s="612">
        <f t="shared" si="2"/>
        <v>0</v>
      </c>
      <c r="K43" s="613"/>
      <c r="L43" s="613"/>
      <c r="M43" s="613"/>
      <c r="N43" s="613"/>
      <c r="O43" s="613"/>
      <c r="P43" s="613"/>
    </row>
    <row r="44" spans="2:16" ht="15" customHeight="1" x14ac:dyDescent="0.35">
      <c r="B44" s="38">
        <v>35</v>
      </c>
      <c r="C44" s="279"/>
      <c r="D44" s="279"/>
      <c r="E44" s="279"/>
      <c r="F44" s="280"/>
      <c r="G44" s="452"/>
      <c r="H44" s="169"/>
      <c r="I44" s="453">
        <f t="shared" si="3"/>
        <v>0</v>
      </c>
      <c r="J44" s="612">
        <f t="shared" si="2"/>
        <v>0</v>
      </c>
      <c r="K44" s="613"/>
      <c r="L44" s="613"/>
      <c r="M44" s="613"/>
      <c r="N44" s="613"/>
      <c r="O44" s="613"/>
      <c r="P44" s="613"/>
    </row>
    <row r="45" spans="2:16" ht="15" customHeight="1" x14ac:dyDescent="0.35">
      <c r="B45" s="38">
        <v>36</v>
      </c>
      <c r="C45" s="279"/>
      <c r="D45" s="279"/>
      <c r="E45" s="279"/>
      <c r="F45" s="280"/>
      <c r="G45" s="452"/>
      <c r="H45" s="169"/>
      <c r="I45" s="453">
        <f t="shared" si="3"/>
        <v>0</v>
      </c>
      <c r="J45" s="612">
        <f t="shared" si="2"/>
        <v>0</v>
      </c>
      <c r="K45" s="613"/>
      <c r="L45" s="613"/>
      <c r="M45" s="613"/>
      <c r="N45" s="613"/>
      <c r="O45" s="613"/>
      <c r="P45" s="613"/>
    </row>
    <row r="46" spans="2:16" ht="15" customHeight="1" x14ac:dyDescent="0.35">
      <c r="B46" s="38">
        <v>37</v>
      </c>
      <c r="C46" s="279"/>
      <c r="D46" s="279"/>
      <c r="E46" s="279"/>
      <c r="F46" s="280"/>
      <c r="G46" s="452"/>
      <c r="H46" s="169"/>
      <c r="I46" s="453">
        <f t="shared" si="3"/>
        <v>0</v>
      </c>
      <c r="J46" s="612">
        <f t="shared" si="2"/>
        <v>0</v>
      </c>
      <c r="K46" s="613"/>
      <c r="L46" s="613"/>
      <c r="M46" s="613"/>
      <c r="N46" s="613"/>
      <c r="O46" s="613"/>
      <c r="P46" s="613"/>
    </row>
    <row r="47" spans="2:16" ht="15" customHeight="1" x14ac:dyDescent="0.35">
      <c r="B47" s="38">
        <v>38</v>
      </c>
      <c r="C47" s="279"/>
      <c r="D47" s="279"/>
      <c r="E47" s="279"/>
      <c r="F47" s="280"/>
      <c r="G47" s="452"/>
      <c r="H47" s="169"/>
      <c r="I47" s="453">
        <f t="shared" si="3"/>
        <v>0</v>
      </c>
      <c r="J47" s="612">
        <f t="shared" si="2"/>
        <v>0</v>
      </c>
      <c r="K47" s="613"/>
      <c r="L47" s="613"/>
      <c r="M47" s="613"/>
      <c r="N47" s="613"/>
      <c r="O47" s="613"/>
      <c r="P47" s="613"/>
    </row>
    <row r="48" spans="2:16" ht="15" customHeight="1" x14ac:dyDescent="0.35">
      <c r="B48" s="38">
        <v>39</v>
      </c>
      <c r="C48" s="279"/>
      <c r="D48" s="279"/>
      <c r="E48" s="279"/>
      <c r="F48" s="280"/>
      <c r="G48" s="452"/>
      <c r="H48" s="169"/>
      <c r="I48" s="453">
        <f t="shared" si="3"/>
        <v>0</v>
      </c>
      <c r="J48" s="612">
        <f t="shared" si="2"/>
        <v>0</v>
      </c>
      <c r="K48" s="613"/>
      <c r="L48" s="613"/>
      <c r="M48" s="613"/>
      <c r="N48" s="613"/>
      <c r="O48" s="613"/>
      <c r="P48" s="613"/>
    </row>
    <row r="49" spans="2:16" ht="15" customHeight="1" x14ac:dyDescent="0.35">
      <c r="B49" s="38">
        <v>40</v>
      </c>
      <c r="C49" s="279"/>
      <c r="D49" s="279"/>
      <c r="E49" s="279"/>
      <c r="F49" s="280"/>
      <c r="G49" s="452"/>
      <c r="H49" s="169"/>
      <c r="I49" s="453">
        <f t="shared" si="3"/>
        <v>0</v>
      </c>
      <c r="J49" s="612">
        <f t="shared" si="2"/>
        <v>0</v>
      </c>
      <c r="K49" s="613"/>
      <c r="L49" s="613"/>
      <c r="M49" s="613"/>
      <c r="N49" s="613"/>
      <c r="O49" s="613"/>
      <c r="P49" s="613"/>
    </row>
    <row r="50" spans="2:16" ht="15" customHeight="1" x14ac:dyDescent="0.35">
      <c r="B50" s="38">
        <v>41</v>
      </c>
      <c r="C50" s="279"/>
      <c r="D50" s="279"/>
      <c r="E50" s="279"/>
      <c r="F50" s="280"/>
      <c r="G50" s="452"/>
      <c r="H50" s="169"/>
      <c r="I50" s="453">
        <f t="shared" si="3"/>
        <v>0</v>
      </c>
      <c r="J50" s="612">
        <f t="shared" si="2"/>
        <v>0</v>
      </c>
      <c r="K50" s="613"/>
      <c r="L50" s="613"/>
      <c r="M50" s="613"/>
      <c r="N50" s="613"/>
      <c r="O50" s="613"/>
      <c r="P50" s="613"/>
    </row>
    <row r="51" spans="2:16" ht="15" customHeight="1" x14ac:dyDescent="0.35">
      <c r="B51" s="38">
        <v>42</v>
      </c>
      <c r="C51" s="279"/>
      <c r="D51" s="279"/>
      <c r="E51" s="279"/>
      <c r="F51" s="280"/>
      <c r="G51" s="452"/>
      <c r="H51" s="169"/>
      <c r="I51" s="453">
        <f t="shared" si="3"/>
        <v>0</v>
      </c>
      <c r="J51" s="612">
        <f t="shared" si="2"/>
        <v>0</v>
      </c>
      <c r="K51" s="613"/>
      <c r="L51" s="613"/>
      <c r="M51" s="613"/>
      <c r="N51" s="613"/>
      <c r="O51" s="613"/>
      <c r="P51" s="613"/>
    </row>
    <row r="52" spans="2:16" ht="15" customHeight="1" x14ac:dyDescent="0.35">
      <c r="B52" s="38">
        <v>43</v>
      </c>
      <c r="C52" s="279"/>
      <c r="D52" s="279"/>
      <c r="E52" s="279"/>
      <c r="F52" s="280"/>
      <c r="G52" s="452"/>
      <c r="H52" s="169"/>
      <c r="I52" s="453">
        <f t="shared" si="3"/>
        <v>0</v>
      </c>
      <c r="J52" s="612">
        <f t="shared" si="2"/>
        <v>0</v>
      </c>
      <c r="K52" s="613"/>
      <c r="L52" s="613"/>
      <c r="M52" s="613"/>
      <c r="N52" s="613"/>
      <c r="O52" s="613"/>
      <c r="P52" s="613"/>
    </row>
    <row r="53" spans="2:16" ht="15" customHeight="1" x14ac:dyDescent="0.35">
      <c r="B53" s="38">
        <v>44</v>
      </c>
      <c r="C53" s="279"/>
      <c r="D53" s="279"/>
      <c r="E53" s="279"/>
      <c r="F53" s="280"/>
      <c r="G53" s="452"/>
      <c r="H53" s="169"/>
      <c r="I53" s="453">
        <f t="shared" si="3"/>
        <v>0</v>
      </c>
      <c r="J53" s="612">
        <f t="shared" si="2"/>
        <v>0</v>
      </c>
      <c r="K53" s="613"/>
      <c r="L53" s="613"/>
      <c r="M53" s="613"/>
      <c r="N53" s="613"/>
      <c r="O53" s="613"/>
      <c r="P53" s="613"/>
    </row>
    <row r="54" spans="2:16" ht="15" customHeight="1" x14ac:dyDescent="0.35">
      <c r="B54" s="38">
        <v>45</v>
      </c>
      <c r="C54" s="279"/>
      <c r="D54" s="279"/>
      <c r="E54" s="279"/>
      <c r="F54" s="280"/>
      <c r="G54" s="452"/>
      <c r="H54" s="169"/>
      <c r="I54" s="453">
        <f t="shared" si="3"/>
        <v>0</v>
      </c>
      <c r="J54" s="612">
        <f t="shared" si="2"/>
        <v>0</v>
      </c>
      <c r="K54" s="613"/>
      <c r="L54" s="613"/>
      <c r="M54" s="613"/>
      <c r="N54" s="613"/>
      <c r="O54" s="613"/>
      <c r="P54" s="613"/>
    </row>
    <row r="55" spans="2:16" ht="15" customHeight="1" x14ac:dyDescent="0.35">
      <c r="B55" s="38">
        <v>46</v>
      </c>
      <c r="C55" s="279"/>
      <c r="D55" s="279"/>
      <c r="E55" s="279"/>
      <c r="F55" s="280"/>
      <c r="G55" s="452"/>
      <c r="H55" s="169"/>
      <c r="I55" s="453">
        <f t="shared" si="3"/>
        <v>0</v>
      </c>
      <c r="J55" s="612">
        <f t="shared" si="2"/>
        <v>0</v>
      </c>
      <c r="K55" s="613"/>
      <c r="L55" s="613"/>
      <c r="M55" s="613"/>
      <c r="N55" s="613"/>
      <c r="O55" s="613"/>
      <c r="P55" s="613"/>
    </row>
    <row r="56" spans="2:16" ht="15" customHeight="1" x14ac:dyDescent="0.35">
      <c r="B56" s="38">
        <v>47</v>
      </c>
      <c r="C56" s="279"/>
      <c r="D56" s="279"/>
      <c r="E56" s="279"/>
      <c r="F56" s="280"/>
      <c r="G56" s="452"/>
      <c r="H56" s="169"/>
      <c r="I56" s="453">
        <f t="shared" si="3"/>
        <v>0</v>
      </c>
      <c r="J56" s="612">
        <f t="shared" si="2"/>
        <v>0</v>
      </c>
      <c r="K56" s="613"/>
      <c r="L56" s="613"/>
      <c r="M56" s="613"/>
      <c r="N56" s="613"/>
      <c r="O56" s="613"/>
      <c r="P56" s="613"/>
    </row>
    <row r="57" spans="2:16" ht="15" customHeight="1" x14ac:dyDescent="0.35">
      <c r="B57" s="38">
        <v>48</v>
      </c>
      <c r="C57" s="279"/>
      <c r="D57" s="279"/>
      <c r="E57" s="279"/>
      <c r="F57" s="280"/>
      <c r="G57" s="452"/>
      <c r="H57" s="169"/>
      <c r="I57" s="453">
        <f t="shared" si="3"/>
        <v>0</v>
      </c>
      <c r="J57" s="612">
        <f t="shared" si="2"/>
        <v>0</v>
      </c>
      <c r="K57" s="613"/>
      <c r="L57" s="613"/>
      <c r="M57" s="613"/>
      <c r="N57" s="613"/>
      <c r="O57" s="613"/>
      <c r="P57" s="613"/>
    </row>
    <row r="58" spans="2:16" ht="15" customHeight="1" x14ac:dyDescent="0.35">
      <c r="B58" s="38">
        <v>49</v>
      </c>
      <c r="C58" s="279"/>
      <c r="D58" s="279"/>
      <c r="E58" s="279"/>
      <c r="F58" s="280"/>
      <c r="G58" s="452"/>
      <c r="H58" s="169"/>
      <c r="I58" s="453">
        <f t="shared" si="3"/>
        <v>0</v>
      </c>
      <c r="J58" s="612">
        <f t="shared" si="2"/>
        <v>0</v>
      </c>
      <c r="K58" s="613"/>
      <c r="L58" s="613"/>
      <c r="M58" s="613"/>
      <c r="N58" s="613"/>
      <c r="O58" s="613"/>
      <c r="P58" s="613"/>
    </row>
    <row r="59" spans="2:16" ht="15" customHeight="1" x14ac:dyDescent="0.35">
      <c r="B59" s="38">
        <v>50</v>
      </c>
      <c r="C59" s="645"/>
      <c r="D59" s="645"/>
      <c r="E59" s="645"/>
      <c r="F59" s="644"/>
      <c r="G59" s="452"/>
      <c r="H59" s="169"/>
      <c r="I59" s="453">
        <f t="shared" ref="I59:I60" si="4">IF(OR(G59=0,H59=0),0,IF((((($O$5^2*G59^2)/$F$5^2)*H59)/((($O$5^2*G59^2)/$F$5^2)+H59))&lt;(($O$5^2*G59^2)/$F$5^2),ROUND((((($O$5^2*G59^2)/$F$5^2)*H59)/((($O$5^2*G59^2)/$F$5^2)+H59)),0),ROUND((($O$5^2*G59^2)/$F$5^2),0)))</f>
        <v>0</v>
      </c>
      <c r="J59" s="612">
        <f t="shared" si="2"/>
        <v>0</v>
      </c>
      <c r="K59" s="613"/>
      <c r="L59" s="613"/>
      <c r="M59" s="613"/>
      <c r="N59" s="613"/>
      <c r="O59" s="613"/>
      <c r="P59" s="613"/>
    </row>
    <row r="60" spans="2:16" ht="15" customHeight="1" x14ac:dyDescent="0.35">
      <c r="B60" s="38">
        <v>51</v>
      </c>
      <c r="C60" s="645"/>
      <c r="D60" s="645"/>
      <c r="E60" s="645"/>
      <c r="F60" s="644"/>
      <c r="G60" s="452"/>
      <c r="H60" s="169"/>
      <c r="I60" s="453">
        <f t="shared" si="4"/>
        <v>0</v>
      </c>
      <c r="J60" s="612">
        <f t="shared" si="2"/>
        <v>0</v>
      </c>
      <c r="K60" s="613"/>
      <c r="L60" s="613"/>
      <c r="M60" s="613"/>
      <c r="N60" s="613"/>
      <c r="O60" s="613"/>
      <c r="P60" s="613"/>
    </row>
    <row r="61" spans="2:16" ht="15" customHeight="1" x14ac:dyDescent="0.35">
      <c r="B61" s="38">
        <v>52</v>
      </c>
      <c r="C61" s="645"/>
      <c r="D61" s="645"/>
      <c r="E61" s="645"/>
      <c r="F61" s="644"/>
      <c r="G61" s="452"/>
      <c r="H61" s="169"/>
      <c r="I61" s="453">
        <f t="shared" si="3"/>
        <v>0</v>
      </c>
      <c r="J61" s="612">
        <f t="shared" ref="J61:J108" si="5">IF(ISERR(SMALL(K61:P61,1)),0,SMALL(K61:P61,1))</f>
        <v>0</v>
      </c>
      <c r="K61" s="613"/>
      <c r="L61" s="613"/>
      <c r="M61" s="613"/>
      <c r="N61" s="613"/>
      <c r="O61" s="613"/>
      <c r="P61" s="613"/>
    </row>
    <row r="62" spans="2:16" ht="15" customHeight="1" x14ac:dyDescent="0.35">
      <c r="B62" s="38">
        <v>53</v>
      </c>
      <c r="C62" s="645"/>
      <c r="D62" s="645"/>
      <c r="E62" s="645"/>
      <c r="F62" s="644"/>
      <c r="G62" s="452"/>
      <c r="H62" s="169"/>
      <c r="I62" s="453">
        <f t="shared" si="3"/>
        <v>0</v>
      </c>
      <c r="J62" s="612">
        <f t="shared" si="5"/>
        <v>0</v>
      </c>
      <c r="K62" s="613"/>
      <c r="L62" s="613"/>
      <c r="M62" s="613"/>
      <c r="N62" s="613"/>
      <c r="O62" s="613"/>
      <c r="P62" s="613"/>
    </row>
    <row r="63" spans="2:16" ht="15" customHeight="1" x14ac:dyDescent="0.35">
      <c r="B63" s="38">
        <v>54</v>
      </c>
      <c r="C63" s="645"/>
      <c r="D63" s="645"/>
      <c r="E63" s="645"/>
      <c r="F63" s="644"/>
      <c r="G63" s="452"/>
      <c r="H63" s="169"/>
      <c r="I63" s="453">
        <f t="shared" si="3"/>
        <v>0</v>
      </c>
      <c r="J63" s="612">
        <f t="shared" si="5"/>
        <v>0</v>
      </c>
      <c r="K63" s="613"/>
      <c r="L63" s="613"/>
      <c r="M63" s="613"/>
      <c r="N63" s="613"/>
      <c r="O63" s="613"/>
      <c r="P63" s="613"/>
    </row>
    <row r="64" spans="2:16" ht="15" customHeight="1" x14ac:dyDescent="0.35">
      <c r="B64" s="38">
        <v>55</v>
      </c>
      <c r="C64" s="645"/>
      <c r="D64" s="645"/>
      <c r="E64" s="645"/>
      <c r="F64" s="644"/>
      <c r="G64" s="452"/>
      <c r="H64" s="169"/>
      <c r="I64" s="453">
        <f t="shared" si="3"/>
        <v>0</v>
      </c>
      <c r="J64" s="612">
        <f t="shared" si="5"/>
        <v>0</v>
      </c>
      <c r="K64" s="613"/>
      <c r="L64" s="613"/>
      <c r="M64" s="613"/>
      <c r="N64" s="613"/>
      <c r="O64" s="613"/>
      <c r="P64" s="613"/>
    </row>
    <row r="65" spans="2:16" ht="15" customHeight="1" x14ac:dyDescent="0.35">
      <c r="B65" s="38">
        <v>56</v>
      </c>
      <c r="C65" s="645"/>
      <c r="D65" s="645"/>
      <c r="E65" s="645"/>
      <c r="F65" s="644"/>
      <c r="G65" s="452"/>
      <c r="H65" s="169"/>
      <c r="I65" s="453">
        <f t="shared" si="3"/>
        <v>0</v>
      </c>
      <c r="J65" s="612">
        <f t="shared" si="5"/>
        <v>0</v>
      </c>
      <c r="K65" s="613"/>
      <c r="L65" s="613"/>
      <c r="M65" s="613"/>
      <c r="N65" s="613"/>
      <c r="O65" s="613"/>
      <c r="P65" s="613"/>
    </row>
    <row r="66" spans="2:16" ht="15" customHeight="1" x14ac:dyDescent="0.35">
      <c r="B66" s="38">
        <v>57</v>
      </c>
      <c r="C66" s="645"/>
      <c r="D66" s="645"/>
      <c r="E66" s="645"/>
      <c r="F66" s="644"/>
      <c r="G66" s="452"/>
      <c r="H66" s="169"/>
      <c r="I66" s="453">
        <f t="shared" si="3"/>
        <v>0</v>
      </c>
      <c r="J66" s="612">
        <f t="shared" si="5"/>
        <v>0</v>
      </c>
      <c r="K66" s="613"/>
      <c r="L66" s="613"/>
      <c r="M66" s="613"/>
      <c r="N66" s="613"/>
      <c r="O66" s="613"/>
      <c r="P66" s="613"/>
    </row>
    <row r="67" spans="2:16" ht="15" customHeight="1" x14ac:dyDescent="0.35">
      <c r="B67" s="38">
        <v>58</v>
      </c>
      <c r="C67" s="645"/>
      <c r="D67" s="645"/>
      <c r="E67" s="645"/>
      <c r="F67" s="644"/>
      <c r="G67" s="452"/>
      <c r="H67" s="169"/>
      <c r="I67" s="453">
        <f t="shared" si="3"/>
        <v>0</v>
      </c>
      <c r="J67" s="612">
        <f t="shared" si="5"/>
        <v>0</v>
      </c>
      <c r="K67" s="613"/>
      <c r="L67" s="613"/>
      <c r="M67" s="613"/>
      <c r="N67" s="613"/>
      <c r="O67" s="613"/>
      <c r="P67" s="613"/>
    </row>
    <row r="68" spans="2:16" ht="15" customHeight="1" x14ac:dyDescent="0.35">
      <c r="B68" s="38">
        <v>59</v>
      </c>
      <c r="C68" s="645"/>
      <c r="D68" s="645"/>
      <c r="E68" s="645"/>
      <c r="F68" s="644"/>
      <c r="G68" s="452"/>
      <c r="H68" s="169"/>
      <c r="I68" s="453">
        <f t="shared" si="3"/>
        <v>0</v>
      </c>
      <c r="J68" s="612">
        <f t="shared" si="5"/>
        <v>0</v>
      </c>
      <c r="K68" s="613"/>
      <c r="L68" s="613"/>
      <c r="M68" s="613"/>
      <c r="N68" s="613"/>
      <c r="O68" s="613"/>
      <c r="P68" s="613"/>
    </row>
    <row r="69" spans="2:16" ht="15" customHeight="1" x14ac:dyDescent="0.35">
      <c r="B69" s="38">
        <v>60</v>
      </c>
      <c r="C69" s="645"/>
      <c r="D69" s="645"/>
      <c r="E69" s="645"/>
      <c r="F69" s="644"/>
      <c r="G69" s="452"/>
      <c r="H69" s="169"/>
      <c r="I69" s="453">
        <f t="shared" si="3"/>
        <v>0</v>
      </c>
      <c r="J69" s="612">
        <f t="shared" si="5"/>
        <v>0</v>
      </c>
      <c r="K69" s="613"/>
      <c r="L69" s="613"/>
      <c r="M69" s="613"/>
      <c r="N69" s="613"/>
      <c r="O69" s="613"/>
      <c r="P69" s="613"/>
    </row>
    <row r="70" spans="2:16" ht="15" customHeight="1" x14ac:dyDescent="0.35">
      <c r="B70" s="38">
        <v>61</v>
      </c>
      <c r="C70" s="645"/>
      <c r="D70" s="645"/>
      <c r="E70" s="645"/>
      <c r="F70" s="644"/>
      <c r="G70" s="452"/>
      <c r="H70" s="169"/>
      <c r="I70" s="453">
        <f t="shared" si="3"/>
        <v>0</v>
      </c>
      <c r="J70" s="612">
        <f t="shared" si="5"/>
        <v>0</v>
      </c>
      <c r="K70" s="613"/>
      <c r="L70" s="613"/>
      <c r="M70" s="613"/>
      <c r="N70" s="613"/>
      <c r="O70" s="613"/>
      <c r="P70" s="613"/>
    </row>
    <row r="71" spans="2:16" ht="15" customHeight="1" x14ac:dyDescent="0.35">
      <c r="B71" s="38">
        <v>62</v>
      </c>
      <c r="C71" s="645"/>
      <c r="D71" s="645"/>
      <c r="E71" s="645"/>
      <c r="F71" s="644"/>
      <c r="G71" s="452"/>
      <c r="H71" s="169"/>
      <c r="I71" s="453">
        <f t="shared" si="3"/>
        <v>0</v>
      </c>
      <c r="J71" s="612">
        <f t="shared" si="5"/>
        <v>0</v>
      </c>
      <c r="K71" s="613"/>
      <c r="L71" s="613"/>
      <c r="M71" s="613"/>
      <c r="N71" s="613"/>
      <c r="O71" s="613"/>
      <c r="P71" s="613"/>
    </row>
    <row r="72" spans="2:16" ht="15" customHeight="1" x14ac:dyDescent="0.35">
      <c r="B72" s="38">
        <v>63</v>
      </c>
      <c r="C72" s="645"/>
      <c r="D72" s="645"/>
      <c r="E72" s="645"/>
      <c r="F72" s="644"/>
      <c r="G72" s="452"/>
      <c r="H72" s="169"/>
      <c r="I72" s="453">
        <f t="shared" si="3"/>
        <v>0</v>
      </c>
      <c r="J72" s="612">
        <f t="shared" si="5"/>
        <v>0</v>
      </c>
      <c r="K72" s="613"/>
      <c r="L72" s="613"/>
      <c r="M72" s="613"/>
      <c r="N72" s="613"/>
      <c r="O72" s="613"/>
      <c r="P72" s="613"/>
    </row>
    <row r="73" spans="2:16" ht="15" customHeight="1" x14ac:dyDescent="0.35">
      <c r="B73" s="38">
        <v>64</v>
      </c>
      <c r="C73" s="645"/>
      <c r="D73" s="645"/>
      <c r="E73" s="645"/>
      <c r="F73" s="644"/>
      <c r="G73" s="452"/>
      <c r="H73" s="169"/>
      <c r="I73" s="453">
        <f t="shared" si="3"/>
        <v>0</v>
      </c>
      <c r="J73" s="612">
        <f t="shared" si="5"/>
        <v>0</v>
      </c>
      <c r="K73" s="613"/>
      <c r="L73" s="613"/>
      <c r="M73" s="613"/>
      <c r="N73" s="613"/>
      <c r="O73" s="613"/>
      <c r="P73" s="613"/>
    </row>
    <row r="74" spans="2:16" ht="15" customHeight="1" x14ac:dyDescent="0.35">
      <c r="B74" s="38">
        <v>65</v>
      </c>
      <c r="C74" s="645"/>
      <c r="D74" s="645"/>
      <c r="E74" s="645"/>
      <c r="F74" s="644"/>
      <c r="G74" s="452"/>
      <c r="H74" s="169"/>
      <c r="I74" s="453">
        <f t="shared" si="3"/>
        <v>0</v>
      </c>
      <c r="J74" s="612">
        <f t="shared" si="5"/>
        <v>0</v>
      </c>
      <c r="K74" s="613"/>
      <c r="L74" s="613"/>
      <c r="M74" s="613"/>
      <c r="N74" s="613"/>
      <c r="O74" s="613"/>
      <c r="P74" s="613"/>
    </row>
    <row r="75" spans="2:16" ht="15" customHeight="1" x14ac:dyDescent="0.35">
      <c r="B75" s="38">
        <v>66</v>
      </c>
      <c r="C75" s="645"/>
      <c r="D75" s="645"/>
      <c r="E75" s="645"/>
      <c r="F75" s="644"/>
      <c r="G75" s="452"/>
      <c r="H75" s="169"/>
      <c r="I75" s="453">
        <f t="shared" si="3"/>
        <v>0</v>
      </c>
      <c r="J75" s="612">
        <f t="shared" si="5"/>
        <v>0</v>
      </c>
      <c r="K75" s="613"/>
      <c r="L75" s="613"/>
      <c r="M75" s="613"/>
      <c r="N75" s="613"/>
      <c r="O75" s="613"/>
      <c r="P75" s="613"/>
    </row>
    <row r="76" spans="2:16" ht="15" customHeight="1" x14ac:dyDescent="0.35">
      <c r="B76" s="38">
        <v>67</v>
      </c>
      <c r="C76" s="645"/>
      <c r="D76" s="645"/>
      <c r="E76" s="645"/>
      <c r="F76" s="644"/>
      <c r="G76" s="452"/>
      <c r="H76" s="169"/>
      <c r="I76" s="453">
        <f t="shared" si="3"/>
        <v>0</v>
      </c>
      <c r="J76" s="612">
        <f t="shared" si="5"/>
        <v>0</v>
      </c>
      <c r="K76" s="613"/>
      <c r="L76" s="613"/>
      <c r="M76" s="613"/>
      <c r="N76" s="613"/>
      <c r="O76" s="613"/>
      <c r="P76" s="613"/>
    </row>
    <row r="77" spans="2:16" ht="15" customHeight="1" x14ac:dyDescent="0.35">
      <c r="B77" s="38">
        <v>68</v>
      </c>
      <c r="C77" s="645"/>
      <c r="D77" s="645"/>
      <c r="E77" s="645"/>
      <c r="F77" s="644"/>
      <c r="G77" s="452"/>
      <c r="H77" s="169"/>
      <c r="I77" s="453">
        <f t="shared" si="3"/>
        <v>0</v>
      </c>
      <c r="J77" s="612">
        <f t="shared" si="5"/>
        <v>0</v>
      </c>
      <c r="K77" s="613"/>
      <c r="L77" s="613"/>
      <c r="M77" s="613"/>
      <c r="N77" s="613"/>
      <c r="O77" s="613"/>
      <c r="P77" s="613"/>
    </row>
    <row r="78" spans="2:16" ht="15" customHeight="1" x14ac:dyDescent="0.35">
      <c r="B78" s="38">
        <v>69</v>
      </c>
      <c r="C78" s="645"/>
      <c r="D78" s="645"/>
      <c r="E78" s="645"/>
      <c r="F78" s="644"/>
      <c r="G78" s="452"/>
      <c r="H78" s="169"/>
      <c r="I78" s="453">
        <f t="shared" si="3"/>
        <v>0</v>
      </c>
      <c r="J78" s="612">
        <f t="shared" si="5"/>
        <v>0</v>
      </c>
      <c r="K78" s="613"/>
      <c r="L78" s="613"/>
      <c r="M78" s="613"/>
      <c r="N78" s="613"/>
      <c r="O78" s="613"/>
      <c r="P78" s="613"/>
    </row>
    <row r="79" spans="2:16" ht="15" customHeight="1" x14ac:dyDescent="0.35">
      <c r="B79" s="38">
        <v>70</v>
      </c>
      <c r="C79" s="645"/>
      <c r="D79" s="645"/>
      <c r="E79" s="645"/>
      <c r="F79" s="644"/>
      <c r="G79" s="452"/>
      <c r="H79" s="169"/>
      <c r="I79" s="453">
        <f t="shared" si="3"/>
        <v>0</v>
      </c>
      <c r="J79" s="612">
        <f t="shared" si="5"/>
        <v>0</v>
      </c>
      <c r="K79" s="613"/>
      <c r="L79" s="613"/>
      <c r="M79" s="613"/>
      <c r="N79" s="613"/>
      <c r="O79" s="613"/>
      <c r="P79" s="613"/>
    </row>
    <row r="80" spans="2:16" ht="15" customHeight="1" x14ac:dyDescent="0.35">
      <c r="B80" s="38">
        <v>71</v>
      </c>
      <c r="C80" s="645"/>
      <c r="D80" s="645"/>
      <c r="E80" s="645"/>
      <c r="F80" s="644"/>
      <c r="G80" s="452"/>
      <c r="H80" s="169"/>
      <c r="I80" s="453">
        <f t="shared" si="3"/>
        <v>0</v>
      </c>
      <c r="J80" s="612">
        <f t="shared" si="5"/>
        <v>0</v>
      </c>
      <c r="K80" s="613"/>
      <c r="L80" s="613"/>
      <c r="M80" s="613"/>
      <c r="N80" s="613"/>
      <c r="O80" s="613"/>
      <c r="P80" s="613"/>
    </row>
    <row r="81" spans="2:16" ht="15" customHeight="1" x14ac:dyDescent="0.35">
      <c r="B81" s="38">
        <v>72</v>
      </c>
      <c r="C81" s="645"/>
      <c r="D81" s="645"/>
      <c r="E81" s="645"/>
      <c r="F81" s="644"/>
      <c r="G81" s="452"/>
      <c r="H81" s="169"/>
      <c r="I81" s="453">
        <f t="shared" si="3"/>
        <v>0</v>
      </c>
      <c r="J81" s="612">
        <f t="shared" si="5"/>
        <v>0</v>
      </c>
      <c r="K81" s="613"/>
      <c r="L81" s="613"/>
      <c r="M81" s="613"/>
      <c r="N81" s="613"/>
      <c r="O81" s="613"/>
      <c r="P81" s="613"/>
    </row>
    <row r="82" spans="2:16" ht="15" customHeight="1" x14ac:dyDescent="0.35">
      <c r="B82" s="38">
        <v>73</v>
      </c>
      <c r="C82" s="645"/>
      <c r="D82" s="645"/>
      <c r="E82" s="645"/>
      <c r="F82" s="644"/>
      <c r="G82" s="452"/>
      <c r="H82" s="169"/>
      <c r="I82" s="453">
        <f t="shared" si="3"/>
        <v>0</v>
      </c>
      <c r="J82" s="612">
        <f t="shared" si="5"/>
        <v>0</v>
      </c>
      <c r="K82" s="613"/>
      <c r="L82" s="613"/>
      <c r="M82" s="613"/>
      <c r="N82" s="613"/>
      <c r="O82" s="613"/>
      <c r="P82" s="613"/>
    </row>
    <row r="83" spans="2:16" ht="15" customHeight="1" x14ac:dyDescent="0.35">
      <c r="B83" s="38">
        <v>74</v>
      </c>
      <c r="C83" s="645"/>
      <c r="D83" s="645"/>
      <c r="E83" s="645"/>
      <c r="F83" s="644"/>
      <c r="G83" s="452"/>
      <c r="H83" s="169"/>
      <c r="I83" s="453">
        <f t="shared" si="3"/>
        <v>0</v>
      </c>
      <c r="J83" s="612">
        <f t="shared" si="5"/>
        <v>0</v>
      </c>
      <c r="K83" s="613"/>
      <c r="L83" s="613"/>
      <c r="M83" s="613"/>
      <c r="N83" s="613"/>
      <c r="O83" s="613"/>
      <c r="P83" s="613"/>
    </row>
    <row r="84" spans="2:16" ht="15" customHeight="1" x14ac:dyDescent="0.35">
      <c r="B84" s="38">
        <v>75</v>
      </c>
      <c r="C84" s="645"/>
      <c r="D84" s="645"/>
      <c r="E84" s="645"/>
      <c r="F84" s="644"/>
      <c r="G84" s="452"/>
      <c r="H84" s="169"/>
      <c r="I84" s="453">
        <f t="shared" si="3"/>
        <v>0</v>
      </c>
      <c r="J84" s="612">
        <f t="shared" si="5"/>
        <v>0</v>
      </c>
      <c r="K84" s="613"/>
      <c r="L84" s="613"/>
      <c r="M84" s="613"/>
      <c r="N84" s="613"/>
      <c r="O84" s="613"/>
      <c r="P84" s="613"/>
    </row>
    <row r="85" spans="2:16" ht="15" customHeight="1" x14ac:dyDescent="0.35">
      <c r="B85" s="38">
        <v>76</v>
      </c>
      <c r="C85" s="645"/>
      <c r="D85" s="645"/>
      <c r="E85" s="645"/>
      <c r="F85" s="644"/>
      <c r="G85" s="452"/>
      <c r="H85" s="169"/>
      <c r="I85" s="453">
        <f t="shared" si="3"/>
        <v>0</v>
      </c>
      <c r="J85" s="612">
        <f t="shared" si="5"/>
        <v>0</v>
      </c>
      <c r="K85" s="613"/>
      <c r="L85" s="613"/>
      <c r="M85" s="613"/>
      <c r="N85" s="613"/>
      <c r="O85" s="613"/>
      <c r="P85" s="613"/>
    </row>
    <row r="86" spans="2:16" ht="15" customHeight="1" x14ac:dyDescent="0.35">
      <c r="B86" s="38">
        <v>77</v>
      </c>
      <c r="C86" s="645"/>
      <c r="D86" s="645"/>
      <c r="E86" s="645"/>
      <c r="F86" s="644"/>
      <c r="G86" s="452"/>
      <c r="H86" s="169"/>
      <c r="I86" s="453">
        <f t="shared" si="3"/>
        <v>0</v>
      </c>
      <c r="J86" s="612">
        <f t="shared" si="5"/>
        <v>0</v>
      </c>
      <c r="K86" s="613"/>
      <c r="L86" s="613"/>
      <c r="M86" s="613"/>
      <c r="N86" s="613"/>
      <c r="O86" s="613"/>
      <c r="P86" s="613"/>
    </row>
    <row r="87" spans="2:16" ht="15" customHeight="1" x14ac:dyDescent="0.35">
      <c r="B87" s="38">
        <v>78</v>
      </c>
      <c r="C87" s="645"/>
      <c r="D87" s="645"/>
      <c r="E87" s="645"/>
      <c r="F87" s="644"/>
      <c r="G87" s="452"/>
      <c r="H87" s="169"/>
      <c r="I87" s="453">
        <f t="shared" si="3"/>
        <v>0</v>
      </c>
      <c r="J87" s="612">
        <f t="shared" si="5"/>
        <v>0</v>
      </c>
      <c r="K87" s="613"/>
      <c r="L87" s="613"/>
      <c r="M87" s="613"/>
      <c r="N87" s="613"/>
      <c r="O87" s="613"/>
      <c r="P87" s="613"/>
    </row>
    <row r="88" spans="2:16" ht="15" customHeight="1" x14ac:dyDescent="0.35">
      <c r="B88" s="38">
        <v>79</v>
      </c>
      <c r="C88" s="645"/>
      <c r="D88" s="645"/>
      <c r="E88" s="645"/>
      <c r="F88" s="644"/>
      <c r="G88" s="452"/>
      <c r="H88" s="169"/>
      <c r="I88" s="453">
        <f t="shared" si="3"/>
        <v>0</v>
      </c>
      <c r="J88" s="612">
        <f t="shared" si="5"/>
        <v>0</v>
      </c>
      <c r="K88" s="613"/>
      <c r="L88" s="613"/>
      <c r="M88" s="613"/>
      <c r="N88" s="613"/>
      <c r="O88" s="613"/>
      <c r="P88" s="613"/>
    </row>
    <row r="89" spans="2:16" ht="15" customHeight="1" x14ac:dyDescent="0.35">
      <c r="B89" s="38">
        <v>80</v>
      </c>
      <c r="C89" s="645"/>
      <c r="D89" s="645"/>
      <c r="E89" s="645"/>
      <c r="F89" s="644"/>
      <c r="G89" s="452"/>
      <c r="H89" s="169"/>
      <c r="I89" s="453">
        <f t="shared" si="3"/>
        <v>0</v>
      </c>
      <c r="J89" s="612">
        <f t="shared" si="5"/>
        <v>0</v>
      </c>
      <c r="K89" s="613"/>
      <c r="L89" s="613"/>
      <c r="M89" s="613"/>
      <c r="N89" s="613"/>
      <c r="O89" s="613"/>
      <c r="P89" s="613"/>
    </row>
    <row r="90" spans="2:16" ht="15" customHeight="1" x14ac:dyDescent="0.35">
      <c r="B90" s="38">
        <v>81</v>
      </c>
      <c r="C90" s="645"/>
      <c r="D90" s="645"/>
      <c r="E90" s="645"/>
      <c r="F90" s="644"/>
      <c r="G90" s="452"/>
      <c r="H90" s="169"/>
      <c r="I90" s="453">
        <f t="shared" si="3"/>
        <v>0</v>
      </c>
      <c r="J90" s="612">
        <f t="shared" si="5"/>
        <v>0</v>
      </c>
      <c r="K90" s="613"/>
      <c r="L90" s="613"/>
      <c r="M90" s="613"/>
      <c r="N90" s="613"/>
      <c r="O90" s="613"/>
      <c r="P90" s="613"/>
    </row>
    <row r="91" spans="2:16" ht="15" customHeight="1" x14ac:dyDescent="0.35">
      <c r="B91" s="38">
        <v>82</v>
      </c>
      <c r="C91" s="645"/>
      <c r="D91" s="645"/>
      <c r="E91" s="645"/>
      <c r="F91" s="644"/>
      <c r="G91" s="452"/>
      <c r="H91" s="169"/>
      <c r="I91" s="453">
        <f t="shared" si="3"/>
        <v>0</v>
      </c>
      <c r="J91" s="612">
        <f t="shared" si="5"/>
        <v>0</v>
      </c>
      <c r="K91" s="613"/>
      <c r="L91" s="613"/>
      <c r="M91" s="613"/>
      <c r="N91" s="613"/>
      <c r="O91" s="613"/>
      <c r="P91" s="613"/>
    </row>
    <row r="92" spans="2:16" ht="15" customHeight="1" x14ac:dyDescent="0.35">
      <c r="B92" s="38">
        <v>83</v>
      </c>
      <c r="C92" s="645"/>
      <c r="D92" s="645"/>
      <c r="E92" s="645"/>
      <c r="F92" s="644"/>
      <c r="G92" s="452"/>
      <c r="H92" s="169"/>
      <c r="I92" s="453">
        <f t="shared" ref="I92:I108" si="6">IF(OR(G92=0,H92=0),0,IF((((($O$5^2*G92^2)/$F$5^2)*H92)/((($O$5^2*G92^2)/$F$5^2)+H92))&lt;(($O$5^2*G92^2)/$F$5^2),ROUND((((($O$5^2*G92^2)/$F$5^2)*H92)/((($O$5^2*G92^2)/$F$5^2)+H92)),0),ROUND((($O$5^2*G92^2)/$F$5^2),0)))</f>
        <v>0</v>
      </c>
      <c r="J92" s="612">
        <f t="shared" si="5"/>
        <v>0</v>
      </c>
      <c r="K92" s="613"/>
      <c r="L92" s="613"/>
      <c r="M92" s="613"/>
      <c r="N92" s="613"/>
      <c r="O92" s="613"/>
      <c r="P92" s="613"/>
    </row>
    <row r="93" spans="2:16" ht="15" customHeight="1" x14ac:dyDescent="0.35">
      <c r="B93" s="38">
        <v>84</v>
      </c>
      <c r="C93" s="645"/>
      <c r="D93" s="645"/>
      <c r="E93" s="645"/>
      <c r="F93" s="644"/>
      <c r="G93" s="452"/>
      <c r="H93" s="169"/>
      <c r="I93" s="453">
        <f t="shared" si="6"/>
        <v>0</v>
      </c>
      <c r="J93" s="612">
        <f t="shared" si="5"/>
        <v>0</v>
      </c>
      <c r="K93" s="613"/>
      <c r="L93" s="613"/>
      <c r="M93" s="613"/>
      <c r="N93" s="613"/>
      <c r="O93" s="613"/>
      <c r="P93" s="613"/>
    </row>
    <row r="94" spans="2:16" ht="15" customHeight="1" x14ac:dyDescent="0.35">
      <c r="B94" s="38">
        <v>85</v>
      </c>
      <c r="C94" s="645"/>
      <c r="D94" s="645"/>
      <c r="E94" s="645"/>
      <c r="F94" s="644"/>
      <c r="G94" s="452"/>
      <c r="H94" s="169"/>
      <c r="I94" s="453">
        <f t="shared" si="6"/>
        <v>0</v>
      </c>
      <c r="J94" s="612">
        <f t="shared" si="5"/>
        <v>0</v>
      </c>
      <c r="K94" s="613"/>
      <c r="L94" s="613"/>
      <c r="M94" s="613"/>
      <c r="N94" s="613"/>
      <c r="O94" s="613"/>
      <c r="P94" s="613"/>
    </row>
    <row r="95" spans="2:16" ht="15" customHeight="1" x14ac:dyDescent="0.35">
      <c r="B95" s="38">
        <v>86</v>
      </c>
      <c r="C95" s="645"/>
      <c r="D95" s="645"/>
      <c r="E95" s="645"/>
      <c r="F95" s="644"/>
      <c r="G95" s="452"/>
      <c r="H95" s="169"/>
      <c r="I95" s="453">
        <f t="shared" si="6"/>
        <v>0</v>
      </c>
      <c r="J95" s="612">
        <f t="shared" si="5"/>
        <v>0</v>
      </c>
      <c r="K95" s="613"/>
      <c r="L95" s="613"/>
      <c r="M95" s="613"/>
      <c r="N95" s="613"/>
      <c r="O95" s="613"/>
      <c r="P95" s="613"/>
    </row>
    <row r="96" spans="2:16" ht="15" customHeight="1" x14ac:dyDescent="0.35">
      <c r="B96" s="38">
        <v>87</v>
      </c>
      <c r="C96" s="645"/>
      <c r="D96" s="645"/>
      <c r="E96" s="645"/>
      <c r="F96" s="644"/>
      <c r="G96" s="452"/>
      <c r="H96" s="169"/>
      <c r="I96" s="453">
        <f t="shared" si="6"/>
        <v>0</v>
      </c>
      <c r="J96" s="612">
        <f t="shared" si="5"/>
        <v>0</v>
      </c>
      <c r="K96" s="613"/>
      <c r="L96" s="613"/>
      <c r="M96" s="613"/>
      <c r="N96" s="613"/>
      <c r="O96" s="613"/>
      <c r="P96" s="613"/>
    </row>
    <row r="97" spans="2:16" ht="15" customHeight="1" x14ac:dyDescent="0.35">
      <c r="B97" s="38">
        <v>88</v>
      </c>
      <c r="C97" s="645"/>
      <c r="D97" s="645"/>
      <c r="E97" s="645"/>
      <c r="F97" s="644"/>
      <c r="G97" s="452"/>
      <c r="H97" s="169"/>
      <c r="I97" s="453">
        <f t="shared" si="6"/>
        <v>0</v>
      </c>
      <c r="J97" s="612">
        <f t="shared" si="5"/>
        <v>0</v>
      </c>
      <c r="K97" s="613"/>
      <c r="L97" s="613"/>
      <c r="M97" s="613"/>
      <c r="N97" s="613"/>
      <c r="O97" s="613"/>
      <c r="P97" s="613"/>
    </row>
    <row r="98" spans="2:16" ht="15" customHeight="1" x14ac:dyDescent="0.35">
      <c r="B98" s="38">
        <v>89</v>
      </c>
      <c r="C98" s="645"/>
      <c r="D98" s="645"/>
      <c r="E98" s="645"/>
      <c r="F98" s="644"/>
      <c r="G98" s="452"/>
      <c r="H98" s="169"/>
      <c r="I98" s="453">
        <f t="shared" si="6"/>
        <v>0</v>
      </c>
      <c r="J98" s="612">
        <f t="shared" si="5"/>
        <v>0</v>
      </c>
      <c r="K98" s="613"/>
      <c r="L98" s="613"/>
      <c r="M98" s="613"/>
      <c r="N98" s="613"/>
      <c r="O98" s="613"/>
      <c r="P98" s="613"/>
    </row>
    <row r="99" spans="2:16" ht="15" customHeight="1" x14ac:dyDescent="0.35">
      <c r="B99" s="38">
        <v>90</v>
      </c>
      <c r="C99" s="645"/>
      <c r="D99" s="645"/>
      <c r="E99" s="645"/>
      <c r="F99" s="644"/>
      <c r="G99" s="452"/>
      <c r="H99" s="169"/>
      <c r="I99" s="453">
        <f t="shared" si="6"/>
        <v>0</v>
      </c>
      <c r="J99" s="612">
        <f t="shared" si="5"/>
        <v>0</v>
      </c>
      <c r="K99" s="613"/>
      <c r="L99" s="613"/>
      <c r="M99" s="613"/>
      <c r="N99" s="613"/>
      <c r="O99" s="613"/>
      <c r="P99" s="613"/>
    </row>
    <row r="100" spans="2:16" ht="15" customHeight="1" x14ac:dyDescent="0.35">
      <c r="B100" s="38">
        <v>91</v>
      </c>
      <c r="C100" s="645"/>
      <c r="D100" s="645"/>
      <c r="E100" s="645"/>
      <c r="F100" s="644"/>
      <c r="G100" s="452"/>
      <c r="H100" s="169"/>
      <c r="I100" s="453">
        <f t="shared" si="6"/>
        <v>0</v>
      </c>
      <c r="J100" s="612">
        <f t="shared" si="5"/>
        <v>0</v>
      </c>
      <c r="K100" s="613"/>
      <c r="L100" s="613"/>
      <c r="M100" s="613"/>
      <c r="N100" s="613"/>
      <c r="O100" s="613"/>
      <c r="P100" s="613"/>
    </row>
    <row r="101" spans="2:16" ht="15" customHeight="1" x14ac:dyDescent="0.35">
      <c r="B101" s="38">
        <v>92</v>
      </c>
      <c r="C101" s="645"/>
      <c r="D101" s="645"/>
      <c r="E101" s="645"/>
      <c r="F101" s="644"/>
      <c r="G101" s="452"/>
      <c r="H101" s="169"/>
      <c r="I101" s="453">
        <f t="shared" si="6"/>
        <v>0</v>
      </c>
      <c r="J101" s="612">
        <f t="shared" si="5"/>
        <v>0</v>
      </c>
      <c r="K101" s="613"/>
      <c r="L101" s="613"/>
      <c r="M101" s="613"/>
      <c r="N101" s="613"/>
      <c r="O101" s="613"/>
      <c r="P101" s="613"/>
    </row>
    <row r="102" spans="2:16" ht="15" customHeight="1" x14ac:dyDescent="0.35">
      <c r="B102" s="38">
        <v>93</v>
      </c>
      <c r="C102" s="645"/>
      <c r="D102" s="645"/>
      <c r="E102" s="645"/>
      <c r="F102" s="644"/>
      <c r="G102" s="452"/>
      <c r="H102" s="169"/>
      <c r="I102" s="453">
        <f t="shared" si="6"/>
        <v>0</v>
      </c>
      <c r="J102" s="612">
        <f t="shared" si="5"/>
        <v>0</v>
      </c>
      <c r="K102" s="613"/>
      <c r="L102" s="613"/>
      <c r="M102" s="613"/>
      <c r="N102" s="613"/>
      <c r="O102" s="613"/>
      <c r="P102" s="613"/>
    </row>
    <row r="103" spans="2:16" ht="15" customHeight="1" x14ac:dyDescent="0.35">
      <c r="B103" s="38">
        <v>94</v>
      </c>
      <c r="C103" s="645"/>
      <c r="D103" s="645"/>
      <c r="E103" s="645"/>
      <c r="F103" s="644"/>
      <c r="G103" s="452"/>
      <c r="H103" s="169"/>
      <c r="I103" s="453">
        <f t="shared" si="6"/>
        <v>0</v>
      </c>
      <c r="J103" s="612">
        <f t="shared" si="5"/>
        <v>0</v>
      </c>
      <c r="K103" s="613"/>
      <c r="L103" s="613"/>
      <c r="M103" s="613"/>
      <c r="N103" s="613"/>
      <c r="O103" s="613"/>
      <c r="P103" s="613"/>
    </row>
    <row r="104" spans="2:16" ht="15" customHeight="1" x14ac:dyDescent="0.35">
      <c r="B104" s="38">
        <v>95</v>
      </c>
      <c r="C104" s="645"/>
      <c r="D104" s="645"/>
      <c r="E104" s="645"/>
      <c r="F104" s="644"/>
      <c r="G104" s="452"/>
      <c r="H104" s="169"/>
      <c r="I104" s="453">
        <f t="shared" si="6"/>
        <v>0</v>
      </c>
      <c r="J104" s="612">
        <f t="shared" si="5"/>
        <v>0</v>
      </c>
      <c r="K104" s="613"/>
      <c r="L104" s="613"/>
      <c r="M104" s="613"/>
      <c r="N104" s="613"/>
      <c r="O104" s="613"/>
      <c r="P104" s="613"/>
    </row>
    <row r="105" spans="2:16" ht="15" customHeight="1" x14ac:dyDescent="0.35">
      <c r="B105" s="38">
        <v>96</v>
      </c>
      <c r="C105" s="645"/>
      <c r="D105" s="645"/>
      <c r="E105" s="645"/>
      <c r="F105" s="644"/>
      <c r="G105" s="452"/>
      <c r="H105" s="169"/>
      <c r="I105" s="453">
        <f t="shared" si="6"/>
        <v>0</v>
      </c>
      <c r="J105" s="612">
        <f t="shared" si="5"/>
        <v>0</v>
      </c>
      <c r="K105" s="613"/>
      <c r="L105" s="613"/>
      <c r="M105" s="613"/>
      <c r="N105" s="613"/>
      <c r="O105" s="613"/>
      <c r="P105" s="613"/>
    </row>
    <row r="106" spans="2:16" ht="15" customHeight="1" x14ac:dyDescent="0.35">
      <c r="B106" s="38">
        <v>97</v>
      </c>
      <c r="C106" s="645"/>
      <c r="D106" s="645"/>
      <c r="E106" s="645"/>
      <c r="F106" s="644"/>
      <c r="G106" s="452"/>
      <c r="H106" s="169"/>
      <c r="I106" s="453">
        <f t="shared" si="6"/>
        <v>0</v>
      </c>
      <c r="J106" s="612">
        <f t="shared" si="5"/>
        <v>0</v>
      </c>
      <c r="K106" s="613"/>
      <c r="L106" s="613"/>
      <c r="M106" s="613"/>
      <c r="N106" s="613"/>
      <c r="O106" s="613"/>
      <c r="P106" s="613"/>
    </row>
    <row r="107" spans="2:16" ht="15" customHeight="1" x14ac:dyDescent="0.35">
      <c r="B107" s="38">
        <v>98</v>
      </c>
      <c r="C107" s="645"/>
      <c r="D107" s="645"/>
      <c r="E107" s="645"/>
      <c r="F107" s="644"/>
      <c r="G107" s="452"/>
      <c r="H107" s="169"/>
      <c r="I107" s="453">
        <f t="shared" si="6"/>
        <v>0</v>
      </c>
      <c r="J107" s="612">
        <f t="shared" si="5"/>
        <v>0</v>
      </c>
      <c r="K107" s="613"/>
      <c r="L107" s="613"/>
      <c r="M107" s="613"/>
      <c r="N107" s="613"/>
      <c r="O107" s="613"/>
      <c r="P107" s="613"/>
    </row>
    <row r="108" spans="2:16" ht="15" customHeight="1" x14ac:dyDescent="0.35">
      <c r="B108" s="38">
        <v>99</v>
      </c>
      <c r="C108" s="645"/>
      <c r="D108" s="645"/>
      <c r="E108" s="645"/>
      <c r="F108" s="644"/>
      <c r="G108" s="452"/>
      <c r="H108" s="169"/>
      <c r="I108" s="453">
        <f t="shared" si="6"/>
        <v>0</v>
      </c>
      <c r="J108" s="612">
        <f t="shared" si="5"/>
        <v>0</v>
      </c>
      <c r="K108" s="613"/>
      <c r="L108" s="613"/>
      <c r="M108" s="613"/>
      <c r="N108" s="613"/>
      <c r="O108" s="613"/>
      <c r="P108" s="613"/>
    </row>
    <row r="109" spans="2:16" ht="15" customHeight="1" x14ac:dyDescent="0.35">
      <c r="B109" s="38">
        <v>100</v>
      </c>
      <c r="C109" s="279"/>
      <c r="D109" s="279"/>
      <c r="E109" s="279"/>
      <c r="F109" s="280"/>
      <c r="G109" s="452"/>
      <c r="H109" s="169"/>
      <c r="I109" s="453">
        <f t="shared" si="3"/>
        <v>0</v>
      </c>
      <c r="J109" s="612">
        <f t="shared" si="2"/>
        <v>0</v>
      </c>
      <c r="K109" s="613"/>
      <c r="L109" s="613"/>
      <c r="M109" s="613"/>
      <c r="N109" s="613"/>
      <c r="O109" s="613"/>
      <c r="P109" s="613"/>
    </row>
    <row r="110" spans="2:16" ht="15" customHeight="1" x14ac:dyDescent="0.35">
      <c r="B110" s="444" t="s">
        <v>702</v>
      </c>
      <c r="C110" s="444"/>
      <c r="D110" s="444"/>
      <c r="E110" s="444"/>
      <c r="F110" s="444"/>
      <c r="G110" s="444"/>
      <c r="H110" s="444"/>
      <c r="I110" s="444"/>
      <c r="J110" s="444"/>
      <c r="K110" s="449" t="s">
        <v>1001</v>
      </c>
      <c r="L110" s="449"/>
      <c r="M110" s="449"/>
      <c r="N110" s="449"/>
      <c r="O110" s="449"/>
      <c r="P110" s="449"/>
    </row>
    <row r="111" spans="2:16" ht="15" customHeight="1" x14ac:dyDescent="0.35">
      <c r="B111" s="446"/>
      <c r="C111" s="454" t="s">
        <v>95</v>
      </c>
      <c r="D111" s="454"/>
      <c r="E111" s="454"/>
      <c r="F111" s="445"/>
      <c r="G111" s="447" t="s">
        <v>135</v>
      </c>
      <c r="H111" s="435" t="s">
        <v>131</v>
      </c>
      <c r="I111" s="435" t="s">
        <v>130</v>
      </c>
      <c r="J111" s="421" t="s">
        <v>978</v>
      </c>
      <c r="K111" s="421" t="s">
        <v>893</v>
      </c>
      <c r="L111" s="421" t="s">
        <v>894</v>
      </c>
      <c r="M111" s="421" t="s">
        <v>895</v>
      </c>
      <c r="N111" s="421" t="s">
        <v>896</v>
      </c>
      <c r="O111" s="421" t="s">
        <v>897</v>
      </c>
      <c r="P111" s="421" t="s">
        <v>898</v>
      </c>
    </row>
    <row r="112" spans="2:16" ht="15" customHeight="1" x14ac:dyDescent="0.35">
      <c r="B112" s="38">
        <v>1</v>
      </c>
      <c r="C112" s="279"/>
      <c r="D112" s="279"/>
      <c r="E112" s="279"/>
      <c r="F112" s="280"/>
      <c r="G112" s="452"/>
      <c r="H112" s="169"/>
      <c r="I112" s="453">
        <f t="shared" ref="I112:I143" si="7">IF(OR(G112=0,H112=0),0,IF((((($O$5^2*G112^2)/$F$5^2)*H112)/((($O$5^2*G112^2)/$F$5^2)+H112))&lt;(($O$5^2*G112^2)/$F$5^2),ROUND((((($O$5^2*G112^2)/$F$5^2)*H112)/((($O$5^2*G112^2)/$F$5^2)+H112)),0),ROUND((($O$5^2*G112^2)/$F$5^2),0)))</f>
        <v>0</v>
      </c>
      <c r="J112" s="612">
        <f t="shared" ref="J112:J211" si="8">IF(ISERR(SMALL(K112:P112,1)),0,SMALL(K112:P112,1))</f>
        <v>0</v>
      </c>
      <c r="K112" s="613"/>
      <c r="L112" s="613"/>
      <c r="M112" s="613"/>
      <c r="N112" s="613"/>
      <c r="O112" s="613"/>
      <c r="P112" s="613"/>
    </row>
    <row r="113" spans="2:16" ht="15" customHeight="1" x14ac:dyDescent="0.35">
      <c r="B113" s="38">
        <v>2</v>
      </c>
      <c r="C113" s="279"/>
      <c r="D113" s="279"/>
      <c r="E113" s="279"/>
      <c r="F113" s="280"/>
      <c r="G113" s="452"/>
      <c r="H113" s="169"/>
      <c r="I113" s="453">
        <f t="shared" si="7"/>
        <v>0</v>
      </c>
      <c r="J113" s="612">
        <f t="shared" si="8"/>
        <v>0</v>
      </c>
      <c r="K113" s="613"/>
      <c r="L113" s="613"/>
      <c r="M113" s="613"/>
      <c r="N113" s="613"/>
      <c r="O113" s="613"/>
      <c r="P113" s="613"/>
    </row>
    <row r="114" spans="2:16" ht="15" customHeight="1" x14ac:dyDescent="0.35">
      <c r="B114" s="38">
        <v>3</v>
      </c>
      <c r="C114" s="279"/>
      <c r="D114" s="279"/>
      <c r="E114" s="279"/>
      <c r="F114" s="280"/>
      <c r="G114" s="452"/>
      <c r="H114" s="169"/>
      <c r="I114" s="453">
        <f t="shared" si="7"/>
        <v>0</v>
      </c>
      <c r="J114" s="612">
        <f t="shared" si="8"/>
        <v>0</v>
      </c>
      <c r="K114" s="613"/>
      <c r="L114" s="613"/>
      <c r="M114" s="613"/>
      <c r="N114" s="613"/>
      <c r="O114" s="613"/>
      <c r="P114" s="613"/>
    </row>
    <row r="115" spans="2:16" ht="15" customHeight="1" x14ac:dyDescent="0.35">
      <c r="B115" s="38">
        <v>4</v>
      </c>
      <c r="C115" s="279"/>
      <c r="D115" s="279"/>
      <c r="E115" s="279"/>
      <c r="F115" s="280"/>
      <c r="G115" s="452"/>
      <c r="H115" s="169"/>
      <c r="I115" s="453">
        <f t="shared" si="7"/>
        <v>0</v>
      </c>
      <c r="J115" s="612">
        <f t="shared" si="8"/>
        <v>0</v>
      </c>
      <c r="K115" s="613"/>
      <c r="L115" s="613"/>
      <c r="M115" s="613"/>
      <c r="N115" s="613"/>
      <c r="O115" s="613"/>
      <c r="P115" s="613"/>
    </row>
    <row r="116" spans="2:16" ht="15" customHeight="1" x14ac:dyDescent="0.35">
      <c r="B116" s="38">
        <v>5</v>
      </c>
      <c r="C116" s="279"/>
      <c r="D116" s="279"/>
      <c r="E116" s="279"/>
      <c r="F116" s="280"/>
      <c r="G116" s="452"/>
      <c r="H116" s="169"/>
      <c r="I116" s="453">
        <f t="shared" si="7"/>
        <v>0</v>
      </c>
      <c r="J116" s="612">
        <f t="shared" si="8"/>
        <v>0</v>
      </c>
      <c r="K116" s="613"/>
      <c r="L116" s="613"/>
      <c r="M116" s="613"/>
      <c r="N116" s="613"/>
      <c r="O116" s="613"/>
      <c r="P116" s="613"/>
    </row>
    <row r="117" spans="2:16" ht="15" customHeight="1" x14ac:dyDescent="0.35">
      <c r="B117" s="38">
        <v>6</v>
      </c>
      <c r="C117" s="279"/>
      <c r="D117" s="279"/>
      <c r="E117" s="279"/>
      <c r="F117" s="280"/>
      <c r="G117" s="452"/>
      <c r="H117" s="169"/>
      <c r="I117" s="453">
        <f t="shared" si="7"/>
        <v>0</v>
      </c>
      <c r="J117" s="612">
        <f t="shared" si="8"/>
        <v>0</v>
      </c>
      <c r="K117" s="613"/>
      <c r="L117" s="613"/>
      <c r="M117" s="613"/>
      <c r="N117" s="613"/>
      <c r="O117" s="613"/>
      <c r="P117" s="613"/>
    </row>
    <row r="118" spans="2:16" ht="15" customHeight="1" x14ac:dyDescent="0.35">
      <c r="B118" s="38">
        <v>7</v>
      </c>
      <c r="C118" s="279"/>
      <c r="D118" s="279"/>
      <c r="E118" s="279"/>
      <c r="F118" s="280"/>
      <c r="G118" s="452"/>
      <c r="H118" s="169"/>
      <c r="I118" s="453">
        <f t="shared" si="7"/>
        <v>0</v>
      </c>
      <c r="J118" s="612">
        <f t="shared" si="8"/>
        <v>0</v>
      </c>
      <c r="K118" s="613"/>
      <c r="L118" s="613"/>
      <c r="M118" s="613"/>
      <c r="N118" s="613"/>
      <c r="O118" s="613"/>
      <c r="P118" s="613"/>
    </row>
    <row r="119" spans="2:16" ht="15" customHeight="1" x14ac:dyDescent="0.35">
      <c r="B119" s="38">
        <v>8</v>
      </c>
      <c r="C119" s="279"/>
      <c r="D119" s="279"/>
      <c r="E119" s="279"/>
      <c r="F119" s="280"/>
      <c r="G119" s="452"/>
      <c r="H119" s="169"/>
      <c r="I119" s="453">
        <f t="shared" si="7"/>
        <v>0</v>
      </c>
      <c r="J119" s="612">
        <f t="shared" si="8"/>
        <v>0</v>
      </c>
      <c r="K119" s="613"/>
      <c r="L119" s="613"/>
      <c r="M119" s="613"/>
      <c r="N119" s="613"/>
      <c r="O119" s="613"/>
      <c r="P119" s="613"/>
    </row>
    <row r="120" spans="2:16" ht="15" customHeight="1" x14ac:dyDescent="0.35">
      <c r="B120" s="38">
        <v>9</v>
      </c>
      <c r="C120" s="279"/>
      <c r="D120" s="279"/>
      <c r="E120" s="279"/>
      <c r="F120" s="280"/>
      <c r="G120" s="452"/>
      <c r="H120" s="169"/>
      <c r="I120" s="453">
        <f t="shared" si="7"/>
        <v>0</v>
      </c>
      <c r="J120" s="612">
        <f t="shared" si="8"/>
        <v>0</v>
      </c>
      <c r="K120" s="613"/>
      <c r="L120" s="613"/>
      <c r="M120" s="613"/>
      <c r="N120" s="613"/>
      <c r="O120" s="613"/>
      <c r="P120" s="613"/>
    </row>
    <row r="121" spans="2:16" ht="15" customHeight="1" x14ac:dyDescent="0.35">
      <c r="B121" s="38">
        <v>10</v>
      </c>
      <c r="C121" s="279"/>
      <c r="D121" s="279"/>
      <c r="E121" s="279"/>
      <c r="F121" s="280"/>
      <c r="G121" s="452"/>
      <c r="H121" s="169"/>
      <c r="I121" s="453">
        <f t="shared" si="7"/>
        <v>0</v>
      </c>
      <c r="J121" s="612">
        <f t="shared" si="8"/>
        <v>0</v>
      </c>
      <c r="K121" s="613"/>
      <c r="L121" s="613"/>
      <c r="M121" s="613"/>
      <c r="N121" s="613"/>
      <c r="O121" s="613"/>
      <c r="P121" s="613"/>
    </row>
    <row r="122" spans="2:16" ht="15" customHeight="1" x14ac:dyDescent="0.35">
      <c r="B122" s="38">
        <v>11</v>
      </c>
      <c r="C122" s="279"/>
      <c r="D122" s="279"/>
      <c r="E122" s="279"/>
      <c r="F122" s="280"/>
      <c r="G122" s="452"/>
      <c r="H122" s="169"/>
      <c r="I122" s="453">
        <f t="shared" si="7"/>
        <v>0</v>
      </c>
      <c r="J122" s="612">
        <f t="shared" si="8"/>
        <v>0</v>
      </c>
      <c r="K122" s="613"/>
      <c r="L122" s="613"/>
      <c r="M122" s="613"/>
      <c r="N122" s="613"/>
      <c r="O122" s="613"/>
      <c r="P122" s="613"/>
    </row>
    <row r="123" spans="2:16" ht="15" customHeight="1" x14ac:dyDescent="0.35">
      <c r="B123" s="38">
        <v>12</v>
      </c>
      <c r="C123" s="279"/>
      <c r="D123" s="279"/>
      <c r="E123" s="279"/>
      <c r="F123" s="280"/>
      <c r="G123" s="452"/>
      <c r="H123" s="169"/>
      <c r="I123" s="453">
        <f t="shared" si="7"/>
        <v>0</v>
      </c>
      <c r="J123" s="612">
        <f t="shared" si="8"/>
        <v>0</v>
      </c>
      <c r="K123" s="613"/>
      <c r="L123" s="613"/>
      <c r="M123" s="613"/>
      <c r="N123" s="613"/>
      <c r="O123" s="613"/>
      <c r="P123" s="613"/>
    </row>
    <row r="124" spans="2:16" ht="15" customHeight="1" x14ac:dyDescent="0.35">
      <c r="B124" s="38">
        <v>13</v>
      </c>
      <c r="C124" s="279"/>
      <c r="D124" s="279"/>
      <c r="E124" s="279"/>
      <c r="F124" s="280"/>
      <c r="G124" s="452"/>
      <c r="H124" s="169"/>
      <c r="I124" s="453">
        <f t="shared" si="7"/>
        <v>0</v>
      </c>
      <c r="J124" s="612">
        <f t="shared" si="8"/>
        <v>0</v>
      </c>
      <c r="K124" s="613"/>
      <c r="L124" s="613"/>
      <c r="M124" s="613"/>
      <c r="N124" s="613"/>
      <c r="O124" s="613"/>
      <c r="P124" s="613"/>
    </row>
    <row r="125" spans="2:16" ht="15" customHeight="1" x14ac:dyDescent="0.35">
      <c r="B125" s="38">
        <v>14</v>
      </c>
      <c r="C125" s="279"/>
      <c r="D125" s="279"/>
      <c r="E125" s="279"/>
      <c r="F125" s="280"/>
      <c r="G125" s="452"/>
      <c r="H125" s="169"/>
      <c r="I125" s="453">
        <f t="shared" si="7"/>
        <v>0</v>
      </c>
      <c r="J125" s="612">
        <f t="shared" si="8"/>
        <v>0</v>
      </c>
      <c r="K125" s="613"/>
      <c r="L125" s="613"/>
      <c r="M125" s="613"/>
      <c r="N125" s="613"/>
      <c r="O125" s="613"/>
      <c r="P125" s="613"/>
    </row>
    <row r="126" spans="2:16" ht="15" customHeight="1" x14ac:dyDescent="0.35">
      <c r="B126" s="38">
        <v>15</v>
      </c>
      <c r="C126" s="279"/>
      <c r="D126" s="279"/>
      <c r="E126" s="279"/>
      <c r="F126" s="280"/>
      <c r="G126" s="452"/>
      <c r="H126" s="169"/>
      <c r="I126" s="453">
        <f t="shared" si="7"/>
        <v>0</v>
      </c>
      <c r="J126" s="612">
        <f t="shared" si="8"/>
        <v>0</v>
      </c>
      <c r="K126" s="613"/>
      <c r="L126" s="613"/>
      <c r="M126" s="613"/>
      <c r="N126" s="613"/>
      <c r="O126" s="613"/>
      <c r="P126" s="613"/>
    </row>
    <row r="127" spans="2:16" ht="15" customHeight="1" x14ac:dyDescent="0.35">
      <c r="B127" s="38">
        <v>16</v>
      </c>
      <c r="C127" s="279"/>
      <c r="D127" s="279"/>
      <c r="E127" s="279"/>
      <c r="F127" s="280"/>
      <c r="G127" s="452"/>
      <c r="H127" s="169"/>
      <c r="I127" s="453">
        <f t="shared" si="7"/>
        <v>0</v>
      </c>
      <c r="J127" s="612">
        <f t="shared" si="8"/>
        <v>0</v>
      </c>
      <c r="K127" s="613"/>
      <c r="L127" s="613"/>
      <c r="M127" s="613"/>
      <c r="N127" s="613"/>
      <c r="O127" s="613"/>
      <c r="P127" s="613"/>
    </row>
    <row r="128" spans="2:16" ht="15" customHeight="1" x14ac:dyDescent="0.35">
      <c r="B128" s="38">
        <v>17</v>
      </c>
      <c r="C128" s="279"/>
      <c r="D128" s="279"/>
      <c r="E128" s="279"/>
      <c r="F128" s="280"/>
      <c r="G128" s="452"/>
      <c r="H128" s="169"/>
      <c r="I128" s="453">
        <f t="shared" si="7"/>
        <v>0</v>
      </c>
      <c r="J128" s="612">
        <f t="shared" si="8"/>
        <v>0</v>
      </c>
      <c r="K128" s="613"/>
      <c r="L128" s="613"/>
      <c r="M128" s="613"/>
      <c r="N128" s="613"/>
      <c r="O128" s="613"/>
      <c r="P128" s="613"/>
    </row>
    <row r="129" spans="2:16" ht="15" customHeight="1" x14ac:dyDescent="0.35">
      <c r="B129" s="38">
        <v>18</v>
      </c>
      <c r="C129" s="279"/>
      <c r="D129" s="279"/>
      <c r="E129" s="279"/>
      <c r="F129" s="280"/>
      <c r="G129" s="452"/>
      <c r="H129" s="169"/>
      <c r="I129" s="453">
        <f t="shared" si="7"/>
        <v>0</v>
      </c>
      <c r="J129" s="612">
        <f t="shared" si="8"/>
        <v>0</v>
      </c>
      <c r="K129" s="613"/>
      <c r="L129" s="613"/>
      <c r="M129" s="613"/>
      <c r="N129" s="613"/>
      <c r="O129" s="613"/>
      <c r="P129" s="613"/>
    </row>
    <row r="130" spans="2:16" ht="15" customHeight="1" x14ac:dyDescent="0.35">
      <c r="B130" s="38">
        <v>19</v>
      </c>
      <c r="C130" s="279"/>
      <c r="D130" s="279"/>
      <c r="E130" s="279"/>
      <c r="F130" s="280"/>
      <c r="G130" s="452"/>
      <c r="H130" s="169"/>
      <c r="I130" s="453">
        <f t="shared" si="7"/>
        <v>0</v>
      </c>
      <c r="J130" s="612">
        <f t="shared" si="8"/>
        <v>0</v>
      </c>
      <c r="K130" s="613"/>
      <c r="L130" s="613"/>
      <c r="M130" s="613"/>
      <c r="N130" s="613"/>
      <c r="O130" s="613"/>
      <c r="P130" s="613"/>
    </row>
    <row r="131" spans="2:16" ht="15" customHeight="1" x14ac:dyDescent="0.35">
      <c r="B131" s="38">
        <v>20</v>
      </c>
      <c r="C131" s="279"/>
      <c r="D131" s="279"/>
      <c r="E131" s="279"/>
      <c r="F131" s="280"/>
      <c r="G131" s="452"/>
      <c r="H131" s="169"/>
      <c r="I131" s="453">
        <f t="shared" si="7"/>
        <v>0</v>
      </c>
      <c r="J131" s="612">
        <f t="shared" si="8"/>
        <v>0</v>
      </c>
      <c r="K131" s="613"/>
      <c r="L131" s="613"/>
      <c r="M131" s="613"/>
      <c r="N131" s="613"/>
      <c r="O131" s="613"/>
      <c r="P131" s="613"/>
    </row>
    <row r="132" spans="2:16" ht="15" customHeight="1" x14ac:dyDescent="0.35">
      <c r="B132" s="38">
        <v>21</v>
      </c>
      <c r="C132" s="279"/>
      <c r="D132" s="279"/>
      <c r="E132" s="279"/>
      <c r="F132" s="280"/>
      <c r="G132" s="452"/>
      <c r="H132" s="169"/>
      <c r="I132" s="453">
        <f t="shared" si="7"/>
        <v>0</v>
      </c>
      <c r="J132" s="612">
        <f t="shared" si="8"/>
        <v>0</v>
      </c>
      <c r="K132" s="613"/>
      <c r="L132" s="613"/>
      <c r="M132" s="613"/>
      <c r="N132" s="613"/>
      <c r="O132" s="613"/>
      <c r="P132" s="613"/>
    </row>
    <row r="133" spans="2:16" ht="15" customHeight="1" x14ac:dyDescent="0.35">
      <c r="B133" s="38">
        <v>22</v>
      </c>
      <c r="C133" s="279"/>
      <c r="D133" s="279"/>
      <c r="E133" s="279"/>
      <c r="F133" s="280"/>
      <c r="G133" s="452"/>
      <c r="H133" s="169"/>
      <c r="I133" s="453">
        <f t="shared" si="7"/>
        <v>0</v>
      </c>
      <c r="J133" s="612">
        <f t="shared" si="8"/>
        <v>0</v>
      </c>
      <c r="K133" s="613"/>
      <c r="L133" s="613"/>
      <c r="M133" s="613"/>
      <c r="N133" s="613"/>
      <c r="O133" s="613"/>
      <c r="P133" s="613"/>
    </row>
    <row r="134" spans="2:16" ht="15" customHeight="1" x14ac:dyDescent="0.35">
      <c r="B134" s="38">
        <v>23</v>
      </c>
      <c r="C134" s="279"/>
      <c r="D134" s="279"/>
      <c r="E134" s="279"/>
      <c r="F134" s="280"/>
      <c r="G134" s="452"/>
      <c r="H134" s="169"/>
      <c r="I134" s="453">
        <f t="shared" si="7"/>
        <v>0</v>
      </c>
      <c r="J134" s="612">
        <f t="shared" si="8"/>
        <v>0</v>
      </c>
      <c r="K134" s="613"/>
      <c r="L134" s="613"/>
      <c r="M134" s="613"/>
      <c r="N134" s="613"/>
      <c r="O134" s="613"/>
      <c r="P134" s="613"/>
    </row>
    <row r="135" spans="2:16" ht="15" customHeight="1" x14ac:dyDescent="0.35">
      <c r="B135" s="38">
        <v>24</v>
      </c>
      <c r="C135" s="279"/>
      <c r="D135" s="279"/>
      <c r="E135" s="279"/>
      <c r="F135" s="280"/>
      <c r="G135" s="452"/>
      <c r="H135" s="169"/>
      <c r="I135" s="453">
        <f t="shared" si="7"/>
        <v>0</v>
      </c>
      <c r="J135" s="612">
        <f t="shared" si="8"/>
        <v>0</v>
      </c>
      <c r="K135" s="613"/>
      <c r="L135" s="613"/>
      <c r="M135" s="613"/>
      <c r="N135" s="613"/>
      <c r="O135" s="613"/>
      <c r="P135" s="613"/>
    </row>
    <row r="136" spans="2:16" ht="15" customHeight="1" x14ac:dyDescent="0.35">
      <c r="B136" s="38">
        <v>25</v>
      </c>
      <c r="C136" s="279"/>
      <c r="D136" s="279"/>
      <c r="E136" s="279"/>
      <c r="F136" s="280"/>
      <c r="G136" s="452"/>
      <c r="H136" s="169"/>
      <c r="I136" s="453">
        <f t="shared" si="7"/>
        <v>0</v>
      </c>
      <c r="J136" s="612">
        <f t="shared" si="8"/>
        <v>0</v>
      </c>
      <c r="K136" s="613"/>
      <c r="L136" s="613"/>
      <c r="M136" s="613"/>
      <c r="N136" s="613"/>
      <c r="O136" s="613"/>
      <c r="P136" s="613"/>
    </row>
    <row r="137" spans="2:16" ht="15" customHeight="1" x14ac:dyDescent="0.35">
      <c r="B137" s="38">
        <v>26</v>
      </c>
      <c r="C137" s="279"/>
      <c r="D137" s="279"/>
      <c r="E137" s="279"/>
      <c r="F137" s="280"/>
      <c r="G137" s="452"/>
      <c r="H137" s="169"/>
      <c r="I137" s="453">
        <f t="shared" si="7"/>
        <v>0</v>
      </c>
      <c r="J137" s="612">
        <f t="shared" si="8"/>
        <v>0</v>
      </c>
      <c r="K137" s="613"/>
      <c r="L137" s="613"/>
      <c r="M137" s="613"/>
      <c r="N137" s="613"/>
      <c r="O137" s="613"/>
      <c r="P137" s="613"/>
    </row>
    <row r="138" spans="2:16" ht="15" customHeight="1" x14ac:dyDescent="0.35">
      <c r="B138" s="38">
        <v>27</v>
      </c>
      <c r="C138" s="279"/>
      <c r="D138" s="279"/>
      <c r="E138" s="279"/>
      <c r="F138" s="280"/>
      <c r="G138" s="452"/>
      <c r="H138" s="169"/>
      <c r="I138" s="453">
        <f t="shared" si="7"/>
        <v>0</v>
      </c>
      <c r="J138" s="612">
        <f t="shared" si="8"/>
        <v>0</v>
      </c>
      <c r="K138" s="613"/>
      <c r="L138" s="613"/>
      <c r="M138" s="613"/>
      <c r="N138" s="613"/>
      <c r="O138" s="613"/>
      <c r="P138" s="613"/>
    </row>
    <row r="139" spans="2:16" ht="15" customHeight="1" x14ac:dyDescent="0.35">
      <c r="B139" s="38">
        <v>28</v>
      </c>
      <c r="C139" s="279"/>
      <c r="D139" s="279"/>
      <c r="E139" s="279"/>
      <c r="F139" s="280"/>
      <c r="G139" s="452"/>
      <c r="H139" s="169"/>
      <c r="I139" s="453">
        <f t="shared" si="7"/>
        <v>0</v>
      </c>
      <c r="J139" s="612">
        <f t="shared" si="8"/>
        <v>0</v>
      </c>
      <c r="K139" s="613"/>
      <c r="L139" s="613"/>
      <c r="M139" s="613"/>
      <c r="N139" s="613"/>
      <c r="O139" s="613"/>
      <c r="P139" s="613"/>
    </row>
    <row r="140" spans="2:16" ht="15" customHeight="1" x14ac:dyDescent="0.35">
      <c r="B140" s="38">
        <v>29</v>
      </c>
      <c r="C140" s="279"/>
      <c r="D140" s="279"/>
      <c r="E140" s="279"/>
      <c r="F140" s="280"/>
      <c r="G140" s="452"/>
      <c r="H140" s="169"/>
      <c r="I140" s="453">
        <f t="shared" si="7"/>
        <v>0</v>
      </c>
      <c r="J140" s="612">
        <f t="shared" si="8"/>
        <v>0</v>
      </c>
      <c r="K140" s="613"/>
      <c r="L140" s="613"/>
      <c r="M140" s="613"/>
      <c r="N140" s="613"/>
      <c r="O140" s="613"/>
      <c r="P140" s="613"/>
    </row>
    <row r="141" spans="2:16" ht="15" customHeight="1" x14ac:dyDescent="0.35">
      <c r="B141" s="38">
        <v>30</v>
      </c>
      <c r="C141" s="279"/>
      <c r="D141" s="279"/>
      <c r="E141" s="279"/>
      <c r="F141" s="280"/>
      <c r="G141" s="452"/>
      <c r="H141" s="169"/>
      <c r="I141" s="453">
        <f t="shared" si="7"/>
        <v>0</v>
      </c>
      <c r="J141" s="612">
        <f t="shared" si="8"/>
        <v>0</v>
      </c>
      <c r="K141" s="613"/>
      <c r="L141" s="613"/>
      <c r="M141" s="613"/>
      <c r="N141" s="613"/>
      <c r="O141" s="613"/>
      <c r="P141" s="613"/>
    </row>
    <row r="142" spans="2:16" ht="15" customHeight="1" x14ac:dyDescent="0.35">
      <c r="B142" s="38">
        <v>31</v>
      </c>
      <c r="C142" s="279"/>
      <c r="D142" s="279"/>
      <c r="E142" s="279"/>
      <c r="F142" s="280"/>
      <c r="G142" s="452"/>
      <c r="H142" s="169"/>
      <c r="I142" s="453">
        <f t="shared" si="7"/>
        <v>0</v>
      </c>
      <c r="J142" s="612">
        <f t="shared" si="8"/>
        <v>0</v>
      </c>
      <c r="K142" s="613"/>
      <c r="L142" s="613"/>
      <c r="M142" s="613"/>
      <c r="N142" s="613"/>
      <c r="O142" s="613"/>
      <c r="P142" s="613"/>
    </row>
    <row r="143" spans="2:16" ht="15" customHeight="1" x14ac:dyDescent="0.35">
      <c r="B143" s="38">
        <v>32</v>
      </c>
      <c r="C143" s="279"/>
      <c r="D143" s="279"/>
      <c r="E143" s="279"/>
      <c r="F143" s="280"/>
      <c r="G143" s="452"/>
      <c r="H143" s="169"/>
      <c r="I143" s="453">
        <f t="shared" si="7"/>
        <v>0</v>
      </c>
      <c r="J143" s="612">
        <f t="shared" si="8"/>
        <v>0</v>
      </c>
      <c r="K143" s="613"/>
      <c r="L143" s="613"/>
      <c r="M143" s="613"/>
      <c r="N143" s="613"/>
      <c r="O143" s="613"/>
      <c r="P143" s="613"/>
    </row>
    <row r="144" spans="2:16" ht="15" customHeight="1" x14ac:dyDescent="0.35">
      <c r="B144" s="38">
        <v>33</v>
      </c>
      <c r="C144" s="279"/>
      <c r="D144" s="279"/>
      <c r="E144" s="279"/>
      <c r="F144" s="280"/>
      <c r="G144" s="452"/>
      <c r="H144" s="169"/>
      <c r="I144" s="453">
        <f t="shared" ref="I144:I211" si="9">IF(OR(G144=0,H144=0),0,IF((((($O$5^2*G144^2)/$F$5^2)*H144)/((($O$5^2*G144^2)/$F$5^2)+H144))&lt;(($O$5^2*G144^2)/$F$5^2),ROUND((((($O$5^2*G144^2)/$F$5^2)*H144)/((($O$5^2*G144^2)/$F$5^2)+H144)),0),ROUND((($O$5^2*G144^2)/$F$5^2),0)))</f>
        <v>0</v>
      </c>
      <c r="J144" s="612">
        <f t="shared" si="8"/>
        <v>0</v>
      </c>
      <c r="K144" s="613"/>
      <c r="L144" s="613"/>
      <c r="M144" s="613"/>
      <c r="N144" s="613"/>
      <c r="O144" s="613"/>
      <c r="P144" s="613"/>
    </row>
    <row r="145" spans="2:16" ht="15" customHeight="1" x14ac:dyDescent="0.35">
      <c r="B145" s="38">
        <v>34</v>
      </c>
      <c r="C145" s="279"/>
      <c r="D145" s="279"/>
      <c r="E145" s="279"/>
      <c r="F145" s="280"/>
      <c r="G145" s="452"/>
      <c r="H145" s="169"/>
      <c r="I145" s="453">
        <f t="shared" si="9"/>
        <v>0</v>
      </c>
      <c r="J145" s="612">
        <f t="shared" si="8"/>
        <v>0</v>
      </c>
      <c r="K145" s="613"/>
      <c r="L145" s="613"/>
      <c r="M145" s="613"/>
      <c r="N145" s="613"/>
      <c r="O145" s="613"/>
      <c r="P145" s="613"/>
    </row>
    <row r="146" spans="2:16" ht="15" customHeight="1" x14ac:dyDescent="0.35">
      <c r="B146" s="38">
        <v>35</v>
      </c>
      <c r="C146" s="279"/>
      <c r="D146" s="279"/>
      <c r="E146" s="279"/>
      <c r="F146" s="280"/>
      <c r="G146" s="452"/>
      <c r="H146" s="169"/>
      <c r="I146" s="453">
        <f t="shared" si="9"/>
        <v>0</v>
      </c>
      <c r="J146" s="612">
        <f t="shared" si="8"/>
        <v>0</v>
      </c>
      <c r="K146" s="613"/>
      <c r="L146" s="613"/>
      <c r="M146" s="613"/>
      <c r="N146" s="613"/>
      <c r="O146" s="613"/>
      <c r="P146" s="613"/>
    </row>
    <row r="147" spans="2:16" ht="15" customHeight="1" x14ac:dyDescent="0.35">
      <c r="B147" s="38">
        <v>36</v>
      </c>
      <c r="C147" s="279"/>
      <c r="D147" s="279"/>
      <c r="E147" s="279"/>
      <c r="F147" s="280"/>
      <c r="G147" s="452"/>
      <c r="H147" s="169"/>
      <c r="I147" s="453">
        <f t="shared" si="9"/>
        <v>0</v>
      </c>
      <c r="J147" s="612">
        <f t="shared" si="8"/>
        <v>0</v>
      </c>
      <c r="K147" s="613"/>
      <c r="L147" s="613"/>
      <c r="M147" s="613"/>
      <c r="N147" s="613"/>
      <c r="O147" s="613"/>
      <c r="P147" s="613"/>
    </row>
    <row r="148" spans="2:16" ht="15" customHeight="1" x14ac:dyDescent="0.35">
      <c r="B148" s="38">
        <v>37</v>
      </c>
      <c r="C148" s="279"/>
      <c r="D148" s="279"/>
      <c r="E148" s="279"/>
      <c r="F148" s="280"/>
      <c r="G148" s="452"/>
      <c r="H148" s="169"/>
      <c r="I148" s="453">
        <f t="shared" si="9"/>
        <v>0</v>
      </c>
      <c r="J148" s="612">
        <f t="shared" si="8"/>
        <v>0</v>
      </c>
      <c r="K148" s="613"/>
      <c r="L148" s="613"/>
      <c r="M148" s="613"/>
      <c r="N148" s="613"/>
      <c r="O148" s="613"/>
      <c r="P148" s="613"/>
    </row>
    <row r="149" spans="2:16" ht="15" customHeight="1" x14ac:dyDescent="0.35">
      <c r="B149" s="38">
        <v>38</v>
      </c>
      <c r="C149" s="279"/>
      <c r="D149" s="279"/>
      <c r="E149" s="279"/>
      <c r="F149" s="280"/>
      <c r="G149" s="452"/>
      <c r="H149" s="169"/>
      <c r="I149" s="453">
        <f t="shared" si="9"/>
        <v>0</v>
      </c>
      <c r="J149" s="612">
        <f t="shared" si="8"/>
        <v>0</v>
      </c>
      <c r="K149" s="613"/>
      <c r="L149" s="613"/>
      <c r="M149" s="613"/>
      <c r="N149" s="613"/>
      <c r="O149" s="613"/>
      <c r="P149" s="613"/>
    </row>
    <row r="150" spans="2:16" ht="15" customHeight="1" x14ac:dyDescent="0.35">
      <c r="B150" s="38">
        <v>39</v>
      </c>
      <c r="C150" s="279"/>
      <c r="D150" s="279"/>
      <c r="E150" s="279"/>
      <c r="F150" s="280"/>
      <c r="G150" s="452"/>
      <c r="H150" s="169"/>
      <c r="I150" s="453">
        <f t="shared" si="9"/>
        <v>0</v>
      </c>
      <c r="J150" s="612">
        <f t="shared" si="8"/>
        <v>0</v>
      </c>
      <c r="K150" s="613"/>
      <c r="L150" s="613"/>
      <c r="M150" s="613"/>
      <c r="N150" s="613"/>
      <c r="O150" s="613"/>
      <c r="P150" s="613"/>
    </row>
    <row r="151" spans="2:16" ht="15" customHeight="1" x14ac:dyDescent="0.35">
      <c r="B151" s="38">
        <v>40</v>
      </c>
      <c r="C151" s="279"/>
      <c r="D151" s="279"/>
      <c r="E151" s="279"/>
      <c r="F151" s="280"/>
      <c r="G151" s="452"/>
      <c r="H151" s="169"/>
      <c r="I151" s="453">
        <f t="shared" si="9"/>
        <v>0</v>
      </c>
      <c r="J151" s="612">
        <f t="shared" si="8"/>
        <v>0</v>
      </c>
      <c r="K151" s="613"/>
      <c r="L151" s="613"/>
      <c r="M151" s="613"/>
      <c r="N151" s="613"/>
      <c r="O151" s="613"/>
      <c r="P151" s="613"/>
    </row>
    <row r="152" spans="2:16" ht="15" customHeight="1" x14ac:dyDescent="0.35">
      <c r="B152" s="38">
        <v>41</v>
      </c>
      <c r="C152" s="279"/>
      <c r="D152" s="279"/>
      <c r="E152" s="279"/>
      <c r="F152" s="280"/>
      <c r="G152" s="452"/>
      <c r="H152" s="169"/>
      <c r="I152" s="453">
        <f t="shared" si="9"/>
        <v>0</v>
      </c>
      <c r="J152" s="612">
        <f t="shared" si="8"/>
        <v>0</v>
      </c>
      <c r="K152" s="613"/>
      <c r="L152" s="613"/>
      <c r="M152" s="613"/>
      <c r="N152" s="613"/>
      <c r="O152" s="613"/>
      <c r="P152" s="613"/>
    </row>
    <row r="153" spans="2:16" ht="15" customHeight="1" x14ac:dyDescent="0.35">
      <c r="B153" s="38">
        <v>42</v>
      </c>
      <c r="C153" s="279"/>
      <c r="D153" s="279"/>
      <c r="E153" s="279"/>
      <c r="F153" s="280"/>
      <c r="G153" s="452"/>
      <c r="H153" s="169"/>
      <c r="I153" s="453">
        <f t="shared" si="9"/>
        <v>0</v>
      </c>
      <c r="J153" s="612">
        <f t="shared" si="8"/>
        <v>0</v>
      </c>
      <c r="K153" s="613"/>
      <c r="L153" s="613"/>
      <c r="M153" s="613"/>
      <c r="N153" s="613"/>
      <c r="O153" s="613"/>
      <c r="P153" s="613"/>
    </row>
    <row r="154" spans="2:16" ht="15" customHeight="1" x14ac:dyDescent="0.35">
      <c r="B154" s="38">
        <v>43</v>
      </c>
      <c r="C154" s="279"/>
      <c r="D154" s="279"/>
      <c r="E154" s="279"/>
      <c r="F154" s="280"/>
      <c r="G154" s="452"/>
      <c r="H154" s="169"/>
      <c r="I154" s="453">
        <f t="shared" si="9"/>
        <v>0</v>
      </c>
      <c r="J154" s="612">
        <f t="shared" si="8"/>
        <v>0</v>
      </c>
      <c r="K154" s="613"/>
      <c r="L154" s="613"/>
      <c r="M154" s="613"/>
      <c r="N154" s="613"/>
      <c r="O154" s="613"/>
      <c r="P154" s="613"/>
    </row>
    <row r="155" spans="2:16" ht="15" customHeight="1" x14ac:dyDescent="0.35">
      <c r="B155" s="38">
        <v>44</v>
      </c>
      <c r="C155" s="279"/>
      <c r="D155" s="279"/>
      <c r="E155" s="279"/>
      <c r="F155" s="280"/>
      <c r="G155" s="452"/>
      <c r="H155" s="169"/>
      <c r="I155" s="453">
        <f t="shared" si="9"/>
        <v>0</v>
      </c>
      <c r="J155" s="612">
        <f t="shared" si="8"/>
        <v>0</v>
      </c>
      <c r="K155" s="613"/>
      <c r="L155" s="613"/>
      <c r="M155" s="613"/>
      <c r="N155" s="613"/>
      <c r="O155" s="613"/>
      <c r="P155" s="613"/>
    </row>
    <row r="156" spans="2:16" ht="15" customHeight="1" x14ac:dyDescent="0.35">
      <c r="B156" s="38">
        <v>45</v>
      </c>
      <c r="C156" s="279"/>
      <c r="D156" s="279"/>
      <c r="E156" s="279"/>
      <c r="F156" s="280"/>
      <c r="G156" s="452"/>
      <c r="H156" s="169"/>
      <c r="I156" s="453">
        <f t="shared" si="9"/>
        <v>0</v>
      </c>
      <c r="J156" s="612">
        <f t="shared" si="8"/>
        <v>0</v>
      </c>
      <c r="K156" s="613"/>
      <c r="L156" s="613"/>
      <c r="M156" s="613"/>
      <c r="N156" s="613"/>
      <c r="O156" s="613"/>
      <c r="P156" s="613"/>
    </row>
    <row r="157" spans="2:16" ht="15" customHeight="1" x14ac:dyDescent="0.35">
      <c r="B157" s="38">
        <v>46</v>
      </c>
      <c r="C157" s="279"/>
      <c r="D157" s="279"/>
      <c r="E157" s="279"/>
      <c r="F157" s="280"/>
      <c r="G157" s="452"/>
      <c r="H157" s="169"/>
      <c r="I157" s="453">
        <f t="shared" si="9"/>
        <v>0</v>
      </c>
      <c r="J157" s="612">
        <f t="shared" si="8"/>
        <v>0</v>
      </c>
      <c r="K157" s="613"/>
      <c r="L157" s="613"/>
      <c r="M157" s="613"/>
      <c r="N157" s="613"/>
      <c r="O157" s="613"/>
      <c r="P157" s="613"/>
    </row>
    <row r="158" spans="2:16" ht="15" customHeight="1" x14ac:dyDescent="0.35">
      <c r="B158" s="38">
        <v>47</v>
      </c>
      <c r="C158" s="279"/>
      <c r="D158" s="279"/>
      <c r="E158" s="279"/>
      <c r="F158" s="280"/>
      <c r="G158" s="452"/>
      <c r="H158" s="169"/>
      <c r="I158" s="453">
        <f t="shared" si="9"/>
        <v>0</v>
      </c>
      <c r="J158" s="612">
        <f t="shared" si="8"/>
        <v>0</v>
      </c>
      <c r="K158" s="613"/>
      <c r="L158" s="613"/>
      <c r="M158" s="613"/>
      <c r="N158" s="613"/>
      <c r="O158" s="613"/>
      <c r="P158" s="613"/>
    </row>
    <row r="159" spans="2:16" ht="15" customHeight="1" x14ac:dyDescent="0.35">
      <c r="B159" s="38">
        <v>48</v>
      </c>
      <c r="C159" s="279"/>
      <c r="D159" s="279"/>
      <c r="E159" s="279"/>
      <c r="F159" s="280"/>
      <c r="G159" s="452"/>
      <c r="H159" s="169"/>
      <c r="I159" s="453">
        <f t="shared" si="9"/>
        <v>0</v>
      </c>
      <c r="J159" s="612">
        <f t="shared" si="8"/>
        <v>0</v>
      </c>
      <c r="K159" s="613"/>
      <c r="L159" s="613"/>
      <c r="M159" s="613"/>
      <c r="N159" s="613"/>
      <c r="O159" s="613"/>
      <c r="P159" s="613"/>
    </row>
    <row r="160" spans="2:16" ht="15" customHeight="1" x14ac:dyDescent="0.35">
      <c r="B160" s="38">
        <v>49</v>
      </c>
      <c r="C160" s="279"/>
      <c r="D160" s="279"/>
      <c r="E160" s="279"/>
      <c r="F160" s="280"/>
      <c r="G160" s="452"/>
      <c r="H160" s="169"/>
      <c r="I160" s="453">
        <f t="shared" si="9"/>
        <v>0</v>
      </c>
      <c r="J160" s="612">
        <f t="shared" si="8"/>
        <v>0</v>
      </c>
      <c r="K160" s="613"/>
      <c r="L160" s="613"/>
      <c r="M160" s="613"/>
      <c r="N160" s="613"/>
      <c r="O160" s="613"/>
      <c r="P160" s="613"/>
    </row>
    <row r="161" spans="2:16" ht="15" customHeight="1" x14ac:dyDescent="0.35">
      <c r="B161" s="38">
        <v>50</v>
      </c>
      <c r="C161" s="645"/>
      <c r="D161" s="645"/>
      <c r="E161" s="645"/>
      <c r="F161" s="644"/>
      <c r="G161" s="452"/>
      <c r="H161" s="169"/>
      <c r="I161" s="453">
        <f t="shared" ref="I161:I162" si="10">IF(OR(G161=0,H161=0),0,IF((((($O$5^2*G161^2)/$F$5^2)*H161)/((($O$5^2*G161^2)/$F$5^2)+H161))&lt;(($O$5^2*G161^2)/$F$5^2),ROUND((((($O$5^2*G161^2)/$F$5^2)*H161)/((($O$5^2*G161^2)/$F$5^2)+H161)),0),ROUND((($O$5^2*G161^2)/$F$5^2),0)))</f>
        <v>0</v>
      </c>
      <c r="J161" s="612">
        <f t="shared" si="8"/>
        <v>0</v>
      </c>
      <c r="K161" s="613"/>
      <c r="L161" s="613"/>
      <c r="M161" s="613"/>
      <c r="N161" s="613"/>
      <c r="O161" s="613"/>
      <c r="P161" s="613"/>
    </row>
    <row r="162" spans="2:16" ht="15" customHeight="1" x14ac:dyDescent="0.35">
      <c r="B162" s="38">
        <v>51</v>
      </c>
      <c r="C162" s="645"/>
      <c r="D162" s="645"/>
      <c r="E162" s="645"/>
      <c r="F162" s="644"/>
      <c r="G162" s="452"/>
      <c r="H162" s="169"/>
      <c r="I162" s="453">
        <f t="shared" si="10"/>
        <v>0</v>
      </c>
      <c r="J162" s="612">
        <f t="shared" si="8"/>
        <v>0</v>
      </c>
      <c r="K162" s="613"/>
      <c r="L162" s="613"/>
      <c r="M162" s="613"/>
      <c r="N162" s="613"/>
      <c r="O162" s="613"/>
      <c r="P162" s="613"/>
    </row>
    <row r="163" spans="2:16" ht="15" customHeight="1" x14ac:dyDescent="0.35">
      <c r="B163" s="38">
        <v>52</v>
      </c>
      <c r="C163" s="645"/>
      <c r="D163" s="645"/>
      <c r="E163" s="645"/>
      <c r="F163" s="644"/>
      <c r="G163" s="452"/>
      <c r="H163" s="169"/>
      <c r="I163" s="453">
        <f t="shared" si="9"/>
        <v>0</v>
      </c>
      <c r="J163" s="612">
        <f t="shared" ref="J163:J210" si="11">IF(ISERR(SMALL(K163:P163,1)),0,SMALL(K163:P163,1))</f>
        <v>0</v>
      </c>
      <c r="K163" s="613"/>
      <c r="L163" s="613"/>
      <c r="M163" s="613"/>
      <c r="N163" s="613"/>
      <c r="O163" s="613"/>
      <c r="P163" s="613"/>
    </row>
    <row r="164" spans="2:16" ht="15" customHeight="1" x14ac:dyDescent="0.35">
      <c r="B164" s="38">
        <v>53</v>
      </c>
      <c r="C164" s="645"/>
      <c r="D164" s="645"/>
      <c r="E164" s="645"/>
      <c r="F164" s="644"/>
      <c r="G164" s="452"/>
      <c r="H164" s="169"/>
      <c r="I164" s="453">
        <f t="shared" si="9"/>
        <v>0</v>
      </c>
      <c r="J164" s="612">
        <f t="shared" si="11"/>
        <v>0</v>
      </c>
      <c r="K164" s="613"/>
      <c r="L164" s="613"/>
      <c r="M164" s="613"/>
      <c r="N164" s="613"/>
      <c r="O164" s="613"/>
      <c r="P164" s="613"/>
    </row>
    <row r="165" spans="2:16" ht="15" customHeight="1" x14ac:dyDescent="0.35">
      <c r="B165" s="38">
        <v>54</v>
      </c>
      <c r="C165" s="645"/>
      <c r="D165" s="645"/>
      <c r="E165" s="645"/>
      <c r="F165" s="644"/>
      <c r="G165" s="452"/>
      <c r="H165" s="169"/>
      <c r="I165" s="453">
        <f t="shared" si="9"/>
        <v>0</v>
      </c>
      <c r="J165" s="612">
        <f t="shared" si="11"/>
        <v>0</v>
      </c>
      <c r="K165" s="613"/>
      <c r="L165" s="613"/>
      <c r="M165" s="613"/>
      <c r="N165" s="613"/>
      <c r="O165" s="613"/>
      <c r="P165" s="613"/>
    </row>
    <row r="166" spans="2:16" ht="15" customHeight="1" x14ac:dyDescent="0.35">
      <c r="B166" s="38">
        <v>55</v>
      </c>
      <c r="C166" s="645"/>
      <c r="D166" s="645"/>
      <c r="E166" s="645"/>
      <c r="F166" s="644"/>
      <c r="G166" s="452"/>
      <c r="H166" s="169"/>
      <c r="I166" s="453">
        <f t="shared" si="9"/>
        <v>0</v>
      </c>
      <c r="J166" s="612">
        <f t="shared" si="11"/>
        <v>0</v>
      </c>
      <c r="K166" s="613"/>
      <c r="L166" s="613"/>
      <c r="M166" s="613"/>
      <c r="N166" s="613"/>
      <c r="O166" s="613"/>
      <c r="P166" s="613"/>
    </row>
    <row r="167" spans="2:16" ht="15" customHeight="1" x14ac:dyDescent="0.35">
      <c r="B167" s="38">
        <v>56</v>
      </c>
      <c r="C167" s="645"/>
      <c r="D167" s="645"/>
      <c r="E167" s="645"/>
      <c r="F167" s="644"/>
      <c r="G167" s="452"/>
      <c r="H167" s="169"/>
      <c r="I167" s="453">
        <f t="shared" si="9"/>
        <v>0</v>
      </c>
      <c r="J167" s="612">
        <f t="shared" si="11"/>
        <v>0</v>
      </c>
      <c r="K167" s="613"/>
      <c r="L167" s="613"/>
      <c r="M167" s="613"/>
      <c r="N167" s="613"/>
      <c r="O167" s="613"/>
      <c r="P167" s="613"/>
    </row>
    <row r="168" spans="2:16" ht="15" customHeight="1" x14ac:dyDescent="0.35">
      <c r="B168" s="38">
        <v>57</v>
      </c>
      <c r="C168" s="645"/>
      <c r="D168" s="645"/>
      <c r="E168" s="645"/>
      <c r="F168" s="644"/>
      <c r="G168" s="452"/>
      <c r="H168" s="169"/>
      <c r="I168" s="453">
        <f t="shared" si="9"/>
        <v>0</v>
      </c>
      <c r="J168" s="612">
        <f t="shared" si="11"/>
        <v>0</v>
      </c>
      <c r="K168" s="613"/>
      <c r="L168" s="613"/>
      <c r="M168" s="613"/>
      <c r="N168" s="613"/>
      <c r="O168" s="613"/>
      <c r="P168" s="613"/>
    </row>
    <row r="169" spans="2:16" ht="15" customHeight="1" x14ac:dyDescent="0.35">
      <c r="B169" s="38">
        <v>58</v>
      </c>
      <c r="C169" s="645"/>
      <c r="D169" s="645"/>
      <c r="E169" s="645"/>
      <c r="F169" s="644"/>
      <c r="G169" s="452"/>
      <c r="H169" s="169"/>
      <c r="I169" s="453">
        <f t="shared" si="9"/>
        <v>0</v>
      </c>
      <c r="J169" s="612">
        <f t="shared" si="11"/>
        <v>0</v>
      </c>
      <c r="K169" s="613"/>
      <c r="L169" s="613"/>
      <c r="M169" s="613"/>
      <c r="N169" s="613"/>
      <c r="O169" s="613"/>
      <c r="P169" s="613"/>
    </row>
    <row r="170" spans="2:16" ht="15" customHeight="1" x14ac:dyDescent="0.35">
      <c r="B170" s="38">
        <v>59</v>
      </c>
      <c r="C170" s="645"/>
      <c r="D170" s="645"/>
      <c r="E170" s="645"/>
      <c r="F170" s="644"/>
      <c r="G170" s="452"/>
      <c r="H170" s="169"/>
      <c r="I170" s="453">
        <f t="shared" si="9"/>
        <v>0</v>
      </c>
      <c r="J170" s="612">
        <f t="shared" si="11"/>
        <v>0</v>
      </c>
      <c r="K170" s="613"/>
      <c r="L170" s="613"/>
      <c r="M170" s="613"/>
      <c r="N170" s="613"/>
      <c r="O170" s="613"/>
      <c r="P170" s="613"/>
    </row>
    <row r="171" spans="2:16" ht="15" customHeight="1" x14ac:dyDescent="0.35">
      <c r="B171" s="38">
        <v>60</v>
      </c>
      <c r="C171" s="645"/>
      <c r="D171" s="645"/>
      <c r="E171" s="645"/>
      <c r="F171" s="644"/>
      <c r="G171" s="452"/>
      <c r="H171" s="169"/>
      <c r="I171" s="453">
        <f t="shared" si="9"/>
        <v>0</v>
      </c>
      <c r="J171" s="612">
        <f t="shared" si="11"/>
        <v>0</v>
      </c>
      <c r="K171" s="613"/>
      <c r="L171" s="613"/>
      <c r="M171" s="613"/>
      <c r="N171" s="613"/>
      <c r="O171" s="613"/>
      <c r="P171" s="613"/>
    </row>
    <row r="172" spans="2:16" ht="15" customHeight="1" x14ac:dyDescent="0.35">
      <c r="B172" s="38">
        <v>61</v>
      </c>
      <c r="C172" s="645"/>
      <c r="D172" s="645"/>
      <c r="E172" s="645"/>
      <c r="F172" s="644"/>
      <c r="G172" s="452"/>
      <c r="H172" s="169"/>
      <c r="I172" s="453">
        <f t="shared" si="9"/>
        <v>0</v>
      </c>
      <c r="J172" s="612">
        <f t="shared" si="11"/>
        <v>0</v>
      </c>
      <c r="K172" s="613"/>
      <c r="L172" s="613"/>
      <c r="M172" s="613"/>
      <c r="N172" s="613"/>
      <c r="O172" s="613"/>
      <c r="P172" s="613"/>
    </row>
    <row r="173" spans="2:16" ht="15" customHeight="1" x14ac:dyDescent="0.35">
      <c r="B173" s="38">
        <v>62</v>
      </c>
      <c r="C173" s="645"/>
      <c r="D173" s="645"/>
      <c r="E173" s="645"/>
      <c r="F173" s="644"/>
      <c r="G173" s="452"/>
      <c r="H173" s="169"/>
      <c r="I173" s="453">
        <f t="shared" si="9"/>
        <v>0</v>
      </c>
      <c r="J173" s="612">
        <f t="shared" si="11"/>
        <v>0</v>
      </c>
      <c r="K173" s="613"/>
      <c r="L173" s="613"/>
      <c r="M173" s="613"/>
      <c r="N173" s="613"/>
      <c r="O173" s="613"/>
      <c r="P173" s="613"/>
    </row>
    <row r="174" spans="2:16" ht="15" customHeight="1" x14ac:dyDescent="0.35">
      <c r="B174" s="38">
        <v>63</v>
      </c>
      <c r="C174" s="645"/>
      <c r="D174" s="645"/>
      <c r="E174" s="645"/>
      <c r="F174" s="644"/>
      <c r="G174" s="452"/>
      <c r="H174" s="169"/>
      <c r="I174" s="453">
        <f t="shared" si="9"/>
        <v>0</v>
      </c>
      <c r="J174" s="612">
        <f t="shared" si="11"/>
        <v>0</v>
      </c>
      <c r="K174" s="613"/>
      <c r="L174" s="613"/>
      <c r="M174" s="613"/>
      <c r="N174" s="613"/>
      <c r="O174" s="613"/>
      <c r="P174" s="613"/>
    </row>
    <row r="175" spans="2:16" ht="15" customHeight="1" x14ac:dyDescent="0.35">
      <c r="B175" s="38">
        <v>64</v>
      </c>
      <c r="C175" s="645"/>
      <c r="D175" s="645"/>
      <c r="E175" s="645"/>
      <c r="F175" s="644"/>
      <c r="G175" s="452"/>
      <c r="H175" s="169"/>
      <c r="I175" s="453">
        <f t="shared" si="9"/>
        <v>0</v>
      </c>
      <c r="J175" s="612">
        <f t="shared" si="11"/>
        <v>0</v>
      </c>
      <c r="K175" s="613"/>
      <c r="L175" s="613"/>
      <c r="M175" s="613"/>
      <c r="N175" s="613"/>
      <c r="O175" s="613"/>
      <c r="P175" s="613"/>
    </row>
    <row r="176" spans="2:16" ht="15" customHeight="1" x14ac:dyDescent="0.35">
      <c r="B176" s="38">
        <v>65</v>
      </c>
      <c r="C176" s="645"/>
      <c r="D176" s="645"/>
      <c r="E176" s="645"/>
      <c r="F176" s="644"/>
      <c r="G176" s="452"/>
      <c r="H176" s="169"/>
      <c r="I176" s="453">
        <f t="shared" si="9"/>
        <v>0</v>
      </c>
      <c r="J176" s="612">
        <f t="shared" si="11"/>
        <v>0</v>
      </c>
      <c r="K176" s="613"/>
      <c r="L176" s="613"/>
      <c r="M176" s="613"/>
      <c r="N176" s="613"/>
      <c r="O176" s="613"/>
      <c r="P176" s="613"/>
    </row>
    <row r="177" spans="2:16" ht="15" customHeight="1" x14ac:dyDescent="0.35">
      <c r="B177" s="38">
        <v>66</v>
      </c>
      <c r="C177" s="645"/>
      <c r="D177" s="645"/>
      <c r="E177" s="645"/>
      <c r="F177" s="644"/>
      <c r="G177" s="452"/>
      <c r="H177" s="169"/>
      <c r="I177" s="453">
        <f t="shared" si="9"/>
        <v>0</v>
      </c>
      <c r="J177" s="612">
        <f t="shared" si="11"/>
        <v>0</v>
      </c>
      <c r="K177" s="613"/>
      <c r="L177" s="613"/>
      <c r="M177" s="613"/>
      <c r="N177" s="613"/>
      <c r="O177" s="613"/>
      <c r="P177" s="613"/>
    </row>
    <row r="178" spans="2:16" ht="15" customHeight="1" x14ac:dyDescent="0.35">
      <c r="B178" s="38">
        <v>67</v>
      </c>
      <c r="C178" s="645"/>
      <c r="D178" s="645"/>
      <c r="E178" s="645"/>
      <c r="F178" s="644"/>
      <c r="G178" s="452"/>
      <c r="H178" s="169"/>
      <c r="I178" s="453">
        <f t="shared" si="9"/>
        <v>0</v>
      </c>
      <c r="J178" s="612">
        <f t="shared" si="11"/>
        <v>0</v>
      </c>
      <c r="K178" s="613"/>
      <c r="L178" s="613"/>
      <c r="M178" s="613"/>
      <c r="N178" s="613"/>
      <c r="O178" s="613"/>
      <c r="P178" s="613"/>
    </row>
    <row r="179" spans="2:16" ht="15" customHeight="1" x14ac:dyDescent="0.35">
      <c r="B179" s="38">
        <v>68</v>
      </c>
      <c r="C179" s="645"/>
      <c r="D179" s="645"/>
      <c r="E179" s="645"/>
      <c r="F179" s="644"/>
      <c r="G179" s="452"/>
      <c r="H179" s="169"/>
      <c r="I179" s="453">
        <f t="shared" si="9"/>
        <v>0</v>
      </c>
      <c r="J179" s="612">
        <f t="shared" si="11"/>
        <v>0</v>
      </c>
      <c r="K179" s="613"/>
      <c r="L179" s="613"/>
      <c r="M179" s="613"/>
      <c r="N179" s="613"/>
      <c r="O179" s="613"/>
      <c r="P179" s="613"/>
    </row>
    <row r="180" spans="2:16" ht="15" customHeight="1" x14ac:dyDescent="0.35">
      <c r="B180" s="38">
        <v>69</v>
      </c>
      <c r="C180" s="645"/>
      <c r="D180" s="645"/>
      <c r="E180" s="645"/>
      <c r="F180" s="644"/>
      <c r="G180" s="452"/>
      <c r="H180" s="169"/>
      <c r="I180" s="453">
        <f t="shared" si="9"/>
        <v>0</v>
      </c>
      <c r="J180" s="612">
        <f t="shared" si="11"/>
        <v>0</v>
      </c>
      <c r="K180" s="613"/>
      <c r="L180" s="613"/>
      <c r="M180" s="613"/>
      <c r="N180" s="613"/>
      <c r="O180" s="613"/>
      <c r="P180" s="613"/>
    </row>
    <row r="181" spans="2:16" ht="15" customHeight="1" x14ac:dyDescent="0.35">
      <c r="B181" s="38">
        <v>70</v>
      </c>
      <c r="C181" s="645"/>
      <c r="D181" s="645"/>
      <c r="E181" s="645"/>
      <c r="F181" s="644"/>
      <c r="G181" s="452"/>
      <c r="H181" s="169"/>
      <c r="I181" s="453">
        <f t="shared" si="9"/>
        <v>0</v>
      </c>
      <c r="J181" s="612">
        <f t="shared" si="11"/>
        <v>0</v>
      </c>
      <c r="K181" s="613"/>
      <c r="L181" s="613"/>
      <c r="M181" s="613"/>
      <c r="N181" s="613"/>
      <c r="O181" s="613"/>
      <c r="P181" s="613"/>
    </row>
    <row r="182" spans="2:16" ht="15" customHeight="1" x14ac:dyDescent="0.35">
      <c r="B182" s="38">
        <v>71</v>
      </c>
      <c r="C182" s="645"/>
      <c r="D182" s="645"/>
      <c r="E182" s="645"/>
      <c r="F182" s="644"/>
      <c r="G182" s="452"/>
      <c r="H182" s="169"/>
      <c r="I182" s="453">
        <f t="shared" si="9"/>
        <v>0</v>
      </c>
      <c r="J182" s="612">
        <f t="shared" si="11"/>
        <v>0</v>
      </c>
      <c r="K182" s="613"/>
      <c r="L182" s="613"/>
      <c r="M182" s="613"/>
      <c r="N182" s="613"/>
      <c r="O182" s="613"/>
      <c r="P182" s="613"/>
    </row>
    <row r="183" spans="2:16" ht="15" customHeight="1" x14ac:dyDescent="0.35">
      <c r="B183" s="38">
        <v>72</v>
      </c>
      <c r="C183" s="645"/>
      <c r="D183" s="645"/>
      <c r="E183" s="645"/>
      <c r="F183" s="644"/>
      <c r="G183" s="452"/>
      <c r="H183" s="169"/>
      <c r="I183" s="453">
        <f t="shared" si="9"/>
        <v>0</v>
      </c>
      <c r="J183" s="612">
        <f t="shared" si="11"/>
        <v>0</v>
      </c>
      <c r="K183" s="613"/>
      <c r="L183" s="613"/>
      <c r="M183" s="613"/>
      <c r="N183" s="613"/>
      <c r="O183" s="613"/>
      <c r="P183" s="613"/>
    </row>
    <row r="184" spans="2:16" ht="15" customHeight="1" x14ac:dyDescent="0.35">
      <c r="B184" s="38">
        <v>73</v>
      </c>
      <c r="C184" s="645"/>
      <c r="D184" s="645"/>
      <c r="E184" s="645"/>
      <c r="F184" s="644"/>
      <c r="G184" s="452"/>
      <c r="H184" s="169"/>
      <c r="I184" s="453">
        <f t="shared" si="9"/>
        <v>0</v>
      </c>
      <c r="J184" s="612">
        <f t="shared" si="11"/>
        <v>0</v>
      </c>
      <c r="K184" s="613"/>
      <c r="L184" s="613"/>
      <c r="M184" s="613"/>
      <c r="N184" s="613"/>
      <c r="O184" s="613"/>
      <c r="P184" s="613"/>
    </row>
    <row r="185" spans="2:16" ht="15" customHeight="1" x14ac:dyDescent="0.35">
      <c r="B185" s="38">
        <v>74</v>
      </c>
      <c r="C185" s="645"/>
      <c r="D185" s="645"/>
      <c r="E185" s="645"/>
      <c r="F185" s="644"/>
      <c r="G185" s="452"/>
      <c r="H185" s="169"/>
      <c r="I185" s="453">
        <f t="shared" si="9"/>
        <v>0</v>
      </c>
      <c r="J185" s="612">
        <f t="shared" si="11"/>
        <v>0</v>
      </c>
      <c r="K185" s="613"/>
      <c r="L185" s="613"/>
      <c r="M185" s="613"/>
      <c r="N185" s="613"/>
      <c r="O185" s="613"/>
      <c r="P185" s="613"/>
    </row>
    <row r="186" spans="2:16" ht="15" customHeight="1" x14ac:dyDescent="0.35">
      <c r="B186" s="38">
        <v>75</v>
      </c>
      <c r="C186" s="645"/>
      <c r="D186" s="645"/>
      <c r="E186" s="645"/>
      <c r="F186" s="644"/>
      <c r="G186" s="452"/>
      <c r="H186" s="169"/>
      <c r="I186" s="453">
        <f t="shared" si="9"/>
        <v>0</v>
      </c>
      <c r="J186" s="612">
        <f t="shared" si="11"/>
        <v>0</v>
      </c>
      <c r="K186" s="613"/>
      <c r="L186" s="613"/>
      <c r="M186" s="613"/>
      <c r="N186" s="613"/>
      <c r="O186" s="613"/>
      <c r="P186" s="613"/>
    </row>
    <row r="187" spans="2:16" ht="15" customHeight="1" x14ac:dyDescent="0.35">
      <c r="B187" s="38">
        <v>76</v>
      </c>
      <c r="C187" s="645"/>
      <c r="D187" s="645"/>
      <c r="E187" s="645"/>
      <c r="F187" s="644"/>
      <c r="G187" s="452"/>
      <c r="H187" s="169"/>
      <c r="I187" s="453">
        <f t="shared" si="9"/>
        <v>0</v>
      </c>
      <c r="J187" s="612">
        <f t="shared" si="11"/>
        <v>0</v>
      </c>
      <c r="K187" s="613"/>
      <c r="L187" s="613"/>
      <c r="M187" s="613"/>
      <c r="N187" s="613"/>
      <c r="O187" s="613"/>
      <c r="P187" s="613"/>
    </row>
    <row r="188" spans="2:16" ht="15" customHeight="1" x14ac:dyDescent="0.35">
      <c r="B188" s="38">
        <v>77</v>
      </c>
      <c r="C188" s="645"/>
      <c r="D188" s="645"/>
      <c r="E188" s="645"/>
      <c r="F188" s="644"/>
      <c r="G188" s="452"/>
      <c r="H188" s="169"/>
      <c r="I188" s="453">
        <f t="shared" si="9"/>
        <v>0</v>
      </c>
      <c r="J188" s="612">
        <f t="shared" si="11"/>
        <v>0</v>
      </c>
      <c r="K188" s="613"/>
      <c r="L188" s="613"/>
      <c r="M188" s="613"/>
      <c r="N188" s="613"/>
      <c r="O188" s="613"/>
      <c r="P188" s="613"/>
    </row>
    <row r="189" spans="2:16" ht="15" customHeight="1" x14ac:dyDescent="0.35">
      <c r="B189" s="38">
        <v>78</v>
      </c>
      <c r="C189" s="645"/>
      <c r="D189" s="645"/>
      <c r="E189" s="645"/>
      <c r="F189" s="644"/>
      <c r="G189" s="452"/>
      <c r="H189" s="169"/>
      <c r="I189" s="453">
        <f t="shared" si="9"/>
        <v>0</v>
      </c>
      <c r="J189" s="612">
        <f t="shared" si="11"/>
        <v>0</v>
      </c>
      <c r="K189" s="613"/>
      <c r="L189" s="613"/>
      <c r="M189" s="613"/>
      <c r="N189" s="613"/>
      <c r="O189" s="613"/>
      <c r="P189" s="613"/>
    </row>
    <row r="190" spans="2:16" ht="15" customHeight="1" x14ac:dyDescent="0.35">
      <c r="B190" s="38">
        <v>79</v>
      </c>
      <c r="C190" s="645"/>
      <c r="D190" s="645"/>
      <c r="E190" s="645"/>
      <c r="F190" s="644"/>
      <c r="G190" s="452"/>
      <c r="H190" s="169"/>
      <c r="I190" s="453">
        <f t="shared" si="9"/>
        <v>0</v>
      </c>
      <c r="J190" s="612">
        <f t="shared" si="11"/>
        <v>0</v>
      </c>
      <c r="K190" s="613"/>
      <c r="L190" s="613"/>
      <c r="M190" s="613"/>
      <c r="N190" s="613"/>
      <c r="O190" s="613"/>
      <c r="P190" s="613"/>
    </row>
    <row r="191" spans="2:16" ht="15" customHeight="1" x14ac:dyDescent="0.35">
      <c r="B191" s="38">
        <v>80</v>
      </c>
      <c r="C191" s="645"/>
      <c r="D191" s="645"/>
      <c r="E191" s="645"/>
      <c r="F191" s="644"/>
      <c r="G191" s="452"/>
      <c r="H191" s="169"/>
      <c r="I191" s="453">
        <f t="shared" si="9"/>
        <v>0</v>
      </c>
      <c r="J191" s="612">
        <f t="shared" si="11"/>
        <v>0</v>
      </c>
      <c r="K191" s="613"/>
      <c r="L191" s="613"/>
      <c r="M191" s="613"/>
      <c r="N191" s="613"/>
      <c r="O191" s="613"/>
      <c r="P191" s="613"/>
    </row>
    <row r="192" spans="2:16" ht="15" customHeight="1" x14ac:dyDescent="0.35">
      <c r="B192" s="38">
        <v>81</v>
      </c>
      <c r="C192" s="645"/>
      <c r="D192" s="645"/>
      <c r="E192" s="645"/>
      <c r="F192" s="644"/>
      <c r="G192" s="452"/>
      <c r="H192" s="169"/>
      <c r="I192" s="453">
        <f t="shared" si="9"/>
        <v>0</v>
      </c>
      <c r="J192" s="612">
        <f t="shared" si="11"/>
        <v>0</v>
      </c>
      <c r="K192" s="613"/>
      <c r="L192" s="613"/>
      <c r="M192" s="613"/>
      <c r="N192" s="613"/>
      <c r="O192" s="613"/>
      <c r="P192" s="613"/>
    </row>
    <row r="193" spans="2:16" ht="15" customHeight="1" x14ac:dyDescent="0.35">
      <c r="B193" s="38">
        <v>82</v>
      </c>
      <c r="C193" s="645"/>
      <c r="D193" s="645"/>
      <c r="E193" s="645"/>
      <c r="F193" s="644"/>
      <c r="G193" s="452"/>
      <c r="H193" s="169"/>
      <c r="I193" s="453">
        <f t="shared" si="9"/>
        <v>0</v>
      </c>
      <c r="J193" s="612">
        <f t="shared" si="11"/>
        <v>0</v>
      </c>
      <c r="K193" s="613"/>
      <c r="L193" s="613"/>
      <c r="M193" s="613"/>
      <c r="N193" s="613"/>
      <c r="O193" s="613"/>
      <c r="P193" s="613"/>
    </row>
    <row r="194" spans="2:16" ht="15" customHeight="1" x14ac:dyDescent="0.35">
      <c r="B194" s="38">
        <v>83</v>
      </c>
      <c r="C194" s="645"/>
      <c r="D194" s="645"/>
      <c r="E194" s="645"/>
      <c r="F194" s="644"/>
      <c r="G194" s="452"/>
      <c r="H194" s="169"/>
      <c r="I194" s="453">
        <f t="shared" ref="I194:I210" si="12">IF(OR(G194=0,H194=0),0,IF((((($O$5^2*G194^2)/$F$5^2)*H194)/((($O$5^2*G194^2)/$F$5^2)+H194))&lt;(($O$5^2*G194^2)/$F$5^2),ROUND((((($O$5^2*G194^2)/$F$5^2)*H194)/((($O$5^2*G194^2)/$F$5^2)+H194)),0),ROUND((($O$5^2*G194^2)/$F$5^2),0)))</f>
        <v>0</v>
      </c>
      <c r="J194" s="612">
        <f t="shared" si="11"/>
        <v>0</v>
      </c>
      <c r="K194" s="613"/>
      <c r="L194" s="613"/>
      <c r="M194" s="613"/>
      <c r="N194" s="613"/>
      <c r="O194" s="613"/>
      <c r="P194" s="613"/>
    </row>
    <row r="195" spans="2:16" ht="15" customHeight="1" x14ac:dyDescent="0.35">
      <c r="B195" s="38">
        <v>84</v>
      </c>
      <c r="C195" s="645"/>
      <c r="D195" s="645"/>
      <c r="E195" s="645"/>
      <c r="F195" s="644"/>
      <c r="G195" s="452"/>
      <c r="H195" s="169"/>
      <c r="I195" s="453">
        <f t="shared" si="12"/>
        <v>0</v>
      </c>
      <c r="J195" s="612">
        <f t="shared" si="11"/>
        <v>0</v>
      </c>
      <c r="K195" s="613"/>
      <c r="L195" s="613"/>
      <c r="M195" s="613"/>
      <c r="N195" s="613"/>
      <c r="O195" s="613"/>
      <c r="P195" s="613"/>
    </row>
    <row r="196" spans="2:16" ht="15" customHeight="1" x14ac:dyDescent="0.35">
      <c r="B196" s="38">
        <v>85</v>
      </c>
      <c r="C196" s="645"/>
      <c r="D196" s="645"/>
      <c r="E196" s="645"/>
      <c r="F196" s="644"/>
      <c r="G196" s="452"/>
      <c r="H196" s="169"/>
      <c r="I196" s="453">
        <f t="shared" si="12"/>
        <v>0</v>
      </c>
      <c r="J196" s="612">
        <f t="shared" si="11"/>
        <v>0</v>
      </c>
      <c r="K196" s="613"/>
      <c r="L196" s="613"/>
      <c r="M196" s="613"/>
      <c r="N196" s="613"/>
      <c r="O196" s="613"/>
      <c r="P196" s="613"/>
    </row>
    <row r="197" spans="2:16" ht="15" customHeight="1" x14ac:dyDescent="0.35">
      <c r="B197" s="38">
        <v>86</v>
      </c>
      <c r="C197" s="645"/>
      <c r="D197" s="645"/>
      <c r="E197" s="645"/>
      <c r="F197" s="644"/>
      <c r="G197" s="452"/>
      <c r="H197" s="169"/>
      <c r="I197" s="453">
        <f t="shared" si="12"/>
        <v>0</v>
      </c>
      <c r="J197" s="612">
        <f t="shared" si="11"/>
        <v>0</v>
      </c>
      <c r="K197" s="613"/>
      <c r="L197" s="613"/>
      <c r="M197" s="613"/>
      <c r="N197" s="613"/>
      <c r="O197" s="613"/>
      <c r="P197" s="613"/>
    </row>
    <row r="198" spans="2:16" ht="15" customHeight="1" x14ac:dyDescent="0.35">
      <c r="B198" s="38">
        <v>87</v>
      </c>
      <c r="C198" s="645"/>
      <c r="D198" s="645"/>
      <c r="E198" s="645"/>
      <c r="F198" s="644"/>
      <c r="G198" s="452"/>
      <c r="H198" s="169"/>
      <c r="I198" s="453">
        <f t="shared" si="12"/>
        <v>0</v>
      </c>
      <c r="J198" s="612">
        <f t="shared" si="11"/>
        <v>0</v>
      </c>
      <c r="K198" s="613"/>
      <c r="L198" s="613"/>
      <c r="M198" s="613"/>
      <c r="N198" s="613"/>
      <c r="O198" s="613"/>
      <c r="P198" s="613"/>
    </row>
    <row r="199" spans="2:16" ht="15" customHeight="1" x14ac:dyDescent="0.35">
      <c r="B199" s="38">
        <v>88</v>
      </c>
      <c r="C199" s="645"/>
      <c r="D199" s="645"/>
      <c r="E199" s="645"/>
      <c r="F199" s="644"/>
      <c r="G199" s="452"/>
      <c r="H199" s="169"/>
      <c r="I199" s="453">
        <f t="shared" si="12"/>
        <v>0</v>
      </c>
      <c r="J199" s="612">
        <f t="shared" si="11"/>
        <v>0</v>
      </c>
      <c r="K199" s="613"/>
      <c r="L199" s="613"/>
      <c r="M199" s="613"/>
      <c r="N199" s="613"/>
      <c r="O199" s="613"/>
      <c r="P199" s="613"/>
    </row>
    <row r="200" spans="2:16" ht="15" customHeight="1" x14ac:dyDescent="0.35">
      <c r="B200" s="38">
        <v>89</v>
      </c>
      <c r="C200" s="645"/>
      <c r="D200" s="645"/>
      <c r="E200" s="645"/>
      <c r="F200" s="644"/>
      <c r="G200" s="452"/>
      <c r="H200" s="169"/>
      <c r="I200" s="453">
        <f t="shared" si="12"/>
        <v>0</v>
      </c>
      <c r="J200" s="612">
        <f t="shared" si="11"/>
        <v>0</v>
      </c>
      <c r="K200" s="613"/>
      <c r="L200" s="613"/>
      <c r="M200" s="613"/>
      <c r="N200" s="613"/>
      <c r="O200" s="613"/>
      <c r="P200" s="613"/>
    </row>
    <row r="201" spans="2:16" ht="15" customHeight="1" x14ac:dyDescent="0.35">
      <c r="B201" s="38">
        <v>90</v>
      </c>
      <c r="C201" s="645"/>
      <c r="D201" s="645"/>
      <c r="E201" s="645"/>
      <c r="F201" s="644"/>
      <c r="G201" s="452"/>
      <c r="H201" s="169"/>
      <c r="I201" s="453">
        <f t="shared" si="12"/>
        <v>0</v>
      </c>
      <c r="J201" s="612">
        <f t="shared" si="11"/>
        <v>0</v>
      </c>
      <c r="K201" s="613"/>
      <c r="L201" s="613"/>
      <c r="M201" s="613"/>
      <c r="N201" s="613"/>
      <c r="O201" s="613"/>
      <c r="P201" s="613"/>
    </row>
    <row r="202" spans="2:16" ht="15" customHeight="1" x14ac:dyDescent="0.35">
      <c r="B202" s="38">
        <v>91</v>
      </c>
      <c r="C202" s="645"/>
      <c r="D202" s="645"/>
      <c r="E202" s="645"/>
      <c r="F202" s="644"/>
      <c r="G202" s="452"/>
      <c r="H202" s="169"/>
      <c r="I202" s="453">
        <f t="shared" si="12"/>
        <v>0</v>
      </c>
      <c r="J202" s="612">
        <f t="shared" si="11"/>
        <v>0</v>
      </c>
      <c r="K202" s="613"/>
      <c r="L202" s="613"/>
      <c r="M202" s="613"/>
      <c r="N202" s="613"/>
      <c r="O202" s="613"/>
      <c r="P202" s="613"/>
    </row>
    <row r="203" spans="2:16" ht="15" customHeight="1" x14ac:dyDescent="0.35">
      <c r="B203" s="38">
        <v>92</v>
      </c>
      <c r="C203" s="645"/>
      <c r="D203" s="645"/>
      <c r="E203" s="645"/>
      <c r="F203" s="644"/>
      <c r="G203" s="452"/>
      <c r="H203" s="169"/>
      <c r="I203" s="453">
        <f t="shared" si="12"/>
        <v>0</v>
      </c>
      <c r="J203" s="612">
        <f t="shared" si="11"/>
        <v>0</v>
      </c>
      <c r="K203" s="613"/>
      <c r="L203" s="613"/>
      <c r="M203" s="613"/>
      <c r="N203" s="613"/>
      <c r="O203" s="613"/>
      <c r="P203" s="613"/>
    </row>
    <row r="204" spans="2:16" ht="15" customHeight="1" x14ac:dyDescent="0.35">
      <c r="B204" s="38">
        <v>93</v>
      </c>
      <c r="C204" s="645"/>
      <c r="D204" s="645"/>
      <c r="E204" s="645"/>
      <c r="F204" s="644"/>
      <c r="G204" s="452"/>
      <c r="H204" s="169"/>
      <c r="I204" s="453">
        <f t="shared" si="12"/>
        <v>0</v>
      </c>
      <c r="J204" s="612">
        <f t="shared" si="11"/>
        <v>0</v>
      </c>
      <c r="K204" s="613"/>
      <c r="L204" s="613"/>
      <c r="M204" s="613"/>
      <c r="N204" s="613"/>
      <c r="O204" s="613"/>
      <c r="P204" s="613"/>
    </row>
    <row r="205" spans="2:16" ht="15" customHeight="1" x14ac:dyDescent="0.35">
      <c r="B205" s="38">
        <v>94</v>
      </c>
      <c r="C205" s="645"/>
      <c r="D205" s="645"/>
      <c r="E205" s="645"/>
      <c r="F205" s="644"/>
      <c r="G205" s="452"/>
      <c r="H205" s="169"/>
      <c r="I205" s="453">
        <f t="shared" si="12"/>
        <v>0</v>
      </c>
      <c r="J205" s="612">
        <f t="shared" si="11"/>
        <v>0</v>
      </c>
      <c r="K205" s="613"/>
      <c r="L205" s="613"/>
      <c r="M205" s="613"/>
      <c r="N205" s="613"/>
      <c r="O205" s="613"/>
      <c r="P205" s="613"/>
    </row>
    <row r="206" spans="2:16" ht="15" customHeight="1" x14ac:dyDescent="0.35">
      <c r="B206" s="38">
        <v>95</v>
      </c>
      <c r="C206" s="645"/>
      <c r="D206" s="645"/>
      <c r="E206" s="645"/>
      <c r="F206" s="644"/>
      <c r="G206" s="452"/>
      <c r="H206" s="169"/>
      <c r="I206" s="453">
        <f t="shared" si="12"/>
        <v>0</v>
      </c>
      <c r="J206" s="612">
        <f t="shared" si="11"/>
        <v>0</v>
      </c>
      <c r="K206" s="613"/>
      <c r="L206" s="613"/>
      <c r="M206" s="613"/>
      <c r="N206" s="613"/>
      <c r="O206" s="613"/>
      <c r="P206" s="613"/>
    </row>
    <row r="207" spans="2:16" ht="15" customHeight="1" x14ac:dyDescent="0.35">
      <c r="B207" s="38">
        <v>96</v>
      </c>
      <c r="C207" s="645"/>
      <c r="D207" s="645"/>
      <c r="E207" s="645"/>
      <c r="F207" s="644"/>
      <c r="G207" s="452"/>
      <c r="H207" s="169"/>
      <c r="I207" s="453">
        <f t="shared" si="12"/>
        <v>0</v>
      </c>
      <c r="J207" s="612">
        <f t="shared" si="11"/>
        <v>0</v>
      </c>
      <c r="K207" s="613"/>
      <c r="L207" s="613"/>
      <c r="M207" s="613"/>
      <c r="N207" s="613"/>
      <c r="O207" s="613"/>
      <c r="P207" s="613"/>
    </row>
    <row r="208" spans="2:16" ht="15" customHeight="1" x14ac:dyDescent="0.35">
      <c r="B208" s="38">
        <v>97</v>
      </c>
      <c r="C208" s="645"/>
      <c r="D208" s="645"/>
      <c r="E208" s="645"/>
      <c r="F208" s="644"/>
      <c r="G208" s="452"/>
      <c r="H208" s="169"/>
      <c r="I208" s="453">
        <f t="shared" si="12"/>
        <v>0</v>
      </c>
      <c r="J208" s="612">
        <f t="shared" si="11"/>
        <v>0</v>
      </c>
      <c r="K208" s="613"/>
      <c r="L208" s="613"/>
      <c r="M208" s="613"/>
      <c r="N208" s="613"/>
      <c r="O208" s="613"/>
      <c r="P208" s="613"/>
    </row>
    <row r="209" spans="2:16" ht="15" customHeight="1" x14ac:dyDescent="0.35">
      <c r="B209" s="38">
        <v>98</v>
      </c>
      <c r="C209" s="645"/>
      <c r="D209" s="645"/>
      <c r="E209" s="645"/>
      <c r="F209" s="644"/>
      <c r="G209" s="452"/>
      <c r="H209" s="169"/>
      <c r="I209" s="453">
        <f t="shared" si="12"/>
        <v>0</v>
      </c>
      <c r="J209" s="612">
        <f t="shared" si="11"/>
        <v>0</v>
      </c>
      <c r="K209" s="613"/>
      <c r="L209" s="613"/>
      <c r="M209" s="613"/>
      <c r="N209" s="613"/>
      <c r="O209" s="613"/>
      <c r="P209" s="613"/>
    </row>
    <row r="210" spans="2:16" ht="15" customHeight="1" x14ac:dyDescent="0.35">
      <c r="B210" s="38">
        <v>99</v>
      </c>
      <c r="C210" s="645"/>
      <c r="D210" s="645"/>
      <c r="E210" s="645"/>
      <c r="F210" s="644"/>
      <c r="G210" s="452"/>
      <c r="H210" s="169"/>
      <c r="I210" s="453">
        <f t="shared" si="12"/>
        <v>0</v>
      </c>
      <c r="J210" s="612">
        <f t="shared" si="11"/>
        <v>0</v>
      </c>
      <c r="K210" s="613"/>
      <c r="L210" s="613"/>
      <c r="M210" s="613"/>
      <c r="N210" s="613"/>
      <c r="O210" s="613"/>
      <c r="P210" s="613"/>
    </row>
    <row r="211" spans="2:16" ht="15" customHeight="1" x14ac:dyDescent="0.35">
      <c r="B211" s="38">
        <v>100</v>
      </c>
      <c r="C211" s="279"/>
      <c r="D211" s="279"/>
      <c r="E211" s="279"/>
      <c r="F211" s="280"/>
      <c r="G211" s="452"/>
      <c r="H211" s="169"/>
      <c r="I211" s="453">
        <f t="shared" si="9"/>
        <v>0</v>
      </c>
      <c r="J211" s="612">
        <f t="shared" si="8"/>
        <v>0</v>
      </c>
      <c r="K211" s="613"/>
      <c r="L211" s="613"/>
      <c r="M211" s="613"/>
      <c r="N211" s="613"/>
      <c r="O211" s="613"/>
      <c r="P211" s="613"/>
    </row>
    <row r="212" spans="2:16" s="175" customFormat="1" ht="15" customHeight="1" x14ac:dyDescent="0.35">
      <c r="B212" s="455" t="s">
        <v>989</v>
      </c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</row>
    <row r="213" spans="2:16" s="175" customFormat="1" ht="15" customHeight="1" x14ac:dyDescent="0.35">
      <c r="B213" s="426"/>
      <c r="C213" s="427"/>
      <c r="D213" s="427"/>
      <c r="E213" s="427"/>
      <c r="F213" s="427"/>
      <c r="G213" s="427"/>
      <c r="H213" s="427"/>
      <c r="I213" s="423"/>
      <c r="J213" s="428" t="s">
        <v>984</v>
      </c>
      <c r="K213" s="617"/>
      <c r="L213" s="617"/>
      <c r="M213" s="617"/>
      <c r="N213" s="617"/>
      <c r="O213" s="617"/>
      <c r="P213" s="617"/>
    </row>
    <row r="214" spans="2:16" s="175" customFormat="1" ht="15" customHeight="1" x14ac:dyDescent="0.35">
      <c r="B214" s="426"/>
      <c r="C214" s="427"/>
      <c r="D214" s="427"/>
      <c r="E214" s="427"/>
      <c r="F214" s="427"/>
      <c r="G214" s="427"/>
      <c r="H214" s="427"/>
      <c r="I214" s="423"/>
      <c r="J214" s="428" t="s">
        <v>985</v>
      </c>
      <c r="K214" s="604"/>
      <c r="L214" s="604"/>
      <c r="M214" s="604"/>
      <c r="N214" s="604"/>
      <c r="O214" s="604"/>
      <c r="P214" s="604"/>
    </row>
    <row r="215" spans="2:16" s="175" customFormat="1" ht="15" customHeight="1" x14ac:dyDescent="0.35">
      <c r="B215" s="426"/>
      <c r="C215" s="427"/>
      <c r="D215" s="427"/>
      <c r="E215" s="427"/>
      <c r="F215" s="427"/>
      <c r="G215" s="427"/>
      <c r="H215" s="427"/>
      <c r="I215" s="423"/>
      <c r="J215" s="428" t="s">
        <v>986</v>
      </c>
      <c r="K215" s="621"/>
      <c r="L215" s="621"/>
      <c r="M215" s="621"/>
      <c r="N215" s="621"/>
      <c r="O215" s="621"/>
      <c r="P215" s="621"/>
    </row>
    <row r="216" spans="2:16" s="175" customFormat="1" ht="15" customHeight="1" x14ac:dyDescent="0.35">
      <c r="B216" s="426"/>
      <c r="C216" s="427"/>
      <c r="D216" s="427"/>
      <c r="E216" s="427"/>
      <c r="F216" s="427"/>
      <c r="G216" s="427"/>
      <c r="H216" s="427"/>
      <c r="I216" s="423"/>
      <c r="J216" s="428" t="s">
        <v>987</v>
      </c>
      <c r="K216" s="621"/>
      <c r="L216" s="621"/>
      <c r="M216" s="621"/>
      <c r="N216" s="621"/>
      <c r="O216" s="621"/>
      <c r="P216" s="621"/>
    </row>
    <row r="217" spans="2:16" s="175" customFormat="1" ht="15" customHeight="1" x14ac:dyDescent="0.35">
      <c r="B217" s="426"/>
      <c r="C217" s="427"/>
      <c r="D217" s="427"/>
      <c r="E217" s="427"/>
      <c r="F217" s="427"/>
      <c r="G217" s="427"/>
      <c r="H217" s="427"/>
      <c r="I217" s="423"/>
      <c r="J217" s="428" t="s">
        <v>988</v>
      </c>
      <c r="K217" s="617"/>
      <c r="L217" s="617"/>
      <c r="M217" s="617"/>
      <c r="N217" s="617"/>
      <c r="O217" s="617"/>
      <c r="P217" s="617"/>
    </row>
    <row r="218" spans="2:16" s="175" customFormat="1" ht="15" customHeight="1" x14ac:dyDescent="0.35">
      <c r="B218" s="426"/>
      <c r="C218" s="427"/>
      <c r="D218" s="427"/>
      <c r="E218" s="427"/>
      <c r="F218" s="427"/>
      <c r="G218" s="427"/>
      <c r="H218" s="427"/>
      <c r="I218" s="423"/>
      <c r="J218" s="428" t="s">
        <v>509</v>
      </c>
      <c r="K218" s="603"/>
      <c r="L218" s="603"/>
      <c r="M218" s="603"/>
      <c r="N218" s="603"/>
      <c r="O218" s="603"/>
      <c r="P218" s="603"/>
    </row>
    <row r="219" spans="2:16" s="175" customFormat="1" ht="15" customHeight="1" x14ac:dyDescent="0.35">
      <c r="B219" s="426"/>
      <c r="C219" s="427"/>
      <c r="D219" s="427"/>
      <c r="E219" s="427"/>
      <c r="F219" s="427"/>
      <c r="G219" s="427"/>
      <c r="H219" s="427"/>
      <c r="I219" s="423"/>
      <c r="J219" s="428" t="s">
        <v>510</v>
      </c>
      <c r="K219" s="281"/>
      <c r="L219" s="281"/>
      <c r="M219" s="281"/>
      <c r="N219" s="281"/>
      <c r="O219" s="281"/>
      <c r="P219" s="281"/>
    </row>
    <row r="220" spans="2:16" ht="15" customHeight="1" x14ac:dyDescent="0.35">
      <c r="B220" s="313" t="s">
        <v>412</v>
      </c>
      <c r="C220" s="313"/>
      <c r="D220" s="313"/>
      <c r="E220" s="313"/>
      <c r="F220" s="313"/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</row>
    <row r="221" spans="2:16" ht="15" customHeight="1" x14ac:dyDescent="0.35">
      <c r="B221" s="444" t="s">
        <v>701</v>
      </c>
      <c r="C221" s="444"/>
      <c r="D221" s="444"/>
      <c r="E221" s="444"/>
      <c r="F221" s="444"/>
      <c r="G221" s="444"/>
      <c r="H221" s="444"/>
      <c r="I221" s="444"/>
      <c r="J221" s="444"/>
      <c r="K221" s="449" t="s">
        <v>1001</v>
      </c>
      <c r="L221" s="449"/>
      <c r="M221" s="449"/>
      <c r="N221" s="449"/>
      <c r="O221" s="449"/>
      <c r="P221" s="449"/>
    </row>
    <row r="222" spans="2:16" ht="15" customHeight="1" x14ac:dyDescent="0.35">
      <c r="B222" s="446"/>
      <c r="C222" s="454" t="s">
        <v>95</v>
      </c>
      <c r="D222" s="454"/>
      <c r="E222" s="454"/>
      <c r="F222" s="445"/>
      <c r="G222" s="447" t="s">
        <v>135</v>
      </c>
      <c r="H222" s="435" t="s">
        <v>131</v>
      </c>
      <c r="I222" s="435" t="s">
        <v>130</v>
      </c>
      <c r="J222" s="421" t="s">
        <v>978</v>
      </c>
      <c r="K222" s="421" t="s">
        <v>893</v>
      </c>
      <c r="L222" s="421" t="s">
        <v>894</v>
      </c>
      <c r="M222" s="421" t="s">
        <v>895</v>
      </c>
      <c r="N222" s="421" t="s">
        <v>896</v>
      </c>
      <c r="O222" s="421" t="s">
        <v>897</v>
      </c>
      <c r="P222" s="421" t="s">
        <v>898</v>
      </c>
    </row>
    <row r="223" spans="2:16" ht="15" customHeight="1" x14ac:dyDescent="0.35">
      <c r="B223" s="38">
        <v>1</v>
      </c>
      <c r="C223" s="279"/>
      <c r="D223" s="279"/>
      <c r="E223" s="279"/>
      <c r="F223" s="280"/>
      <c r="G223" s="452"/>
      <c r="H223" s="169"/>
      <c r="I223" s="453">
        <f t="shared" ref="I223:I272" si="13">IF(OR(G223=0,H223=0),0,IF((((($O$5^2*G223^2)/$F$5^2)*H223)/((($O$5^2*G223^2)/$F$5^2)+H223))&lt;(($O$5^2*G223^2)/$F$5^2),ROUND((((($O$5^2*G223^2)/$F$5^2)*H223)/((($O$5^2*G223^2)/$F$5^2)+H223)),0),ROUND((($O$5^2*G223^2)/$F$5^2),0)))</f>
        <v>0</v>
      </c>
      <c r="J223" s="612">
        <f t="shared" ref="J223:J272" si="14">IF(ISERR(SMALL(K223:P223,1)),0,SMALL(K223:P223,1))</f>
        <v>0</v>
      </c>
      <c r="K223" s="613"/>
      <c r="L223" s="613"/>
      <c r="M223" s="613"/>
      <c r="N223" s="613"/>
      <c r="O223" s="613"/>
      <c r="P223" s="613"/>
    </row>
    <row r="224" spans="2:16" ht="15" customHeight="1" x14ac:dyDescent="0.35">
      <c r="B224" s="38">
        <v>2</v>
      </c>
      <c r="C224" s="279"/>
      <c r="D224" s="279"/>
      <c r="E224" s="279"/>
      <c r="F224" s="280"/>
      <c r="G224" s="452"/>
      <c r="H224" s="169"/>
      <c r="I224" s="453">
        <f t="shared" si="13"/>
        <v>0</v>
      </c>
      <c r="J224" s="612">
        <f t="shared" si="14"/>
        <v>0</v>
      </c>
      <c r="K224" s="613"/>
      <c r="L224" s="613"/>
      <c r="M224" s="613"/>
      <c r="N224" s="613"/>
      <c r="O224" s="613"/>
      <c r="P224" s="613"/>
    </row>
    <row r="225" spans="2:16" ht="15" customHeight="1" x14ac:dyDescent="0.35">
      <c r="B225" s="38">
        <v>3</v>
      </c>
      <c r="C225" s="279"/>
      <c r="D225" s="279"/>
      <c r="E225" s="279"/>
      <c r="F225" s="280"/>
      <c r="G225" s="452"/>
      <c r="H225" s="169"/>
      <c r="I225" s="453">
        <f t="shared" si="13"/>
        <v>0</v>
      </c>
      <c r="J225" s="612">
        <f t="shared" si="14"/>
        <v>0</v>
      </c>
      <c r="K225" s="613"/>
      <c r="L225" s="613"/>
      <c r="M225" s="613"/>
      <c r="N225" s="613"/>
      <c r="O225" s="613"/>
      <c r="P225" s="613"/>
    </row>
    <row r="226" spans="2:16" ht="15" customHeight="1" x14ac:dyDescent="0.35">
      <c r="B226" s="38">
        <v>4</v>
      </c>
      <c r="C226" s="279"/>
      <c r="D226" s="279"/>
      <c r="E226" s="279"/>
      <c r="F226" s="280"/>
      <c r="G226" s="452"/>
      <c r="H226" s="169"/>
      <c r="I226" s="453">
        <f t="shared" si="13"/>
        <v>0</v>
      </c>
      <c r="J226" s="612">
        <f t="shared" si="14"/>
        <v>0</v>
      </c>
      <c r="K226" s="613"/>
      <c r="L226" s="613"/>
      <c r="M226" s="613"/>
      <c r="N226" s="613"/>
      <c r="O226" s="613"/>
      <c r="P226" s="613"/>
    </row>
    <row r="227" spans="2:16" ht="15" customHeight="1" x14ac:dyDescent="0.35">
      <c r="B227" s="38">
        <v>5</v>
      </c>
      <c r="C227" s="279"/>
      <c r="D227" s="279"/>
      <c r="E227" s="279"/>
      <c r="F227" s="280"/>
      <c r="G227" s="452"/>
      <c r="H227" s="169"/>
      <c r="I227" s="453">
        <f t="shared" si="13"/>
        <v>0</v>
      </c>
      <c r="J227" s="612">
        <f t="shared" si="14"/>
        <v>0</v>
      </c>
      <c r="K227" s="613"/>
      <c r="L227" s="613"/>
      <c r="M227" s="613"/>
      <c r="N227" s="613"/>
      <c r="O227" s="613"/>
      <c r="P227" s="613"/>
    </row>
    <row r="228" spans="2:16" ht="15" customHeight="1" x14ac:dyDescent="0.35">
      <c r="B228" s="38">
        <v>6</v>
      </c>
      <c r="C228" s="279"/>
      <c r="D228" s="279"/>
      <c r="E228" s="279"/>
      <c r="F228" s="280"/>
      <c r="G228" s="452"/>
      <c r="H228" s="169"/>
      <c r="I228" s="453">
        <f t="shared" si="13"/>
        <v>0</v>
      </c>
      <c r="J228" s="612">
        <f t="shared" si="14"/>
        <v>0</v>
      </c>
      <c r="K228" s="613"/>
      <c r="L228" s="613"/>
      <c r="M228" s="613"/>
      <c r="N228" s="613"/>
      <c r="O228" s="613"/>
      <c r="P228" s="613"/>
    </row>
    <row r="229" spans="2:16" ht="15" customHeight="1" x14ac:dyDescent="0.35">
      <c r="B229" s="38">
        <v>7</v>
      </c>
      <c r="C229" s="279"/>
      <c r="D229" s="279"/>
      <c r="E229" s="279"/>
      <c r="F229" s="280"/>
      <c r="G229" s="452"/>
      <c r="H229" s="169"/>
      <c r="I229" s="453">
        <f t="shared" si="13"/>
        <v>0</v>
      </c>
      <c r="J229" s="612">
        <f t="shared" si="14"/>
        <v>0</v>
      </c>
      <c r="K229" s="613"/>
      <c r="L229" s="613"/>
      <c r="M229" s="613"/>
      <c r="N229" s="613"/>
      <c r="O229" s="613"/>
      <c r="P229" s="613"/>
    </row>
    <row r="230" spans="2:16" ht="15" customHeight="1" x14ac:dyDescent="0.35">
      <c r="B230" s="38">
        <v>8</v>
      </c>
      <c r="C230" s="279"/>
      <c r="D230" s="279"/>
      <c r="E230" s="279"/>
      <c r="F230" s="280"/>
      <c r="G230" s="452"/>
      <c r="H230" s="169"/>
      <c r="I230" s="453">
        <f t="shared" si="13"/>
        <v>0</v>
      </c>
      <c r="J230" s="612">
        <f t="shared" si="14"/>
        <v>0</v>
      </c>
      <c r="K230" s="613"/>
      <c r="L230" s="613"/>
      <c r="M230" s="613"/>
      <c r="N230" s="613"/>
      <c r="O230" s="613"/>
      <c r="P230" s="613"/>
    </row>
    <row r="231" spans="2:16" ht="15" customHeight="1" x14ac:dyDescent="0.35">
      <c r="B231" s="38">
        <v>9</v>
      </c>
      <c r="C231" s="279"/>
      <c r="D231" s="279"/>
      <c r="E231" s="279"/>
      <c r="F231" s="280"/>
      <c r="G231" s="452"/>
      <c r="H231" s="169"/>
      <c r="I231" s="453">
        <f t="shared" si="13"/>
        <v>0</v>
      </c>
      <c r="J231" s="612">
        <f t="shared" si="14"/>
        <v>0</v>
      </c>
      <c r="K231" s="613"/>
      <c r="L231" s="613"/>
      <c r="M231" s="613"/>
      <c r="N231" s="613"/>
      <c r="O231" s="613"/>
      <c r="P231" s="613"/>
    </row>
    <row r="232" spans="2:16" ht="15" customHeight="1" x14ac:dyDescent="0.35">
      <c r="B232" s="38">
        <v>10</v>
      </c>
      <c r="C232" s="279"/>
      <c r="D232" s="279"/>
      <c r="E232" s="279"/>
      <c r="F232" s="280"/>
      <c r="G232" s="452"/>
      <c r="H232" s="169"/>
      <c r="I232" s="453">
        <f t="shared" si="13"/>
        <v>0</v>
      </c>
      <c r="J232" s="612">
        <f t="shared" si="14"/>
        <v>0</v>
      </c>
      <c r="K232" s="613"/>
      <c r="L232" s="613"/>
      <c r="M232" s="613"/>
      <c r="N232" s="613"/>
      <c r="O232" s="613"/>
      <c r="P232" s="613"/>
    </row>
    <row r="233" spans="2:16" ht="15" customHeight="1" x14ac:dyDescent="0.35">
      <c r="B233" s="38">
        <v>11</v>
      </c>
      <c r="C233" s="279"/>
      <c r="D233" s="279"/>
      <c r="E233" s="279"/>
      <c r="F233" s="280"/>
      <c r="G233" s="452"/>
      <c r="H233" s="169"/>
      <c r="I233" s="453">
        <f t="shared" si="13"/>
        <v>0</v>
      </c>
      <c r="J233" s="612">
        <f t="shared" si="14"/>
        <v>0</v>
      </c>
      <c r="K233" s="613"/>
      <c r="L233" s="613"/>
      <c r="M233" s="613"/>
      <c r="N233" s="613"/>
      <c r="O233" s="613"/>
      <c r="P233" s="613"/>
    </row>
    <row r="234" spans="2:16" ht="15" customHeight="1" x14ac:dyDescent="0.35">
      <c r="B234" s="38">
        <v>12</v>
      </c>
      <c r="C234" s="279"/>
      <c r="D234" s="279"/>
      <c r="E234" s="279"/>
      <c r="F234" s="280"/>
      <c r="G234" s="452"/>
      <c r="H234" s="169"/>
      <c r="I234" s="453">
        <f t="shared" si="13"/>
        <v>0</v>
      </c>
      <c r="J234" s="612">
        <f t="shared" si="14"/>
        <v>0</v>
      </c>
      <c r="K234" s="613"/>
      <c r="L234" s="613"/>
      <c r="M234" s="613"/>
      <c r="N234" s="613"/>
      <c r="O234" s="613"/>
      <c r="P234" s="613"/>
    </row>
    <row r="235" spans="2:16" ht="15" customHeight="1" x14ac:dyDescent="0.35">
      <c r="B235" s="38">
        <v>13</v>
      </c>
      <c r="C235" s="279"/>
      <c r="D235" s="279"/>
      <c r="E235" s="279"/>
      <c r="F235" s="280"/>
      <c r="G235" s="452"/>
      <c r="H235" s="169"/>
      <c r="I235" s="453">
        <f t="shared" si="13"/>
        <v>0</v>
      </c>
      <c r="J235" s="612">
        <f t="shared" si="14"/>
        <v>0</v>
      </c>
      <c r="K235" s="613"/>
      <c r="L235" s="613"/>
      <c r="M235" s="613"/>
      <c r="N235" s="613"/>
      <c r="O235" s="613"/>
      <c r="P235" s="613"/>
    </row>
    <row r="236" spans="2:16" ht="15" customHeight="1" x14ac:dyDescent="0.35">
      <c r="B236" s="38">
        <v>14</v>
      </c>
      <c r="C236" s="279"/>
      <c r="D236" s="279"/>
      <c r="E236" s="279"/>
      <c r="F236" s="280"/>
      <c r="G236" s="452"/>
      <c r="H236" s="169"/>
      <c r="I236" s="453">
        <f t="shared" si="13"/>
        <v>0</v>
      </c>
      <c r="J236" s="612">
        <f t="shared" si="14"/>
        <v>0</v>
      </c>
      <c r="K236" s="613"/>
      <c r="L236" s="613"/>
      <c r="M236" s="613"/>
      <c r="N236" s="613"/>
      <c r="O236" s="613"/>
      <c r="P236" s="613"/>
    </row>
    <row r="237" spans="2:16" ht="15" customHeight="1" x14ac:dyDescent="0.35">
      <c r="B237" s="38">
        <v>15</v>
      </c>
      <c r="C237" s="279"/>
      <c r="D237" s="279"/>
      <c r="E237" s="279"/>
      <c r="F237" s="280"/>
      <c r="G237" s="452"/>
      <c r="H237" s="169"/>
      <c r="I237" s="453">
        <f t="shared" si="13"/>
        <v>0</v>
      </c>
      <c r="J237" s="612">
        <f t="shared" si="14"/>
        <v>0</v>
      </c>
      <c r="K237" s="613"/>
      <c r="L237" s="613"/>
      <c r="M237" s="613"/>
      <c r="N237" s="613"/>
      <c r="O237" s="613"/>
      <c r="P237" s="613"/>
    </row>
    <row r="238" spans="2:16" ht="15" customHeight="1" x14ac:dyDescent="0.35">
      <c r="B238" s="38">
        <v>16</v>
      </c>
      <c r="C238" s="279"/>
      <c r="D238" s="279"/>
      <c r="E238" s="279"/>
      <c r="F238" s="280"/>
      <c r="G238" s="452"/>
      <c r="H238" s="169"/>
      <c r="I238" s="453">
        <f t="shared" si="13"/>
        <v>0</v>
      </c>
      <c r="J238" s="612">
        <f t="shared" si="14"/>
        <v>0</v>
      </c>
      <c r="K238" s="613"/>
      <c r="L238" s="613"/>
      <c r="M238" s="613"/>
      <c r="N238" s="613"/>
      <c r="O238" s="613"/>
      <c r="P238" s="613"/>
    </row>
    <row r="239" spans="2:16" ht="15" customHeight="1" x14ac:dyDescent="0.35">
      <c r="B239" s="38">
        <v>17</v>
      </c>
      <c r="C239" s="279"/>
      <c r="D239" s="279"/>
      <c r="E239" s="279"/>
      <c r="F239" s="280"/>
      <c r="G239" s="452"/>
      <c r="H239" s="169"/>
      <c r="I239" s="453">
        <f t="shared" si="13"/>
        <v>0</v>
      </c>
      <c r="J239" s="612">
        <f t="shared" si="14"/>
        <v>0</v>
      </c>
      <c r="K239" s="613"/>
      <c r="L239" s="613"/>
      <c r="M239" s="613"/>
      <c r="N239" s="613"/>
      <c r="O239" s="613"/>
      <c r="P239" s="613"/>
    </row>
    <row r="240" spans="2:16" ht="15" customHeight="1" x14ac:dyDescent="0.35">
      <c r="B240" s="38">
        <v>18</v>
      </c>
      <c r="C240" s="279"/>
      <c r="D240" s="279"/>
      <c r="E240" s="279"/>
      <c r="F240" s="280"/>
      <c r="G240" s="452"/>
      <c r="H240" s="169"/>
      <c r="I240" s="453">
        <f t="shared" si="13"/>
        <v>0</v>
      </c>
      <c r="J240" s="612">
        <f t="shared" si="14"/>
        <v>0</v>
      </c>
      <c r="K240" s="613"/>
      <c r="L240" s="613"/>
      <c r="M240" s="613"/>
      <c r="N240" s="613"/>
      <c r="O240" s="613"/>
      <c r="P240" s="613"/>
    </row>
    <row r="241" spans="2:16" ht="15" customHeight="1" x14ac:dyDescent="0.35">
      <c r="B241" s="38">
        <v>19</v>
      </c>
      <c r="C241" s="279"/>
      <c r="D241" s="279"/>
      <c r="E241" s="279"/>
      <c r="F241" s="280"/>
      <c r="G241" s="452"/>
      <c r="H241" s="169"/>
      <c r="I241" s="453">
        <f t="shared" si="13"/>
        <v>0</v>
      </c>
      <c r="J241" s="612">
        <f t="shared" si="14"/>
        <v>0</v>
      </c>
      <c r="K241" s="613"/>
      <c r="L241" s="613"/>
      <c r="M241" s="613"/>
      <c r="N241" s="613"/>
      <c r="O241" s="613"/>
      <c r="P241" s="613"/>
    </row>
    <row r="242" spans="2:16" ht="15" customHeight="1" x14ac:dyDescent="0.35">
      <c r="B242" s="38">
        <v>20</v>
      </c>
      <c r="C242" s="645"/>
      <c r="D242" s="645"/>
      <c r="E242" s="645"/>
      <c r="F242" s="644"/>
      <c r="G242" s="452"/>
      <c r="H242" s="169"/>
      <c r="I242" s="453">
        <f t="shared" ref="I242:I253" si="15">IF(OR(G242=0,H242=0),0,IF((((($O$5^2*G242^2)/$F$5^2)*H242)/((($O$5^2*G242^2)/$F$5^2)+H242))&lt;(($O$5^2*G242^2)/$F$5^2),ROUND((((($O$5^2*G242^2)/$F$5^2)*H242)/((($O$5^2*G242^2)/$F$5^2)+H242)),0),ROUND((($O$5^2*G242^2)/$F$5^2),0)))</f>
        <v>0</v>
      </c>
      <c r="J242" s="612">
        <f t="shared" ref="J242:J253" si="16">IF(ISERR(SMALL(K242:P242,1)),0,SMALL(K242:P242,1))</f>
        <v>0</v>
      </c>
      <c r="K242" s="613"/>
      <c r="L242" s="613"/>
      <c r="M242" s="613"/>
      <c r="N242" s="613"/>
      <c r="O242" s="613"/>
      <c r="P242" s="613"/>
    </row>
    <row r="243" spans="2:16" ht="15" customHeight="1" x14ac:dyDescent="0.35">
      <c r="B243" s="38">
        <v>21</v>
      </c>
      <c r="C243" s="645"/>
      <c r="D243" s="645"/>
      <c r="E243" s="645"/>
      <c r="F243" s="644"/>
      <c r="G243" s="452"/>
      <c r="H243" s="169"/>
      <c r="I243" s="453">
        <f t="shared" si="15"/>
        <v>0</v>
      </c>
      <c r="J243" s="612">
        <f t="shared" si="16"/>
        <v>0</v>
      </c>
      <c r="K243" s="613"/>
      <c r="L243" s="613"/>
      <c r="M243" s="613"/>
      <c r="N243" s="613"/>
      <c r="O243" s="613"/>
      <c r="P243" s="613"/>
    </row>
    <row r="244" spans="2:16" ht="15" customHeight="1" x14ac:dyDescent="0.35">
      <c r="B244" s="38">
        <v>22</v>
      </c>
      <c r="C244" s="645"/>
      <c r="D244" s="645"/>
      <c r="E244" s="645"/>
      <c r="F244" s="644"/>
      <c r="G244" s="452"/>
      <c r="H244" s="169"/>
      <c r="I244" s="453">
        <f t="shared" si="15"/>
        <v>0</v>
      </c>
      <c r="J244" s="612">
        <f t="shared" si="16"/>
        <v>0</v>
      </c>
      <c r="K244" s="613"/>
      <c r="L244" s="613"/>
      <c r="M244" s="613"/>
      <c r="N244" s="613"/>
      <c r="O244" s="613"/>
      <c r="P244" s="613"/>
    </row>
    <row r="245" spans="2:16" ht="15" customHeight="1" x14ac:dyDescent="0.35">
      <c r="B245" s="38">
        <v>23</v>
      </c>
      <c r="C245" s="645"/>
      <c r="D245" s="645"/>
      <c r="E245" s="645"/>
      <c r="F245" s="644"/>
      <c r="G245" s="452"/>
      <c r="H245" s="169"/>
      <c r="I245" s="453">
        <f t="shared" si="15"/>
        <v>0</v>
      </c>
      <c r="J245" s="612">
        <f t="shared" si="16"/>
        <v>0</v>
      </c>
      <c r="K245" s="613"/>
      <c r="L245" s="613"/>
      <c r="M245" s="613"/>
      <c r="N245" s="613"/>
      <c r="O245" s="613"/>
      <c r="P245" s="613"/>
    </row>
    <row r="246" spans="2:16" ht="15" customHeight="1" x14ac:dyDescent="0.35">
      <c r="B246" s="38">
        <v>24</v>
      </c>
      <c r="C246" s="645"/>
      <c r="D246" s="645"/>
      <c r="E246" s="645"/>
      <c r="F246" s="644"/>
      <c r="G246" s="452"/>
      <c r="H246" s="169"/>
      <c r="I246" s="453">
        <f t="shared" si="15"/>
        <v>0</v>
      </c>
      <c r="J246" s="612">
        <f t="shared" si="16"/>
        <v>0</v>
      </c>
      <c r="K246" s="613"/>
      <c r="L246" s="613"/>
      <c r="M246" s="613"/>
      <c r="N246" s="613"/>
      <c r="O246" s="613"/>
      <c r="P246" s="613"/>
    </row>
    <row r="247" spans="2:16" ht="15" customHeight="1" x14ac:dyDescent="0.35">
      <c r="B247" s="38">
        <v>25</v>
      </c>
      <c r="C247" s="645"/>
      <c r="D247" s="645"/>
      <c r="E247" s="645"/>
      <c r="F247" s="644"/>
      <c r="G247" s="452"/>
      <c r="H247" s="169"/>
      <c r="I247" s="453">
        <f t="shared" si="15"/>
        <v>0</v>
      </c>
      <c r="J247" s="612">
        <f t="shared" si="16"/>
        <v>0</v>
      </c>
      <c r="K247" s="613"/>
      <c r="L247" s="613"/>
      <c r="M247" s="613"/>
      <c r="N247" s="613"/>
      <c r="O247" s="613"/>
      <c r="P247" s="613"/>
    </row>
    <row r="248" spans="2:16" ht="15" customHeight="1" x14ac:dyDescent="0.35">
      <c r="B248" s="38">
        <v>26</v>
      </c>
      <c r="C248" s="645"/>
      <c r="D248" s="645"/>
      <c r="E248" s="645"/>
      <c r="F248" s="644"/>
      <c r="G248" s="452"/>
      <c r="H248" s="169"/>
      <c r="I248" s="453">
        <f t="shared" si="15"/>
        <v>0</v>
      </c>
      <c r="J248" s="612">
        <f t="shared" si="16"/>
        <v>0</v>
      </c>
      <c r="K248" s="613"/>
      <c r="L248" s="613"/>
      <c r="M248" s="613"/>
      <c r="N248" s="613"/>
      <c r="O248" s="613"/>
      <c r="P248" s="613"/>
    </row>
    <row r="249" spans="2:16" ht="15" customHeight="1" x14ac:dyDescent="0.35">
      <c r="B249" s="38">
        <v>27</v>
      </c>
      <c r="C249" s="645"/>
      <c r="D249" s="645"/>
      <c r="E249" s="645"/>
      <c r="F249" s="644"/>
      <c r="G249" s="452"/>
      <c r="H249" s="169"/>
      <c r="I249" s="453">
        <f t="shared" si="15"/>
        <v>0</v>
      </c>
      <c r="J249" s="612">
        <f t="shared" si="16"/>
        <v>0</v>
      </c>
      <c r="K249" s="613"/>
      <c r="L249" s="613"/>
      <c r="M249" s="613"/>
      <c r="N249" s="613"/>
      <c r="O249" s="613"/>
      <c r="P249" s="613"/>
    </row>
    <row r="250" spans="2:16" ht="15" customHeight="1" x14ac:dyDescent="0.35">
      <c r="B250" s="38">
        <v>28</v>
      </c>
      <c r="C250" s="645"/>
      <c r="D250" s="645"/>
      <c r="E250" s="645"/>
      <c r="F250" s="644"/>
      <c r="G250" s="452"/>
      <c r="H250" s="169"/>
      <c r="I250" s="453">
        <f t="shared" si="15"/>
        <v>0</v>
      </c>
      <c r="J250" s="612">
        <f t="shared" si="16"/>
        <v>0</v>
      </c>
      <c r="K250" s="613"/>
      <c r="L250" s="613"/>
      <c r="M250" s="613"/>
      <c r="N250" s="613"/>
      <c r="O250" s="613"/>
      <c r="P250" s="613"/>
    </row>
    <row r="251" spans="2:16" ht="15" customHeight="1" x14ac:dyDescent="0.35">
      <c r="B251" s="38">
        <v>29</v>
      </c>
      <c r="C251" s="645"/>
      <c r="D251" s="645"/>
      <c r="E251" s="645"/>
      <c r="F251" s="644"/>
      <c r="G251" s="452"/>
      <c r="H251" s="169"/>
      <c r="I251" s="453">
        <f t="shared" si="15"/>
        <v>0</v>
      </c>
      <c r="J251" s="612">
        <f t="shared" si="16"/>
        <v>0</v>
      </c>
      <c r="K251" s="613"/>
      <c r="L251" s="613"/>
      <c r="M251" s="613"/>
      <c r="N251" s="613"/>
      <c r="O251" s="613"/>
      <c r="P251" s="613"/>
    </row>
    <row r="252" spans="2:16" ht="15" customHeight="1" x14ac:dyDescent="0.35">
      <c r="B252" s="38">
        <v>30</v>
      </c>
      <c r="C252" s="645"/>
      <c r="D252" s="645"/>
      <c r="E252" s="645"/>
      <c r="F252" s="644"/>
      <c r="G252" s="452"/>
      <c r="H252" s="169"/>
      <c r="I252" s="453">
        <f t="shared" si="15"/>
        <v>0</v>
      </c>
      <c r="J252" s="612">
        <f t="shared" si="16"/>
        <v>0</v>
      </c>
      <c r="K252" s="613"/>
      <c r="L252" s="613"/>
      <c r="M252" s="613"/>
      <c r="N252" s="613"/>
      <c r="O252" s="613"/>
      <c r="P252" s="613"/>
    </row>
    <row r="253" spans="2:16" ht="15" customHeight="1" x14ac:dyDescent="0.35">
      <c r="B253" s="38">
        <v>31</v>
      </c>
      <c r="C253" s="645"/>
      <c r="D253" s="645"/>
      <c r="E253" s="645"/>
      <c r="F253" s="644"/>
      <c r="G253" s="452"/>
      <c r="H253" s="169"/>
      <c r="I253" s="453">
        <f t="shared" si="15"/>
        <v>0</v>
      </c>
      <c r="J253" s="612">
        <f t="shared" si="16"/>
        <v>0</v>
      </c>
      <c r="K253" s="613"/>
      <c r="L253" s="613"/>
      <c r="M253" s="613"/>
      <c r="N253" s="613"/>
      <c r="O253" s="613"/>
      <c r="P253" s="613"/>
    </row>
    <row r="254" spans="2:16" ht="15" customHeight="1" x14ac:dyDescent="0.35">
      <c r="B254" s="38">
        <v>32</v>
      </c>
      <c r="C254" s="645"/>
      <c r="D254" s="645"/>
      <c r="E254" s="645"/>
      <c r="F254" s="644"/>
      <c r="G254" s="452"/>
      <c r="H254" s="169"/>
      <c r="I254" s="453">
        <f t="shared" ref="I254:I271" si="17">IF(OR(G254=0,H254=0),0,IF((((($O$5^2*G254^2)/$F$5^2)*H254)/((($O$5^2*G254^2)/$F$5^2)+H254))&lt;(($O$5^2*G254^2)/$F$5^2),ROUND((((($O$5^2*G254^2)/$F$5^2)*H254)/((($O$5^2*G254^2)/$F$5^2)+H254)),0),ROUND((($O$5^2*G254^2)/$F$5^2),0)))</f>
        <v>0</v>
      </c>
      <c r="J254" s="612">
        <f t="shared" ref="J254:J271" si="18">IF(ISERR(SMALL(K254:P254,1)),0,SMALL(K254:P254,1))</f>
        <v>0</v>
      </c>
      <c r="K254" s="613"/>
      <c r="L254" s="613"/>
      <c r="M254" s="613"/>
      <c r="N254" s="613"/>
      <c r="O254" s="613"/>
      <c r="P254" s="613"/>
    </row>
    <row r="255" spans="2:16" ht="15" customHeight="1" x14ac:dyDescent="0.35">
      <c r="B255" s="38">
        <v>33</v>
      </c>
      <c r="C255" s="645"/>
      <c r="D255" s="645"/>
      <c r="E255" s="645"/>
      <c r="F255" s="644"/>
      <c r="G255" s="452"/>
      <c r="H255" s="169"/>
      <c r="I255" s="453">
        <f t="shared" si="17"/>
        <v>0</v>
      </c>
      <c r="J255" s="612">
        <f t="shared" si="18"/>
        <v>0</v>
      </c>
      <c r="K255" s="613"/>
      <c r="L255" s="613"/>
      <c r="M255" s="613"/>
      <c r="N255" s="613"/>
      <c r="O255" s="613"/>
      <c r="P255" s="613"/>
    </row>
    <row r="256" spans="2:16" ht="15" customHeight="1" x14ac:dyDescent="0.35">
      <c r="B256" s="38">
        <v>34</v>
      </c>
      <c r="C256" s="645"/>
      <c r="D256" s="645"/>
      <c r="E256" s="645"/>
      <c r="F256" s="644"/>
      <c r="G256" s="452"/>
      <c r="H256" s="169"/>
      <c r="I256" s="453">
        <f t="shared" si="17"/>
        <v>0</v>
      </c>
      <c r="J256" s="612">
        <f t="shared" si="18"/>
        <v>0</v>
      </c>
      <c r="K256" s="613"/>
      <c r="L256" s="613"/>
      <c r="M256" s="613"/>
      <c r="N256" s="613"/>
      <c r="O256" s="613"/>
      <c r="P256" s="613"/>
    </row>
    <row r="257" spans="2:16" ht="15" customHeight="1" x14ac:dyDescent="0.35">
      <c r="B257" s="38">
        <v>35</v>
      </c>
      <c r="C257" s="645"/>
      <c r="D257" s="645"/>
      <c r="E257" s="645"/>
      <c r="F257" s="644"/>
      <c r="G257" s="452"/>
      <c r="H257" s="169"/>
      <c r="I257" s="453">
        <f t="shared" si="17"/>
        <v>0</v>
      </c>
      <c r="J257" s="612">
        <f t="shared" si="18"/>
        <v>0</v>
      </c>
      <c r="K257" s="613"/>
      <c r="L257" s="613"/>
      <c r="M257" s="613"/>
      <c r="N257" s="613"/>
      <c r="O257" s="613"/>
      <c r="P257" s="613"/>
    </row>
    <row r="258" spans="2:16" ht="15" customHeight="1" x14ac:dyDescent="0.35">
      <c r="B258" s="38">
        <v>36</v>
      </c>
      <c r="C258" s="645"/>
      <c r="D258" s="645"/>
      <c r="E258" s="645"/>
      <c r="F258" s="644"/>
      <c r="G258" s="452"/>
      <c r="H258" s="169"/>
      <c r="I258" s="453">
        <f t="shared" si="17"/>
        <v>0</v>
      </c>
      <c r="J258" s="612">
        <f t="shared" si="18"/>
        <v>0</v>
      </c>
      <c r="K258" s="613"/>
      <c r="L258" s="613"/>
      <c r="M258" s="613"/>
      <c r="N258" s="613"/>
      <c r="O258" s="613"/>
      <c r="P258" s="613"/>
    </row>
    <row r="259" spans="2:16" ht="15" customHeight="1" x14ac:dyDescent="0.35">
      <c r="B259" s="38">
        <v>37</v>
      </c>
      <c r="C259" s="645"/>
      <c r="D259" s="645"/>
      <c r="E259" s="645"/>
      <c r="F259" s="644"/>
      <c r="G259" s="452"/>
      <c r="H259" s="169"/>
      <c r="I259" s="453">
        <f t="shared" si="17"/>
        <v>0</v>
      </c>
      <c r="J259" s="612">
        <f t="shared" si="18"/>
        <v>0</v>
      </c>
      <c r="K259" s="613"/>
      <c r="L259" s="613"/>
      <c r="M259" s="613"/>
      <c r="N259" s="613"/>
      <c r="O259" s="613"/>
      <c r="P259" s="613"/>
    </row>
    <row r="260" spans="2:16" ht="15" customHeight="1" x14ac:dyDescent="0.35">
      <c r="B260" s="38">
        <v>38</v>
      </c>
      <c r="C260" s="645"/>
      <c r="D260" s="645"/>
      <c r="E260" s="645"/>
      <c r="F260" s="644"/>
      <c r="G260" s="452"/>
      <c r="H260" s="169"/>
      <c r="I260" s="453">
        <f t="shared" si="17"/>
        <v>0</v>
      </c>
      <c r="J260" s="612">
        <f t="shared" si="18"/>
        <v>0</v>
      </c>
      <c r="K260" s="613"/>
      <c r="L260" s="613"/>
      <c r="M260" s="613"/>
      <c r="N260" s="613"/>
      <c r="O260" s="613"/>
      <c r="P260" s="613"/>
    </row>
    <row r="261" spans="2:16" ht="15" customHeight="1" x14ac:dyDescent="0.35">
      <c r="B261" s="38">
        <v>39</v>
      </c>
      <c r="C261" s="645"/>
      <c r="D261" s="645"/>
      <c r="E261" s="645"/>
      <c r="F261" s="644"/>
      <c r="G261" s="452"/>
      <c r="H261" s="169"/>
      <c r="I261" s="453">
        <f t="shared" si="17"/>
        <v>0</v>
      </c>
      <c r="J261" s="612">
        <f t="shared" si="18"/>
        <v>0</v>
      </c>
      <c r="K261" s="613"/>
      <c r="L261" s="613"/>
      <c r="M261" s="613"/>
      <c r="N261" s="613"/>
      <c r="O261" s="613"/>
      <c r="P261" s="613"/>
    </row>
    <row r="262" spans="2:16" ht="15" customHeight="1" x14ac:dyDescent="0.35">
      <c r="B262" s="38">
        <v>40</v>
      </c>
      <c r="C262" s="645"/>
      <c r="D262" s="645"/>
      <c r="E262" s="645"/>
      <c r="F262" s="644"/>
      <c r="G262" s="452"/>
      <c r="H262" s="169"/>
      <c r="I262" s="453">
        <f t="shared" si="17"/>
        <v>0</v>
      </c>
      <c r="J262" s="612">
        <f t="shared" si="18"/>
        <v>0</v>
      </c>
      <c r="K262" s="613"/>
      <c r="L262" s="613"/>
      <c r="M262" s="613"/>
      <c r="N262" s="613"/>
      <c r="O262" s="613"/>
      <c r="P262" s="613"/>
    </row>
    <row r="263" spans="2:16" ht="15" customHeight="1" x14ac:dyDescent="0.35">
      <c r="B263" s="38">
        <v>41</v>
      </c>
      <c r="C263" s="645"/>
      <c r="D263" s="645"/>
      <c r="E263" s="645"/>
      <c r="F263" s="644"/>
      <c r="G263" s="452"/>
      <c r="H263" s="169"/>
      <c r="I263" s="453">
        <f t="shared" si="17"/>
        <v>0</v>
      </c>
      <c r="J263" s="612">
        <f t="shared" si="18"/>
        <v>0</v>
      </c>
      <c r="K263" s="613"/>
      <c r="L263" s="613"/>
      <c r="M263" s="613"/>
      <c r="N263" s="613"/>
      <c r="O263" s="613"/>
      <c r="P263" s="613"/>
    </row>
    <row r="264" spans="2:16" ht="15" customHeight="1" x14ac:dyDescent="0.35">
      <c r="B264" s="38">
        <v>42</v>
      </c>
      <c r="C264" s="645"/>
      <c r="D264" s="645"/>
      <c r="E264" s="645"/>
      <c r="F264" s="644"/>
      <c r="G264" s="452"/>
      <c r="H264" s="169"/>
      <c r="I264" s="453">
        <f t="shared" si="17"/>
        <v>0</v>
      </c>
      <c r="J264" s="612">
        <f t="shared" si="18"/>
        <v>0</v>
      </c>
      <c r="K264" s="613"/>
      <c r="L264" s="613"/>
      <c r="M264" s="613"/>
      <c r="N264" s="613"/>
      <c r="O264" s="613"/>
      <c r="P264" s="613"/>
    </row>
    <row r="265" spans="2:16" ht="15" customHeight="1" x14ac:dyDescent="0.35">
      <c r="B265" s="38">
        <v>43</v>
      </c>
      <c r="C265" s="645"/>
      <c r="D265" s="645"/>
      <c r="E265" s="645"/>
      <c r="F265" s="644"/>
      <c r="G265" s="452"/>
      <c r="H265" s="169"/>
      <c r="I265" s="453">
        <f t="shared" si="17"/>
        <v>0</v>
      </c>
      <c r="J265" s="612">
        <f t="shared" si="18"/>
        <v>0</v>
      </c>
      <c r="K265" s="613"/>
      <c r="L265" s="613"/>
      <c r="M265" s="613"/>
      <c r="N265" s="613"/>
      <c r="O265" s="613"/>
      <c r="P265" s="613"/>
    </row>
    <row r="266" spans="2:16" ht="15" customHeight="1" x14ac:dyDescent="0.35">
      <c r="B266" s="38">
        <v>44</v>
      </c>
      <c r="C266" s="645"/>
      <c r="D266" s="645"/>
      <c r="E266" s="645"/>
      <c r="F266" s="644"/>
      <c r="G266" s="452"/>
      <c r="H266" s="169"/>
      <c r="I266" s="453">
        <f t="shared" si="17"/>
        <v>0</v>
      </c>
      <c r="J266" s="612">
        <f t="shared" si="18"/>
        <v>0</v>
      </c>
      <c r="K266" s="613"/>
      <c r="L266" s="613"/>
      <c r="M266" s="613"/>
      <c r="N266" s="613"/>
      <c r="O266" s="613"/>
      <c r="P266" s="613"/>
    </row>
    <row r="267" spans="2:16" ht="15" customHeight="1" x14ac:dyDescent="0.35">
      <c r="B267" s="38">
        <v>45</v>
      </c>
      <c r="C267" s="645"/>
      <c r="D267" s="645"/>
      <c r="E267" s="645"/>
      <c r="F267" s="644"/>
      <c r="G267" s="452"/>
      <c r="H267" s="169"/>
      <c r="I267" s="453">
        <f t="shared" si="17"/>
        <v>0</v>
      </c>
      <c r="J267" s="612">
        <f t="shared" si="18"/>
        <v>0</v>
      </c>
      <c r="K267" s="613"/>
      <c r="L267" s="613"/>
      <c r="M267" s="613"/>
      <c r="N267" s="613"/>
      <c r="O267" s="613"/>
      <c r="P267" s="613"/>
    </row>
    <row r="268" spans="2:16" ht="15" customHeight="1" x14ac:dyDescent="0.35">
      <c r="B268" s="38">
        <v>46</v>
      </c>
      <c r="C268" s="645"/>
      <c r="D268" s="645"/>
      <c r="E268" s="645"/>
      <c r="F268" s="644"/>
      <c r="G268" s="452"/>
      <c r="H268" s="169"/>
      <c r="I268" s="453">
        <f t="shared" si="17"/>
        <v>0</v>
      </c>
      <c r="J268" s="612">
        <f t="shared" si="18"/>
        <v>0</v>
      </c>
      <c r="K268" s="613"/>
      <c r="L268" s="613"/>
      <c r="M268" s="613"/>
      <c r="N268" s="613"/>
      <c r="O268" s="613"/>
      <c r="P268" s="613"/>
    </row>
    <row r="269" spans="2:16" ht="15" customHeight="1" x14ac:dyDescent="0.35">
      <c r="B269" s="38">
        <v>47</v>
      </c>
      <c r="C269" s="645"/>
      <c r="D269" s="645"/>
      <c r="E269" s="645"/>
      <c r="F269" s="644"/>
      <c r="G269" s="452"/>
      <c r="H269" s="169"/>
      <c r="I269" s="453">
        <f t="shared" si="17"/>
        <v>0</v>
      </c>
      <c r="J269" s="612">
        <f t="shared" si="18"/>
        <v>0</v>
      </c>
      <c r="K269" s="613"/>
      <c r="L269" s="613"/>
      <c r="M269" s="613"/>
      <c r="N269" s="613"/>
      <c r="O269" s="613"/>
      <c r="P269" s="613"/>
    </row>
    <row r="270" spans="2:16" ht="15" customHeight="1" x14ac:dyDescent="0.35">
      <c r="B270" s="38">
        <v>48</v>
      </c>
      <c r="C270" s="645"/>
      <c r="D270" s="645"/>
      <c r="E270" s="645"/>
      <c r="F270" s="644"/>
      <c r="G270" s="452"/>
      <c r="H270" s="169"/>
      <c r="I270" s="453">
        <f t="shared" si="17"/>
        <v>0</v>
      </c>
      <c r="J270" s="612">
        <f t="shared" si="18"/>
        <v>0</v>
      </c>
      <c r="K270" s="613"/>
      <c r="L270" s="613"/>
      <c r="M270" s="613"/>
      <c r="N270" s="613"/>
      <c r="O270" s="613"/>
      <c r="P270" s="613"/>
    </row>
    <row r="271" spans="2:16" ht="15" customHeight="1" x14ac:dyDescent="0.35">
      <c r="B271" s="38">
        <v>49</v>
      </c>
      <c r="C271" s="645"/>
      <c r="D271" s="645"/>
      <c r="E271" s="645"/>
      <c r="F271" s="644"/>
      <c r="G271" s="452"/>
      <c r="H271" s="169"/>
      <c r="I271" s="453">
        <f t="shared" si="17"/>
        <v>0</v>
      </c>
      <c r="J271" s="612">
        <f t="shared" si="18"/>
        <v>0</v>
      </c>
      <c r="K271" s="613"/>
      <c r="L271" s="613"/>
      <c r="M271" s="613"/>
      <c r="N271" s="613"/>
      <c r="O271" s="613"/>
      <c r="P271" s="613"/>
    </row>
    <row r="272" spans="2:16" ht="15" customHeight="1" x14ac:dyDescent="0.35">
      <c r="B272" s="38">
        <v>50</v>
      </c>
      <c r="C272" s="279"/>
      <c r="D272" s="279"/>
      <c r="E272" s="279"/>
      <c r="F272" s="280"/>
      <c r="G272" s="452"/>
      <c r="H272" s="169"/>
      <c r="I272" s="453">
        <f t="shared" si="13"/>
        <v>0</v>
      </c>
      <c r="J272" s="612">
        <f t="shared" si="14"/>
        <v>0</v>
      </c>
      <c r="K272" s="613"/>
      <c r="L272" s="613"/>
      <c r="M272" s="613"/>
      <c r="N272" s="613"/>
      <c r="O272" s="613"/>
      <c r="P272" s="613"/>
    </row>
    <row r="273" spans="2:16" ht="15" customHeight="1" x14ac:dyDescent="0.35">
      <c r="B273" s="444" t="s">
        <v>702</v>
      </c>
      <c r="C273" s="444"/>
      <c r="D273" s="444"/>
      <c r="E273" s="444"/>
      <c r="F273" s="444"/>
      <c r="G273" s="444"/>
      <c r="H273" s="444"/>
      <c r="I273" s="444"/>
      <c r="J273" s="444"/>
      <c r="K273" s="449" t="s">
        <v>1001</v>
      </c>
      <c r="L273" s="449"/>
      <c r="M273" s="449"/>
      <c r="N273" s="449"/>
      <c r="O273" s="449"/>
      <c r="P273" s="449"/>
    </row>
    <row r="274" spans="2:16" ht="15" customHeight="1" x14ac:dyDescent="0.35">
      <c r="B274" s="446"/>
      <c r="C274" s="454" t="s">
        <v>95</v>
      </c>
      <c r="D274" s="454"/>
      <c r="E274" s="454"/>
      <c r="F274" s="445"/>
      <c r="G274" s="447" t="s">
        <v>135</v>
      </c>
      <c r="H274" s="435" t="s">
        <v>131</v>
      </c>
      <c r="I274" s="435" t="s">
        <v>130</v>
      </c>
      <c r="J274" s="421" t="s">
        <v>978</v>
      </c>
      <c r="K274" s="421" t="s">
        <v>893</v>
      </c>
      <c r="L274" s="421" t="s">
        <v>894</v>
      </c>
      <c r="M274" s="421" t="s">
        <v>895</v>
      </c>
      <c r="N274" s="421" t="s">
        <v>896</v>
      </c>
      <c r="O274" s="421" t="s">
        <v>897</v>
      </c>
      <c r="P274" s="421" t="s">
        <v>898</v>
      </c>
    </row>
    <row r="275" spans="2:16" ht="15" customHeight="1" x14ac:dyDescent="0.35">
      <c r="B275" s="38">
        <v>1</v>
      </c>
      <c r="C275" s="279"/>
      <c r="D275" s="279"/>
      <c r="E275" s="279"/>
      <c r="F275" s="280"/>
      <c r="G275" s="452"/>
      <c r="H275" s="169"/>
      <c r="I275" s="453">
        <f t="shared" ref="I275:I324" si="19">IF(OR(G275=0,H275=0),0,IF((((($O$5^2*G275^2)/$F$5^2)*H275)/((($O$5^2*G275^2)/$F$5^2)+H275))&lt;(($O$5^2*G275^2)/$F$5^2),ROUND((((($O$5^2*G275^2)/$F$5^2)*H275)/((($O$5^2*G275^2)/$F$5^2)+H275)),0),ROUND((($O$5^2*G275^2)/$F$5^2),0)))</f>
        <v>0</v>
      </c>
      <c r="J275" s="612">
        <f t="shared" ref="J275:J324" si="20">IF(ISERR(SMALL(K275:P275,1)),0,SMALL(K275:P275,1))</f>
        <v>0</v>
      </c>
      <c r="K275" s="613"/>
      <c r="L275" s="613"/>
      <c r="M275" s="613"/>
      <c r="N275" s="613"/>
      <c r="O275" s="613"/>
      <c r="P275" s="613"/>
    </row>
    <row r="276" spans="2:16" ht="15" customHeight="1" x14ac:dyDescent="0.35">
      <c r="B276" s="38">
        <v>2</v>
      </c>
      <c r="C276" s="279"/>
      <c r="D276" s="279"/>
      <c r="E276" s="279"/>
      <c r="F276" s="280"/>
      <c r="G276" s="452"/>
      <c r="H276" s="169"/>
      <c r="I276" s="453">
        <f t="shared" si="19"/>
        <v>0</v>
      </c>
      <c r="J276" s="612">
        <f t="shared" si="20"/>
        <v>0</v>
      </c>
      <c r="K276" s="613"/>
      <c r="L276" s="613"/>
      <c r="M276" s="613"/>
      <c r="N276" s="613"/>
      <c r="O276" s="613"/>
      <c r="P276" s="613"/>
    </row>
    <row r="277" spans="2:16" ht="15" customHeight="1" x14ac:dyDescent="0.35">
      <c r="B277" s="38">
        <v>3</v>
      </c>
      <c r="C277" s="279"/>
      <c r="D277" s="279"/>
      <c r="E277" s="279"/>
      <c r="F277" s="280"/>
      <c r="G277" s="452"/>
      <c r="H277" s="169"/>
      <c r="I277" s="453">
        <f t="shared" si="19"/>
        <v>0</v>
      </c>
      <c r="J277" s="612">
        <f t="shared" si="20"/>
        <v>0</v>
      </c>
      <c r="K277" s="613"/>
      <c r="L277" s="613"/>
      <c r="M277" s="613"/>
      <c r="N277" s="613"/>
      <c r="O277" s="613"/>
      <c r="P277" s="613"/>
    </row>
    <row r="278" spans="2:16" ht="15" customHeight="1" x14ac:dyDescent="0.35">
      <c r="B278" s="38">
        <v>4</v>
      </c>
      <c r="C278" s="279"/>
      <c r="D278" s="279"/>
      <c r="E278" s="279"/>
      <c r="F278" s="280"/>
      <c r="G278" s="452"/>
      <c r="H278" s="169"/>
      <c r="I278" s="453">
        <f t="shared" si="19"/>
        <v>0</v>
      </c>
      <c r="J278" s="612">
        <f t="shared" si="20"/>
        <v>0</v>
      </c>
      <c r="K278" s="613"/>
      <c r="L278" s="613"/>
      <c r="M278" s="613"/>
      <c r="N278" s="613"/>
      <c r="O278" s="613"/>
      <c r="P278" s="613"/>
    </row>
    <row r="279" spans="2:16" ht="15" customHeight="1" x14ac:dyDescent="0.35">
      <c r="B279" s="38">
        <v>5</v>
      </c>
      <c r="C279" s="279"/>
      <c r="D279" s="279"/>
      <c r="E279" s="279"/>
      <c r="F279" s="280"/>
      <c r="G279" s="452"/>
      <c r="H279" s="169"/>
      <c r="I279" s="453">
        <f t="shared" si="19"/>
        <v>0</v>
      </c>
      <c r="J279" s="612">
        <f t="shared" si="20"/>
        <v>0</v>
      </c>
      <c r="K279" s="613"/>
      <c r="L279" s="613"/>
      <c r="M279" s="613"/>
      <c r="N279" s="613"/>
      <c r="O279" s="613"/>
      <c r="P279" s="613"/>
    </row>
    <row r="280" spans="2:16" ht="15" customHeight="1" x14ac:dyDescent="0.35">
      <c r="B280" s="38">
        <v>6</v>
      </c>
      <c r="C280" s="279"/>
      <c r="D280" s="279"/>
      <c r="E280" s="279"/>
      <c r="F280" s="280"/>
      <c r="G280" s="452"/>
      <c r="H280" s="169"/>
      <c r="I280" s="453">
        <f t="shared" si="19"/>
        <v>0</v>
      </c>
      <c r="J280" s="612">
        <f t="shared" si="20"/>
        <v>0</v>
      </c>
      <c r="K280" s="613"/>
      <c r="L280" s="613"/>
      <c r="M280" s="613"/>
      <c r="N280" s="613"/>
      <c r="O280" s="613"/>
      <c r="P280" s="613"/>
    </row>
    <row r="281" spans="2:16" ht="15" customHeight="1" x14ac:dyDescent="0.35">
      <c r="B281" s="38">
        <v>7</v>
      </c>
      <c r="C281" s="279"/>
      <c r="D281" s="279"/>
      <c r="E281" s="279"/>
      <c r="F281" s="280"/>
      <c r="G281" s="452"/>
      <c r="H281" s="169"/>
      <c r="I281" s="453">
        <f t="shared" si="19"/>
        <v>0</v>
      </c>
      <c r="J281" s="612">
        <f t="shared" si="20"/>
        <v>0</v>
      </c>
      <c r="K281" s="613"/>
      <c r="L281" s="613"/>
      <c r="M281" s="613"/>
      <c r="N281" s="613"/>
      <c r="O281" s="613"/>
      <c r="P281" s="613"/>
    </row>
    <row r="282" spans="2:16" ht="15" customHeight="1" x14ac:dyDescent="0.35">
      <c r="B282" s="38">
        <v>8</v>
      </c>
      <c r="C282" s="279"/>
      <c r="D282" s="279"/>
      <c r="E282" s="279"/>
      <c r="F282" s="280"/>
      <c r="G282" s="452"/>
      <c r="H282" s="169"/>
      <c r="I282" s="453">
        <f t="shared" si="19"/>
        <v>0</v>
      </c>
      <c r="J282" s="612">
        <f t="shared" si="20"/>
        <v>0</v>
      </c>
      <c r="K282" s="613"/>
      <c r="L282" s="613"/>
      <c r="M282" s="613"/>
      <c r="N282" s="613"/>
      <c r="O282" s="613"/>
      <c r="P282" s="613"/>
    </row>
    <row r="283" spans="2:16" ht="15" customHeight="1" x14ac:dyDescent="0.35">
      <c r="B283" s="38">
        <v>9</v>
      </c>
      <c r="C283" s="279"/>
      <c r="D283" s="279"/>
      <c r="E283" s="279"/>
      <c r="F283" s="280"/>
      <c r="G283" s="452"/>
      <c r="H283" s="169"/>
      <c r="I283" s="453">
        <f t="shared" si="19"/>
        <v>0</v>
      </c>
      <c r="J283" s="612">
        <f t="shared" si="20"/>
        <v>0</v>
      </c>
      <c r="K283" s="613"/>
      <c r="L283" s="613"/>
      <c r="M283" s="613"/>
      <c r="N283" s="613"/>
      <c r="O283" s="613"/>
      <c r="P283" s="613"/>
    </row>
    <row r="284" spans="2:16" ht="15" customHeight="1" x14ac:dyDescent="0.35">
      <c r="B284" s="38">
        <v>10</v>
      </c>
      <c r="C284" s="279"/>
      <c r="D284" s="279"/>
      <c r="E284" s="279"/>
      <c r="F284" s="280"/>
      <c r="G284" s="452"/>
      <c r="H284" s="169"/>
      <c r="I284" s="453">
        <f t="shared" si="19"/>
        <v>0</v>
      </c>
      <c r="J284" s="612">
        <f t="shared" si="20"/>
        <v>0</v>
      </c>
      <c r="K284" s="613"/>
      <c r="L284" s="613"/>
      <c r="M284" s="613"/>
      <c r="N284" s="613"/>
      <c r="O284" s="613"/>
      <c r="P284" s="613"/>
    </row>
    <row r="285" spans="2:16" ht="15" customHeight="1" x14ac:dyDescent="0.35">
      <c r="B285" s="38">
        <v>11</v>
      </c>
      <c r="C285" s="279"/>
      <c r="D285" s="279"/>
      <c r="E285" s="279"/>
      <c r="F285" s="280"/>
      <c r="G285" s="452"/>
      <c r="H285" s="169"/>
      <c r="I285" s="453">
        <f t="shared" si="19"/>
        <v>0</v>
      </c>
      <c r="J285" s="612">
        <f t="shared" si="20"/>
        <v>0</v>
      </c>
      <c r="K285" s="613"/>
      <c r="L285" s="613"/>
      <c r="M285" s="613"/>
      <c r="N285" s="613"/>
      <c r="O285" s="613"/>
      <c r="P285" s="613"/>
    </row>
    <row r="286" spans="2:16" ht="15" customHeight="1" x14ac:dyDescent="0.35">
      <c r="B286" s="38">
        <v>12</v>
      </c>
      <c r="C286" s="279"/>
      <c r="D286" s="279"/>
      <c r="E286" s="279"/>
      <c r="F286" s="280"/>
      <c r="G286" s="452"/>
      <c r="H286" s="169"/>
      <c r="I286" s="453">
        <f t="shared" si="19"/>
        <v>0</v>
      </c>
      <c r="J286" s="612">
        <f t="shared" si="20"/>
        <v>0</v>
      </c>
      <c r="K286" s="613"/>
      <c r="L286" s="613"/>
      <c r="M286" s="613"/>
      <c r="N286" s="613"/>
      <c r="O286" s="613"/>
      <c r="P286" s="613"/>
    </row>
    <row r="287" spans="2:16" ht="15" customHeight="1" x14ac:dyDescent="0.35">
      <c r="B287" s="38">
        <v>13</v>
      </c>
      <c r="C287" s="279"/>
      <c r="D287" s="279"/>
      <c r="E287" s="279"/>
      <c r="F287" s="280"/>
      <c r="G287" s="452"/>
      <c r="H287" s="169"/>
      <c r="I287" s="453">
        <f t="shared" si="19"/>
        <v>0</v>
      </c>
      <c r="J287" s="612">
        <f t="shared" si="20"/>
        <v>0</v>
      </c>
      <c r="K287" s="613"/>
      <c r="L287" s="613"/>
      <c r="M287" s="613"/>
      <c r="N287" s="613"/>
      <c r="O287" s="613"/>
      <c r="P287" s="613"/>
    </row>
    <row r="288" spans="2:16" ht="15" customHeight="1" x14ac:dyDescent="0.35">
      <c r="B288" s="38">
        <v>14</v>
      </c>
      <c r="C288" s="279"/>
      <c r="D288" s="279"/>
      <c r="E288" s="279"/>
      <c r="F288" s="280"/>
      <c r="G288" s="452"/>
      <c r="H288" s="169"/>
      <c r="I288" s="453">
        <f t="shared" si="19"/>
        <v>0</v>
      </c>
      <c r="J288" s="612">
        <f t="shared" si="20"/>
        <v>0</v>
      </c>
      <c r="K288" s="613"/>
      <c r="L288" s="613"/>
      <c r="M288" s="613"/>
      <c r="N288" s="613"/>
      <c r="O288" s="613"/>
      <c r="P288" s="613"/>
    </row>
    <row r="289" spans="2:16" ht="15" customHeight="1" x14ac:dyDescent="0.35">
      <c r="B289" s="38">
        <v>15</v>
      </c>
      <c r="C289" s="279"/>
      <c r="D289" s="279"/>
      <c r="E289" s="279"/>
      <c r="F289" s="280"/>
      <c r="G289" s="452"/>
      <c r="H289" s="169"/>
      <c r="I289" s="453">
        <f t="shared" si="19"/>
        <v>0</v>
      </c>
      <c r="J289" s="612">
        <f t="shared" si="20"/>
        <v>0</v>
      </c>
      <c r="K289" s="613"/>
      <c r="L289" s="613"/>
      <c r="M289" s="613"/>
      <c r="N289" s="613"/>
      <c r="O289" s="613"/>
      <c r="P289" s="613"/>
    </row>
    <row r="290" spans="2:16" ht="15" customHeight="1" x14ac:dyDescent="0.35">
      <c r="B290" s="38">
        <v>16</v>
      </c>
      <c r="C290" s="279"/>
      <c r="D290" s="279"/>
      <c r="E290" s="279"/>
      <c r="F290" s="280"/>
      <c r="G290" s="452"/>
      <c r="H290" s="169"/>
      <c r="I290" s="453">
        <f t="shared" si="19"/>
        <v>0</v>
      </c>
      <c r="J290" s="612">
        <f t="shared" si="20"/>
        <v>0</v>
      </c>
      <c r="K290" s="613"/>
      <c r="L290" s="613"/>
      <c r="M290" s="613"/>
      <c r="N290" s="613"/>
      <c r="O290" s="613"/>
      <c r="P290" s="613"/>
    </row>
    <row r="291" spans="2:16" ht="15" customHeight="1" x14ac:dyDescent="0.35">
      <c r="B291" s="38">
        <v>17</v>
      </c>
      <c r="C291" s="279"/>
      <c r="D291" s="279"/>
      <c r="E291" s="279"/>
      <c r="F291" s="280"/>
      <c r="G291" s="452"/>
      <c r="H291" s="169"/>
      <c r="I291" s="453">
        <f t="shared" si="19"/>
        <v>0</v>
      </c>
      <c r="J291" s="612">
        <f t="shared" si="20"/>
        <v>0</v>
      </c>
      <c r="K291" s="613"/>
      <c r="L291" s="613"/>
      <c r="M291" s="613"/>
      <c r="N291" s="613"/>
      <c r="O291" s="613"/>
      <c r="P291" s="613"/>
    </row>
    <row r="292" spans="2:16" ht="15" customHeight="1" x14ac:dyDescent="0.35">
      <c r="B292" s="38">
        <v>18</v>
      </c>
      <c r="C292" s="279"/>
      <c r="D292" s="279"/>
      <c r="E292" s="279"/>
      <c r="F292" s="280"/>
      <c r="G292" s="452"/>
      <c r="H292" s="169"/>
      <c r="I292" s="453">
        <f t="shared" si="19"/>
        <v>0</v>
      </c>
      <c r="J292" s="612">
        <f t="shared" si="20"/>
        <v>0</v>
      </c>
      <c r="K292" s="613"/>
      <c r="L292" s="613"/>
      <c r="M292" s="613"/>
      <c r="N292" s="613"/>
      <c r="O292" s="613"/>
      <c r="P292" s="613"/>
    </row>
    <row r="293" spans="2:16" ht="15" customHeight="1" x14ac:dyDescent="0.35">
      <c r="B293" s="38">
        <v>19</v>
      </c>
      <c r="C293" s="279"/>
      <c r="D293" s="279"/>
      <c r="E293" s="279"/>
      <c r="F293" s="280"/>
      <c r="G293" s="452"/>
      <c r="H293" s="169"/>
      <c r="I293" s="453">
        <f t="shared" si="19"/>
        <v>0</v>
      </c>
      <c r="J293" s="612">
        <f t="shared" si="20"/>
        <v>0</v>
      </c>
      <c r="K293" s="613"/>
      <c r="L293" s="613"/>
      <c r="M293" s="613"/>
      <c r="N293" s="613"/>
      <c r="O293" s="613"/>
      <c r="P293" s="613"/>
    </row>
    <row r="294" spans="2:16" ht="15" customHeight="1" x14ac:dyDescent="0.35">
      <c r="B294" s="38">
        <v>20</v>
      </c>
      <c r="C294" s="645"/>
      <c r="D294" s="645"/>
      <c r="E294" s="645"/>
      <c r="F294" s="644"/>
      <c r="G294" s="452"/>
      <c r="H294" s="169"/>
      <c r="I294" s="453">
        <f t="shared" ref="I294:I305" si="21">IF(OR(G294=0,H294=0),0,IF((((($O$5^2*G294^2)/$F$5^2)*H294)/((($O$5^2*G294^2)/$F$5^2)+H294))&lt;(($O$5^2*G294^2)/$F$5^2),ROUND((((($O$5^2*G294^2)/$F$5^2)*H294)/((($O$5^2*G294^2)/$F$5^2)+H294)),0),ROUND((($O$5^2*G294^2)/$F$5^2),0)))</f>
        <v>0</v>
      </c>
      <c r="J294" s="612">
        <f t="shared" ref="J294:J305" si="22">IF(ISERR(SMALL(K294:P294,1)),0,SMALL(K294:P294,1))</f>
        <v>0</v>
      </c>
      <c r="K294" s="613"/>
      <c r="L294" s="613"/>
      <c r="M294" s="613"/>
      <c r="N294" s="613"/>
      <c r="O294" s="613"/>
      <c r="P294" s="613"/>
    </row>
    <row r="295" spans="2:16" ht="15" customHeight="1" x14ac:dyDescent="0.35">
      <c r="B295" s="38">
        <v>21</v>
      </c>
      <c r="C295" s="645"/>
      <c r="D295" s="645"/>
      <c r="E295" s="645"/>
      <c r="F295" s="644"/>
      <c r="G295" s="452"/>
      <c r="H295" s="169"/>
      <c r="I295" s="453">
        <f t="shared" si="21"/>
        <v>0</v>
      </c>
      <c r="J295" s="612">
        <f t="shared" si="22"/>
        <v>0</v>
      </c>
      <c r="K295" s="613"/>
      <c r="L295" s="613"/>
      <c r="M295" s="613"/>
      <c r="N295" s="613"/>
      <c r="O295" s="613"/>
      <c r="P295" s="613"/>
    </row>
    <row r="296" spans="2:16" ht="15" customHeight="1" x14ac:dyDescent="0.35">
      <c r="B296" s="38">
        <v>22</v>
      </c>
      <c r="C296" s="645"/>
      <c r="D296" s="645"/>
      <c r="E296" s="645"/>
      <c r="F296" s="644"/>
      <c r="G296" s="452"/>
      <c r="H296" s="169"/>
      <c r="I296" s="453">
        <f t="shared" si="21"/>
        <v>0</v>
      </c>
      <c r="J296" s="612">
        <f t="shared" si="22"/>
        <v>0</v>
      </c>
      <c r="K296" s="613"/>
      <c r="L296" s="613"/>
      <c r="M296" s="613"/>
      <c r="N296" s="613"/>
      <c r="O296" s="613"/>
      <c r="P296" s="613"/>
    </row>
    <row r="297" spans="2:16" ht="15" customHeight="1" x14ac:dyDescent="0.35">
      <c r="B297" s="38">
        <v>23</v>
      </c>
      <c r="C297" s="645"/>
      <c r="D297" s="645"/>
      <c r="E297" s="645"/>
      <c r="F297" s="644"/>
      <c r="G297" s="452"/>
      <c r="H297" s="169"/>
      <c r="I297" s="453">
        <f t="shared" si="21"/>
        <v>0</v>
      </c>
      <c r="J297" s="612">
        <f t="shared" si="22"/>
        <v>0</v>
      </c>
      <c r="K297" s="613"/>
      <c r="L297" s="613"/>
      <c r="M297" s="613"/>
      <c r="N297" s="613"/>
      <c r="O297" s="613"/>
      <c r="P297" s="613"/>
    </row>
    <row r="298" spans="2:16" ht="15" customHeight="1" x14ac:dyDescent="0.35">
      <c r="B298" s="38">
        <v>24</v>
      </c>
      <c r="C298" s="645"/>
      <c r="D298" s="645"/>
      <c r="E298" s="645"/>
      <c r="F298" s="644"/>
      <c r="G298" s="452"/>
      <c r="H298" s="169"/>
      <c r="I298" s="453">
        <f t="shared" si="21"/>
        <v>0</v>
      </c>
      <c r="J298" s="612">
        <f t="shared" si="22"/>
        <v>0</v>
      </c>
      <c r="K298" s="613"/>
      <c r="L298" s="613"/>
      <c r="M298" s="613"/>
      <c r="N298" s="613"/>
      <c r="O298" s="613"/>
      <c r="P298" s="613"/>
    </row>
    <row r="299" spans="2:16" ht="15" customHeight="1" x14ac:dyDescent="0.35">
      <c r="B299" s="38">
        <v>25</v>
      </c>
      <c r="C299" s="645"/>
      <c r="D299" s="645"/>
      <c r="E299" s="645"/>
      <c r="F299" s="644"/>
      <c r="G299" s="452"/>
      <c r="H299" s="169"/>
      <c r="I299" s="453">
        <f t="shared" si="21"/>
        <v>0</v>
      </c>
      <c r="J299" s="612">
        <f t="shared" si="22"/>
        <v>0</v>
      </c>
      <c r="K299" s="613"/>
      <c r="L299" s="613"/>
      <c r="M299" s="613"/>
      <c r="N299" s="613"/>
      <c r="O299" s="613"/>
      <c r="P299" s="613"/>
    </row>
    <row r="300" spans="2:16" ht="15" customHeight="1" x14ac:dyDescent="0.35">
      <c r="B300" s="38">
        <v>26</v>
      </c>
      <c r="C300" s="645"/>
      <c r="D300" s="645"/>
      <c r="E300" s="645"/>
      <c r="F300" s="644"/>
      <c r="G300" s="452"/>
      <c r="H300" s="169"/>
      <c r="I300" s="453">
        <f t="shared" si="21"/>
        <v>0</v>
      </c>
      <c r="J300" s="612">
        <f t="shared" si="22"/>
        <v>0</v>
      </c>
      <c r="K300" s="613"/>
      <c r="L300" s="613"/>
      <c r="M300" s="613"/>
      <c r="N300" s="613"/>
      <c r="O300" s="613"/>
      <c r="P300" s="613"/>
    </row>
    <row r="301" spans="2:16" ht="15" customHeight="1" x14ac:dyDescent="0.35">
      <c r="B301" s="38">
        <v>27</v>
      </c>
      <c r="C301" s="645"/>
      <c r="D301" s="645"/>
      <c r="E301" s="645"/>
      <c r="F301" s="644"/>
      <c r="G301" s="452"/>
      <c r="H301" s="169"/>
      <c r="I301" s="453">
        <f t="shared" si="21"/>
        <v>0</v>
      </c>
      <c r="J301" s="612">
        <f t="shared" si="22"/>
        <v>0</v>
      </c>
      <c r="K301" s="613"/>
      <c r="L301" s="613"/>
      <c r="M301" s="613"/>
      <c r="N301" s="613"/>
      <c r="O301" s="613"/>
      <c r="P301" s="613"/>
    </row>
    <row r="302" spans="2:16" ht="15" customHeight="1" x14ac:dyDescent="0.35">
      <c r="B302" s="38">
        <v>28</v>
      </c>
      <c r="C302" s="645"/>
      <c r="D302" s="645"/>
      <c r="E302" s="645"/>
      <c r="F302" s="644"/>
      <c r="G302" s="452"/>
      <c r="H302" s="169"/>
      <c r="I302" s="453">
        <f t="shared" si="21"/>
        <v>0</v>
      </c>
      <c r="J302" s="612">
        <f t="shared" si="22"/>
        <v>0</v>
      </c>
      <c r="K302" s="613"/>
      <c r="L302" s="613"/>
      <c r="M302" s="613"/>
      <c r="N302" s="613"/>
      <c r="O302" s="613"/>
      <c r="P302" s="613"/>
    </row>
    <row r="303" spans="2:16" ht="15" customHeight="1" x14ac:dyDescent="0.35">
      <c r="B303" s="38">
        <v>29</v>
      </c>
      <c r="C303" s="645"/>
      <c r="D303" s="645"/>
      <c r="E303" s="645"/>
      <c r="F303" s="644"/>
      <c r="G303" s="452"/>
      <c r="H303" s="169"/>
      <c r="I303" s="453">
        <f t="shared" si="21"/>
        <v>0</v>
      </c>
      <c r="J303" s="612">
        <f t="shared" si="22"/>
        <v>0</v>
      </c>
      <c r="K303" s="613"/>
      <c r="L303" s="613"/>
      <c r="M303" s="613"/>
      <c r="N303" s="613"/>
      <c r="O303" s="613"/>
      <c r="P303" s="613"/>
    </row>
    <row r="304" spans="2:16" ht="15" customHeight="1" x14ac:dyDescent="0.35">
      <c r="B304" s="38">
        <v>30</v>
      </c>
      <c r="C304" s="645"/>
      <c r="D304" s="645"/>
      <c r="E304" s="645"/>
      <c r="F304" s="644"/>
      <c r="G304" s="452"/>
      <c r="H304" s="169"/>
      <c r="I304" s="453">
        <f t="shared" si="21"/>
        <v>0</v>
      </c>
      <c r="J304" s="612">
        <f t="shared" si="22"/>
        <v>0</v>
      </c>
      <c r="K304" s="613"/>
      <c r="L304" s="613"/>
      <c r="M304" s="613"/>
      <c r="N304" s="613"/>
      <c r="O304" s="613"/>
      <c r="P304" s="613"/>
    </row>
    <row r="305" spans="2:16" ht="15" customHeight="1" x14ac:dyDescent="0.35">
      <c r="B305" s="38">
        <v>31</v>
      </c>
      <c r="C305" s="645"/>
      <c r="D305" s="645"/>
      <c r="E305" s="645"/>
      <c r="F305" s="644"/>
      <c r="G305" s="452"/>
      <c r="H305" s="169"/>
      <c r="I305" s="453">
        <f t="shared" si="21"/>
        <v>0</v>
      </c>
      <c r="J305" s="612">
        <f t="shared" si="22"/>
        <v>0</v>
      </c>
      <c r="K305" s="613"/>
      <c r="L305" s="613"/>
      <c r="M305" s="613"/>
      <c r="N305" s="613"/>
      <c r="O305" s="613"/>
      <c r="P305" s="613"/>
    </row>
    <row r="306" spans="2:16" ht="15" customHeight="1" x14ac:dyDescent="0.35">
      <c r="B306" s="38">
        <v>32</v>
      </c>
      <c r="C306" s="645"/>
      <c r="D306" s="645"/>
      <c r="E306" s="645"/>
      <c r="F306" s="644"/>
      <c r="G306" s="452"/>
      <c r="H306" s="169"/>
      <c r="I306" s="453">
        <f t="shared" ref="I306:I323" si="23">IF(OR(G306=0,H306=0),0,IF((((($O$5^2*G306^2)/$F$5^2)*H306)/((($O$5^2*G306^2)/$F$5^2)+H306))&lt;(($O$5^2*G306^2)/$F$5^2),ROUND((((($O$5^2*G306^2)/$F$5^2)*H306)/((($O$5^2*G306^2)/$F$5^2)+H306)),0),ROUND((($O$5^2*G306^2)/$F$5^2),0)))</f>
        <v>0</v>
      </c>
      <c r="J306" s="612">
        <f t="shared" ref="J306:J323" si="24">IF(ISERR(SMALL(K306:P306,1)),0,SMALL(K306:P306,1))</f>
        <v>0</v>
      </c>
      <c r="K306" s="613"/>
      <c r="L306" s="613"/>
      <c r="M306" s="613"/>
      <c r="N306" s="613"/>
      <c r="O306" s="613"/>
      <c r="P306" s="613"/>
    </row>
    <row r="307" spans="2:16" ht="15" customHeight="1" x14ac:dyDescent="0.35">
      <c r="B307" s="38">
        <v>33</v>
      </c>
      <c r="C307" s="645"/>
      <c r="D307" s="645"/>
      <c r="E307" s="645"/>
      <c r="F307" s="644"/>
      <c r="G307" s="452"/>
      <c r="H307" s="169"/>
      <c r="I307" s="453">
        <f t="shared" si="23"/>
        <v>0</v>
      </c>
      <c r="J307" s="612">
        <f t="shared" si="24"/>
        <v>0</v>
      </c>
      <c r="K307" s="613"/>
      <c r="L307" s="613"/>
      <c r="M307" s="613"/>
      <c r="N307" s="613"/>
      <c r="O307" s="613"/>
      <c r="P307" s="613"/>
    </row>
    <row r="308" spans="2:16" ht="15" customHeight="1" x14ac:dyDescent="0.35">
      <c r="B308" s="38">
        <v>34</v>
      </c>
      <c r="C308" s="645"/>
      <c r="D308" s="645"/>
      <c r="E308" s="645"/>
      <c r="F308" s="644"/>
      <c r="G308" s="452"/>
      <c r="H308" s="169"/>
      <c r="I308" s="453">
        <f t="shared" si="23"/>
        <v>0</v>
      </c>
      <c r="J308" s="612">
        <f t="shared" si="24"/>
        <v>0</v>
      </c>
      <c r="K308" s="613"/>
      <c r="L308" s="613"/>
      <c r="M308" s="613"/>
      <c r="N308" s="613"/>
      <c r="O308" s="613"/>
      <c r="P308" s="613"/>
    </row>
    <row r="309" spans="2:16" ht="15" customHeight="1" x14ac:dyDescent="0.35">
      <c r="B309" s="38">
        <v>35</v>
      </c>
      <c r="C309" s="645"/>
      <c r="D309" s="645"/>
      <c r="E309" s="645"/>
      <c r="F309" s="644"/>
      <c r="G309" s="452"/>
      <c r="H309" s="169"/>
      <c r="I309" s="453">
        <f t="shared" si="23"/>
        <v>0</v>
      </c>
      <c r="J309" s="612">
        <f t="shared" si="24"/>
        <v>0</v>
      </c>
      <c r="K309" s="613"/>
      <c r="L309" s="613"/>
      <c r="M309" s="613"/>
      <c r="N309" s="613"/>
      <c r="O309" s="613"/>
      <c r="P309" s="613"/>
    </row>
    <row r="310" spans="2:16" ht="15" customHeight="1" x14ac:dyDescent="0.35">
      <c r="B310" s="38">
        <v>36</v>
      </c>
      <c r="C310" s="645"/>
      <c r="D310" s="645"/>
      <c r="E310" s="645"/>
      <c r="F310" s="644"/>
      <c r="G310" s="452"/>
      <c r="H310" s="169"/>
      <c r="I310" s="453">
        <f t="shared" si="23"/>
        <v>0</v>
      </c>
      <c r="J310" s="612">
        <f t="shared" si="24"/>
        <v>0</v>
      </c>
      <c r="K310" s="613"/>
      <c r="L310" s="613"/>
      <c r="M310" s="613"/>
      <c r="N310" s="613"/>
      <c r="O310" s="613"/>
      <c r="P310" s="613"/>
    </row>
    <row r="311" spans="2:16" ht="15" customHeight="1" x14ac:dyDescent="0.35">
      <c r="B311" s="38">
        <v>37</v>
      </c>
      <c r="C311" s="645"/>
      <c r="D311" s="645"/>
      <c r="E311" s="645"/>
      <c r="F311" s="644"/>
      <c r="G311" s="452"/>
      <c r="H311" s="169"/>
      <c r="I311" s="453">
        <f t="shared" si="23"/>
        <v>0</v>
      </c>
      <c r="J311" s="612">
        <f t="shared" si="24"/>
        <v>0</v>
      </c>
      <c r="K311" s="613"/>
      <c r="L311" s="613"/>
      <c r="M311" s="613"/>
      <c r="N311" s="613"/>
      <c r="O311" s="613"/>
      <c r="P311" s="613"/>
    </row>
    <row r="312" spans="2:16" ht="15" customHeight="1" x14ac:dyDescent="0.35">
      <c r="B312" s="38">
        <v>38</v>
      </c>
      <c r="C312" s="645"/>
      <c r="D312" s="645"/>
      <c r="E312" s="645"/>
      <c r="F312" s="644"/>
      <c r="G312" s="452"/>
      <c r="H312" s="169"/>
      <c r="I312" s="453">
        <f t="shared" si="23"/>
        <v>0</v>
      </c>
      <c r="J312" s="612">
        <f t="shared" si="24"/>
        <v>0</v>
      </c>
      <c r="K312" s="613"/>
      <c r="L312" s="613"/>
      <c r="M312" s="613"/>
      <c r="N312" s="613"/>
      <c r="O312" s="613"/>
      <c r="P312" s="613"/>
    </row>
    <row r="313" spans="2:16" ht="15" customHeight="1" x14ac:dyDescent="0.35">
      <c r="B313" s="38">
        <v>39</v>
      </c>
      <c r="C313" s="645"/>
      <c r="D313" s="645"/>
      <c r="E313" s="645"/>
      <c r="F313" s="644"/>
      <c r="G313" s="452"/>
      <c r="H313" s="169"/>
      <c r="I313" s="453">
        <f t="shared" si="23"/>
        <v>0</v>
      </c>
      <c r="J313" s="612">
        <f t="shared" si="24"/>
        <v>0</v>
      </c>
      <c r="K313" s="613"/>
      <c r="L313" s="613"/>
      <c r="M313" s="613"/>
      <c r="N313" s="613"/>
      <c r="O313" s="613"/>
      <c r="P313" s="613"/>
    </row>
    <row r="314" spans="2:16" ht="15" customHeight="1" x14ac:dyDescent="0.35">
      <c r="B314" s="38">
        <v>40</v>
      </c>
      <c r="C314" s="645"/>
      <c r="D314" s="645"/>
      <c r="E314" s="645"/>
      <c r="F314" s="644"/>
      <c r="G314" s="452"/>
      <c r="H314" s="169"/>
      <c r="I314" s="453">
        <f t="shared" si="23"/>
        <v>0</v>
      </c>
      <c r="J314" s="612">
        <f t="shared" si="24"/>
        <v>0</v>
      </c>
      <c r="K314" s="613"/>
      <c r="L314" s="613"/>
      <c r="M314" s="613"/>
      <c r="N314" s="613"/>
      <c r="O314" s="613"/>
      <c r="P314" s="613"/>
    </row>
    <row r="315" spans="2:16" ht="15" customHeight="1" x14ac:dyDescent="0.35">
      <c r="B315" s="38">
        <v>41</v>
      </c>
      <c r="C315" s="645"/>
      <c r="D315" s="645"/>
      <c r="E315" s="645"/>
      <c r="F315" s="644"/>
      <c r="G315" s="452"/>
      <c r="H315" s="169"/>
      <c r="I315" s="453">
        <f t="shared" si="23"/>
        <v>0</v>
      </c>
      <c r="J315" s="612">
        <f t="shared" si="24"/>
        <v>0</v>
      </c>
      <c r="K315" s="613"/>
      <c r="L315" s="613"/>
      <c r="M315" s="613"/>
      <c r="N315" s="613"/>
      <c r="O315" s="613"/>
      <c r="P315" s="613"/>
    </row>
    <row r="316" spans="2:16" ht="15" customHeight="1" x14ac:dyDescent="0.35">
      <c r="B316" s="38">
        <v>42</v>
      </c>
      <c r="C316" s="645"/>
      <c r="D316" s="645"/>
      <c r="E316" s="645"/>
      <c r="F316" s="644"/>
      <c r="G316" s="452"/>
      <c r="H316" s="169"/>
      <c r="I316" s="453">
        <f t="shared" si="23"/>
        <v>0</v>
      </c>
      <c r="J316" s="612">
        <f t="shared" si="24"/>
        <v>0</v>
      </c>
      <c r="K316" s="613"/>
      <c r="L316" s="613"/>
      <c r="M316" s="613"/>
      <c r="N316" s="613"/>
      <c r="O316" s="613"/>
      <c r="P316" s="613"/>
    </row>
    <row r="317" spans="2:16" ht="15" customHeight="1" x14ac:dyDescent="0.35">
      <c r="B317" s="38">
        <v>43</v>
      </c>
      <c r="C317" s="645"/>
      <c r="D317" s="645"/>
      <c r="E317" s="645"/>
      <c r="F317" s="644"/>
      <c r="G317" s="452"/>
      <c r="H317" s="169"/>
      <c r="I317" s="453">
        <f t="shared" si="23"/>
        <v>0</v>
      </c>
      <c r="J317" s="612">
        <f t="shared" si="24"/>
        <v>0</v>
      </c>
      <c r="K317" s="613"/>
      <c r="L317" s="613"/>
      <c r="M317" s="613"/>
      <c r="N317" s="613"/>
      <c r="O317" s="613"/>
      <c r="P317" s="613"/>
    </row>
    <row r="318" spans="2:16" ht="15" customHeight="1" x14ac:dyDescent="0.35">
      <c r="B318" s="38">
        <v>44</v>
      </c>
      <c r="C318" s="645"/>
      <c r="D318" s="645"/>
      <c r="E318" s="645"/>
      <c r="F318" s="644"/>
      <c r="G318" s="452"/>
      <c r="H318" s="169"/>
      <c r="I318" s="453">
        <f t="shared" si="23"/>
        <v>0</v>
      </c>
      <c r="J318" s="612">
        <f t="shared" si="24"/>
        <v>0</v>
      </c>
      <c r="K318" s="613"/>
      <c r="L318" s="613"/>
      <c r="M318" s="613"/>
      <c r="N318" s="613"/>
      <c r="O318" s="613"/>
      <c r="P318" s="613"/>
    </row>
    <row r="319" spans="2:16" ht="15" customHeight="1" x14ac:dyDescent="0.35">
      <c r="B319" s="38">
        <v>45</v>
      </c>
      <c r="C319" s="645"/>
      <c r="D319" s="645"/>
      <c r="E319" s="645"/>
      <c r="F319" s="644"/>
      <c r="G319" s="452"/>
      <c r="H319" s="169"/>
      <c r="I319" s="453">
        <f t="shared" si="23"/>
        <v>0</v>
      </c>
      <c r="J319" s="612">
        <f t="shared" si="24"/>
        <v>0</v>
      </c>
      <c r="K319" s="613"/>
      <c r="L319" s="613"/>
      <c r="M319" s="613"/>
      <c r="N319" s="613"/>
      <c r="O319" s="613"/>
      <c r="P319" s="613"/>
    </row>
    <row r="320" spans="2:16" ht="15" customHeight="1" x14ac:dyDescent="0.35">
      <c r="B320" s="38">
        <v>46</v>
      </c>
      <c r="C320" s="645"/>
      <c r="D320" s="645"/>
      <c r="E320" s="645"/>
      <c r="F320" s="644"/>
      <c r="G320" s="452"/>
      <c r="H320" s="169"/>
      <c r="I320" s="453">
        <f t="shared" si="23"/>
        <v>0</v>
      </c>
      <c r="J320" s="612">
        <f t="shared" si="24"/>
        <v>0</v>
      </c>
      <c r="K320" s="613"/>
      <c r="L320" s="613"/>
      <c r="M320" s="613"/>
      <c r="N320" s="613"/>
      <c r="O320" s="613"/>
      <c r="P320" s="613"/>
    </row>
    <row r="321" spans="2:16" ht="15" customHeight="1" x14ac:dyDescent="0.35">
      <c r="B321" s="38">
        <v>47</v>
      </c>
      <c r="C321" s="645"/>
      <c r="D321" s="645"/>
      <c r="E321" s="645"/>
      <c r="F321" s="644"/>
      <c r="G321" s="452"/>
      <c r="H321" s="169"/>
      <c r="I321" s="453">
        <f t="shared" si="23"/>
        <v>0</v>
      </c>
      <c r="J321" s="612">
        <f t="shared" si="24"/>
        <v>0</v>
      </c>
      <c r="K321" s="613"/>
      <c r="L321" s="613"/>
      <c r="M321" s="613"/>
      <c r="N321" s="613"/>
      <c r="O321" s="613"/>
      <c r="P321" s="613"/>
    </row>
    <row r="322" spans="2:16" ht="15" customHeight="1" x14ac:dyDescent="0.35">
      <c r="B322" s="38">
        <v>48</v>
      </c>
      <c r="C322" s="645"/>
      <c r="D322" s="645"/>
      <c r="E322" s="645"/>
      <c r="F322" s="644"/>
      <c r="G322" s="452"/>
      <c r="H322" s="169"/>
      <c r="I322" s="453">
        <f t="shared" si="23"/>
        <v>0</v>
      </c>
      <c r="J322" s="612">
        <f t="shared" si="24"/>
        <v>0</v>
      </c>
      <c r="K322" s="613"/>
      <c r="L322" s="613"/>
      <c r="M322" s="613"/>
      <c r="N322" s="613"/>
      <c r="O322" s="613"/>
      <c r="P322" s="613"/>
    </row>
    <row r="323" spans="2:16" ht="15" customHeight="1" x14ac:dyDescent="0.35">
      <c r="B323" s="38">
        <v>49</v>
      </c>
      <c r="C323" s="645"/>
      <c r="D323" s="645"/>
      <c r="E323" s="645"/>
      <c r="F323" s="644"/>
      <c r="G323" s="452"/>
      <c r="H323" s="169"/>
      <c r="I323" s="453">
        <f t="shared" si="23"/>
        <v>0</v>
      </c>
      <c r="J323" s="612">
        <f t="shared" si="24"/>
        <v>0</v>
      </c>
      <c r="K323" s="613"/>
      <c r="L323" s="613"/>
      <c r="M323" s="613"/>
      <c r="N323" s="613"/>
      <c r="O323" s="613"/>
      <c r="P323" s="613"/>
    </row>
    <row r="324" spans="2:16" ht="15" customHeight="1" x14ac:dyDescent="0.35">
      <c r="B324" s="38">
        <v>50</v>
      </c>
      <c r="C324" s="279"/>
      <c r="D324" s="279"/>
      <c r="E324" s="279"/>
      <c r="F324" s="280"/>
      <c r="G324" s="452"/>
      <c r="H324" s="169"/>
      <c r="I324" s="453">
        <f t="shared" si="19"/>
        <v>0</v>
      </c>
      <c r="J324" s="612">
        <f t="shared" si="20"/>
        <v>0</v>
      </c>
      <c r="K324" s="613"/>
      <c r="L324" s="613"/>
      <c r="M324" s="613"/>
      <c r="N324" s="613"/>
      <c r="O324" s="613"/>
      <c r="P324" s="613"/>
    </row>
    <row r="325" spans="2:16" s="175" customFormat="1" ht="15" customHeight="1" x14ac:dyDescent="0.35">
      <c r="B325" s="455" t="s">
        <v>989</v>
      </c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</row>
    <row r="326" spans="2:16" s="175" customFormat="1" ht="15" customHeight="1" x14ac:dyDescent="0.35">
      <c r="B326" s="426"/>
      <c r="C326" s="427"/>
      <c r="D326" s="427"/>
      <c r="E326" s="427"/>
      <c r="F326" s="427"/>
      <c r="G326" s="427"/>
      <c r="H326" s="427"/>
      <c r="I326" s="423"/>
      <c r="J326" s="428" t="s">
        <v>984</v>
      </c>
      <c r="K326" s="617"/>
      <c r="L326" s="617"/>
      <c r="M326" s="617"/>
      <c r="N326" s="617"/>
      <c r="O326" s="617"/>
      <c r="P326" s="617"/>
    </row>
    <row r="327" spans="2:16" s="175" customFormat="1" ht="15" customHeight="1" x14ac:dyDescent="0.35">
      <c r="B327" s="426"/>
      <c r="C327" s="427"/>
      <c r="D327" s="427"/>
      <c r="E327" s="427"/>
      <c r="F327" s="427"/>
      <c r="G327" s="427"/>
      <c r="H327" s="427"/>
      <c r="I327" s="423"/>
      <c r="J327" s="428" t="s">
        <v>985</v>
      </c>
      <c r="K327" s="604"/>
      <c r="L327" s="604"/>
      <c r="M327" s="604"/>
      <c r="N327" s="604"/>
      <c r="O327" s="604"/>
      <c r="P327" s="604"/>
    </row>
    <row r="328" spans="2:16" s="175" customFormat="1" ht="15" customHeight="1" x14ac:dyDescent="0.35">
      <c r="B328" s="426"/>
      <c r="C328" s="427"/>
      <c r="D328" s="427"/>
      <c r="E328" s="427"/>
      <c r="F328" s="427"/>
      <c r="G328" s="427"/>
      <c r="H328" s="427"/>
      <c r="I328" s="423"/>
      <c r="J328" s="428" t="s">
        <v>986</v>
      </c>
      <c r="K328" s="621"/>
      <c r="L328" s="621"/>
      <c r="M328" s="621"/>
      <c r="N328" s="621"/>
      <c r="O328" s="621"/>
      <c r="P328" s="621"/>
    </row>
    <row r="329" spans="2:16" s="175" customFormat="1" ht="15" customHeight="1" x14ac:dyDescent="0.35">
      <c r="B329" s="426"/>
      <c r="C329" s="427"/>
      <c r="D329" s="427"/>
      <c r="E329" s="427"/>
      <c r="F329" s="427"/>
      <c r="G329" s="427"/>
      <c r="H329" s="427"/>
      <c r="I329" s="423"/>
      <c r="J329" s="428" t="s">
        <v>987</v>
      </c>
      <c r="K329" s="621"/>
      <c r="L329" s="621"/>
      <c r="M329" s="621"/>
      <c r="N329" s="621"/>
      <c r="O329" s="621"/>
      <c r="P329" s="621"/>
    </row>
    <row r="330" spans="2:16" s="175" customFormat="1" ht="15" customHeight="1" x14ac:dyDescent="0.35">
      <c r="B330" s="426"/>
      <c r="C330" s="427"/>
      <c r="D330" s="427"/>
      <c r="E330" s="427"/>
      <c r="F330" s="427"/>
      <c r="G330" s="427"/>
      <c r="H330" s="427"/>
      <c r="I330" s="423"/>
      <c r="J330" s="428" t="s">
        <v>988</v>
      </c>
      <c r="K330" s="617"/>
      <c r="L330" s="617"/>
      <c r="M330" s="617"/>
      <c r="N330" s="617"/>
      <c r="O330" s="617"/>
      <c r="P330" s="617"/>
    </row>
    <row r="331" spans="2:16" s="175" customFormat="1" ht="15" customHeight="1" x14ac:dyDescent="0.35">
      <c r="B331" s="426"/>
      <c r="C331" s="427"/>
      <c r="D331" s="427"/>
      <c r="E331" s="427"/>
      <c r="F331" s="427"/>
      <c r="G331" s="427"/>
      <c r="H331" s="427"/>
      <c r="I331" s="423"/>
      <c r="J331" s="428" t="s">
        <v>509</v>
      </c>
      <c r="K331" s="603"/>
      <c r="L331" s="603"/>
      <c r="M331" s="603"/>
      <c r="N331" s="603"/>
      <c r="O331" s="603"/>
      <c r="P331" s="603"/>
    </row>
    <row r="332" spans="2:16" s="175" customFormat="1" ht="15" customHeight="1" x14ac:dyDescent="0.35">
      <c r="B332" s="426"/>
      <c r="C332" s="427"/>
      <c r="D332" s="427"/>
      <c r="E332" s="427"/>
      <c r="F332" s="427"/>
      <c r="G332" s="427"/>
      <c r="H332" s="427"/>
      <c r="I332" s="423"/>
      <c r="J332" s="428" t="s">
        <v>510</v>
      </c>
      <c r="K332" s="281"/>
      <c r="L332" s="281"/>
      <c r="M332" s="281"/>
      <c r="N332" s="281"/>
      <c r="O332" s="281"/>
      <c r="P332" s="281"/>
    </row>
    <row r="333" spans="2:16" ht="15" customHeight="1" x14ac:dyDescent="0.35">
      <c r="B333" s="313" t="s">
        <v>413</v>
      </c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</row>
    <row r="334" spans="2:16" ht="15" customHeight="1" x14ac:dyDescent="0.35">
      <c r="B334" s="444" t="s">
        <v>701</v>
      </c>
      <c r="C334" s="444"/>
      <c r="D334" s="444"/>
      <c r="E334" s="444"/>
      <c r="F334" s="444"/>
      <c r="G334" s="444"/>
      <c r="H334" s="444"/>
      <c r="I334" s="444"/>
      <c r="J334" s="444"/>
      <c r="K334" s="449" t="s">
        <v>1001</v>
      </c>
      <c r="L334" s="449"/>
      <c r="M334" s="449"/>
      <c r="N334" s="449"/>
      <c r="O334" s="449"/>
      <c r="P334" s="449"/>
    </row>
    <row r="335" spans="2:16" ht="15" customHeight="1" x14ac:dyDescent="0.35">
      <c r="B335" s="446"/>
      <c r="C335" s="454" t="s">
        <v>95</v>
      </c>
      <c r="D335" s="454"/>
      <c r="E335" s="454"/>
      <c r="F335" s="445"/>
      <c r="G335" s="447" t="s">
        <v>135</v>
      </c>
      <c r="H335" s="435" t="s">
        <v>131</v>
      </c>
      <c r="I335" s="435" t="s">
        <v>130</v>
      </c>
      <c r="J335" s="421" t="s">
        <v>978</v>
      </c>
      <c r="K335" s="421" t="s">
        <v>893</v>
      </c>
      <c r="L335" s="421" t="s">
        <v>894</v>
      </c>
      <c r="M335" s="421" t="s">
        <v>895</v>
      </c>
      <c r="N335" s="421" t="s">
        <v>896</v>
      </c>
      <c r="O335" s="421" t="s">
        <v>897</v>
      </c>
      <c r="P335" s="421" t="s">
        <v>898</v>
      </c>
    </row>
    <row r="336" spans="2:16" ht="15" customHeight="1" x14ac:dyDescent="0.35">
      <c r="B336" s="38">
        <v>1</v>
      </c>
      <c r="C336" s="279"/>
      <c r="D336" s="279"/>
      <c r="E336" s="279"/>
      <c r="F336" s="280"/>
      <c r="G336" s="452"/>
      <c r="H336" s="169"/>
      <c r="I336" s="453">
        <f t="shared" ref="I336:I367" si="25">IF(OR(G336=0,H336=0),0,IF((((($O$5^2*G336^2)/$F$5^2)*H336)/((($O$5^2*G336^2)/$F$5^2)+H336))&lt;(($O$5^2*G336^2)/$F$5^2),ROUND((((($O$5^2*G336^2)/$F$5^2)*H336)/((($O$5^2*G336^2)/$F$5^2)+H336)),0),ROUND((($O$5^2*G336^2)/$F$5^2),0)))</f>
        <v>0</v>
      </c>
      <c r="J336" s="612">
        <f t="shared" ref="J336:J435" si="26">IF(ISERR(SMALL(K336:P336,1)),0,SMALL(K336:P336,1))</f>
        <v>0</v>
      </c>
      <c r="K336" s="613"/>
      <c r="L336" s="613"/>
      <c r="M336" s="613"/>
      <c r="N336" s="613"/>
      <c r="O336" s="613"/>
      <c r="P336" s="613"/>
    </row>
    <row r="337" spans="2:16" ht="15" customHeight="1" x14ac:dyDescent="0.35">
      <c r="B337" s="38">
        <v>2</v>
      </c>
      <c r="C337" s="279"/>
      <c r="D337" s="279"/>
      <c r="E337" s="279"/>
      <c r="F337" s="280"/>
      <c r="G337" s="452"/>
      <c r="H337" s="169"/>
      <c r="I337" s="453">
        <f t="shared" si="25"/>
        <v>0</v>
      </c>
      <c r="J337" s="612">
        <f t="shared" si="26"/>
        <v>0</v>
      </c>
      <c r="K337" s="613"/>
      <c r="L337" s="613"/>
      <c r="M337" s="613"/>
      <c r="N337" s="613"/>
      <c r="O337" s="613"/>
      <c r="P337" s="613"/>
    </row>
    <row r="338" spans="2:16" ht="15" customHeight="1" x14ac:dyDescent="0.35">
      <c r="B338" s="38">
        <v>3</v>
      </c>
      <c r="C338" s="279"/>
      <c r="D338" s="279"/>
      <c r="E338" s="279"/>
      <c r="F338" s="280"/>
      <c r="G338" s="452"/>
      <c r="H338" s="169"/>
      <c r="I338" s="453">
        <f t="shared" si="25"/>
        <v>0</v>
      </c>
      <c r="J338" s="612">
        <f t="shared" si="26"/>
        <v>0</v>
      </c>
      <c r="K338" s="613"/>
      <c r="L338" s="613"/>
      <c r="M338" s="613"/>
      <c r="N338" s="613"/>
      <c r="O338" s="613"/>
      <c r="P338" s="613"/>
    </row>
    <row r="339" spans="2:16" ht="15" customHeight="1" x14ac:dyDescent="0.35">
      <c r="B339" s="38">
        <v>4</v>
      </c>
      <c r="C339" s="279"/>
      <c r="D339" s="279"/>
      <c r="E339" s="279"/>
      <c r="F339" s="280"/>
      <c r="G339" s="452"/>
      <c r="H339" s="169"/>
      <c r="I339" s="453">
        <f t="shared" si="25"/>
        <v>0</v>
      </c>
      <c r="J339" s="612">
        <f t="shared" si="26"/>
        <v>0</v>
      </c>
      <c r="K339" s="613"/>
      <c r="L339" s="613"/>
      <c r="M339" s="613"/>
      <c r="N339" s="613"/>
      <c r="O339" s="613"/>
      <c r="P339" s="613"/>
    </row>
    <row r="340" spans="2:16" ht="15" customHeight="1" x14ac:dyDescent="0.35">
      <c r="B340" s="38">
        <v>5</v>
      </c>
      <c r="C340" s="279"/>
      <c r="D340" s="279"/>
      <c r="E340" s="279"/>
      <c r="F340" s="280"/>
      <c r="G340" s="452"/>
      <c r="H340" s="169"/>
      <c r="I340" s="453">
        <f t="shared" si="25"/>
        <v>0</v>
      </c>
      <c r="J340" s="612">
        <f t="shared" si="26"/>
        <v>0</v>
      </c>
      <c r="K340" s="613"/>
      <c r="L340" s="613"/>
      <c r="M340" s="613"/>
      <c r="N340" s="613"/>
      <c r="O340" s="613"/>
      <c r="P340" s="613"/>
    </row>
    <row r="341" spans="2:16" ht="15" customHeight="1" x14ac:dyDescent="0.35">
      <c r="B341" s="38">
        <v>6</v>
      </c>
      <c r="C341" s="279"/>
      <c r="D341" s="279"/>
      <c r="E341" s="279"/>
      <c r="F341" s="280"/>
      <c r="G341" s="452"/>
      <c r="H341" s="169"/>
      <c r="I341" s="453">
        <f t="shared" si="25"/>
        <v>0</v>
      </c>
      <c r="J341" s="612">
        <f t="shared" si="26"/>
        <v>0</v>
      </c>
      <c r="K341" s="613"/>
      <c r="L341" s="613"/>
      <c r="M341" s="613"/>
      <c r="N341" s="613"/>
      <c r="O341" s="613"/>
      <c r="P341" s="613"/>
    </row>
    <row r="342" spans="2:16" ht="15" customHeight="1" x14ac:dyDescent="0.35">
      <c r="B342" s="38">
        <v>7</v>
      </c>
      <c r="C342" s="279"/>
      <c r="D342" s="279"/>
      <c r="E342" s="279"/>
      <c r="F342" s="280"/>
      <c r="G342" s="452"/>
      <c r="H342" s="169"/>
      <c r="I342" s="453">
        <f t="shared" si="25"/>
        <v>0</v>
      </c>
      <c r="J342" s="612">
        <f t="shared" si="26"/>
        <v>0</v>
      </c>
      <c r="K342" s="613"/>
      <c r="L342" s="613"/>
      <c r="M342" s="613"/>
      <c r="N342" s="613"/>
      <c r="O342" s="613"/>
      <c r="P342" s="613"/>
    </row>
    <row r="343" spans="2:16" ht="15" customHeight="1" x14ac:dyDescent="0.35">
      <c r="B343" s="38">
        <v>8</v>
      </c>
      <c r="C343" s="279"/>
      <c r="D343" s="279"/>
      <c r="E343" s="279"/>
      <c r="F343" s="280"/>
      <c r="G343" s="452"/>
      <c r="H343" s="169"/>
      <c r="I343" s="453">
        <f t="shared" si="25"/>
        <v>0</v>
      </c>
      <c r="J343" s="612">
        <f t="shared" si="26"/>
        <v>0</v>
      </c>
      <c r="K343" s="613"/>
      <c r="L343" s="613"/>
      <c r="M343" s="613"/>
      <c r="N343" s="613"/>
      <c r="O343" s="613"/>
      <c r="P343" s="613"/>
    </row>
    <row r="344" spans="2:16" ht="15" customHeight="1" x14ac:dyDescent="0.35">
      <c r="B344" s="38">
        <v>9</v>
      </c>
      <c r="C344" s="279"/>
      <c r="D344" s="279"/>
      <c r="E344" s="279"/>
      <c r="F344" s="280"/>
      <c r="G344" s="452"/>
      <c r="H344" s="169"/>
      <c r="I344" s="453">
        <f t="shared" si="25"/>
        <v>0</v>
      </c>
      <c r="J344" s="612">
        <f t="shared" si="26"/>
        <v>0</v>
      </c>
      <c r="K344" s="613"/>
      <c r="L344" s="613"/>
      <c r="M344" s="613"/>
      <c r="N344" s="613"/>
      <c r="O344" s="613"/>
      <c r="P344" s="613"/>
    </row>
    <row r="345" spans="2:16" ht="15" customHeight="1" x14ac:dyDescent="0.35">
      <c r="B345" s="38">
        <v>10</v>
      </c>
      <c r="C345" s="279"/>
      <c r="D345" s="279"/>
      <c r="E345" s="279"/>
      <c r="F345" s="280"/>
      <c r="G345" s="452"/>
      <c r="H345" s="169"/>
      <c r="I345" s="453">
        <f t="shared" si="25"/>
        <v>0</v>
      </c>
      <c r="J345" s="612">
        <f t="shared" si="26"/>
        <v>0</v>
      </c>
      <c r="K345" s="613"/>
      <c r="L345" s="613"/>
      <c r="M345" s="613"/>
      <c r="N345" s="613"/>
      <c r="O345" s="613"/>
      <c r="P345" s="613"/>
    </row>
    <row r="346" spans="2:16" ht="15" customHeight="1" x14ac:dyDescent="0.35">
      <c r="B346" s="38">
        <v>11</v>
      </c>
      <c r="C346" s="279"/>
      <c r="D346" s="279"/>
      <c r="E346" s="279"/>
      <c r="F346" s="280"/>
      <c r="G346" s="452"/>
      <c r="H346" s="169"/>
      <c r="I346" s="453">
        <f t="shared" si="25"/>
        <v>0</v>
      </c>
      <c r="J346" s="612">
        <f t="shared" si="26"/>
        <v>0</v>
      </c>
      <c r="K346" s="613"/>
      <c r="L346" s="613"/>
      <c r="M346" s="613"/>
      <c r="N346" s="613"/>
      <c r="O346" s="613"/>
      <c r="P346" s="613"/>
    </row>
    <row r="347" spans="2:16" ht="15" customHeight="1" x14ac:dyDescent="0.35">
      <c r="B347" s="38">
        <v>12</v>
      </c>
      <c r="C347" s="279"/>
      <c r="D347" s="279"/>
      <c r="E347" s="279"/>
      <c r="F347" s="280"/>
      <c r="G347" s="452"/>
      <c r="H347" s="169"/>
      <c r="I347" s="453">
        <f t="shared" si="25"/>
        <v>0</v>
      </c>
      <c r="J347" s="612">
        <f t="shared" si="26"/>
        <v>0</v>
      </c>
      <c r="K347" s="613"/>
      <c r="L347" s="613"/>
      <c r="M347" s="613"/>
      <c r="N347" s="613"/>
      <c r="O347" s="613"/>
      <c r="P347" s="613"/>
    </row>
    <row r="348" spans="2:16" ht="15" customHeight="1" x14ac:dyDescent="0.35">
      <c r="B348" s="38">
        <v>13</v>
      </c>
      <c r="C348" s="279"/>
      <c r="D348" s="279"/>
      <c r="E348" s="279"/>
      <c r="F348" s="280"/>
      <c r="G348" s="452"/>
      <c r="H348" s="169"/>
      <c r="I348" s="453">
        <f t="shared" si="25"/>
        <v>0</v>
      </c>
      <c r="J348" s="612">
        <f t="shared" si="26"/>
        <v>0</v>
      </c>
      <c r="K348" s="613"/>
      <c r="L348" s="613"/>
      <c r="M348" s="613"/>
      <c r="N348" s="613"/>
      <c r="O348" s="613"/>
      <c r="P348" s="613"/>
    </row>
    <row r="349" spans="2:16" ht="15" customHeight="1" x14ac:dyDescent="0.35">
      <c r="B349" s="38">
        <v>14</v>
      </c>
      <c r="C349" s="279"/>
      <c r="D349" s="279"/>
      <c r="E349" s="279"/>
      <c r="F349" s="280"/>
      <c r="G349" s="452"/>
      <c r="H349" s="169"/>
      <c r="I349" s="453">
        <f t="shared" si="25"/>
        <v>0</v>
      </c>
      <c r="J349" s="612">
        <f t="shared" si="26"/>
        <v>0</v>
      </c>
      <c r="K349" s="613"/>
      <c r="L349" s="613"/>
      <c r="M349" s="613"/>
      <c r="N349" s="613"/>
      <c r="O349" s="613"/>
      <c r="P349" s="613"/>
    </row>
    <row r="350" spans="2:16" ht="15" customHeight="1" x14ac:dyDescent="0.35">
      <c r="B350" s="38">
        <v>15</v>
      </c>
      <c r="C350" s="279"/>
      <c r="D350" s="279"/>
      <c r="E350" s="279"/>
      <c r="F350" s="280"/>
      <c r="G350" s="452"/>
      <c r="H350" s="169"/>
      <c r="I350" s="453">
        <f t="shared" si="25"/>
        <v>0</v>
      </c>
      <c r="J350" s="612">
        <f t="shared" si="26"/>
        <v>0</v>
      </c>
      <c r="K350" s="613"/>
      <c r="L350" s="613"/>
      <c r="M350" s="613"/>
      <c r="N350" s="613"/>
      <c r="O350" s="613"/>
      <c r="P350" s="613"/>
    </row>
    <row r="351" spans="2:16" ht="15" customHeight="1" x14ac:dyDescent="0.35">
      <c r="B351" s="38">
        <v>16</v>
      </c>
      <c r="C351" s="279"/>
      <c r="D351" s="279"/>
      <c r="E351" s="279"/>
      <c r="F351" s="280"/>
      <c r="G351" s="452"/>
      <c r="H351" s="169"/>
      <c r="I351" s="453">
        <f t="shared" si="25"/>
        <v>0</v>
      </c>
      <c r="J351" s="612">
        <f t="shared" si="26"/>
        <v>0</v>
      </c>
      <c r="K351" s="613"/>
      <c r="L351" s="613"/>
      <c r="M351" s="613"/>
      <c r="N351" s="613"/>
      <c r="O351" s="613"/>
      <c r="P351" s="613"/>
    </row>
    <row r="352" spans="2:16" ht="15" customHeight="1" x14ac:dyDescent="0.35">
      <c r="B352" s="38">
        <v>17</v>
      </c>
      <c r="C352" s="279"/>
      <c r="D352" s="279"/>
      <c r="E352" s="279"/>
      <c r="F352" s="280"/>
      <c r="G352" s="452"/>
      <c r="H352" s="169"/>
      <c r="I352" s="453">
        <f t="shared" si="25"/>
        <v>0</v>
      </c>
      <c r="J352" s="612">
        <f t="shared" si="26"/>
        <v>0</v>
      </c>
      <c r="K352" s="613"/>
      <c r="L352" s="613"/>
      <c r="M352" s="613"/>
      <c r="N352" s="613"/>
      <c r="O352" s="613"/>
      <c r="P352" s="613"/>
    </row>
    <row r="353" spans="2:16" ht="15" customHeight="1" x14ac:dyDescent="0.35">
      <c r="B353" s="38">
        <v>18</v>
      </c>
      <c r="C353" s="279"/>
      <c r="D353" s="279"/>
      <c r="E353" s="279"/>
      <c r="F353" s="280"/>
      <c r="G353" s="452"/>
      <c r="H353" s="169"/>
      <c r="I353" s="453">
        <f t="shared" si="25"/>
        <v>0</v>
      </c>
      <c r="J353" s="612">
        <f t="shared" si="26"/>
        <v>0</v>
      </c>
      <c r="K353" s="613"/>
      <c r="L353" s="613"/>
      <c r="M353" s="613"/>
      <c r="N353" s="613"/>
      <c r="O353" s="613"/>
      <c r="P353" s="613"/>
    </row>
    <row r="354" spans="2:16" ht="15" customHeight="1" x14ac:dyDescent="0.35">
      <c r="B354" s="38">
        <v>19</v>
      </c>
      <c r="C354" s="279"/>
      <c r="D354" s="279"/>
      <c r="E354" s="279"/>
      <c r="F354" s="280"/>
      <c r="G354" s="452"/>
      <c r="H354" s="169"/>
      <c r="I354" s="453">
        <f t="shared" si="25"/>
        <v>0</v>
      </c>
      <c r="J354" s="612">
        <f t="shared" si="26"/>
        <v>0</v>
      </c>
      <c r="K354" s="613"/>
      <c r="L354" s="613"/>
      <c r="M354" s="613"/>
      <c r="N354" s="613"/>
      <c r="O354" s="613"/>
      <c r="P354" s="613"/>
    </row>
    <row r="355" spans="2:16" ht="15" customHeight="1" x14ac:dyDescent="0.35">
      <c r="B355" s="38">
        <v>20</v>
      </c>
      <c r="C355" s="279"/>
      <c r="D355" s="279"/>
      <c r="E355" s="279"/>
      <c r="F355" s="280"/>
      <c r="G355" s="452"/>
      <c r="H355" s="169"/>
      <c r="I355" s="453">
        <f t="shared" si="25"/>
        <v>0</v>
      </c>
      <c r="J355" s="612">
        <f t="shared" si="26"/>
        <v>0</v>
      </c>
      <c r="K355" s="613"/>
      <c r="L355" s="613"/>
      <c r="M355" s="613"/>
      <c r="N355" s="613"/>
      <c r="O355" s="613"/>
      <c r="P355" s="613"/>
    </row>
    <row r="356" spans="2:16" ht="15" customHeight="1" x14ac:dyDescent="0.35">
      <c r="B356" s="38">
        <v>21</v>
      </c>
      <c r="C356" s="279"/>
      <c r="D356" s="279"/>
      <c r="E356" s="279"/>
      <c r="F356" s="280"/>
      <c r="G356" s="452"/>
      <c r="H356" s="169"/>
      <c r="I356" s="453">
        <f t="shared" si="25"/>
        <v>0</v>
      </c>
      <c r="J356" s="612">
        <f t="shared" si="26"/>
        <v>0</v>
      </c>
      <c r="K356" s="613"/>
      <c r="L356" s="613"/>
      <c r="M356" s="613"/>
      <c r="N356" s="613"/>
      <c r="O356" s="613"/>
      <c r="P356" s="613"/>
    </row>
    <row r="357" spans="2:16" ht="15" customHeight="1" x14ac:dyDescent="0.35">
      <c r="B357" s="38">
        <v>22</v>
      </c>
      <c r="C357" s="279"/>
      <c r="D357" s="279"/>
      <c r="E357" s="279"/>
      <c r="F357" s="280"/>
      <c r="G357" s="452"/>
      <c r="H357" s="169"/>
      <c r="I357" s="453">
        <f t="shared" si="25"/>
        <v>0</v>
      </c>
      <c r="J357" s="612">
        <f t="shared" si="26"/>
        <v>0</v>
      </c>
      <c r="K357" s="613"/>
      <c r="L357" s="613"/>
      <c r="M357" s="613"/>
      <c r="N357" s="613"/>
      <c r="O357" s="613"/>
      <c r="P357" s="613"/>
    </row>
    <row r="358" spans="2:16" ht="15" customHeight="1" x14ac:dyDescent="0.35">
      <c r="B358" s="38">
        <v>23</v>
      </c>
      <c r="C358" s="279"/>
      <c r="D358" s="279"/>
      <c r="E358" s="279"/>
      <c r="F358" s="280"/>
      <c r="G358" s="452"/>
      <c r="H358" s="169"/>
      <c r="I358" s="453">
        <f t="shared" si="25"/>
        <v>0</v>
      </c>
      <c r="J358" s="612">
        <f t="shared" si="26"/>
        <v>0</v>
      </c>
      <c r="K358" s="613"/>
      <c r="L358" s="613"/>
      <c r="M358" s="613"/>
      <c r="N358" s="613"/>
      <c r="O358" s="613"/>
      <c r="P358" s="613"/>
    </row>
    <row r="359" spans="2:16" ht="15" customHeight="1" x14ac:dyDescent="0.35">
      <c r="B359" s="38">
        <v>24</v>
      </c>
      <c r="C359" s="279"/>
      <c r="D359" s="279"/>
      <c r="E359" s="279"/>
      <c r="F359" s="280"/>
      <c r="G359" s="452"/>
      <c r="H359" s="169"/>
      <c r="I359" s="453">
        <f t="shared" si="25"/>
        <v>0</v>
      </c>
      <c r="J359" s="612">
        <f t="shared" si="26"/>
        <v>0</v>
      </c>
      <c r="K359" s="613"/>
      <c r="L359" s="613"/>
      <c r="M359" s="613"/>
      <c r="N359" s="613"/>
      <c r="O359" s="613"/>
      <c r="P359" s="613"/>
    </row>
    <row r="360" spans="2:16" ht="15" customHeight="1" x14ac:dyDescent="0.35">
      <c r="B360" s="38">
        <v>25</v>
      </c>
      <c r="C360" s="279"/>
      <c r="D360" s="279"/>
      <c r="E360" s="279"/>
      <c r="F360" s="280"/>
      <c r="G360" s="452"/>
      <c r="H360" s="169"/>
      <c r="I360" s="453">
        <f t="shared" si="25"/>
        <v>0</v>
      </c>
      <c r="J360" s="612">
        <f t="shared" si="26"/>
        <v>0</v>
      </c>
      <c r="K360" s="613"/>
      <c r="L360" s="613"/>
      <c r="M360" s="613"/>
      <c r="N360" s="613"/>
      <c r="O360" s="613"/>
      <c r="P360" s="613"/>
    </row>
    <row r="361" spans="2:16" ht="15" customHeight="1" x14ac:dyDescent="0.35">
      <c r="B361" s="38">
        <v>26</v>
      </c>
      <c r="C361" s="279"/>
      <c r="D361" s="279"/>
      <c r="E361" s="279"/>
      <c r="F361" s="280"/>
      <c r="G361" s="452"/>
      <c r="H361" s="169"/>
      <c r="I361" s="453">
        <f t="shared" si="25"/>
        <v>0</v>
      </c>
      <c r="J361" s="612">
        <f t="shared" si="26"/>
        <v>0</v>
      </c>
      <c r="K361" s="613"/>
      <c r="L361" s="613"/>
      <c r="M361" s="613"/>
      <c r="N361" s="613"/>
      <c r="O361" s="613"/>
      <c r="P361" s="613"/>
    </row>
    <row r="362" spans="2:16" ht="15" customHeight="1" x14ac:dyDescent="0.35">
      <c r="B362" s="38">
        <v>27</v>
      </c>
      <c r="C362" s="279"/>
      <c r="D362" s="279"/>
      <c r="E362" s="279"/>
      <c r="F362" s="280"/>
      <c r="G362" s="452"/>
      <c r="H362" s="169"/>
      <c r="I362" s="453">
        <f t="shared" si="25"/>
        <v>0</v>
      </c>
      <c r="J362" s="612">
        <f t="shared" si="26"/>
        <v>0</v>
      </c>
      <c r="K362" s="613"/>
      <c r="L362" s="613"/>
      <c r="M362" s="613"/>
      <c r="N362" s="613"/>
      <c r="O362" s="613"/>
      <c r="P362" s="613"/>
    </row>
    <row r="363" spans="2:16" ht="15" customHeight="1" x14ac:dyDescent="0.35">
      <c r="B363" s="38">
        <v>28</v>
      </c>
      <c r="C363" s="279"/>
      <c r="D363" s="279"/>
      <c r="E363" s="279"/>
      <c r="F363" s="280"/>
      <c r="G363" s="452"/>
      <c r="H363" s="169"/>
      <c r="I363" s="453">
        <f t="shared" si="25"/>
        <v>0</v>
      </c>
      <c r="J363" s="612">
        <f t="shared" si="26"/>
        <v>0</v>
      </c>
      <c r="K363" s="613"/>
      <c r="L363" s="613"/>
      <c r="M363" s="613"/>
      <c r="N363" s="613"/>
      <c r="O363" s="613"/>
      <c r="P363" s="613"/>
    </row>
    <row r="364" spans="2:16" ht="15" customHeight="1" x14ac:dyDescent="0.35">
      <c r="B364" s="38">
        <v>29</v>
      </c>
      <c r="C364" s="279"/>
      <c r="D364" s="279"/>
      <c r="E364" s="279"/>
      <c r="F364" s="280"/>
      <c r="G364" s="452"/>
      <c r="H364" s="169"/>
      <c r="I364" s="453">
        <f t="shared" si="25"/>
        <v>0</v>
      </c>
      <c r="J364" s="612">
        <f t="shared" si="26"/>
        <v>0</v>
      </c>
      <c r="K364" s="613"/>
      <c r="L364" s="613"/>
      <c r="M364" s="613"/>
      <c r="N364" s="613"/>
      <c r="O364" s="613"/>
      <c r="P364" s="613"/>
    </row>
    <row r="365" spans="2:16" ht="15" customHeight="1" x14ac:dyDescent="0.35">
      <c r="B365" s="38">
        <v>30</v>
      </c>
      <c r="C365" s="279"/>
      <c r="D365" s="279"/>
      <c r="E365" s="279"/>
      <c r="F365" s="280"/>
      <c r="G365" s="452"/>
      <c r="H365" s="169"/>
      <c r="I365" s="453">
        <f t="shared" si="25"/>
        <v>0</v>
      </c>
      <c r="J365" s="612">
        <f t="shared" si="26"/>
        <v>0</v>
      </c>
      <c r="K365" s="613"/>
      <c r="L365" s="613"/>
      <c r="M365" s="613"/>
      <c r="N365" s="613"/>
      <c r="O365" s="613"/>
      <c r="P365" s="613"/>
    </row>
    <row r="366" spans="2:16" ht="15" customHeight="1" x14ac:dyDescent="0.35">
      <c r="B366" s="38">
        <v>31</v>
      </c>
      <c r="C366" s="279"/>
      <c r="D366" s="279"/>
      <c r="E366" s="279"/>
      <c r="F366" s="280"/>
      <c r="G366" s="452"/>
      <c r="H366" s="169"/>
      <c r="I366" s="453">
        <f t="shared" si="25"/>
        <v>0</v>
      </c>
      <c r="J366" s="612">
        <f t="shared" si="26"/>
        <v>0</v>
      </c>
      <c r="K366" s="613"/>
      <c r="L366" s="613"/>
      <c r="M366" s="613"/>
      <c r="N366" s="613"/>
      <c r="O366" s="613"/>
      <c r="P366" s="613"/>
    </row>
    <row r="367" spans="2:16" ht="15" customHeight="1" x14ac:dyDescent="0.35">
      <c r="B367" s="38">
        <v>32</v>
      </c>
      <c r="C367" s="279"/>
      <c r="D367" s="279"/>
      <c r="E367" s="279"/>
      <c r="F367" s="280"/>
      <c r="G367" s="452"/>
      <c r="H367" s="169"/>
      <c r="I367" s="453">
        <f t="shared" si="25"/>
        <v>0</v>
      </c>
      <c r="J367" s="612">
        <f t="shared" si="26"/>
        <v>0</v>
      </c>
      <c r="K367" s="613"/>
      <c r="L367" s="613"/>
      <c r="M367" s="613"/>
      <c r="N367" s="613"/>
      <c r="O367" s="613"/>
      <c r="P367" s="613"/>
    </row>
    <row r="368" spans="2:16" ht="15" customHeight="1" x14ac:dyDescent="0.35">
      <c r="B368" s="38">
        <v>33</v>
      </c>
      <c r="C368" s="279"/>
      <c r="D368" s="279"/>
      <c r="E368" s="279"/>
      <c r="F368" s="280"/>
      <c r="G368" s="452"/>
      <c r="H368" s="169"/>
      <c r="I368" s="453">
        <f t="shared" ref="I368:I435" si="27">IF(OR(G368=0,H368=0),0,IF((((($O$5^2*G368^2)/$F$5^2)*H368)/((($O$5^2*G368^2)/$F$5^2)+H368))&lt;(($O$5^2*G368^2)/$F$5^2),ROUND((((($O$5^2*G368^2)/$F$5^2)*H368)/((($O$5^2*G368^2)/$F$5^2)+H368)),0),ROUND((($O$5^2*G368^2)/$F$5^2),0)))</f>
        <v>0</v>
      </c>
      <c r="J368" s="612">
        <f t="shared" si="26"/>
        <v>0</v>
      </c>
      <c r="K368" s="613"/>
      <c r="L368" s="613"/>
      <c r="M368" s="613"/>
      <c r="N368" s="613"/>
      <c r="O368" s="613"/>
      <c r="P368" s="613"/>
    </row>
    <row r="369" spans="2:16" ht="15" customHeight="1" x14ac:dyDescent="0.35">
      <c r="B369" s="38">
        <v>34</v>
      </c>
      <c r="C369" s="279"/>
      <c r="D369" s="279"/>
      <c r="E369" s="279"/>
      <c r="F369" s="280"/>
      <c r="G369" s="452"/>
      <c r="H369" s="169"/>
      <c r="I369" s="453">
        <f t="shared" si="27"/>
        <v>0</v>
      </c>
      <c r="J369" s="612">
        <f t="shared" si="26"/>
        <v>0</v>
      </c>
      <c r="K369" s="613"/>
      <c r="L369" s="613"/>
      <c r="M369" s="613"/>
      <c r="N369" s="613"/>
      <c r="O369" s="613"/>
      <c r="P369" s="613"/>
    </row>
    <row r="370" spans="2:16" ht="15" customHeight="1" x14ac:dyDescent="0.35">
      <c r="B370" s="38">
        <v>35</v>
      </c>
      <c r="C370" s="279"/>
      <c r="D370" s="279"/>
      <c r="E370" s="279"/>
      <c r="F370" s="280"/>
      <c r="G370" s="452"/>
      <c r="H370" s="169"/>
      <c r="I370" s="453">
        <f t="shared" si="27"/>
        <v>0</v>
      </c>
      <c r="J370" s="612">
        <f t="shared" si="26"/>
        <v>0</v>
      </c>
      <c r="K370" s="613"/>
      <c r="L370" s="613"/>
      <c r="M370" s="613"/>
      <c r="N370" s="613"/>
      <c r="O370" s="613"/>
      <c r="P370" s="613"/>
    </row>
    <row r="371" spans="2:16" ht="15" customHeight="1" x14ac:dyDescent="0.35">
      <c r="B371" s="38">
        <v>36</v>
      </c>
      <c r="C371" s="279"/>
      <c r="D371" s="279"/>
      <c r="E371" s="279"/>
      <c r="F371" s="280"/>
      <c r="G371" s="452"/>
      <c r="H371" s="169"/>
      <c r="I371" s="453">
        <f t="shared" si="27"/>
        <v>0</v>
      </c>
      <c r="J371" s="612">
        <f t="shared" si="26"/>
        <v>0</v>
      </c>
      <c r="K371" s="613"/>
      <c r="L371" s="613"/>
      <c r="M371" s="613"/>
      <c r="N371" s="613"/>
      <c r="O371" s="613"/>
      <c r="P371" s="613"/>
    </row>
    <row r="372" spans="2:16" ht="15" customHeight="1" x14ac:dyDescent="0.35">
      <c r="B372" s="38">
        <v>37</v>
      </c>
      <c r="C372" s="279"/>
      <c r="D372" s="279"/>
      <c r="E372" s="279"/>
      <c r="F372" s="280"/>
      <c r="G372" s="452"/>
      <c r="H372" s="169"/>
      <c r="I372" s="453">
        <f t="shared" si="27"/>
        <v>0</v>
      </c>
      <c r="J372" s="612">
        <f t="shared" si="26"/>
        <v>0</v>
      </c>
      <c r="K372" s="613"/>
      <c r="L372" s="613"/>
      <c r="M372" s="613"/>
      <c r="N372" s="613"/>
      <c r="O372" s="613"/>
      <c r="P372" s="613"/>
    </row>
    <row r="373" spans="2:16" ht="15" customHeight="1" x14ac:dyDescent="0.35">
      <c r="B373" s="38">
        <v>38</v>
      </c>
      <c r="C373" s="279"/>
      <c r="D373" s="279"/>
      <c r="E373" s="279"/>
      <c r="F373" s="280"/>
      <c r="G373" s="452"/>
      <c r="H373" s="169"/>
      <c r="I373" s="453">
        <f t="shared" si="27"/>
        <v>0</v>
      </c>
      <c r="J373" s="612">
        <f t="shared" si="26"/>
        <v>0</v>
      </c>
      <c r="K373" s="613"/>
      <c r="L373" s="613"/>
      <c r="M373" s="613"/>
      <c r="N373" s="613"/>
      <c r="O373" s="613"/>
      <c r="P373" s="613"/>
    </row>
    <row r="374" spans="2:16" ht="15" customHeight="1" x14ac:dyDescent="0.35">
      <c r="B374" s="38">
        <v>39</v>
      </c>
      <c r="C374" s="279"/>
      <c r="D374" s="279"/>
      <c r="E374" s="279"/>
      <c r="F374" s="280"/>
      <c r="G374" s="452"/>
      <c r="H374" s="169"/>
      <c r="I374" s="453">
        <f t="shared" si="27"/>
        <v>0</v>
      </c>
      <c r="J374" s="612">
        <f t="shared" si="26"/>
        <v>0</v>
      </c>
      <c r="K374" s="613"/>
      <c r="L374" s="613"/>
      <c r="M374" s="613"/>
      <c r="N374" s="613"/>
      <c r="O374" s="613"/>
      <c r="P374" s="613"/>
    </row>
    <row r="375" spans="2:16" ht="15" customHeight="1" x14ac:dyDescent="0.35">
      <c r="B375" s="38">
        <v>40</v>
      </c>
      <c r="C375" s="279"/>
      <c r="D375" s="279"/>
      <c r="E375" s="279"/>
      <c r="F375" s="280"/>
      <c r="G375" s="452"/>
      <c r="H375" s="169"/>
      <c r="I375" s="453">
        <f t="shared" si="27"/>
        <v>0</v>
      </c>
      <c r="J375" s="612">
        <f t="shared" si="26"/>
        <v>0</v>
      </c>
      <c r="K375" s="613"/>
      <c r="L375" s="613"/>
      <c r="M375" s="613"/>
      <c r="N375" s="613"/>
      <c r="O375" s="613"/>
      <c r="P375" s="613"/>
    </row>
    <row r="376" spans="2:16" ht="15" customHeight="1" x14ac:dyDescent="0.35">
      <c r="B376" s="38">
        <v>41</v>
      </c>
      <c r="C376" s="279"/>
      <c r="D376" s="279"/>
      <c r="E376" s="279"/>
      <c r="F376" s="280"/>
      <c r="G376" s="452"/>
      <c r="H376" s="169"/>
      <c r="I376" s="453">
        <f t="shared" si="27"/>
        <v>0</v>
      </c>
      <c r="J376" s="612">
        <f t="shared" si="26"/>
        <v>0</v>
      </c>
      <c r="K376" s="613"/>
      <c r="L376" s="613"/>
      <c r="M376" s="613"/>
      <c r="N376" s="613"/>
      <c r="O376" s="613"/>
      <c r="P376" s="613"/>
    </row>
    <row r="377" spans="2:16" ht="15" customHeight="1" x14ac:dyDescent="0.35">
      <c r="B377" s="38">
        <v>42</v>
      </c>
      <c r="C377" s="279"/>
      <c r="D377" s="279"/>
      <c r="E377" s="279"/>
      <c r="F377" s="280"/>
      <c r="G377" s="452"/>
      <c r="H377" s="169"/>
      <c r="I377" s="453">
        <f t="shared" si="27"/>
        <v>0</v>
      </c>
      <c r="J377" s="612">
        <f t="shared" si="26"/>
        <v>0</v>
      </c>
      <c r="K377" s="613"/>
      <c r="L377" s="613"/>
      <c r="M377" s="613"/>
      <c r="N377" s="613"/>
      <c r="O377" s="613"/>
      <c r="P377" s="613"/>
    </row>
    <row r="378" spans="2:16" ht="15" customHeight="1" x14ac:dyDescent="0.35">
      <c r="B378" s="38">
        <v>43</v>
      </c>
      <c r="C378" s="279"/>
      <c r="D378" s="279"/>
      <c r="E378" s="279"/>
      <c r="F378" s="280"/>
      <c r="G378" s="452"/>
      <c r="H378" s="169"/>
      <c r="I378" s="453">
        <f t="shared" si="27"/>
        <v>0</v>
      </c>
      <c r="J378" s="612">
        <f t="shared" si="26"/>
        <v>0</v>
      </c>
      <c r="K378" s="613"/>
      <c r="L378" s="613"/>
      <c r="M378" s="613"/>
      <c r="N378" s="613"/>
      <c r="O378" s="613"/>
      <c r="P378" s="613"/>
    </row>
    <row r="379" spans="2:16" ht="15" customHeight="1" x14ac:dyDescent="0.35">
      <c r="B379" s="38">
        <v>44</v>
      </c>
      <c r="C379" s="279"/>
      <c r="D379" s="279"/>
      <c r="E379" s="279"/>
      <c r="F379" s="280"/>
      <c r="G379" s="452"/>
      <c r="H379" s="169"/>
      <c r="I379" s="453">
        <f t="shared" si="27"/>
        <v>0</v>
      </c>
      <c r="J379" s="612">
        <f t="shared" si="26"/>
        <v>0</v>
      </c>
      <c r="K379" s="613"/>
      <c r="L379" s="613"/>
      <c r="M379" s="613"/>
      <c r="N379" s="613"/>
      <c r="O379" s="613"/>
      <c r="P379" s="613"/>
    </row>
    <row r="380" spans="2:16" ht="15" customHeight="1" x14ac:dyDescent="0.35">
      <c r="B380" s="38">
        <v>45</v>
      </c>
      <c r="C380" s="279"/>
      <c r="D380" s="279"/>
      <c r="E380" s="279"/>
      <c r="F380" s="280"/>
      <c r="G380" s="452"/>
      <c r="H380" s="169"/>
      <c r="I380" s="453">
        <f t="shared" si="27"/>
        <v>0</v>
      </c>
      <c r="J380" s="612">
        <f t="shared" si="26"/>
        <v>0</v>
      </c>
      <c r="K380" s="613"/>
      <c r="L380" s="613"/>
      <c r="M380" s="613"/>
      <c r="N380" s="613"/>
      <c r="O380" s="613"/>
      <c r="P380" s="613"/>
    </row>
    <row r="381" spans="2:16" ht="15" customHeight="1" x14ac:dyDescent="0.35">
      <c r="B381" s="38">
        <v>46</v>
      </c>
      <c r="C381" s="279"/>
      <c r="D381" s="279"/>
      <c r="E381" s="279"/>
      <c r="F381" s="280"/>
      <c r="G381" s="452"/>
      <c r="H381" s="169"/>
      <c r="I381" s="453">
        <f t="shared" si="27"/>
        <v>0</v>
      </c>
      <c r="J381" s="612">
        <f t="shared" si="26"/>
        <v>0</v>
      </c>
      <c r="K381" s="613"/>
      <c r="L381" s="613"/>
      <c r="M381" s="613"/>
      <c r="N381" s="613"/>
      <c r="O381" s="613"/>
      <c r="P381" s="613"/>
    </row>
    <row r="382" spans="2:16" ht="15" customHeight="1" x14ac:dyDescent="0.35">
      <c r="B382" s="38">
        <v>47</v>
      </c>
      <c r="C382" s="279"/>
      <c r="D382" s="279"/>
      <c r="E382" s="279"/>
      <c r="F382" s="280"/>
      <c r="G382" s="452"/>
      <c r="H382" s="169"/>
      <c r="I382" s="453">
        <f t="shared" si="27"/>
        <v>0</v>
      </c>
      <c r="J382" s="612">
        <f t="shared" si="26"/>
        <v>0</v>
      </c>
      <c r="K382" s="613"/>
      <c r="L382" s="613"/>
      <c r="M382" s="613"/>
      <c r="N382" s="613"/>
      <c r="O382" s="613"/>
      <c r="P382" s="613"/>
    </row>
    <row r="383" spans="2:16" ht="15" customHeight="1" x14ac:dyDescent="0.35">
      <c r="B383" s="38">
        <v>48</v>
      </c>
      <c r="C383" s="279"/>
      <c r="D383" s="279"/>
      <c r="E383" s="279"/>
      <c r="F383" s="280"/>
      <c r="G383" s="452"/>
      <c r="H383" s="169"/>
      <c r="I383" s="453">
        <f t="shared" si="27"/>
        <v>0</v>
      </c>
      <c r="J383" s="612">
        <f t="shared" si="26"/>
        <v>0</v>
      </c>
      <c r="K383" s="613"/>
      <c r="L383" s="613"/>
      <c r="M383" s="613"/>
      <c r="N383" s="613"/>
      <c r="O383" s="613"/>
      <c r="P383" s="613"/>
    </row>
    <row r="384" spans="2:16" ht="15" customHeight="1" x14ac:dyDescent="0.35">
      <c r="B384" s="38">
        <v>49</v>
      </c>
      <c r="C384" s="279"/>
      <c r="D384" s="279"/>
      <c r="E384" s="279"/>
      <c r="F384" s="280"/>
      <c r="G384" s="452"/>
      <c r="H384" s="169"/>
      <c r="I384" s="453">
        <f t="shared" si="27"/>
        <v>0</v>
      </c>
      <c r="J384" s="612">
        <f t="shared" si="26"/>
        <v>0</v>
      </c>
      <c r="K384" s="613"/>
      <c r="L384" s="613"/>
      <c r="M384" s="613"/>
      <c r="N384" s="613"/>
      <c r="O384" s="613"/>
      <c r="P384" s="613"/>
    </row>
    <row r="385" spans="2:16" ht="15" customHeight="1" x14ac:dyDescent="0.35">
      <c r="B385" s="38">
        <v>50</v>
      </c>
      <c r="C385" s="645"/>
      <c r="D385" s="645"/>
      <c r="E385" s="645"/>
      <c r="F385" s="644"/>
      <c r="G385" s="452"/>
      <c r="H385" s="169"/>
      <c r="I385" s="453">
        <f t="shared" ref="I385:I386" si="28">IF(OR(G385=0,H385=0),0,IF((((($O$5^2*G385^2)/$F$5^2)*H385)/((($O$5^2*G385^2)/$F$5^2)+H385))&lt;(($O$5^2*G385^2)/$F$5^2),ROUND((((($O$5^2*G385^2)/$F$5^2)*H385)/((($O$5^2*G385^2)/$F$5^2)+H385)),0),ROUND((($O$5^2*G385^2)/$F$5^2),0)))</f>
        <v>0</v>
      </c>
      <c r="J385" s="612">
        <f t="shared" ref="J385:J386" si="29">IF(ISERR(SMALL(K385:P385,1)),0,SMALL(K385:P385,1))</f>
        <v>0</v>
      </c>
      <c r="K385" s="613"/>
      <c r="L385" s="613"/>
      <c r="M385" s="613"/>
      <c r="N385" s="613"/>
      <c r="O385" s="613"/>
      <c r="P385" s="613"/>
    </row>
    <row r="386" spans="2:16" ht="15" customHeight="1" x14ac:dyDescent="0.35">
      <c r="B386" s="38">
        <v>51</v>
      </c>
      <c r="C386" s="645"/>
      <c r="D386" s="645"/>
      <c r="E386" s="645"/>
      <c r="F386" s="644"/>
      <c r="G386" s="452"/>
      <c r="H386" s="169"/>
      <c r="I386" s="453">
        <f t="shared" si="28"/>
        <v>0</v>
      </c>
      <c r="J386" s="612">
        <f t="shared" si="29"/>
        <v>0</v>
      </c>
      <c r="K386" s="613"/>
      <c r="L386" s="613"/>
      <c r="M386" s="613"/>
      <c r="N386" s="613"/>
      <c r="O386" s="613"/>
      <c r="P386" s="613"/>
    </row>
    <row r="387" spans="2:16" ht="15" customHeight="1" x14ac:dyDescent="0.35">
      <c r="B387" s="38">
        <v>52</v>
      </c>
      <c r="C387" s="645"/>
      <c r="D387" s="645"/>
      <c r="E387" s="645"/>
      <c r="F387" s="644"/>
      <c r="G387" s="452"/>
      <c r="H387" s="169"/>
      <c r="I387" s="453">
        <f t="shared" si="27"/>
        <v>0</v>
      </c>
      <c r="J387" s="612">
        <f t="shared" ref="J387:J434" si="30">IF(ISERR(SMALL(K387:P387,1)),0,SMALL(K387:P387,1))</f>
        <v>0</v>
      </c>
      <c r="K387" s="613"/>
      <c r="L387" s="613"/>
      <c r="M387" s="613"/>
      <c r="N387" s="613"/>
      <c r="O387" s="613"/>
      <c r="P387" s="613"/>
    </row>
    <row r="388" spans="2:16" ht="15" customHeight="1" x14ac:dyDescent="0.35">
      <c r="B388" s="38">
        <v>53</v>
      </c>
      <c r="C388" s="645"/>
      <c r="D388" s="645"/>
      <c r="E388" s="645"/>
      <c r="F388" s="644"/>
      <c r="G388" s="452"/>
      <c r="H388" s="169"/>
      <c r="I388" s="453">
        <f t="shared" si="27"/>
        <v>0</v>
      </c>
      <c r="J388" s="612">
        <f t="shared" si="30"/>
        <v>0</v>
      </c>
      <c r="K388" s="613"/>
      <c r="L388" s="613"/>
      <c r="M388" s="613"/>
      <c r="N388" s="613"/>
      <c r="O388" s="613"/>
      <c r="P388" s="613"/>
    </row>
    <row r="389" spans="2:16" ht="15" customHeight="1" x14ac:dyDescent="0.35">
      <c r="B389" s="38">
        <v>54</v>
      </c>
      <c r="C389" s="645"/>
      <c r="D389" s="645"/>
      <c r="E389" s="645"/>
      <c r="F389" s="644"/>
      <c r="G389" s="452"/>
      <c r="H389" s="169"/>
      <c r="I389" s="453">
        <f t="shared" si="27"/>
        <v>0</v>
      </c>
      <c r="J389" s="612">
        <f t="shared" si="30"/>
        <v>0</v>
      </c>
      <c r="K389" s="613"/>
      <c r="L389" s="613"/>
      <c r="M389" s="613"/>
      <c r="N389" s="613"/>
      <c r="O389" s="613"/>
      <c r="P389" s="613"/>
    </row>
    <row r="390" spans="2:16" ht="15" customHeight="1" x14ac:dyDescent="0.35">
      <c r="B390" s="38">
        <v>55</v>
      </c>
      <c r="C390" s="645"/>
      <c r="D390" s="645"/>
      <c r="E390" s="645"/>
      <c r="F390" s="644"/>
      <c r="G390" s="452"/>
      <c r="H390" s="169"/>
      <c r="I390" s="453">
        <f t="shared" si="27"/>
        <v>0</v>
      </c>
      <c r="J390" s="612">
        <f t="shared" si="30"/>
        <v>0</v>
      </c>
      <c r="K390" s="613"/>
      <c r="L390" s="613"/>
      <c r="M390" s="613"/>
      <c r="N390" s="613"/>
      <c r="O390" s="613"/>
      <c r="P390" s="613"/>
    </row>
    <row r="391" spans="2:16" ht="15" customHeight="1" x14ac:dyDescent="0.35">
      <c r="B391" s="38">
        <v>56</v>
      </c>
      <c r="C391" s="645"/>
      <c r="D391" s="645"/>
      <c r="E391" s="645"/>
      <c r="F391" s="644"/>
      <c r="G391" s="452"/>
      <c r="H391" s="169"/>
      <c r="I391" s="453">
        <f t="shared" si="27"/>
        <v>0</v>
      </c>
      <c r="J391" s="612">
        <f t="shared" si="30"/>
        <v>0</v>
      </c>
      <c r="K391" s="613"/>
      <c r="L391" s="613"/>
      <c r="M391" s="613"/>
      <c r="N391" s="613"/>
      <c r="O391" s="613"/>
      <c r="P391" s="613"/>
    </row>
    <row r="392" spans="2:16" ht="15" customHeight="1" x14ac:dyDescent="0.35">
      <c r="B392" s="38">
        <v>57</v>
      </c>
      <c r="C392" s="645"/>
      <c r="D392" s="645"/>
      <c r="E392" s="645"/>
      <c r="F392" s="644"/>
      <c r="G392" s="452"/>
      <c r="H392" s="169"/>
      <c r="I392" s="453">
        <f t="shared" si="27"/>
        <v>0</v>
      </c>
      <c r="J392" s="612">
        <f t="shared" si="30"/>
        <v>0</v>
      </c>
      <c r="K392" s="613"/>
      <c r="L392" s="613"/>
      <c r="M392" s="613"/>
      <c r="N392" s="613"/>
      <c r="O392" s="613"/>
      <c r="P392" s="613"/>
    </row>
    <row r="393" spans="2:16" ht="15" customHeight="1" x14ac:dyDescent="0.35">
      <c r="B393" s="38">
        <v>58</v>
      </c>
      <c r="C393" s="645"/>
      <c r="D393" s="645"/>
      <c r="E393" s="645"/>
      <c r="F393" s="644"/>
      <c r="G393" s="452"/>
      <c r="H393" s="169"/>
      <c r="I393" s="453">
        <f t="shared" si="27"/>
        <v>0</v>
      </c>
      <c r="J393" s="612">
        <f t="shared" si="30"/>
        <v>0</v>
      </c>
      <c r="K393" s="613"/>
      <c r="L393" s="613"/>
      <c r="M393" s="613"/>
      <c r="N393" s="613"/>
      <c r="O393" s="613"/>
      <c r="P393" s="613"/>
    </row>
    <row r="394" spans="2:16" ht="15" customHeight="1" x14ac:dyDescent="0.35">
      <c r="B394" s="38">
        <v>59</v>
      </c>
      <c r="C394" s="645"/>
      <c r="D394" s="645"/>
      <c r="E394" s="645"/>
      <c r="F394" s="644"/>
      <c r="G394" s="452"/>
      <c r="H394" s="169"/>
      <c r="I394" s="453">
        <f t="shared" si="27"/>
        <v>0</v>
      </c>
      <c r="J394" s="612">
        <f t="shared" si="30"/>
        <v>0</v>
      </c>
      <c r="K394" s="613"/>
      <c r="L394" s="613"/>
      <c r="M394" s="613"/>
      <c r="N394" s="613"/>
      <c r="O394" s="613"/>
      <c r="P394" s="613"/>
    </row>
    <row r="395" spans="2:16" ht="15" customHeight="1" x14ac:dyDescent="0.35">
      <c r="B395" s="38">
        <v>60</v>
      </c>
      <c r="C395" s="645"/>
      <c r="D395" s="645"/>
      <c r="E395" s="645"/>
      <c r="F395" s="644"/>
      <c r="G395" s="452"/>
      <c r="H395" s="169"/>
      <c r="I395" s="453">
        <f t="shared" si="27"/>
        <v>0</v>
      </c>
      <c r="J395" s="612">
        <f t="shared" si="30"/>
        <v>0</v>
      </c>
      <c r="K395" s="613"/>
      <c r="L395" s="613"/>
      <c r="M395" s="613"/>
      <c r="N395" s="613"/>
      <c r="O395" s="613"/>
      <c r="P395" s="613"/>
    </row>
    <row r="396" spans="2:16" ht="15" customHeight="1" x14ac:dyDescent="0.35">
      <c r="B396" s="38">
        <v>61</v>
      </c>
      <c r="C396" s="645"/>
      <c r="D396" s="645"/>
      <c r="E396" s="645"/>
      <c r="F396" s="644"/>
      <c r="G396" s="452"/>
      <c r="H396" s="169"/>
      <c r="I396" s="453">
        <f t="shared" si="27"/>
        <v>0</v>
      </c>
      <c r="J396" s="612">
        <f t="shared" si="30"/>
        <v>0</v>
      </c>
      <c r="K396" s="613"/>
      <c r="L396" s="613"/>
      <c r="M396" s="613"/>
      <c r="N396" s="613"/>
      <c r="O396" s="613"/>
      <c r="P396" s="613"/>
    </row>
    <row r="397" spans="2:16" ht="15" customHeight="1" x14ac:dyDescent="0.35">
      <c r="B397" s="38">
        <v>62</v>
      </c>
      <c r="C397" s="645"/>
      <c r="D397" s="645"/>
      <c r="E397" s="645"/>
      <c r="F397" s="644"/>
      <c r="G397" s="452"/>
      <c r="H397" s="169"/>
      <c r="I397" s="453">
        <f t="shared" si="27"/>
        <v>0</v>
      </c>
      <c r="J397" s="612">
        <f t="shared" si="30"/>
        <v>0</v>
      </c>
      <c r="K397" s="613"/>
      <c r="L397" s="613"/>
      <c r="M397" s="613"/>
      <c r="N397" s="613"/>
      <c r="O397" s="613"/>
      <c r="P397" s="613"/>
    </row>
    <row r="398" spans="2:16" ht="15" customHeight="1" x14ac:dyDescent="0.35">
      <c r="B398" s="38">
        <v>63</v>
      </c>
      <c r="C398" s="645"/>
      <c r="D398" s="645"/>
      <c r="E398" s="645"/>
      <c r="F398" s="644"/>
      <c r="G398" s="452"/>
      <c r="H398" s="169"/>
      <c r="I398" s="453">
        <f t="shared" si="27"/>
        <v>0</v>
      </c>
      <c r="J398" s="612">
        <f t="shared" si="30"/>
        <v>0</v>
      </c>
      <c r="K398" s="613"/>
      <c r="L398" s="613"/>
      <c r="M398" s="613"/>
      <c r="N398" s="613"/>
      <c r="O398" s="613"/>
      <c r="P398" s="613"/>
    </row>
    <row r="399" spans="2:16" ht="15" customHeight="1" x14ac:dyDescent="0.35">
      <c r="B399" s="38">
        <v>64</v>
      </c>
      <c r="C399" s="645"/>
      <c r="D399" s="645"/>
      <c r="E399" s="645"/>
      <c r="F399" s="644"/>
      <c r="G399" s="452"/>
      <c r="H399" s="169"/>
      <c r="I399" s="453">
        <f t="shared" si="27"/>
        <v>0</v>
      </c>
      <c r="J399" s="612">
        <f t="shared" si="30"/>
        <v>0</v>
      </c>
      <c r="K399" s="613"/>
      <c r="L399" s="613"/>
      <c r="M399" s="613"/>
      <c r="N399" s="613"/>
      <c r="O399" s="613"/>
      <c r="P399" s="613"/>
    </row>
    <row r="400" spans="2:16" ht="15" customHeight="1" x14ac:dyDescent="0.35">
      <c r="B400" s="38">
        <v>65</v>
      </c>
      <c r="C400" s="645"/>
      <c r="D400" s="645"/>
      <c r="E400" s="645"/>
      <c r="F400" s="644"/>
      <c r="G400" s="452"/>
      <c r="H400" s="169"/>
      <c r="I400" s="453">
        <f t="shared" si="27"/>
        <v>0</v>
      </c>
      <c r="J400" s="612">
        <f t="shared" si="30"/>
        <v>0</v>
      </c>
      <c r="K400" s="613"/>
      <c r="L400" s="613"/>
      <c r="M400" s="613"/>
      <c r="N400" s="613"/>
      <c r="O400" s="613"/>
      <c r="P400" s="613"/>
    </row>
    <row r="401" spans="2:16" ht="15" customHeight="1" x14ac:dyDescent="0.35">
      <c r="B401" s="38">
        <v>66</v>
      </c>
      <c r="C401" s="645"/>
      <c r="D401" s="645"/>
      <c r="E401" s="645"/>
      <c r="F401" s="644"/>
      <c r="G401" s="452"/>
      <c r="H401" s="169"/>
      <c r="I401" s="453">
        <f t="shared" si="27"/>
        <v>0</v>
      </c>
      <c r="J401" s="612">
        <f t="shared" si="30"/>
        <v>0</v>
      </c>
      <c r="K401" s="613"/>
      <c r="L401" s="613"/>
      <c r="M401" s="613"/>
      <c r="N401" s="613"/>
      <c r="O401" s="613"/>
      <c r="P401" s="613"/>
    </row>
    <row r="402" spans="2:16" ht="15" customHeight="1" x14ac:dyDescent="0.35">
      <c r="B402" s="38">
        <v>67</v>
      </c>
      <c r="C402" s="645"/>
      <c r="D402" s="645"/>
      <c r="E402" s="645"/>
      <c r="F402" s="644"/>
      <c r="G402" s="452"/>
      <c r="H402" s="169"/>
      <c r="I402" s="453">
        <f t="shared" si="27"/>
        <v>0</v>
      </c>
      <c r="J402" s="612">
        <f t="shared" si="30"/>
        <v>0</v>
      </c>
      <c r="K402" s="613"/>
      <c r="L402" s="613"/>
      <c r="M402" s="613"/>
      <c r="N402" s="613"/>
      <c r="O402" s="613"/>
      <c r="P402" s="613"/>
    </row>
    <row r="403" spans="2:16" ht="15" customHeight="1" x14ac:dyDescent="0.35">
      <c r="B403" s="38">
        <v>68</v>
      </c>
      <c r="C403" s="645"/>
      <c r="D403" s="645"/>
      <c r="E403" s="645"/>
      <c r="F403" s="644"/>
      <c r="G403" s="452"/>
      <c r="H403" s="169"/>
      <c r="I403" s="453">
        <f t="shared" si="27"/>
        <v>0</v>
      </c>
      <c r="J403" s="612">
        <f t="shared" si="30"/>
        <v>0</v>
      </c>
      <c r="K403" s="613"/>
      <c r="L403" s="613"/>
      <c r="M403" s="613"/>
      <c r="N403" s="613"/>
      <c r="O403" s="613"/>
      <c r="P403" s="613"/>
    </row>
    <row r="404" spans="2:16" ht="15" customHeight="1" x14ac:dyDescent="0.35">
      <c r="B404" s="38">
        <v>69</v>
      </c>
      <c r="C404" s="645"/>
      <c r="D404" s="645"/>
      <c r="E404" s="645"/>
      <c r="F404" s="644"/>
      <c r="G404" s="452"/>
      <c r="H404" s="169"/>
      <c r="I404" s="453">
        <f t="shared" si="27"/>
        <v>0</v>
      </c>
      <c r="J404" s="612">
        <f t="shared" si="30"/>
        <v>0</v>
      </c>
      <c r="K404" s="613"/>
      <c r="L404" s="613"/>
      <c r="M404" s="613"/>
      <c r="N404" s="613"/>
      <c r="O404" s="613"/>
      <c r="P404" s="613"/>
    </row>
    <row r="405" spans="2:16" ht="15" customHeight="1" x14ac:dyDescent="0.35">
      <c r="B405" s="38">
        <v>70</v>
      </c>
      <c r="C405" s="645"/>
      <c r="D405" s="645"/>
      <c r="E405" s="645"/>
      <c r="F405" s="644"/>
      <c r="G405" s="452"/>
      <c r="H405" s="169"/>
      <c r="I405" s="453">
        <f t="shared" si="27"/>
        <v>0</v>
      </c>
      <c r="J405" s="612">
        <f t="shared" si="30"/>
        <v>0</v>
      </c>
      <c r="K405" s="613"/>
      <c r="L405" s="613"/>
      <c r="M405" s="613"/>
      <c r="N405" s="613"/>
      <c r="O405" s="613"/>
      <c r="P405" s="613"/>
    </row>
    <row r="406" spans="2:16" ht="15" customHeight="1" x14ac:dyDescent="0.35">
      <c r="B406" s="38">
        <v>71</v>
      </c>
      <c r="C406" s="645"/>
      <c r="D406" s="645"/>
      <c r="E406" s="645"/>
      <c r="F406" s="644"/>
      <c r="G406" s="452"/>
      <c r="H406" s="169"/>
      <c r="I406" s="453">
        <f t="shared" si="27"/>
        <v>0</v>
      </c>
      <c r="J406" s="612">
        <f t="shared" si="30"/>
        <v>0</v>
      </c>
      <c r="K406" s="613"/>
      <c r="L406" s="613"/>
      <c r="M406" s="613"/>
      <c r="N406" s="613"/>
      <c r="O406" s="613"/>
      <c r="P406" s="613"/>
    </row>
    <row r="407" spans="2:16" ht="15" customHeight="1" x14ac:dyDescent="0.35">
      <c r="B407" s="38">
        <v>72</v>
      </c>
      <c r="C407" s="645"/>
      <c r="D407" s="645"/>
      <c r="E407" s="645"/>
      <c r="F407" s="644"/>
      <c r="G407" s="452"/>
      <c r="H407" s="169"/>
      <c r="I407" s="453">
        <f t="shared" si="27"/>
        <v>0</v>
      </c>
      <c r="J407" s="612">
        <f t="shared" si="30"/>
        <v>0</v>
      </c>
      <c r="K407" s="613"/>
      <c r="L407" s="613"/>
      <c r="M407" s="613"/>
      <c r="N407" s="613"/>
      <c r="O407" s="613"/>
      <c r="P407" s="613"/>
    </row>
    <row r="408" spans="2:16" ht="15" customHeight="1" x14ac:dyDescent="0.35">
      <c r="B408" s="38">
        <v>73</v>
      </c>
      <c r="C408" s="645"/>
      <c r="D408" s="645"/>
      <c r="E408" s="645"/>
      <c r="F408" s="644"/>
      <c r="G408" s="452"/>
      <c r="H408" s="169"/>
      <c r="I408" s="453">
        <f t="shared" si="27"/>
        <v>0</v>
      </c>
      <c r="J408" s="612">
        <f t="shared" si="30"/>
        <v>0</v>
      </c>
      <c r="K408" s="613"/>
      <c r="L408" s="613"/>
      <c r="M408" s="613"/>
      <c r="N408" s="613"/>
      <c r="O408" s="613"/>
      <c r="P408" s="613"/>
    </row>
    <row r="409" spans="2:16" ht="15" customHeight="1" x14ac:dyDescent="0.35">
      <c r="B409" s="38">
        <v>74</v>
      </c>
      <c r="C409" s="645"/>
      <c r="D409" s="645"/>
      <c r="E409" s="645"/>
      <c r="F409" s="644"/>
      <c r="G409" s="452"/>
      <c r="H409" s="169"/>
      <c r="I409" s="453">
        <f t="shared" si="27"/>
        <v>0</v>
      </c>
      <c r="J409" s="612">
        <f t="shared" si="30"/>
        <v>0</v>
      </c>
      <c r="K409" s="613"/>
      <c r="L409" s="613"/>
      <c r="M409" s="613"/>
      <c r="N409" s="613"/>
      <c r="O409" s="613"/>
      <c r="P409" s="613"/>
    </row>
    <row r="410" spans="2:16" ht="15" customHeight="1" x14ac:dyDescent="0.35">
      <c r="B410" s="38">
        <v>75</v>
      </c>
      <c r="C410" s="645"/>
      <c r="D410" s="645"/>
      <c r="E410" s="645"/>
      <c r="F410" s="644"/>
      <c r="G410" s="452"/>
      <c r="H410" s="169"/>
      <c r="I410" s="453">
        <f t="shared" si="27"/>
        <v>0</v>
      </c>
      <c r="J410" s="612">
        <f t="shared" si="30"/>
        <v>0</v>
      </c>
      <c r="K410" s="613"/>
      <c r="L410" s="613"/>
      <c r="M410" s="613"/>
      <c r="N410" s="613"/>
      <c r="O410" s="613"/>
      <c r="P410" s="613"/>
    </row>
    <row r="411" spans="2:16" ht="15" customHeight="1" x14ac:dyDescent="0.35">
      <c r="B411" s="38">
        <v>76</v>
      </c>
      <c r="C411" s="645"/>
      <c r="D411" s="645"/>
      <c r="E411" s="645"/>
      <c r="F411" s="644"/>
      <c r="G411" s="452"/>
      <c r="H411" s="169"/>
      <c r="I411" s="453">
        <f t="shared" si="27"/>
        <v>0</v>
      </c>
      <c r="J411" s="612">
        <f t="shared" si="30"/>
        <v>0</v>
      </c>
      <c r="K411" s="613"/>
      <c r="L411" s="613"/>
      <c r="M411" s="613"/>
      <c r="N411" s="613"/>
      <c r="O411" s="613"/>
      <c r="P411" s="613"/>
    </row>
    <row r="412" spans="2:16" ht="15" customHeight="1" x14ac:dyDescent="0.35">
      <c r="B412" s="38">
        <v>77</v>
      </c>
      <c r="C412" s="645"/>
      <c r="D412" s="645"/>
      <c r="E412" s="645"/>
      <c r="F412" s="644"/>
      <c r="G412" s="452"/>
      <c r="H412" s="169"/>
      <c r="I412" s="453">
        <f t="shared" si="27"/>
        <v>0</v>
      </c>
      <c r="J412" s="612">
        <f t="shared" si="30"/>
        <v>0</v>
      </c>
      <c r="K412" s="613"/>
      <c r="L412" s="613"/>
      <c r="M412" s="613"/>
      <c r="N412" s="613"/>
      <c r="O412" s="613"/>
      <c r="P412" s="613"/>
    </row>
    <row r="413" spans="2:16" ht="15" customHeight="1" x14ac:dyDescent="0.35">
      <c r="B413" s="38">
        <v>78</v>
      </c>
      <c r="C413" s="645"/>
      <c r="D413" s="645"/>
      <c r="E413" s="645"/>
      <c r="F413" s="644"/>
      <c r="G413" s="452"/>
      <c r="H413" s="169"/>
      <c r="I413" s="453">
        <f t="shared" si="27"/>
        <v>0</v>
      </c>
      <c r="J413" s="612">
        <f t="shared" si="30"/>
        <v>0</v>
      </c>
      <c r="K413" s="613"/>
      <c r="L413" s="613"/>
      <c r="M413" s="613"/>
      <c r="N413" s="613"/>
      <c r="O413" s="613"/>
      <c r="P413" s="613"/>
    </row>
    <row r="414" spans="2:16" ht="15" customHeight="1" x14ac:dyDescent="0.35">
      <c r="B414" s="38">
        <v>79</v>
      </c>
      <c r="C414" s="645"/>
      <c r="D414" s="645"/>
      <c r="E414" s="645"/>
      <c r="F414" s="644"/>
      <c r="G414" s="452"/>
      <c r="H414" s="169"/>
      <c r="I414" s="453">
        <f t="shared" si="27"/>
        <v>0</v>
      </c>
      <c r="J414" s="612">
        <f t="shared" si="30"/>
        <v>0</v>
      </c>
      <c r="K414" s="613"/>
      <c r="L414" s="613"/>
      <c r="M414" s="613"/>
      <c r="N414" s="613"/>
      <c r="O414" s="613"/>
      <c r="P414" s="613"/>
    </row>
    <row r="415" spans="2:16" ht="15" customHeight="1" x14ac:dyDescent="0.35">
      <c r="B415" s="38">
        <v>80</v>
      </c>
      <c r="C415" s="645"/>
      <c r="D415" s="645"/>
      <c r="E415" s="645"/>
      <c r="F415" s="644"/>
      <c r="G415" s="452"/>
      <c r="H415" s="169"/>
      <c r="I415" s="453">
        <f t="shared" si="27"/>
        <v>0</v>
      </c>
      <c r="J415" s="612">
        <f t="shared" si="30"/>
        <v>0</v>
      </c>
      <c r="K415" s="613"/>
      <c r="L415" s="613"/>
      <c r="M415" s="613"/>
      <c r="N415" s="613"/>
      <c r="O415" s="613"/>
      <c r="P415" s="613"/>
    </row>
    <row r="416" spans="2:16" ht="15" customHeight="1" x14ac:dyDescent="0.35">
      <c r="B416" s="38">
        <v>81</v>
      </c>
      <c r="C416" s="645"/>
      <c r="D416" s="645"/>
      <c r="E416" s="645"/>
      <c r="F416" s="644"/>
      <c r="G416" s="452"/>
      <c r="H416" s="169"/>
      <c r="I416" s="453">
        <f t="shared" si="27"/>
        <v>0</v>
      </c>
      <c r="J416" s="612">
        <f t="shared" si="30"/>
        <v>0</v>
      </c>
      <c r="K416" s="613"/>
      <c r="L416" s="613"/>
      <c r="M416" s="613"/>
      <c r="N416" s="613"/>
      <c r="O416" s="613"/>
      <c r="P416" s="613"/>
    </row>
    <row r="417" spans="2:16" ht="15" customHeight="1" x14ac:dyDescent="0.35">
      <c r="B417" s="38">
        <v>82</v>
      </c>
      <c r="C417" s="645"/>
      <c r="D417" s="645"/>
      <c r="E417" s="645"/>
      <c r="F417" s="644"/>
      <c r="G417" s="452"/>
      <c r="H417" s="169"/>
      <c r="I417" s="453">
        <f t="shared" si="27"/>
        <v>0</v>
      </c>
      <c r="J417" s="612">
        <f t="shared" si="30"/>
        <v>0</v>
      </c>
      <c r="K417" s="613"/>
      <c r="L417" s="613"/>
      <c r="M417" s="613"/>
      <c r="N417" s="613"/>
      <c r="O417" s="613"/>
      <c r="P417" s="613"/>
    </row>
    <row r="418" spans="2:16" ht="15" customHeight="1" x14ac:dyDescent="0.35">
      <c r="B418" s="38">
        <v>83</v>
      </c>
      <c r="C418" s="645"/>
      <c r="D418" s="645"/>
      <c r="E418" s="645"/>
      <c r="F418" s="644"/>
      <c r="G418" s="452"/>
      <c r="H418" s="169"/>
      <c r="I418" s="453">
        <f t="shared" ref="I418:I434" si="31">IF(OR(G418=0,H418=0),0,IF((((($O$5^2*G418^2)/$F$5^2)*H418)/((($O$5^2*G418^2)/$F$5^2)+H418))&lt;(($O$5^2*G418^2)/$F$5^2),ROUND((((($O$5^2*G418^2)/$F$5^2)*H418)/((($O$5^2*G418^2)/$F$5^2)+H418)),0),ROUND((($O$5^2*G418^2)/$F$5^2),0)))</f>
        <v>0</v>
      </c>
      <c r="J418" s="612">
        <f t="shared" si="30"/>
        <v>0</v>
      </c>
      <c r="K418" s="613"/>
      <c r="L418" s="613"/>
      <c r="M418" s="613"/>
      <c r="N418" s="613"/>
      <c r="O418" s="613"/>
      <c r="P418" s="613"/>
    </row>
    <row r="419" spans="2:16" ht="15" customHeight="1" x14ac:dyDescent="0.35">
      <c r="B419" s="38">
        <v>84</v>
      </c>
      <c r="C419" s="645"/>
      <c r="D419" s="645"/>
      <c r="E419" s="645"/>
      <c r="F419" s="644"/>
      <c r="G419" s="452"/>
      <c r="H419" s="169"/>
      <c r="I419" s="453">
        <f t="shared" si="31"/>
        <v>0</v>
      </c>
      <c r="J419" s="612">
        <f t="shared" si="30"/>
        <v>0</v>
      </c>
      <c r="K419" s="613"/>
      <c r="L419" s="613"/>
      <c r="M419" s="613"/>
      <c r="N419" s="613"/>
      <c r="O419" s="613"/>
      <c r="P419" s="613"/>
    </row>
    <row r="420" spans="2:16" ht="15" customHeight="1" x14ac:dyDescent="0.35">
      <c r="B420" s="38">
        <v>85</v>
      </c>
      <c r="C420" s="645"/>
      <c r="D420" s="645"/>
      <c r="E420" s="645"/>
      <c r="F420" s="644"/>
      <c r="G420" s="452"/>
      <c r="H420" s="169"/>
      <c r="I420" s="453">
        <f t="shared" si="31"/>
        <v>0</v>
      </c>
      <c r="J420" s="612">
        <f t="shared" si="30"/>
        <v>0</v>
      </c>
      <c r="K420" s="613"/>
      <c r="L420" s="613"/>
      <c r="M420" s="613"/>
      <c r="N420" s="613"/>
      <c r="O420" s="613"/>
      <c r="P420" s="613"/>
    </row>
    <row r="421" spans="2:16" ht="15" customHeight="1" x14ac:dyDescent="0.35">
      <c r="B421" s="38">
        <v>86</v>
      </c>
      <c r="C421" s="645"/>
      <c r="D421" s="645"/>
      <c r="E421" s="645"/>
      <c r="F421" s="644"/>
      <c r="G421" s="452"/>
      <c r="H421" s="169"/>
      <c r="I421" s="453">
        <f t="shared" si="31"/>
        <v>0</v>
      </c>
      <c r="J421" s="612">
        <f t="shared" si="30"/>
        <v>0</v>
      </c>
      <c r="K421" s="613"/>
      <c r="L421" s="613"/>
      <c r="M421" s="613"/>
      <c r="N421" s="613"/>
      <c r="O421" s="613"/>
      <c r="P421" s="613"/>
    </row>
    <row r="422" spans="2:16" ht="15" customHeight="1" x14ac:dyDescent="0.35">
      <c r="B422" s="38">
        <v>87</v>
      </c>
      <c r="C422" s="645"/>
      <c r="D422" s="645"/>
      <c r="E422" s="645"/>
      <c r="F422" s="644"/>
      <c r="G422" s="452"/>
      <c r="H422" s="169"/>
      <c r="I422" s="453">
        <f t="shared" si="31"/>
        <v>0</v>
      </c>
      <c r="J422" s="612">
        <f t="shared" si="30"/>
        <v>0</v>
      </c>
      <c r="K422" s="613"/>
      <c r="L422" s="613"/>
      <c r="M422" s="613"/>
      <c r="N422" s="613"/>
      <c r="O422" s="613"/>
      <c r="P422" s="613"/>
    </row>
    <row r="423" spans="2:16" ht="15" customHeight="1" x14ac:dyDescent="0.35">
      <c r="B423" s="38">
        <v>88</v>
      </c>
      <c r="C423" s="645"/>
      <c r="D423" s="645"/>
      <c r="E423" s="645"/>
      <c r="F423" s="644"/>
      <c r="G423" s="452"/>
      <c r="H423" s="169"/>
      <c r="I423" s="453">
        <f t="shared" si="31"/>
        <v>0</v>
      </c>
      <c r="J423" s="612">
        <f t="shared" si="30"/>
        <v>0</v>
      </c>
      <c r="K423" s="613"/>
      <c r="L423" s="613"/>
      <c r="M423" s="613"/>
      <c r="N423" s="613"/>
      <c r="O423" s="613"/>
      <c r="P423" s="613"/>
    </row>
    <row r="424" spans="2:16" ht="15" customHeight="1" x14ac:dyDescent="0.35">
      <c r="B424" s="38">
        <v>89</v>
      </c>
      <c r="C424" s="645"/>
      <c r="D424" s="645"/>
      <c r="E424" s="645"/>
      <c r="F424" s="644"/>
      <c r="G424" s="452"/>
      <c r="H424" s="169"/>
      <c r="I424" s="453">
        <f t="shared" si="31"/>
        <v>0</v>
      </c>
      <c r="J424" s="612">
        <f t="shared" si="30"/>
        <v>0</v>
      </c>
      <c r="K424" s="613"/>
      <c r="L424" s="613"/>
      <c r="M424" s="613"/>
      <c r="N424" s="613"/>
      <c r="O424" s="613"/>
      <c r="P424" s="613"/>
    </row>
    <row r="425" spans="2:16" ht="15" customHeight="1" x14ac:dyDescent="0.35">
      <c r="B425" s="38">
        <v>90</v>
      </c>
      <c r="C425" s="645"/>
      <c r="D425" s="645"/>
      <c r="E425" s="645"/>
      <c r="F425" s="644"/>
      <c r="G425" s="452"/>
      <c r="H425" s="169"/>
      <c r="I425" s="453">
        <f t="shared" si="31"/>
        <v>0</v>
      </c>
      <c r="J425" s="612">
        <f t="shared" si="30"/>
        <v>0</v>
      </c>
      <c r="K425" s="613"/>
      <c r="L425" s="613"/>
      <c r="M425" s="613"/>
      <c r="N425" s="613"/>
      <c r="O425" s="613"/>
      <c r="P425" s="613"/>
    </row>
    <row r="426" spans="2:16" ht="15" customHeight="1" x14ac:dyDescent="0.35">
      <c r="B426" s="38">
        <v>91</v>
      </c>
      <c r="C426" s="645"/>
      <c r="D426" s="645"/>
      <c r="E426" s="645"/>
      <c r="F426" s="644"/>
      <c r="G426" s="452"/>
      <c r="H426" s="169"/>
      <c r="I426" s="453">
        <f t="shared" si="31"/>
        <v>0</v>
      </c>
      <c r="J426" s="612">
        <f t="shared" si="30"/>
        <v>0</v>
      </c>
      <c r="K426" s="613"/>
      <c r="L426" s="613"/>
      <c r="M426" s="613"/>
      <c r="N426" s="613"/>
      <c r="O426" s="613"/>
      <c r="P426" s="613"/>
    </row>
    <row r="427" spans="2:16" ht="15" customHeight="1" x14ac:dyDescent="0.35">
      <c r="B427" s="38">
        <v>92</v>
      </c>
      <c r="C427" s="645"/>
      <c r="D427" s="645"/>
      <c r="E427" s="645"/>
      <c r="F427" s="644"/>
      <c r="G427" s="452"/>
      <c r="H427" s="169"/>
      <c r="I427" s="453">
        <f t="shared" si="31"/>
        <v>0</v>
      </c>
      <c r="J427" s="612">
        <f t="shared" si="30"/>
        <v>0</v>
      </c>
      <c r="K427" s="613"/>
      <c r="L427" s="613"/>
      <c r="M427" s="613"/>
      <c r="N427" s="613"/>
      <c r="O427" s="613"/>
      <c r="P427" s="613"/>
    </row>
    <row r="428" spans="2:16" ht="15" customHeight="1" x14ac:dyDescent="0.35">
      <c r="B428" s="38">
        <v>93</v>
      </c>
      <c r="C428" s="645"/>
      <c r="D428" s="645"/>
      <c r="E428" s="645"/>
      <c r="F428" s="644"/>
      <c r="G428" s="452"/>
      <c r="H428" s="169"/>
      <c r="I428" s="453">
        <f t="shared" si="31"/>
        <v>0</v>
      </c>
      <c r="J428" s="612">
        <f t="shared" si="30"/>
        <v>0</v>
      </c>
      <c r="K428" s="613"/>
      <c r="L428" s="613"/>
      <c r="M428" s="613"/>
      <c r="N428" s="613"/>
      <c r="O428" s="613"/>
      <c r="P428" s="613"/>
    </row>
    <row r="429" spans="2:16" ht="15" customHeight="1" x14ac:dyDescent="0.35">
      <c r="B429" s="38">
        <v>94</v>
      </c>
      <c r="C429" s="645"/>
      <c r="D429" s="645"/>
      <c r="E429" s="645"/>
      <c r="F429" s="644"/>
      <c r="G429" s="452"/>
      <c r="H429" s="169"/>
      <c r="I429" s="453">
        <f t="shared" si="31"/>
        <v>0</v>
      </c>
      <c r="J429" s="612">
        <f t="shared" si="30"/>
        <v>0</v>
      </c>
      <c r="K429" s="613"/>
      <c r="L429" s="613"/>
      <c r="M429" s="613"/>
      <c r="N429" s="613"/>
      <c r="O429" s="613"/>
      <c r="P429" s="613"/>
    </row>
    <row r="430" spans="2:16" ht="15" customHeight="1" x14ac:dyDescent="0.35">
      <c r="B430" s="38">
        <v>95</v>
      </c>
      <c r="C430" s="645"/>
      <c r="D430" s="645"/>
      <c r="E430" s="645"/>
      <c r="F430" s="644"/>
      <c r="G430" s="452"/>
      <c r="H430" s="169"/>
      <c r="I430" s="453">
        <f t="shared" si="31"/>
        <v>0</v>
      </c>
      <c r="J430" s="612">
        <f t="shared" si="30"/>
        <v>0</v>
      </c>
      <c r="K430" s="613"/>
      <c r="L430" s="613"/>
      <c r="M430" s="613"/>
      <c r="N430" s="613"/>
      <c r="O430" s="613"/>
      <c r="P430" s="613"/>
    </row>
    <row r="431" spans="2:16" ht="15" customHeight="1" x14ac:dyDescent="0.35">
      <c r="B431" s="38">
        <v>96</v>
      </c>
      <c r="C431" s="645"/>
      <c r="D431" s="645"/>
      <c r="E431" s="645"/>
      <c r="F431" s="644"/>
      <c r="G431" s="452"/>
      <c r="H431" s="169"/>
      <c r="I431" s="453">
        <f t="shared" si="31"/>
        <v>0</v>
      </c>
      <c r="J431" s="612">
        <f t="shared" si="30"/>
        <v>0</v>
      </c>
      <c r="K431" s="613"/>
      <c r="L431" s="613"/>
      <c r="M431" s="613"/>
      <c r="N431" s="613"/>
      <c r="O431" s="613"/>
      <c r="P431" s="613"/>
    </row>
    <row r="432" spans="2:16" ht="15" customHeight="1" x14ac:dyDescent="0.35">
      <c r="B432" s="38">
        <v>97</v>
      </c>
      <c r="C432" s="645"/>
      <c r="D432" s="645"/>
      <c r="E432" s="645"/>
      <c r="F432" s="644"/>
      <c r="G432" s="452"/>
      <c r="H432" s="169"/>
      <c r="I432" s="453">
        <f t="shared" si="31"/>
        <v>0</v>
      </c>
      <c r="J432" s="612">
        <f t="shared" si="30"/>
        <v>0</v>
      </c>
      <c r="K432" s="613"/>
      <c r="L432" s="613"/>
      <c r="M432" s="613"/>
      <c r="N432" s="613"/>
      <c r="O432" s="613"/>
      <c r="P432" s="613"/>
    </row>
    <row r="433" spans="2:16" ht="15" customHeight="1" x14ac:dyDescent="0.35">
      <c r="B433" s="38">
        <v>98</v>
      </c>
      <c r="C433" s="645"/>
      <c r="D433" s="645"/>
      <c r="E433" s="645"/>
      <c r="F433" s="644"/>
      <c r="G433" s="452"/>
      <c r="H433" s="169"/>
      <c r="I433" s="453">
        <f t="shared" si="31"/>
        <v>0</v>
      </c>
      <c r="J433" s="612">
        <f t="shared" si="30"/>
        <v>0</v>
      </c>
      <c r="K433" s="613"/>
      <c r="L433" s="613"/>
      <c r="M433" s="613"/>
      <c r="N433" s="613"/>
      <c r="O433" s="613"/>
      <c r="P433" s="613"/>
    </row>
    <row r="434" spans="2:16" ht="15" customHeight="1" x14ac:dyDescent="0.35">
      <c r="B434" s="38">
        <v>99</v>
      </c>
      <c r="C434" s="645"/>
      <c r="D434" s="645"/>
      <c r="E434" s="645"/>
      <c r="F434" s="644"/>
      <c r="G434" s="452"/>
      <c r="H434" s="169"/>
      <c r="I434" s="453">
        <f t="shared" si="31"/>
        <v>0</v>
      </c>
      <c r="J434" s="612">
        <f t="shared" si="30"/>
        <v>0</v>
      </c>
      <c r="K434" s="613"/>
      <c r="L434" s="613"/>
      <c r="M434" s="613"/>
      <c r="N434" s="613"/>
      <c r="O434" s="613"/>
      <c r="P434" s="613"/>
    </row>
    <row r="435" spans="2:16" ht="15" customHeight="1" x14ac:dyDescent="0.35">
      <c r="B435" s="38">
        <v>100</v>
      </c>
      <c r="C435" s="279"/>
      <c r="D435" s="279"/>
      <c r="E435" s="279"/>
      <c r="F435" s="280"/>
      <c r="G435" s="452"/>
      <c r="H435" s="169"/>
      <c r="I435" s="453">
        <f t="shared" si="27"/>
        <v>0</v>
      </c>
      <c r="J435" s="612">
        <f t="shared" si="26"/>
        <v>0</v>
      </c>
      <c r="K435" s="613"/>
      <c r="L435" s="613"/>
      <c r="M435" s="613"/>
      <c r="N435" s="613"/>
      <c r="O435" s="613"/>
      <c r="P435" s="613"/>
    </row>
    <row r="436" spans="2:16" ht="15" customHeight="1" x14ac:dyDescent="0.35">
      <c r="B436" s="444" t="s">
        <v>702</v>
      </c>
      <c r="C436" s="444"/>
      <c r="D436" s="444"/>
      <c r="E436" s="444"/>
      <c r="F436" s="444"/>
      <c r="G436" s="444"/>
      <c r="H436" s="444"/>
      <c r="I436" s="444"/>
      <c r="J436" s="444"/>
      <c r="K436" s="449" t="s">
        <v>1001</v>
      </c>
      <c r="L436" s="449"/>
      <c r="M436" s="449"/>
      <c r="N436" s="449"/>
      <c r="O436" s="449"/>
      <c r="P436" s="449"/>
    </row>
    <row r="437" spans="2:16" ht="15" customHeight="1" x14ac:dyDescent="0.35">
      <c r="B437" s="446"/>
      <c r="C437" s="454" t="s">
        <v>95</v>
      </c>
      <c r="D437" s="454"/>
      <c r="E437" s="454"/>
      <c r="F437" s="445"/>
      <c r="G437" s="447" t="s">
        <v>135</v>
      </c>
      <c r="H437" s="435" t="s">
        <v>131</v>
      </c>
      <c r="I437" s="435" t="s">
        <v>130</v>
      </c>
      <c r="J437" s="421" t="s">
        <v>978</v>
      </c>
      <c r="K437" s="421" t="s">
        <v>893</v>
      </c>
      <c r="L437" s="421" t="s">
        <v>894</v>
      </c>
      <c r="M437" s="421" t="s">
        <v>895</v>
      </c>
      <c r="N437" s="421" t="s">
        <v>896</v>
      </c>
      <c r="O437" s="421" t="s">
        <v>897</v>
      </c>
      <c r="P437" s="421" t="s">
        <v>898</v>
      </c>
    </row>
    <row r="438" spans="2:16" ht="15" customHeight="1" x14ac:dyDescent="0.35">
      <c r="B438" s="38">
        <v>1</v>
      </c>
      <c r="C438" s="279"/>
      <c r="D438" s="279"/>
      <c r="E438" s="279"/>
      <c r="F438" s="280"/>
      <c r="G438" s="452"/>
      <c r="H438" s="169"/>
      <c r="I438" s="453">
        <f t="shared" ref="I438:I469" si="32">IF(OR(G438=0,H438=0),0,IF((((($O$5^2*G438^2)/$F$5^2)*H438)/((($O$5^2*G438^2)/$F$5^2)+H438))&lt;(($O$5^2*G438^2)/$F$5^2),ROUND((((($O$5^2*G438^2)/$F$5^2)*H438)/((($O$5^2*G438^2)/$F$5^2)+H438)),0),ROUND((($O$5^2*G438^2)/$F$5^2),0)))</f>
        <v>0</v>
      </c>
      <c r="J438" s="612">
        <f t="shared" ref="J438:J537" si="33">IF(ISERR(SMALL(K438:P438,1)),0,SMALL(K438:P438,1))</f>
        <v>0</v>
      </c>
      <c r="K438" s="613"/>
      <c r="L438" s="613"/>
      <c r="M438" s="613"/>
      <c r="N438" s="613"/>
      <c r="O438" s="613"/>
      <c r="P438" s="613"/>
    </row>
    <row r="439" spans="2:16" ht="15" customHeight="1" x14ac:dyDescent="0.35">
      <c r="B439" s="38">
        <v>2</v>
      </c>
      <c r="C439" s="279"/>
      <c r="D439" s="279"/>
      <c r="E439" s="279"/>
      <c r="F439" s="280"/>
      <c r="G439" s="452"/>
      <c r="H439" s="169"/>
      <c r="I439" s="453">
        <f t="shared" si="32"/>
        <v>0</v>
      </c>
      <c r="J439" s="612">
        <f t="shared" si="33"/>
        <v>0</v>
      </c>
      <c r="K439" s="613"/>
      <c r="L439" s="613"/>
      <c r="M439" s="613"/>
      <c r="N439" s="613"/>
      <c r="O439" s="613"/>
      <c r="P439" s="613"/>
    </row>
    <row r="440" spans="2:16" ht="15" customHeight="1" x14ac:dyDescent="0.35">
      <c r="B440" s="38">
        <v>3</v>
      </c>
      <c r="C440" s="279"/>
      <c r="D440" s="279"/>
      <c r="E440" s="279"/>
      <c r="F440" s="280"/>
      <c r="G440" s="452"/>
      <c r="H440" s="169"/>
      <c r="I440" s="453">
        <f t="shared" si="32"/>
        <v>0</v>
      </c>
      <c r="J440" s="612">
        <f t="shared" si="33"/>
        <v>0</v>
      </c>
      <c r="K440" s="613"/>
      <c r="L440" s="613"/>
      <c r="M440" s="613"/>
      <c r="N440" s="613"/>
      <c r="O440" s="613"/>
      <c r="P440" s="613"/>
    </row>
    <row r="441" spans="2:16" ht="15" customHeight="1" x14ac:dyDescent="0.35">
      <c r="B441" s="38">
        <v>4</v>
      </c>
      <c r="C441" s="279"/>
      <c r="D441" s="279"/>
      <c r="E441" s="279"/>
      <c r="F441" s="280"/>
      <c r="G441" s="452"/>
      <c r="H441" s="169"/>
      <c r="I441" s="453">
        <f t="shared" si="32"/>
        <v>0</v>
      </c>
      <c r="J441" s="612">
        <f t="shared" si="33"/>
        <v>0</v>
      </c>
      <c r="K441" s="613"/>
      <c r="L441" s="613"/>
      <c r="M441" s="613"/>
      <c r="N441" s="613"/>
      <c r="O441" s="613"/>
      <c r="P441" s="613"/>
    </row>
    <row r="442" spans="2:16" ht="15" customHeight="1" x14ac:dyDescent="0.35">
      <c r="B442" s="38">
        <v>5</v>
      </c>
      <c r="C442" s="279"/>
      <c r="D442" s="279"/>
      <c r="E442" s="279"/>
      <c r="F442" s="280"/>
      <c r="G442" s="452"/>
      <c r="H442" s="169"/>
      <c r="I442" s="453">
        <f t="shared" si="32"/>
        <v>0</v>
      </c>
      <c r="J442" s="612">
        <f t="shared" si="33"/>
        <v>0</v>
      </c>
      <c r="K442" s="613"/>
      <c r="L442" s="613"/>
      <c r="M442" s="613"/>
      <c r="N442" s="613"/>
      <c r="O442" s="613"/>
      <c r="P442" s="613"/>
    </row>
    <row r="443" spans="2:16" ht="15" customHeight="1" x14ac:dyDescent="0.35">
      <c r="B443" s="38">
        <v>6</v>
      </c>
      <c r="C443" s="279"/>
      <c r="D443" s="279"/>
      <c r="E443" s="279"/>
      <c r="F443" s="280"/>
      <c r="G443" s="452"/>
      <c r="H443" s="169"/>
      <c r="I443" s="453">
        <f t="shared" si="32"/>
        <v>0</v>
      </c>
      <c r="J443" s="612">
        <f t="shared" si="33"/>
        <v>0</v>
      </c>
      <c r="K443" s="613"/>
      <c r="L443" s="613"/>
      <c r="M443" s="613"/>
      <c r="N443" s="613"/>
      <c r="O443" s="613"/>
      <c r="P443" s="613"/>
    </row>
    <row r="444" spans="2:16" ht="15" customHeight="1" x14ac:dyDescent="0.35">
      <c r="B444" s="38">
        <v>7</v>
      </c>
      <c r="C444" s="279"/>
      <c r="D444" s="279"/>
      <c r="E444" s="279"/>
      <c r="F444" s="280"/>
      <c r="G444" s="452"/>
      <c r="H444" s="169"/>
      <c r="I444" s="453">
        <f t="shared" si="32"/>
        <v>0</v>
      </c>
      <c r="J444" s="612">
        <f t="shared" si="33"/>
        <v>0</v>
      </c>
      <c r="K444" s="613"/>
      <c r="L444" s="613"/>
      <c r="M444" s="613"/>
      <c r="N444" s="613"/>
      <c r="O444" s="613"/>
      <c r="P444" s="613"/>
    </row>
    <row r="445" spans="2:16" ht="15" customHeight="1" x14ac:dyDescent="0.35">
      <c r="B445" s="38">
        <v>8</v>
      </c>
      <c r="C445" s="279"/>
      <c r="D445" s="279"/>
      <c r="E445" s="279"/>
      <c r="F445" s="280"/>
      <c r="G445" s="452"/>
      <c r="H445" s="169"/>
      <c r="I445" s="453">
        <f t="shared" si="32"/>
        <v>0</v>
      </c>
      <c r="J445" s="612">
        <f t="shared" si="33"/>
        <v>0</v>
      </c>
      <c r="K445" s="613"/>
      <c r="L445" s="613"/>
      <c r="M445" s="613"/>
      <c r="N445" s="613"/>
      <c r="O445" s="613"/>
      <c r="P445" s="613"/>
    </row>
    <row r="446" spans="2:16" ht="15" customHeight="1" x14ac:dyDescent="0.35">
      <c r="B446" s="38">
        <v>9</v>
      </c>
      <c r="C446" s="279"/>
      <c r="D446" s="279"/>
      <c r="E446" s="279"/>
      <c r="F446" s="280"/>
      <c r="G446" s="452"/>
      <c r="H446" s="169"/>
      <c r="I446" s="453">
        <f t="shared" si="32"/>
        <v>0</v>
      </c>
      <c r="J446" s="612">
        <f t="shared" si="33"/>
        <v>0</v>
      </c>
      <c r="K446" s="613"/>
      <c r="L446" s="613"/>
      <c r="M446" s="613"/>
      <c r="N446" s="613"/>
      <c r="O446" s="613"/>
      <c r="P446" s="613"/>
    </row>
    <row r="447" spans="2:16" ht="15" customHeight="1" x14ac:dyDescent="0.35">
      <c r="B447" s="38">
        <v>10</v>
      </c>
      <c r="C447" s="279"/>
      <c r="D447" s="279"/>
      <c r="E447" s="279"/>
      <c r="F447" s="280"/>
      <c r="G447" s="452"/>
      <c r="H447" s="169"/>
      <c r="I447" s="453">
        <f t="shared" si="32"/>
        <v>0</v>
      </c>
      <c r="J447" s="612">
        <f t="shared" si="33"/>
        <v>0</v>
      </c>
      <c r="K447" s="613"/>
      <c r="L447" s="613"/>
      <c r="M447" s="613"/>
      <c r="N447" s="613"/>
      <c r="O447" s="613"/>
      <c r="P447" s="613"/>
    </row>
    <row r="448" spans="2:16" ht="15" customHeight="1" x14ac:dyDescent="0.35">
      <c r="B448" s="38">
        <v>11</v>
      </c>
      <c r="C448" s="279"/>
      <c r="D448" s="279"/>
      <c r="E448" s="279"/>
      <c r="F448" s="280"/>
      <c r="G448" s="452"/>
      <c r="H448" s="169"/>
      <c r="I448" s="453">
        <f t="shared" si="32"/>
        <v>0</v>
      </c>
      <c r="J448" s="612">
        <f t="shared" si="33"/>
        <v>0</v>
      </c>
      <c r="K448" s="613"/>
      <c r="L448" s="613"/>
      <c r="M448" s="613"/>
      <c r="N448" s="613"/>
      <c r="O448" s="613"/>
      <c r="P448" s="613"/>
    </row>
    <row r="449" spans="2:16" ht="15" customHeight="1" x14ac:dyDescent="0.35">
      <c r="B449" s="38">
        <v>12</v>
      </c>
      <c r="C449" s="279"/>
      <c r="D449" s="279"/>
      <c r="E449" s="279"/>
      <c r="F449" s="280"/>
      <c r="G449" s="452"/>
      <c r="H449" s="169"/>
      <c r="I449" s="453">
        <f t="shared" si="32"/>
        <v>0</v>
      </c>
      <c r="J449" s="612">
        <f t="shared" si="33"/>
        <v>0</v>
      </c>
      <c r="K449" s="613"/>
      <c r="L449" s="613"/>
      <c r="M449" s="613"/>
      <c r="N449" s="613"/>
      <c r="O449" s="613"/>
      <c r="P449" s="613"/>
    </row>
    <row r="450" spans="2:16" ht="15" customHeight="1" x14ac:dyDescent="0.35">
      <c r="B450" s="38">
        <v>13</v>
      </c>
      <c r="C450" s="279"/>
      <c r="D450" s="279"/>
      <c r="E450" s="279"/>
      <c r="F450" s="280"/>
      <c r="G450" s="452"/>
      <c r="H450" s="169"/>
      <c r="I450" s="453">
        <f t="shared" si="32"/>
        <v>0</v>
      </c>
      <c r="J450" s="612">
        <f t="shared" si="33"/>
        <v>0</v>
      </c>
      <c r="K450" s="613"/>
      <c r="L450" s="613"/>
      <c r="M450" s="613"/>
      <c r="N450" s="613"/>
      <c r="O450" s="613"/>
      <c r="P450" s="613"/>
    </row>
    <row r="451" spans="2:16" ht="15" customHeight="1" x14ac:dyDescent="0.35">
      <c r="B451" s="38">
        <v>14</v>
      </c>
      <c r="C451" s="279"/>
      <c r="D451" s="279"/>
      <c r="E451" s="279"/>
      <c r="F451" s="280"/>
      <c r="G451" s="452"/>
      <c r="H451" s="169"/>
      <c r="I451" s="453">
        <f t="shared" si="32"/>
        <v>0</v>
      </c>
      <c r="J451" s="612">
        <f t="shared" si="33"/>
        <v>0</v>
      </c>
      <c r="K451" s="613"/>
      <c r="L451" s="613"/>
      <c r="M451" s="613"/>
      <c r="N451" s="613"/>
      <c r="O451" s="613"/>
      <c r="P451" s="613"/>
    </row>
    <row r="452" spans="2:16" ht="15" customHeight="1" x14ac:dyDescent="0.35">
      <c r="B452" s="38">
        <v>15</v>
      </c>
      <c r="C452" s="279"/>
      <c r="D452" s="279"/>
      <c r="E452" s="279"/>
      <c r="F452" s="280"/>
      <c r="G452" s="452"/>
      <c r="H452" s="169"/>
      <c r="I452" s="453">
        <f t="shared" si="32"/>
        <v>0</v>
      </c>
      <c r="J452" s="612">
        <f t="shared" si="33"/>
        <v>0</v>
      </c>
      <c r="K452" s="613"/>
      <c r="L452" s="613"/>
      <c r="M452" s="613"/>
      <c r="N452" s="613"/>
      <c r="O452" s="613"/>
      <c r="P452" s="613"/>
    </row>
    <row r="453" spans="2:16" ht="15" customHeight="1" x14ac:dyDescent="0.35">
      <c r="B453" s="38">
        <v>16</v>
      </c>
      <c r="C453" s="279"/>
      <c r="D453" s="279"/>
      <c r="E453" s="279"/>
      <c r="F453" s="280"/>
      <c r="G453" s="452"/>
      <c r="H453" s="169"/>
      <c r="I453" s="453">
        <f t="shared" si="32"/>
        <v>0</v>
      </c>
      <c r="J453" s="612">
        <f t="shared" si="33"/>
        <v>0</v>
      </c>
      <c r="K453" s="613"/>
      <c r="L453" s="613"/>
      <c r="M453" s="613"/>
      <c r="N453" s="613"/>
      <c r="O453" s="613"/>
      <c r="P453" s="613"/>
    </row>
    <row r="454" spans="2:16" ht="15" customHeight="1" x14ac:dyDescent="0.35">
      <c r="B454" s="38">
        <v>17</v>
      </c>
      <c r="C454" s="279"/>
      <c r="D454" s="279"/>
      <c r="E454" s="279"/>
      <c r="F454" s="280"/>
      <c r="G454" s="452"/>
      <c r="H454" s="169"/>
      <c r="I454" s="453">
        <f t="shared" si="32"/>
        <v>0</v>
      </c>
      <c r="J454" s="612">
        <f t="shared" si="33"/>
        <v>0</v>
      </c>
      <c r="K454" s="613"/>
      <c r="L454" s="613"/>
      <c r="M454" s="613"/>
      <c r="N454" s="613"/>
      <c r="O454" s="613"/>
      <c r="P454" s="613"/>
    </row>
    <row r="455" spans="2:16" ht="15" customHeight="1" x14ac:dyDescent="0.35">
      <c r="B455" s="38">
        <v>18</v>
      </c>
      <c r="C455" s="279"/>
      <c r="D455" s="279"/>
      <c r="E455" s="279"/>
      <c r="F455" s="280"/>
      <c r="G455" s="452"/>
      <c r="H455" s="169"/>
      <c r="I455" s="453">
        <f t="shared" si="32"/>
        <v>0</v>
      </c>
      <c r="J455" s="612">
        <f t="shared" si="33"/>
        <v>0</v>
      </c>
      <c r="K455" s="613"/>
      <c r="L455" s="613"/>
      <c r="M455" s="613"/>
      <c r="N455" s="613"/>
      <c r="O455" s="613"/>
      <c r="P455" s="613"/>
    </row>
    <row r="456" spans="2:16" ht="15" customHeight="1" x14ac:dyDescent="0.35">
      <c r="B456" s="38">
        <v>19</v>
      </c>
      <c r="C456" s="279"/>
      <c r="D456" s="279"/>
      <c r="E456" s="279"/>
      <c r="F456" s="280"/>
      <c r="G456" s="452"/>
      <c r="H456" s="169"/>
      <c r="I456" s="453">
        <f t="shared" si="32"/>
        <v>0</v>
      </c>
      <c r="J456" s="612">
        <f t="shared" si="33"/>
        <v>0</v>
      </c>
      <c r="K456" s="613"/>
      <c r="L456" s="613"/>
      <c r="M456" s="613"/>
      <c r="N456" s="613"/>
      <c r="O456" s="613"/>
      <c r="P456" s="613"/>
    </row>
    <row r="457" spans="2:16" ht="15" customHeight="1" x14ac:dyDescent="0.35">
      <c r="B457" s="38">
        <v>20</v>
      </c>
      <c r="C457" s="279"/>
      <c r="D457" s="279"/>
      <c r="E457" s="279"/>
      <c r="F457" s="280"/>
      <c r="G457" s="452"/>
      <c r="H457" s="169"/>
      <c r="I457" s="453">
        <f t="shared" si="32"/>
        <v>0</v>
      </c>
      <c r="J457" s="612">
        <f t="shared" si="33"/>
        <v>0</v>
      </c>
      <c r="K457" s="613"/>
      <c r="L457" s="613"/>
      <c r="M457" s="613"/>
      <c r="N457" s="613"/>
      <c r="O457" s="613"/>
      <c r="P457" s="613"/>
    </row>
    <row r="458" spans="2:16" ht="15" customHeight="1" x14ac:dyDescent="0.35">
      <c r="B458" s="38">
        <v>21</v>
      </c>
      <c r="C458" s="279"/>
      <c r="D458" s="279"/>
      <c r="E458" s="279"/>
      <c r="F458" s="280"/>
      <c r="G458" s="452"/>
      <c r="H458" s="169"/>
      <c r="I458" s="453">
        <f t="shared" si="32"/>
        <v>0</v>
      </c>
      <c r="J458" s="612">
        <f t="shared" si="33"/>
        <v>0</v>
      </c>
      <c r="K458" s="613"/>
      <c r="L458" s="613"/>
      <c r="M458" s="613"/>
      <c r="N458" s="613"/>
      <c r="O458" s="613"/>
      <c r="P458" s="613"/>
    </row>
    <row r="459" spans="2:16" ht="15" customHeight="1" x14ac:dyDescent="0.35">
      <c r="B459" s="38">
        <v>22</v>
      </c>
      <c r="C459" s="279"/>
      <c r="D459" s="279"/>
      <c r="E459" s="279"/>
      <c r="F459" s="280"/>
      <c r="G459" s="452"/>
      <c r="H459" s="169"/>
      <c r="I459" s="453">
        <f t="shared" si="32"/>
        <v>0</v>
      </c>
      <c r="J459" s="612">
        <f t="shared" si="33"/>
        <v>0</v>
      </c>
      <c r="K459" s="613"/>
      <c r="L459" s="613"/>
      <c r="M459" s="613"/>
      <c r="N459" s="613"/>
      <c r="O459" s="613"/>
      <c r="P459" s="613"/>
    </row>
    <row r="460" spans="2:16" ht="15" customHeight="1" x14ac:dyDescent="0.35">
      <c r="B460" s="38">
        <v>23</v>
      </c>
      <c r="C460" s="279"/>
      <c r="D460" s="279"/>
      <c r="E460" s="279"/>
      <c r="F460" s="280"/>
      <c r="G460" s="452"/>
      <c r="H460" s="169"/>
      <c r="I460" s="453">
        <f t="shared" si="32"/>
        <v>0</v>
      </c>
      <c r="J460" s="612">
        <f t="shared" si="33"/>
        <v>0</v>
      </c>
      <c r="K460" s="613"/>
      <c r="L460" s="613"/>
      <c r="M460" s="613"/>
      <c r="N460" s="613"/>
      <c r="O460" s="613"/>
      <c r="P460" s="613"/>
    </row>
    <row r="461" spans="2:16" ht="15" customHeight="1" x14ac:dyDescent="0.35">
      <c r="B461" s="38">
        <v>24</v>
      </c>
      <c r="C461" s="279"/>
      <c r="D461" s="279"/>
      <c r="E461" s="279"/>
      <c r="F461" s="280"/>
      <c r="G461" s="452"/>
      <c r="H461" s="169"/>
      <c r="I461" s="453">
        <f t="shared" si="32"/>
        <v>0</v>
      </c>
      <c r="J461" s="612">
        <f t="shared" si="33"/>
        <v>0</v>
      </c>
      <c r="K461" s="613"/>
      <c r="L461" s="613"/>
      <c r="M461" s="613"/>
      <c r="N461" s="613"/>
      <c r="O461" s="613"/>
      <c r="P461" s="613"/>
    </row>
    <row r="462" spans="2:16" ht="15" customHeight="1" x14ac:dyDescent="0.35">
      <c r="B462" s="38">
        <v>25</v>
      </c>
      <c r="C462" s="279"/>
      <c r="D462" s="279"/>
      <c r="E462" s="279"/>
      <c r="F462" s="280"/>
      <c r="G462" s="452"/>
      <c r="H462" s="169"/>
      <c r="I462" s="453">
        <f t="shared" si="32"/>
        <v>0</v>
      </c>
      <c r="J462" s="612">
        <f t="shared" si="33"/>
        <v>0</v>
      </c>
      <c r="K462" s="613"/>
      <c r="L462" s="613"/>
      <c r="M462" s="613"/>
      <c r="N462" s="613"/>
      <c r="O462" s="613"/>
      <c r="P462" s="613"/>
    </row>
    <row r="463" spans="2:16" ht="15" customHeight="1" x14ac:dyDescent="0.35">
      <c r="B463" s="38">
        <v>26</v>
      </c>
      <c r="C463" s="279"/>
      <c r="D463" s="279"/>
      <c r="E463" s="279"/>
      <c r="F463" s="280"/>
      <c r="G463" s="452"/>
      <c r="H463" s="169"/>
      <c r="I463" s="453">
        <f t="shared" si="32"/>
        <v>0</v>
      </c>
      <c r="J463" s="612">
        <f t="shared" si="33"/>
        <v>0</v>
      </c>
      <c r="K463" s="613"/>
      <c r="L463" s="613"/>
      <c r="M463" s="613"/>
      <c r="N463" s="613"/>
      <c r="O463" s="613"/>
      <c r="P463" s="613"/>
    </row>
    <row r="464" spans="2:16" ht="15" customHeight="1" x14ac:dyDescent="0.35">
      <c r="B464" s="38">
        <v>27</v>
      </c>
      <c r="C464" s="279"/>
      <c r="D464" s="279"/>
      <c r="E464" s="279"/>
      <c r="F464" s="280"/>
      <c r="G464" s="452"/>
      <c r="H464" s="169"/>
      <c r="I464" s="453">
        <f t="shared" si="32"/>
        <v>0</v>
      </c>
      <c r="J464" s="612">
        <f t="shared" si="33"/>
        <v>0</v>
      </c>
      <c r="K464" s="613"/>
      <c r="L464" s="613"/>
      <c r="M464" s="613"/>
      <c r="N464" s="613"/>
      <c r="O464" s="613"/>
      <c r="P464" s="613"/>
    </row>
    <row r="465" spans="2:16" ht="15" customHeight="1" x14ac:dyDescent="0.35">
      <c r="B465" s="38">
        <v>28</v>
      </c>
      <c r="C465" s="279"/>
      <c r="D465" s="279"/>
      <c r="E465" s="279"/>
      <c r="F465" s="280"/>
      <c r="G465" s="452"/>
      <c r="H465" s="169"/>
      <c r="I465" s="453">
        <f t="shared" si="32"/>
        <v>0</v>
      </c>
      <c r="J465" s="612">
        <f t="shared" si="33"/>
        <v>0</v>
      </c>
      <c r="K465" s="613"/>
      <c r="L465" s="613"/>
      <c r="M465" s="613"/>
      <c r="N465" s="613"/>
      <c r="O465" s="613"/>
      <c r="P465" s="613"/>
    </row>
    <row r="466" spans="2:16" ht="15" customHeight="1" x14ac:dyDescent="0.35">
      <c r="B466" s="38">
        <v>29</v>
      </c>
      <c r="C466" s="279"/>
      <c r="D466" s="279"/>
      <c r="E466" s="279"/>
      <c r="F466" s="280"/>
      <c r="G466" s="452"/>
      <c r="H466" s="169"/>
      <c r="I466" s="453">
        <f t="shared" si="32"/>
        <v>0</v>
      </c>
      <c r="J466" s="612">
        <f t="shared" si="33"/>
        <v>0</v>
      </c>
      <c r="K466" s="613"/>
      <c r="L466" s="613"/>
      <c r="M466" s="613"/>
      <c r="N466" s="613"/>
      <c r="O466" s="613"/>
      <c r="P466" s="613"/>
    </row>
    <row r="467" spans="2:16" ht="15" customHeight="1" x14ac:dyDescent="0.35">
      <c r="B467" s="38">
        <v>30</v>
      </c>
      <c r="C467" s="279"/>
      <c r="D467" s="279"/>
      <c r="E467" s="279"/>
      <c r="F467" s="280"/>
      <c r="G467" s="452"/>
      <c r="H467" s="169"/>
      <c r="I467" s="453">
        <f t="shared" si="32"/>
        <v>0</v>
      </c>
      <c r="J467" s="612">
        <f t="shared" si="33"/>
        <v>0</v>
      </c>
      <c r="K467" s="613"/>
      <c r="L467" s="613"/>
      <c r="M467" s="613"/>
      <c r="N467" s="613"/>
      <c r="O467" s="613"/>
      <c r="P467" s="613"/>
    </row>
    <row r="468" spans="2:16" ht="15" customHeight="1" x14ac:dyDescent="0.35">
      <c r="B468" s="38">
        <v>31</v>
      </c>
      <c r="C468" s="279"/>
      <c r="D468" s="279"/>
      <c r="E468" s="279"/>
      <c r="F468" s="280"/>
      <c r="G468" s="452"/>
      <c r="H468" s="169"/>
      <c r="I468" s="453">
        <f t="shared" si="32"/>
        <v>0</v>
      </c>
      <c r="J468" s="612">
        <f t="shared" si="33"/>
        <v>0</v>
      </c>
      <c r="K468" s="613"/>
      <c r="L468" s="613"/>
      <c r="M468" s="613"/>
      <c r="N468" s="613"/>
      <c r="O468" s="613"/>
      <c r="P468" s="613"/>
    </row>
    <row r="469" spans="2:16" ht="15" customHeight="1" x14ac:dyDescent="0.35">
      <c r="B469" s="38">
        <v>32</v>
      </c>
      <c r="C469" s="279"/>
      <c r="D469" s="279"/>
      <c r="E469" s="279"/>
      <c r="F469" s="280"/>
      <c r="G469" s="452"/>
      <c r="H469" s="169"/>
      <c r="I469" s="453">
        <f t="shared" si="32"/>
        <v>0</v>
      </c>
      <c r="J469" s="612">
        <f t="shared" si="33"/>
        <v>0</v>
      </c>
      <c r="K469" s="613"/>
      <c r="L469" s="613"/>
      <c r="M469" s="613"/>
      <c r="N469" s="613"/>
      <c r="O469" s="613"/>
      <c r="P469" s="613"/>
    </row>
    <row r="470" spans="2:16" ht="15" customHeight="1" x14ac:dyDescent="0.35">
      <c r="B470" s="38">
        <v>33</v>
      </c>
      <c r="C470" s="279"/>
      <c r="D470" s="279"/>
      <c r="E470" s="279"/>
      <c r="F470" s="280"/>
      <c r="G470" s="452"/>
      <c r="H470" s="169"/>
      <c r="I470" s="453">
        <f t="shared" ref="I470:I537" si="34">IF(OR(G470=0,H470=0),0,IF((((($O$5^2*G470^2)/$F$5^2)*H470)/((($O$5^2*G470^2)/$F$5^2)+H470))&lt;(($O$5^2*G470^2)/$F$5^2),ROUND((((($O$5^2*G470^2)/$F$5^2)*H470)/((($O$5^2*G470^2)/$F$5^2)+H470)),0),ROUND((($O$5^2*G470^2)/$F$5^2),0)))</f>
        <v>0</v>
      </c>
      <c r="J470" s="612">
        <f t="shared" si="33"/>
        <v>0</v>
      </c>
      <c r="K470" s="613"/>
      <c r="L470" s="613"/>
      <c r="M470" s="613"/>
      <c r="N470" s="613"/>
      <c r="O470" s="613"/>
      <c r="P470" s="613"/>
    </row>
    <row r="471" spans="2:16" ht="15" customHeight="1" x14ac:dyDescent="0.35">
      <c r="B471" s="38">
        <v>34</v>
      </c>
      <c r="C471" s="279"/>
      <c r="D471" s="279"/>
      <c r="E471" s="279"/>
      <c r="F471" s="280"/>
      <c r="G471" s="452"/>
      <c r="H471" s="169"/>
      <c r="I471" s="453">
        <f t="shared" si="34"/>
        <v>0</v>
      </c>
      <c r="J471" s="612">
        <f t="shared" si="33"/>
        <v>0</v>
      </c>
      <c r="K471" s="613"/>
      <c r="L471" s="613"/>
      <c r="M471" s="613"/>
      <c r="N471" s="613"/>
      <c r="O471" s="613"/>
      <c r="P471" s="613"/>
    </row>
    <row r="472" spans="2:16" ht="15" customHeight="1" x14ac:dyDescent="0.35">
      <c r="B472" s="38">
        <v>35</v>
      </c>
      <c r="C472" s="279"/>
      <c r="D472" s="279"/>
      <c r="E472" s="279"/>
      <c r="F472" s="280"/>
      <c r="G472" s="452"/>
      <c r="H472" s="169"/>
      <c r="I472" s="453">
        <f t="shared" si="34"/>
        <v>0</v>
      </c>
      <c r="J472" s="612">
        <f t="shared" si="33"/>
        <v>0</v>
      </c>
      <c r="K472" s="613"/>
      <c r="L472" s="613"/>
      <c r="M472" s="613"/>
      <c r="N472" s="613"/>
      <c r="O472" s="613"/>
      <c r="P472" s="613"/>
    </row>
    <row r="473" spans="2:16" ht="15" customHeight="1" x14ac:dyDescent="0.35">
      <c r="B473" s="38">
        <v>36</v>
      </c>
      <c r="C473" s="279"/>
      <c r="D473" s="279"/>
      <c r="E473" s="279"/>
      <c r="F473" s="280"/>
      <c r="G473" s="452"/>
      <c r="H473" s="169"/>
      <c r="I473" s="453">
        <f t="shared" si="34"/>
        <v>0</v>
      </c>
      <c r="J473" s="612">
        <f t="shared" si="33"/>
        <v>0</v>
      </c>
      <c r="K473" s="613"/>
      <c r="L473" s="613"/>
      <c r="M473" s="613"/>
      <c r="N473" s="613"/>
      <c r="O473" s="613"/>
      <c r="P473" s="613"/>
    </row>
    <row r="474" spans="2:16" ht="15" customHeight="1" x14ac:dyDescent="0.35">
      <c r="B474" s="38">
        <v>37</v>
      </c>
      <c r="C474" s="279"/>
      <c r="D474" s="279"/>
      <c r="E474" s="279"/>
      <c r="F474" s="280"/>
      <c r="G474" s="452"/>
      <c r="H474" s="169"/>
      <c r="I474" s="453">
        <f t="shared" si="34"/>
        <v>0</v>
      </c>
      <c r="J474" s="612">
        <f t="shared" si="33"/>
        <v>0</v>
      </c>
      <c r="K474" s="613"/>
      <c r="L474" s="613"/>
      <c r="M474" s="613"/>
      <c r="N474" s="613"/>
      <c r="O474" s="613"/>
      <c r="P474" s="613"/>
    </row>
    <row r="475" spans="2:16" ht="15" customHeight="1" x14ac:dyDescent="0.35">
      <c r="B475" s="38">
        <v>38</v>
      </c>
      <c r="C475" s="279"/>
      <c r="D475" s="279"/>
      <c r="E475" s="279"/>
      <c r="F475" s="280"/>
      <c r="G475" s="452"/>
      <c r="H475" s="169"/>
      <c r="I475" s="453">
        <f t="shared" si="34"/>
        <v>0</v>
      </c>
      <c r="J475" s="612">
        <f t="shared" si="33"/>
        <v>0</v>
      </c>
      <c r="K475" s="613"/>
      <c r="L475" s="613"/>
      <c r="M475" s="613"/>
      <c r="N475" s="613"/>
      <c r="O475" s="613"/>
      <c r="P475" s="613"/>
    </row>
    <row r="476" spans="2:16" ht="15" customHeight="1" x14ac:dyDescent="0.35">
      <c r="B476" s="38">
        <v>39</v>
      </c>
      <c r="C476" s="279"/>
      <c r="D476" s="279"/>
      <c r="E476" s="279"/>
      <c r="F476" s="280"/>
      <c r="G476" s="452"/>
      <c r="H476" s="169"/>
      <c r="I476" s="453">
        <f t="shared" si="34"/>
        <v>0</v>
      </c>
      <c r="J476" s="612">
        <f t="shared" si="33"/>
        <v>0</v>
      </c>
      <c r="K476" s="613"/>
      <c r="L476" s="613"/>
      <c r="M476" s="613"/>
      <c r="N476" s="613"/>
      <c r="O476" s="613"/>
      <c r="P476" s="613"/>
    </row>
    <row r="477" spans="2:16" ht="15" customHeight="1" x14ac:dyDescent="0.35">
      <c r="B477" s="38">
        <v>40</v>
      </c>
      <c r="C477" s="279"/>
      <c r="D477" s="279"/>
      <c r="E477" s="279"/>
      <c r="F477" s="280"/>
      <c r="G477" s="452"/>
      <c r="H477" s="169"/>
      <c r="I477" s="453">
        <f t="shared" si="34"/>
        <v>0</v>
      </c>
      <c r="J477" s="612">
        <f t="shared" si="33"/>
        <v>0</v>
      </c>
      <c r="K477" s="613"/>
      <c r="L477" s="613"/>
      <c r="M477" s="613"/>
      <c r="N477" s="613"/>
      <c r="O477" s="613"/>
      <c r="P477" s="613"/>
    </row>
    <row r="478" spans="2:16" ht="15" customHeight="1" x14ac:dyDescent="0.35">
      <c r="B478" s="38">
        <v>41</v>
      </c>
      <c r="C478" s="279"/>
      <c r="D478" s="279"/>
      <c r="E478" s="279"/>
      <c r="F478" s="280"/>
      <c r="G478" s="452"/>
      <c r="H478" s="169"/>
      <c r="I478" s="453">
        <f t="shared" si="34"/>
        <v>0</v>
      </c>
      <c r="J478" s="612">
        <f t="shared" si="33"/>
        <v>0</v>
      </c>
      <c r="K478" s="613"/>
      <c r="L478" s="613"/>
      <c r="M478" s="613"/>
      <c r="N478" s="613"/>
      <c r="O478" s="613"/>
      <c r="P478" s="613"/>
    </row>
    <row r="479" spans="2:16" ht="15" customHeight="1" x14ac:dyDescent="0.35">
      <c r="B479" s="38">
        <v>42</v>
      </c>
      <c r="C479" s="279"/>
      <c r="D479" s="279"/>
      <c r="E479" s="279"/>
      <c r="F479" s="280"/>
      <c r="G479" s="452"/>
      <c r="H479" s="169"/>
      <c r="I479" s="453">
        <f t="shared" si="34"/>
        <v>0</v>
      </c>
      <c r="J479" s="612">
        <f t="shared" si="33"/>
        <v>0</v>
      </c>
      <c r="K479" s="613"/>
      <c r="L479" s="613"/>
      <c r="M479" s="613"/>
      <c r="N479" s="613"/>
      <c r="O479" s="613"/>
      <c r="P479" s="613"/>
    </row>
    <row r="480" spans="2:16" ht="15" customHeight="1" x14ac:dyDescent="0.35">
      <c r="B480" s="38">
        <v>43</v>
      </c>
      <c r="C480" s="279"/>
      <c r="D480" s="279"/>
      <c r="E480" s="279"/>
      <c r="F480" s="280"/>
      <c r="G480" s="452"/>
      <c r="H480" s="169"/>
      <c r="I480" s="453">
        <f t="shared" si="34"/>
        <v>0</v>
      </c>
      <c r="J480" s="612">
        <f t="shared" si="33"/>
        <v>0</v>
      </c>
      <c r="K480" s="613"/>
      <c r="L480" s="613"/>
      <c r="M480" s="613"/>
      <c r="N480" s="613"/>
      <c r="O480" s="613"/>
      <c r="P480" s="613"/>
    </row>
    <row r="481" spans="2:16" ht="15" customHeight="1" x14ac:dyDescent="0.35">
      <c r="B481" s="38">
        <v>44</v>
      </c>
      <c r="C481" s="279"/>
      <c r="D481" s="279"/>
      <c r="E481" s="279"/>
      <c r="F481" s="280"/>
      <c r="G481" s="452"/>
      <c r="H481" s="169"/>
      <c r="I481" s="453">
        <f t="shared" si="34"/>
        <v>0</v>
      </c>
      <c r="J481" s="612">
        <f t="shared" si="33"/>
        <v>0</v>
      </c>
      <c r="K481" s="613"/>
      <c r="L481" s="613"/>
      <c r="M481" s="613"/>
      <c r="N481" s="613"/>
      <c r="O481" s="613"/>
      <c r="P481" s="613"/>
    </row>
    <row r="482" spans="2:16" ht="15" customHeight="1" x14ac:dyDescent="0.35">
      <c r="B482" s="38">
        <v>45</v>
      </c>
      <c r="C482" s="279"/>
      <c r="D482" s="279"/>
      <c r="E482" s="279"/>
      <c r="F482" s="280"/>
      <c r="G482" s="452"/>
      <c r="H482" s="169"/>
      <c r="I482" s="453">
        <f t="shared" si="34"/>
        <v>0</v>
      </c>
      <c r="J482" s="612">
        <f t="shared" si="33"/>
        <v>0</v>
      </c>
      <c r="K482" s="613"/>
      <c r="L482" s="613"/>
      <c r="M482" s="613"/>
      <c r="N482" s="613"/>
      <c r="O482" s="613"/>
      <c r="P482" s="613"/>
    </row>
    <row r="483" spans="2:16" ht="15" customHeight="1" x14ac:dyDescent="0.35">
      <c r="B483" s="38">
        <v>46</v>
      </c>
      <c r="C483" s="279"/>
      <c r="D483" s="279"/>
      <c r="E483" s="279"/>
      <c r="F483" s="280"/>
      <c r="G483" s="452"/>
      <c r="H483" s="169"/>
      <c r="I483" s="453">
        <f t="shared" si="34"/>
        <v>0</v>
      </c>
      <c r="J483" s="612">
        <f t="shared" si="33"/>
        <v>0</v>
      </c>
      <c r="K483" s="613"/>
      <c r="L483" s="613"/>
      <c r="M483" s="613"/>
      <c r="N483" s="613"/>
      <c r="O483" s="613"/>
      <c r="P483" s="613"/>
    </row>
    <row r="484" spans="2:16" ht="15" customHeight="1" x14ac:dyDescent="0.35">
      <c r="B484" s="38">
        <v>47</v>
      </c>
      <c r="C484" s="279"/>
      <c r="D484" s="279"/>
      <c r="E484" s="279"/>
      <c r="F484" s="280"/>
      <c r="G484" s="452"/>
      <c r="H484" s="169"/>
      <c r="I484" s="453">
        <f t="shared" si="34"/>
        <v>0</v>
      </c>
      <c r="J484" s="612">
        <f t="shared" si="33"/>
        <v>0</v>
      </c>
      <c r="K484" s="613"/>
      <c r="L484" s="613"/>
      <c r="M484" s="613"/>
      <c r="N484" s="613"/>
      <c r="O484" s="613"/>
      <c r="P484" s="613"/>
    </row>
    <row r="485" spans="2:16" ht="15" customHeight="1" x14ac:dyDescent="0.35">
      <c r="B485" s="38">
        <v>48</v>
      </c>
      <c r="C485" s="279"/>
      <c r="D485" s="279"/>
      <c r="E485" s="279"/>
      <c r="F485" s="280"/>
      <c r="G485" s="452"/>
      <c r="H485" s="169"/>
      <c r="I485" s="453">
        <f t="shared" si="34"/>
        <v>0</v>
      </c>
      <c r="J485" s="612">
        <f t="shared" si="33"/>
        <v>0</v>
      </c>
      <c r="K485" s="613"/>
      <c r="L485" s="613"/>
      <c r="M485" s="613"/>
      <c r="N485" s="613"/>
      <c r="O485" s="613"/>
      <c r="P485" s="613"/>
    </row>
    <row r="486" spans="2:16" ht="15" customHeight="1" x14ac:dyDescent="0.35">
      <c r="B486" s="38">
        <v>49</v>
      </c>
      <c r="C486" s="279"/>
      <c r="D486" s="279"/>
      <c r="E486" s="279"/>
      <c r="F486" s="280"/>
      <c r="G486" s="452"/>
      <c r="H486" s="169"/>
      <c r="I486" s="453">
        <f t="shared" si="34"/>
        <v>0</v>
      </c>
      <c r="J486" s="612">
        <f t="shared" si="33"/>
        <v>0</v>
      </c>
      <c r="K486" s="613"/>
      <c r="L486" s="613"/>
      <c r="M486" s="613"/>
      <c r="N486" s="613"/>
      <c r="O486" s="613"/>
      <c r="P486" s="613"/>
    </row>
    <row r="487" spans="2:16" ht="15" customHeight="1" x14ac:dyDescent="0.35">
      <c r="B487" s="38">
        <v>50</v>
      </c>
      <c r="C487" s="645"/>
      <c r="D487" s="645"/>
      <c r="E487" s="645"/>
      <c r="F487" s="644"/>
      <c r="G487" s="452"/>
      <c r="H487" s="169"/>
      <c r="I487" s="453">
        <f t="shared" ref="I487:I488" si="35">IF(OR(G487=0,H487=0),0,IF((((($O$5^2*G487^2)/$F$5^2)*H487)/((($O$5^2*G487^2)/$F$5^2)+H487))&lt;(($O$5^2*G487^2)/$F$5^2),ROUND((((($O$5^2*G487^2)/$F$5^2)*H487)/((($O$5^2*G487^2)/$F$5^2)+H487)),0),ROUND((($O$5^2*G487^2)/$F$5^2),0)))</f>
        <v>0</v>
      </c>
      <c r="J487" s="612">
        <f t="shared" ref="J487:J488" si="36">IF(ISERR(SMALL(K487:P487,1)),0,SMALL(K487:P487,1))</f>
        <v>0</v>
      </c>
      <c r="K487" s="613"/>
      <c r="L487" s="613"/>
      <c r="M487" s="613"/>
      <c r="N487" s="613"/>
      <c r="O487" s="613"/>
      <c r="P487" s="613"/>
    </row>
    <row r="488" spans="2:16" ht="15" customHeight="1" x14ac:dyDescent="0.35">
      <c r="B488" s="38">
        <v>51</v>
      </c>
      <c r="C488" s="645"/>
      <c r="D488" s="645"/>
      <c r="E488" s="645"/>
      <c r="F488" s="644"/>
      <c r="G488" s="452"/>
      <c r="H488" s="169"/>
      <c r="I488" s="453">
        <f t="shared" si="35"/>
        <v>0</v>
      </c>
      <c r="J488" s="612">
        <f t="shared" si="36"/>
        <v>0</v>
      </c>
      <c r="K488" s="613"/>
      <c r="L488" s="613"/>
      <c r="M488" s="613"/>
      <c r="N488" s="613"/>
      <c r="O488" s="613"/>
      <c r="P488" s="613"/>
    </row>
    <row r="489" spans="2:16" ht="15" customHeight="1" x14ac:dyDescent="0.35">
      <c r="B489" s="38">
        <v>52</v>
      </c>
      <c r="C489" s="645"/>
      <c r="D489" s="645"/>
      <c r="E489" s="645"/>
      <c r="F489" s="644"/>
      <c r="G489" s="452"/>
      <c r="H489" s="169"/>
      <c r="I489" s="453">
        <f t="shared" si="34"/>
        <v>0</v>
      </c>
      <c r="J489" s="612">
        <f t="shared" ref="J489:J536" si="37">IF(ISERR(SMALL(K489:P489,1)),0,SMALL(K489:P489,1))</f>
        <v>0</v>
      </c>
      <c r="K489" s="613"/>
      <c r="L489" s="613"/>
      <c r="M489" s="613"/>
      <c r="N489" s="613"/>
      <c r="O489" s="613"/>
      <c r="P489" s="613"/>
    </row>
    <row r="490" spans="2:16" ht="15" customHeight="1" x14ac:dyDescent="0.35">
      <c r="B490" s="38">
        <v>53</v>
      </c>
      <c r="C490" s="645"/>
      <c r="D490" s="645"/>
      <c r="E490" s="645"/>
      <c r="F490" s="644"/>
      <c r="G490" s="452"/>
      <c r="H490" s="169"/>
      <c r="I490" s="453">
        <f t="shared" si="34"/>
        <v>0</v>
      </c>
      <c r="J490" s="612">
        <f t="shared" si="37"/>
        <v>0</v>
      </c>
      <c r="K490" s="613"/>
      <c r="L490" s="613"/>
      <c r="M490" s="613"/>
      <c r="N490" s="613"/>
      <c r="O490" s="613"/>
      <c r="P490" s="613"/>
    </row>
    <row r="491" spans="2:16" ht="15" customHeight="1" x14ac:dyDescent="0.35">
      <c r="B491" s="38">
        <v>54</v>
      </c>
      <c r="C491" s="645"/>
      <c r="D491" s="645"/>
      <c r="E491" s="645"/>
      <c r="F491" s="644"/>
      <c r="G491" s="452"/>
      <c r="H491" s="169"/>
      <c r="I491" s="453">
        <f t="shared" si="34"/>
        <v>0</v>
      </c>
      <c r="J491" s="612">
        <f t="shared" si="37"/>
        <v>0</v>
      </c>
      <c r="K491" s="613"/>
      <c r="L491" s="613"/>
      <c r="M491" s="613"/>
      <c r="N491" s="613"/>
      <c r="O491" s="613"/>
      <c r="P491" s="613"/>
    </row>
    <row r="492" spans="2:16" ht="15" customHeight="1" x14ac:dyDescent="0.35">
      <c r="B492" s="38">
        <v>55</v>
      </c>
      <c r="C492" s="645"/>
      <c r="D492" s="645"/>
      <c r="E492" s="645"/>
      <c r="F492" s="644"/>
      <c r="G492" s="452"/>
      <c r="H492" s="169"/>
      <c r="I492" s="453">
        <f t="shared" si="34"/>
        <v>0</v>
      </c>
      <c r="J492" s="612">
        <f t="shared" si="37"/>
        <v>0</v>
      </c>
      <c r="K492" s="613"/>
      <c r="L492" s="613"/>
      <c r="M492" s="613"/>
      <c r="N492" s="613"/>
      <c r="O492" s="613"/>
      <c r="P492" s="613"/>
    </row>
    <row r="493" spans="2:16" ht="15" customHeight="1" x14ac:dyDescent="0.35">
      <c r="B493" s="38">
        <v>56</v>
      </c>
      <c r="C493" s="645"/>
      <c r="D493" s="645"/>
      <c r="E493" s="645"/>
      <c r="F493" s="644"/>
      <c r="G493" s="452"/>
      <c r="H493" s="169"/>
      <c r="I493" s="453">
        <f t="shared" si="34"/>
        <v>0</v>
      </c>
      <c r="J493" s="612">
        <f t="shared" si="37"/>
        <v>0</v>
      </c>
      <c r="K493" s="613"/>
      <c r="L493" s="613"/>
      <c r="M493" s="613"/>
      <c r="N493" s="613"/>
      <c r="O493" s="613"/>
      <c r="P493" s="613"/>
    </row>
    <row r="494" spans="2:16" ht="15" customHeight="1" x14ac:dyDescent="0.35">
      <c r="B494" s="38">
        <v>57</v>
      </c>
      <c r="C494" s="645"/>
      <c r="D494" s="645"/>
      <c r="E494" s="645"/>
      <c r="F494" s="644"/>
      <c r="G494" s="452"/>
      <c r="H494" s="169"/>
      <c r="I494" s="453">
        <f t="shared" si="34"/>
        <v>0</v>
      </c>
      <c r="J494" s="612">
        <f t="shared" si="37"/>
        <v>0</v>
      </c>
      <c r="K494" s="613"/>
      <c r="L494" s="613"/>
      <c r="M494" s="613"/>
      <c r="N494" s="613"/>
      <c r="O494" s="613"/>
      <c r="P494" s="613"/>
    </row>
    <row r="495" spans="2:16" ht="15" customHeight="1" x14ac:dyDescent="0.35">
      <c r="B495" s="38">
        <v>58</v>
      </c>
      <c r="C495" s="645"/>
      <c r="D495" s="645"/>
      <c r="E495" s="645"/>
      <c r="F495" s="644"/>
      <c r="G495" s="452"/>
      <c r="H495" s="169"/>
      <c r="I495" s="453">
        <f t="shared" si="34"/>
        <v>0</v>
      </c>
      <c r="J495" s="612">
        <f t="shared" si="37"/>
        <v>0</v>
      </c>
      <c r="K495" s="613"/>
      <c r="L495" s="613"/>
      <c r="M495" s="613"/>
      <c r="N495" s="613"/>
      <c r="O495" s="613"/>
      <c r="P495" s="613"/>
    </row>
    <row r="496" spans="2:16" ht="15" customHeight="1" x14ac:dyDescent="0.35">
      <c r="B496" s="38">
        <v>59</v>
      </c>
      <c r="C496" s="645"/>
      <c r="D496" s="645"/>
      <c r="E496" s="645"/>
      <c r="F496" s="644"/>
      <c r="G496" s="452"/>
      <c r="H496" s="169"/>
      <c r="I496" s="453">
        <f t="shared" si="34"/>
        <v>0</v>
      </c>
      <c r="J496" s="612">
        <f t="shared" si="37"/>
        <v>0</v>
      </c>
      <c r="K496" s="613"/>
      <c r="L496" s="613"/>
      <c r="M496" s="613"/>
      <c r="N496" s="613"/>
      <c r="O496" s="613"/>
      <c r="P496" s="613"/>
    </row>
    <row r="497" spans="2:16" ht="15" customHeight="1" x14ac:dyDescent="0.35">
      <c r="B497" s="38">
        <v>60</v>
      </c>
      <c r="C497" s="645"/>
      <c r="D497" s="645"/>
      <c r="E497" s="645"/>
      <c r="F497" s="644"/>
      <c r="G497" s="452"/>
      <c r="H497" s="169"/>
      <c r="I497" s="453">
        <f t="shared" si="34"/>
        <v>0</v>
      </c>
      <c r="J497" s="612">
        <f t="shared" si="37"/>
        <v>0</v>
      </c>
      <c r="K497" s="613"/>
      <c r="L497" s="613"/>
      <c r="M497" s="613"/>
      <c r="N497" s="613"/>
      <c r="O497" s="613"/>
      <c r="P497" s="613"/>
    </row>
    <row r="498" spans="2:16" ht="15" customHeight="1" x14ac:dyDescent="0.35">
      <c r="B498" s="38">
        <v>61</v>
      </c>
      <c r="C498" s="645"/>
      <c r="D498" s="645"/>
      <c r="E498" s="645"/>
      <c r="F498" s="644"/>
      <c r="G498" s="452"/>
      <c r="H498" s="169"/>
      <c r="I498" s="453">
        <f t="shared" si="34"/>
        <v>0</v>
      </c>
      <c r="J498" s="612">
        <f t="shared" si="37"/>
        <v>0</v>
      </c>
      <c r="K498" s="613"/>
      <c r="L498" s="613"/>
      <c r="M498" s="613"/>
      <c r="N498" s="613"/>
      <c r="O498" s="613"/>
      <c r="P498" s="613"/>
    </row>
    <row r="499" spans="2:16" ht="15" customHeight="1" x14ac:dyDescent="0.35">
      <c r="B499" s="38">
        <v>62</v>
      </c>
      <c r="C499" s="645"/>
      <c r="D499" s="645"/>
      <c r="E499" s="645"/>
      <c r="F499" s="644"/>
      <c r="G499" s="452"/>
      <c r="H499" s="169"/>
      <c r="I499" s="453">
        <f t="shared" si="34"/>
        <v>0</v>
      </c>
      <c r="J499" s="612">
        <f t="shared" si="37"/>
        <v>0</v>
      </c>
      <c r="K499" s="613"/>
      <c r="L499" s="613"/>
      <c r="M499" s="613"/>
      <c r="N499" s="613"/>
      <c r="O499" s="613"/>
      <c r="P499" s="613"/>
    </row>
    <row r="500" spans="2:16" ht="15" customHeight="1" x14ac:dyDescent="0.35">
      <c r="B500" s="38">
        <v>63</v>
      </c>
      <c r="C500" s="645"/>
      <c r="D500" s="645"/>
      <c r="E500" s="645"/>
      <c r="F500" s="644"/>
      <c r="G500" s="452"/>
      <c r="H500" s="169"/>
      <c r="I500" s="453">
        <f t="shared" si="34"/>
        <v>0</v>
      </c>
      <c r="J500" s="612">
        <f t="shared" si="37"/>
        <v>0</v>
      </c>
      <c r="K500" s="613"/>
      <c r="L500" s="613"/>
      <c r="M500" s="613"/>
      <c r="N500" s="613"/>
      <c r="O500" s="613"/>
      <c r="P500" s="613"/>
    </row>
    <row r="501" spans="2:16" ht="15" customHeight="1" x14ac:dyDescent="0.35">
      <c r="B501" s="38">
        <v>64</v>
      </c>
      <c r="C501" s="645"/>
      <c r="D501" s="645"/>
      <c r="E501" s="645"/>
      <c r="F501" s="644"/>
      <c r="G501" s="452"/>
      <c r="H501" s="169"/>
      <c r="I501" s="453">
        <f t="shared" si="34"/>
        <v>0</v>
      </c>
      <c r="J501" s="612">
        <f t="shared" si="37"/>
        <v>0</v>
      </c>
      <c r="K501" s="613"/>
      <c r="L501" s="613"/>
      <c r="M501" s="613"/>
      <c r="N501" s="613"/>
      <c r="O501" s="613"/>
      <c r="P501" s="613"/>
    </row>
    <row r="502" spans="2:16" ht="15" customHeight="1" x14ac:dyDescent="0.35">
      <c r="B502" s="38">
        <v>65</v>
      </c>
      <c r="C502" s="645"/>
      <c r="D502" s="645"/>
      <c r="E502" s="645"/>
      <c r="F502" s="644"/>
      <c r="G502" s="452"/>
      <c r="H502" s="169"/>
      <c r="I502" s="453">
        <f t="shared" si="34"/>
        <v>0</v>
      </c>
      <c r="J502" s="612">
        <f t="shared" si="37"/>
        <v>0</v>
      </c>
      <c r="K502" s="613"/>
      <c r="L502" s="613"/>
      <c r="M502" s="613"/>
      <c r="N502" s="613"/>
      <c r="O502" s="613"/>
      <c r="P502" s="613"/>
    </row>
    <row r="503" spans="2:16" ht="15" customHeight="1" x14ac:dyDescent="0.35">
      <c r="B503" s="38">
        <v>66</v>
      </c>
      <c r="C503" s="645"/>
      <c r="D503" s="645"/>
      <c r="E503" s="645"/>
      <c r="F503" s="644"/>
      <c r="G503" s="452"/>
      <c r="H503" s="169"/>
      <c r="I503" s="453">
        <f t="shared" si="34"/>
        <v>0</v>
      </c>
      <c r="J503" s="612">
        <f t="shared" si="37"/>
        <v>0</v>
      </c>
      <c r="K503" s="613"/>
      <c r="L503" s="613"/>
      <c r="M503" s="613"/>
      <c r="N503" s="613"/>
      <c r="O503" s="613"/>
      <c r="P503" s="613"/>
    </row>
    <row r="504" spans="2:16" ht="15" customHeight="1" x14ac:dyDescent="0.35">
      <c r="B504" s="38">
        <v>67</v>
      </c>
      <c r="C504" s="645"/>
      <c r="D504" s="645"/>
      <c r="E504" s="645"/>
      <c r="F504" s="644"/>
      <c r="G504" s="452"/>
      <c r="H504" s="169"/>
      <c r="I504" s="453">
        <f t="shared" si="34"/>
        <v>0</v>
      </c>
      <c r="J504" s="612">
        <f t="shared" si="37"/>
        <v>0</v>
      </c>
      <c r="K504" s="613"/>
      <c r="L504" s="613"/>
      <c r="M504" s="613"/>
      <c r="N504" s="613"/>
      <c r="O504" s="613"/>
      <c r="P504" s="613"/>
    </row>
    <row r="505" spans="2:16" ht="15" customHeight="1" x14ac:dyDescent="0.35">
      <c r="B505" s="38">
        <v>68</v>
      </c>
      <c r="C505" s="645"/>
      <c r="D505" s="645"/>
      <c r="E505" s="645"/>
      <c r="F505" s="644"/>
      <c r="G505" s="452"/>
      <c r="H505" s="169"/>
      <c r="I505" s="453">
        <f t="shared" si="34"/>
        <v>0</v>
      </c>
      <c r="J505" s="612">
        <f t="shared" si="37"/>
        <v>0</v>
      </c>
      <c r="K505" s="613"/>
      <c r="L505" s="613"/>
      <c r="M505" s="613"/>
      <c r="N505" s="613"/>
      <c r="O505" s="613"/>
      <c r="P505" s="613"/>
    </row>
    <row r="506" spans="2:16" ht="15" customHeight="1" x14ac:dyDescent="0.35">
      <c r="B506" s="38">
        <v>69</v>
      </c>
      <c r="C506" s="645"/>
      <c r="D506" s="645"/>
      <c r="E506" s="645"/>
      <c r="F506" s="644"/>
      <c r="G506" s="452"/>
      <c r="H506" s="169"/>
      <c r="I506" s="453">
        <f t="shared" si="34"/>
        <v>0</v>
      </c>
      <c r="J506" s="612">
        <f t="shared" si="37"/>
        <v>0</v>
      </c>
      <c r="K506" s="613"/>
      <c r="L506" s="613"/>
      <c r="M506" s="613"/>
      <c r="N506" s="613"/>
      <c r="O506" s="613"/>
      <c r="P506" s="613"/>
    </row>
    <row r="507" spans="2:16" ht="15" customHeight="1" x14ac:dyDescent="0.35">
      <c r="B507" s="38">
        <v>70</v>
      </c>
      <c r="C507" s="645"/>
      <c r="D507" s="645"/>
      <c r="E507" s="645"/>
      <c r="F507" s="644"/>
      <c r="G507" s="452"/>
      <c r="H507" s="169"/>
      <c r="I507" s="453">
        <f t="shared" si="34"/>
        <v>0</v>
      </c>
      <c r="J507" s="612">
        <f t="shared" si="37"/>
        <v>0</v>
      </c>
      <c r="K507" s="613"/>
      <c r="L507" s="613"/>
      <c r="M507" s="613"/>
      <c r="N507" s="613"/>
      <c r="O507" s="613"/>
      <c r="P507" s="613"/>
    </row>
    <row r="508" spans="2:16" ht="15" customHeight="1" x14ac:dyDescent="0.35">
      <c r="B508" s="38">
        <v>71</v>
      </c>
      <c r="C508" s="645"/>
      <c r="D508" s="645"/>
      <c r="E508" s="645"/>
      <c r="F508" s="644"/>
      <c r="G508" s="452"/>
      <c r="H508" s="169"/>
      <c r="I508" s="453">
        <f t="shared" si="34"/>
        <v>0</v>
      </c>
      <c r="J508" s="612">
        <f t="shared" si="37"/>
        <v>0</v>
      </c>
      <c r="K508" s="613"/>
      <c r="L508" s="613"/>
      <c r="M508" s="613"/>
      <c r="N508" s="613"/>
      <c r="O508" s="613"/>
      <c r="P508" s="613"/>
    </row>
    <row r="509" spans="2:16" ht="15" customHeight="1" x14ac:dyDescent="0.35">
      <c r="B509" s="38">
        <v>72</v>
      </c>
      <c r="C509" s="645"/>
      <c r="D509" s="645"/>
      <c r="E509" s="645"/>
      <c r="F509" s="644"/>
      <c r="G509" s="452"/>
      <c r="H509" s="169"/>
      <c r="I509" s="453">
        <f t="shared" si="34"/>
        <v>0</v>
      </c>
      <c r="J509" s="612">
        <f t="shared" si="37"/>
        <v>0</v>
      </c>
      <c r="K509" s="613"/>
      <c r="L509" s="613"/>
      <c r="M509" s="613"/>
      <c r="N509" s="613"/>
      <c r="O509" s="613"/>
      <c r="P509" s="613"/>
    </row>
    <row r="510" spans="2:16" ht="15" customHeight="1" x14ac:dyDescent="0.35">
      <c r="B510" s="38">
        <v>73</v>
      </c>
      <c r="C510" s="645"/>
      <c r="D510" s="645"/>
      <c r="E510" s="645"/>
      <c r="F510" s="644"/>
      <c r="G510" s="452"/>
      <c r="H510" s="169"/>
      <c r="I510" s="453">
        <f t="shared" si="34"/>
        <v>0</v>
      </c>
      <c r="J510" s="612">
        <f t="shared" si="37"/>
        <v>0</v>
      </c>
      <c r="K510" s="613"/>
      <c r="L510" s="613"/>
      <c r="M510" s="613"/>
      <c r="N510" s="613"/>
      <c r="O510" s="613"/>
      <c r="P510" s="613"/>
    </row>
    <row r="511" spans="2:16" ht="15" customHeight="1" x14ac:dyDescent="0.35">
      <c r="B511" s="38">
        <v>74</v>
      </c>
      <c r="C511" s="645"/>
      <c r="D511" s="645"/>
      <c r="E511" s="645"/>
      <c r="F511" s="644"/>
      <c r="G511" s="452"/>
      <c r="H511" s="169"/>
      <c r="I511" s="453">
        <f t="shared" si="34"/>
        <v>0</v>
      </c>
      <c r="J511" s="612">
        <f t="shared" si="37"/>
        <v>0</v>
      </c>
      <c r="K511" s="613"/>
      <c r="L511" s="613"/>
      <c r="M511" s="613"/>
      <c r="N511" s="613"/>
      <c r="O511" s="613"/>
      <c r="P511" s="613"/>
    </row>
    <row r="512" spans="2:16" ht="15" customHeight="1" x14ac:dyDescent="0.35">
      <c r="B512" s="38">
        <v>75</v>
      </c>
      <c r="C512" s="645"/>
      <c r="D512" s="645"/>
      <c r="E512" s="645"/>
      <c r="F512" s="644"/>
      <c r="G512" s="452"/>
      <c r="H512" s="169"/>
      <c r="I512" s="453">
        <f t="shared" si="34"/>
        <v>0</v>
      </c>
      <c r="J512" s="612">
        <f t="shared" si="37"/>
        <v>0</v>
      </c>
      <c r="K512" s="613"/>
      <c r="L512" s="613"/>
      <c r="M512" s="613"/>
      <c r="N512" s="613"/>
      <c r="O512" s="613"/>
      <c r="P512" s="613"/>
    </row>
    <row r="513" spans="2:16" ht="15" customHeight="1" x14ac:dyDescent="0.35">
      <c r="B513" s="38">
        <v>76</v>
      </c>
      <c r="C513" s="645"/>
      <c r="D513" s="645"/>
      <c r="E513" s="645"/>
      <c r="F513" s="644"/>
      <c r="G513" s="452"/>
      <c r="H513" s="169"/>
      <c r="I513" s="453">
        <f t="shared" si="34"/>
        <v>0</v>
      </c>
      <c r="J513" s="612">
        <f t="shared" si="37"/>
        <v>0</v>
      </c>
      <c r="K513" s="613"/>
      <c r="L513" s="613"/>
      <c r="M513" s="613"/>
      <c r="N513" s="613"/>
      <c r="O513" s="613"/>
      <c r="P513" s="613"/>
    </row>
    <row r="514" spans="2:16" ht="15" customHeight="1" x14ac:dyDescent="0.35">
      <c r="B514" s="38">
        <v>77</v>
      </c>
      <c r="C514" s="645"/>
      <c r="D514" s="645"/>
      <c r="E514" s="645"/>
      <c r="F514" s="644"/>
      <c r="G514" s="452"/>
      <c r="H514" s="169"/>
      <c r="I514" s="453">
        <f t="shared" si="34"/>
        <v>0</v>
      </c>
      <c r="J514" s="612">
        <f t="shared" si="37"/>
        <v>0</v>
      </c>
      <c r="K514" s="613"/>
      <c r="L514" s="613"/>
      <c r="M514" s="613"/>
      <c r="N514" s="613"/>
      <c r="O514" s="613"/>
      <c r="P514" s="613"/>
    </row>
    <row r="515" spans="2:16" ht="15" customHeight="1" x14ac:dyDescent="0.35">
      <c r="B515" s="38">
        <v>78</v>
      </c>
      <c r="C515" s="645"/>
      <c r="D515" s="645"/>
      <c r="E515" s="645"/>
      <c r="F515" s="644"/>
      <c r="G515" s="452"/>
      <c r="H515" s="169"/>
      <c r="I515" s="453">
        <f t="shared" si="34"/>
        <v>0</v>
      </c>
      <c r="J515" s="612">
        <f t="shared" si="37"/>
        <v>0</v>
      </c>
      <c r="K515" s="613"/>
      <c r="L515" s="613"/>
      <c r="M515" s="613"/>
      <c r="N515" s="613"/>
      <c r="O515" s="613"/>
      <c r="P515" s="613"/>
    </row>
    <row r="516" spans="2:16" ht="15" customHeight="1" x14ac:dyDescent="0.35">
      <c r="B516" s="38">
        <v>79</v>
      </c>
      <c r="C516" s="645"/>
      <c r="D516" s="645"/>
      <c r="E516" s="645"/>
      <c r="F516" s="644"/>
      <c r="G516" s="452"/>
      <c r="H516" s="169"/>
      <c r="I516" s="453">
        <f t="shared" si="34"/>
        <v>0</v>
      </c>
      <c r="J516" s="612">
        <f t="shared" si="37"/>
        <v>0</v>
      </c>
      <c r="K516" s="613"/>
      <c r="L516" s="613"/>
      <c r="M516" s="613"/>
      <c r="N516" s="613"/>
      <c r="O516" s="613"/>
      <c r="P516" s="613"/>
    </row>
    <row r="517" spans="2:16" ht="15" customHeight="1" x14ac:dyDescent="0.35">
      <c r="B517" s="38">
        <v>80</v>
      </c>
      <c r="C517" s="645"/>
      <c r="D517" s="645"/>
      <c r="E517" s="645"/>
      <c r="F517" s="644"/>
      <c r="G517" s="452"/>
      <c r="H517" s="169"/>
      <c r="I517" s="453">
        <f t="shared" si="34"/>
        <v>0</v>
      </c>
      <c r="J517" s="612">
        <f t="shared" si="37"/>
        <v>0</v>
      </c>
      <c r="K517" s="613"/>
      <c r="L517" s="613"/>
      <c r="M517" s="613"/>
      <c r="N517" s="613"/>
      <c r="O517" s="613"/>
      <c r="P517" s="613"/>
    </row>
    <row r="518" spans="2:16" ht="15" customHeight="1" x14ac:dyDescent="0.35">
      <c r="B518" s="38">
        <v>81</v>
      </c>
      <c r="C518" s="645"/>
      <c r="D518" s="645"/>
      <c r="E518" s="645"/>
      <c r="F518" s="644"/>
      <c r="G518" s="452"/>
      <c r="H518" s="169"/>
      <c r="I518" s="453">
        <f t="shared" si="34"/>
        <v>0</v>
      </c>
      <c r="J518" s="612">
        <f t="shared" si="37"/>
        <v>0</v>
      </c>
      <c r="K518" s="613"/>
      <c r="L518" s="613"/>
      <c r="M518" s="613"/>
      <c r="N518" s="613"/>
      <c r="O518" s="613"/>
      <c r="P518" s="613"/>
    </row>
    <row r="519" spans="2:16" ht="15" customHeight="1" x14ac:dyDescent="0.35">
      <c r="B519" s="38">
        <v>82</v>
      </c>
      <c r="C519" s="645"/>
      <c r="D519" s="645"/>
      <c r="E519" s="645"/>
      <c r="F519" s="644"/>
      <c r="G519" s="452"/>
      <c r="H519" s="169"/>
      <c r="I519" s="453">
        <f t="shared" si="34"/>
        <v>0</v>
      </c>
      <c r="J519" s="612">
        <f t="shared" si="37"/>
        <v>0</v>
      </c>
      <c r="K519" s="613"/>
      <c r="L519" s="613"/>
      <c r="M519" s="613"/>
      <c r="N519" s="613"/>
      <c r="O519" s="613"/>
      <c r="P519" s="613"/>
    </row>
    <row r="520" spans="2:16" ht="15" customHeight="1" x14ac:dyDescent="0.35">
      <c r="B520" s="38">
        <v>83</v>
      </c>
      <c r="C520" s="645"/>
      <c r="D520" s="645"/>
      <c r="E520" s="645"/>
      <c r="F520" s="644"/>
      <c r="G520" s="452"/>
      <c r="H520" s="169"/>
      <c r="I520" s="453">
        <f t="shared" ref="I520:I536" si="38">IF(OR(G520=0,H520=0),0,IF((((($O$5^2*G520^2)/$F$5^2)*H520)/((($O$5^2*G520^2)/$F$5^2)+H520))&lt;(($O$5^2*G520^2)/$F$5^2),ROUND((((($O$5^2*G520^2)/$F$5^2)*H520)/((($O$5^2*G520^2)/$F$5^2)+H520)),0),ROUND((($O$5^2*G520^2)/$F$5^2),0)))</f>
        <v>0</v>
      </c>
      <c r="J520" s="612">
        <f t="shared" si="37"/>
        <v>0</v>
      </c>
      <c r="K520" s="613"/>
      <c r="L520" s="613"/>
      <c r="M520" s="613"/>
      <c r="N520" s="613"/>
      <c r="O520" s="613"/>
      <c r="P520" s="613"/>
    </row>
    <row r="521" spans="2:16" ht="15" customHeight="1" x14ac:dyDescent="0.35">
      <c r="B521" s="38">
        <v>84</v>
      </c>
      <c r="C521" s="645"/>
      <c r="D521" s="645"/>
      <c r="E521" s="645"/>
      <c r="F521" s="644"/>
      <c r="G521" s="452"/>
      <c r="H521" s="169"/>
      <c r="I521" s="453">
        <f t="shared" si="38"/>
        <v>0</v>
      </c>
      <c r="J521" s="612">
        <f t="shared" si="37"/>
        <v>0</v>
      </c>
      <c r="K521" s="613"/>
      <c r="L521" s="613"/>
      <c r="M521" s="613"/>
      <c r="N521" s="613"/>
      <c r="O521" s="613"/>
      <c r="P521" s="613"/>
    </row>
    <row r="522" spans="2:16" ht="15" customHeight="1" x14ac:dyDescent="0.35">
      <c r="B522" s="38">
        <v>85</v>
      </c>
      <c r="C522" s="645"/>
      <c r="D522" s="645"/>
      <c r="E522" s="645"/>
      <c r="F522" s="644"/>
      <c r="G522" s="452"/>
      <c r="H522" s="169"/>
      <c r="I522" s="453">
        <f t="shared" si="38"/>
        <v>0</v>
      </c>
      <c r="J522" s="612">
        <f t="shared" si="37"/>
        <v>0</v>
      </c>
      <c r="K522" s="613"/>
      <c r="L522" s="613"/>
      <c r="M522" s="613"/>
      <c r="N522" s="613"/>
      <c r="O522" s="613"/>
      <c r="P522" s="613"/>
    </row>
    <row r="523" spans="2:16" ht="15" customHeight="1" x14ac:dyDescent="0.35">
      <c r="B523" s="38">
        <v>86</v>
      </c>
      <c r="C523" s="645"/>
      <c r="D523" s="645"/>
      <c r="E523" s="645"/>
      <c r="F523" s="644"/>
      <c r="G523" s="452"/>
      <c r="H523" s="169"/>
      <c r="I523" s="453">
        <f t="shared" si="38"/>
        <v>0</v>
      </c>
      <c r="J523" s="612">
        <f t="shared" si="37"/>
        <v>0</v>
      </c>
      <c r="K523" s="613"/>
      <c r="L523" s="613"/>
      <c r="M523" s="613"/>
      <c r="N523" s="613"/>
      <c r="O523" s="613"/>
      <c r="P523" s="613"/>
    </row>
    <row r="524" spans="2:16" ht="15" customHeight="1" x14ac:dyDescent="0.35">
      <c r="B524" s="38">
        <v>87</v>
      </c>
      <c r="C524" s="645"/>
      <c r="D524" s="645"/>
      <c r="E524" s="645"/>
      <c r="F524" s="644"/>
      <c r="G524" s="452"/>
      <c r="H524" s="169"/>
      <c r="I524" s="453">
        <f t="shared" si="38"/>
        <v>0</v>
      </c>
      <c r="J524" s="612">
        <f t="shared" si="37"/>
        <v>0</v>
      </c>
      <c r="K524" s="613"/>
      <c r="L524" s="613"/>
      <c r="M524" s="613"/>
      <c r="N524" s="613"/>
      <c r="O524" s="613"/>
      <c r="P524" s="613"/>
    </row>
    <row r="525" spans="2:16" ht="15" customHeight="1" x14ac:dyDescent="0.35">
      <c r="B525" s="38">
        <v>88</v>
      </c>
      <c r="C525" s="645"/>
      <c r="D525" s="645"/>
      <c r="E525" s="645"/>
      <c r="F525" s="644"/>
      <c r="G525" s="452"/>
      <c r="H525" s="169"/>
      <c r="I525" s="453">
        <f t="shared" si="38"/>
        <v>0</v>
      </c>
      <c r="J525" s="612">
        <f t="shared" si="37"/>
        <v>0</v>
      </c>
      <c r="K525" s="613"/>
      <c r="L525" s="613"/>
      <c r="M525" s="613"/>
      <c r="N525" s="613"/>
      <c r="O525" s="613"/>
      <c r="P525" s="613"/>
    </row>
    <row r="526" spans="2:16" ht="15" customHeight="1" x14ac:dyDescent="0.35">
      <c r="B526" s="38">
        <v>89</v>
      </c>
      <c r="C526" s="645"/>
      <c r="D526" s="645"/>
      <c r="E526" s="645"/>
      <c r="F526" s="644"/>
      <c r="G526" s="452"/>
      <c r="H526" s="169"/>
      <c r="I526" s="453">
        <f t="shared" si="38"/>
        <v>0</v>
      </c>
      <c r="J526" s="612">
        <f t="shared" si="37"/>
        <v>0</v>
      </c>
      <c r="K526" s="613"/>
      <c r="L526" s="613"/>
      <c r="M526" s="613"/>
      <c r="N526" s="613"/>
      <c r="O526" s="613"/>
      <c r="P526" s="613"/>
    </row>
    <row r="527" spans="2:16" ht="15" customHeight="1" x14ac:dyDescent="0.35">
      <c r="B527" s="38">
        <v>90</v>
      </c>
      <c r="C527" s="645"/>
      <c r="D527" s="645"/>
      <c r="E527" s="645"/>
      <c r="F527" s="644"/>
      <c r="G527" s="452"/>
      <c r="H527" s="169"/>
      <c r="I527" s="453">
        <f t="shared" si="38"/>
        <v>0</v>
      </c>
      <c r="J527" s="612">
        <f t="shared" si="37"/>
        <v>0</v>
      </c>
      <c r="K527" s="613"/>
      <c r="L527" s="613"/>
      <c r="M527" s="613"/>
      <c r="N527" s="613"/>
      <c r="O527" s="613"/>
      <c r="P527" s="613"/>
    </row>
    <row r="528" spans="2:16" ht="15" customHeight="1" x14ac:dyDescent="0.35">
      <c r="B528" s="38">
        <v>91</v>
      </c>
      <c r="C528" s="645"/>
      <c r="D528" s="645"/>
      <c r="E528" s="645"/>
      <c r="F528" s="644"/>
      <c r="G528" s="452"/>
      <c r="H528" s="169"/>
      <c r="I528" s="453">
        <f t="shared" si="38"/>
        <v>0</v>
      </c>
      <c r="J528" s="612">
        <f t="shared" si="37"/>
        <v>0</v>
      </c>
      <c r="K528" s="613"/>
      <c r="L528" s="613"/>
      <c r="M528" s="613"/>
      <c r="N528" s="613"/>
      <c r="O528" s="613"/>
      <c r="P528" s="613"/>
    </row>
    <row r="529" spans="2:16" ht="15" customHeight="1" x14ac:dyDescent="0.35">
      <c r="B529" s="38">
        <v>92</v>
      </c>
      <c r="C529" s="645"/>
      <c r="D529" s="645"/>
      <c r="E529" s="645"/>
      <c r="F529" s="644"/>
      <c r="G529" s="452"/>
      <c r="H529" s="169"/>
      <c r="I529" s="453">
        <f t="shared" si="38"/>
        <v>0</v>
      </c>
      <c r="J529" s="612">
        <f t="shared" si="37"/>
        <v>0</v>
      </c>
      <c r="K529" s="613"/>
      <c r="L529" s="613"/>
      <c r="M529" s="613"/>
      <c r="N529" s="613"/>
      <c r="O529" s="613"/>
      <c r="P529" s="613"/>
    </row>
    <row r="530" spans="2:16" ht="15" customHeight="1" x14ac:dyDescent="0.35">
      <c r="B530" s="38">
        <v>93</v>
      </c>
      <c r="C530" s="645"/>
      <c r="D530" s="645"/>
      <c r="E530" s="645"/>
      <c r="F530" s="644"/>
      <c r="G530" s="452"/>
      <c r="H530" s="169"/>
      <c r="I530" s="453">
        <f t="shared" si="38"/>
        <v>0</v>
      </c>
      <c r="J530" s="612">
        <f t="shared" si="37"/>
        <v>0</v>
      </c>
      <c r="K530" s="613"/>
      <c r="L530" s="613"/>
      <c r="M530" s="613"/>
      <c r="N530" s="613"/>
      <c r="O530" s="613"/>
      <c r="P530" s="613"/>
    </row>
    <row r="531" spans="2:16" ht="15" customHeight="1" x14ac:dyDescent="0.35">
      <c r="B531" s="38">
        <v>94</v>
      </c>
      <c r="C531" s="645"/>
      <c r="D531" s="645"/>
      <c r="E531" s="645"/>
      <c r="F531" s="644"/>
      <c r="G531" s="452"/>
      <c r="H531" s="169"/>
      <c r="I531" s="453">
        <f t="shared" si="38"/>
        <v>0</v>
      </c>
      <c r="J531" s="612">
        <f t="shared" si="37"/>
        <v>0</v>
      </c>
      <c r="K531" s="613"/>
      <c r="L531" s="613"/>
      <c r="M531" s="613"/>
      <c r="N531" s="613"/>
      <c r="O531" s="613"/>
      <c r="P531" s="613"/>
    </row>
    <row r="532" spans="2:16" ht="15" customHeight="1" x14ac:dyDescent="0.35">
      <c r="B532" s="38">
        <v>95</v>
      </c>
      <c r="C532" s="645"/>
      <c r="D532" s="645"/>
      <c r="E532" s="645"/>
      <c r="F532" s="644"/>
      <c r="G532" s="452"/>
      <c r="H532" s="169"/>
      <c r="I532" s="453">
        <f t="shared" si="38"/>
        <v>0</v>
      </c>
      <c r="J532" s="612">
        <f t="shared" si="37"/>
        <v>0</v>
      </c>
      <c r="K532" s="613"/>
      <c r="L532" s="613"/>
      <c r="M532" s="613"/>
      <c r="N532" s="613"/>
      <c r="O532" s="613"/>
      <c r="P532" s="613"/>
    </row>
    <row r="533" spans="2:16" ht="15" customHeight="1" x14ac:dyDescent="0.35">
      <c r="B533" s="38">
        <v>96</v>
      </c>
      <c r="C533" s="645"/>
      <c r="D533" s="645"/>
      <c r="E533" s="645"/>
      <c r="F533" s="644"/>
      <c r="G533" s="452"/>
      <c r="H533" s="169"/>
      <c r="I533" s="453">
        <f t="shared" si="38"/>
        <v>0</v>
      </c>
      <c r="J533" s="612">
        <f t="shared" si="37"/>
        <v>0</v>
      </c>
      <c r="K533" s="613"/>
      <c r="L533" s="613"/>
      <c r="M533" s="613"/>
      <c r="N533" s="613"/>
      <c r="O533" s="613"/>
      <c r="P533" s="613"/>
    </row>
    <row r="534" spans="2:16" ht="15" customHeight="1" x14ac:dyDescent="0.35">
      <c r="B534" s="38">
        <v>97</v>
      </c>
      <c r="C534" s="645"/>
      <c r="D534" s="645"/>
      <c r="E534" s="645"/>
      <c r="F534" s="644"/>
      <c r="G534" s="452"/>
      <c r="H534" s="169"/>
      <c r="I534" s="453">
        <f t="shared" si="38"/>
        <v>0</v>
      </c>
      <c r="J534" s="612">
        <f t="shared" si="37"/>
        <v>0</v>
      </c>
      <c r="K534" s="613"/>
      <c r="L534" s="613"/>
      <c r="M534" s="613"/>
      <c r="N534" s="613"/>
      <c r="O534" s="613"/>
      <c r="P534" s="613"/>
    </row>
    <row r="535" spans="2:16" ht="15" customHeight="1" x14ac:dyDescent="0.35">
      <c r="B535" s="38">
        <v>98</v>
      </c>
      <c r="C535" s="645"/>
      <c r="D535" s="645"/>
      <c r="E535" s="645"/>
      <c r="F535" s="644"/>
      <c r="G535" s="452"/>
      <c r="H535" s="169"/>
      <c r="I535" s="453">
        <f t="shared" si="38"/>
        <v>0</v>
      </c>
      <c r="J535" s="612">
        <f t="shared" si="37"/>
        <v>0</v>
      </c>
      <c r="K535" s="613"/>
      <c r="L535" s="613"/>
      <c r="M535" s="613"/>
      <c r="N535" s="613"/>
      <c r="O535" s="613"/>
      <c r="P535" s="613"/>
    </row>
    <row r="536" spans="2:16" ht="15" customHeight="1" x14ac:dyDescent="0.35">
      <c r="B536" s="38">
        <v>99</v>
      </c>
      <c r="C536" s="645"/>
      <c r="D536" s="645"/>
      <c r="E536" s="645"/>
      <c r="F536" s="644"/>
      <c r="G536" s="452"/>
      <c r="H536" s="169"/>
      <c r="I536" s="453">
        <f t="shared" si="38"/>
        <v>0</v>
      </c>
      <c r="J536" s="612">
        <f t="shared" si="37"/>
        <v>0</v>
      </c>
      <c r="K536" s="613"/>
      <c r="L536" s="613"/>
      <c r="M536" s="613"/>
      <c r="N536" s="613"/>
      <c r="O536" s="613"/>
      <c r="P536" s="613"/>
    </row>
    <row r="537" spans="2:16" ht="15" customHeight="1" x14ac:dyDescent="0.35">
      <c r="B537" s="38">
        <v>100</v>
      </c>
      <c r="C537" s="279"/>
      <c r="D537" s="279"/>
      <c r="E537" s="279"/>
      <c r="F537" s="280"/>
      <c r="G537" s="452"/>
      <c r="H537" s="169"/>
      <c r="I537" s="453">
        <f t="shared" si="34"/>
        <v>0</v>
      </c>
      <c r="J537" s="612">
        <f t="shared" si="33"/>
        <v>0</v>
      </c>
      <c r="K537" s="613"/>
      <c r="L537" s="613"/>
      <c r="M537" s="613"/>
      <c r="N537" s="613"/>
      <c r="O537" s="613"/>
      <c r="P537" s="613"/>
    </row>
    <row r="538" spans="2:16" s="175" customFormat="1" ht="15" customHeight="1" x14ac:dyDescent="0.35">
      <c r="B538" s="455" t="s">
        <v>989</v>
      </c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</row>
    <row r="539" spans="2:16" s="175" customFormat="1" ht="15" customHeight="1" x14ac:dyDescent="0.35">
      <c r="B539" s="426"/>
      <c r="C539" s="427"/>
      <c r="D539" s="427"/>
      <c r="E539" s="427"/>
      <c r="F539" s="427"/>
      <c r="G539" s="427"/>
      <c r="H539" s="427"/>
      <c r="I539" s="423"/>
      <c r="J539" s="428" t="s">
        <v>984</v>
      </c>
      <c r="K539" s="617"/>
      <c r="L539" s="617"/>
      <c r="M539" s="617"/>
      <c r="N539" s="617"/>
      <c r="O539" s="617"/>
      <c r="P539" s="617"/>
    </row>
    <row r="540" spans="2:16" s="175" customFormat="1" ht="15" customHeight="1" x14ac:dyDescent="0.35">
      <c r="B540" s="426"/>
      <c r="C540" s="427"/>
      <c r="D540" s="427"/>
      <c r="E540" s="427"/>
      <c r="F540" s="427"/>
      <c r="G540" s="427"/>
      <c r="H540" s="427"/>
      <c r="I540" s="423"/>
      <c r="J540" s="428" t="s">
        <v>985</v>
      </c>
      <c r="K540" s="604"/>
      <c r="L540" s="604"/>
      <c r="M540" s="604"/>
      <c r="N540" s="604"/>
      <c r="O540" s="604"/>
      <c r="P540" s="604"/>
    </row>
    <row r="541" spans="2:16" s="175" customFormat="1" ht="15" customHeight="1" x14ac:dyDescent="0.35">
      <c r="B541" s="426"/>
      <c r="C541" s="427"/>
      <c r="D541" s="427"/>
      <c r="E541" s="427"/>
      <c r="F541" s="427"/>
      <c r="G541" s="427"/>
      <c r="H541" s="427"/>
      <c r="I541" s="423"/>
      <c r="J541" s="428" t="s">
        <v>986</v>
      </c>
      <c r="K541" s="621"/>
      <c r="L541" s="621"/>
      <c r="M541" s="621"/>
      <c r="N541" s="621"/>
      <c r="O541" s="621"/>
      <c r="P541" s="621"/>
    </row>
    <row r="542" spans="2:16" s="175" customFormat="1" ht="15" customHeight="1" x14ac:dyDescent="0.35">
      <c r="B542" s="426"/>
      <c r="C542" s="427"/>
      <c r="D542" s="427"/>
      <c r="E542" s="427"/>
      <c r="F542" s="427"/>
      <c r="G542" s="427"/>
      <c r="H542" s="427"/>
      <c r="I542" s="423"/>
      <c r="J542" s="428" t="s">
        <v>987</v>
      </c>
      <c r="K542" s="621"/>
      <c r="L542" s="621"/>
      <c r="M542" s="621"/>
      <c r="N542" s="621"/>
      <c r="O542" s="621"/>
      <c r="P542" s="621"/>
    </row>
    <row r="543" spans="2:16" s="175" customFormat="1" ht="15" customHeight="1" x14ac:dyDescent="0.35">
      <c r="B543" s="426"/>
      <c r="C543" s="427"/>
      <c r="D543" s="427"/>
      <c r="E543" s="427"/>
      <c r="F543" s="427"/>
      <c r="G543" s="427"/>
      <c r="H543" s="427"/>
      <c r="I543" s="423"/>
      <c r="J543" s="428" t="s">
        <v>988</v>
      </c>
      <c r="K543" s="617"/>
      <c r="L543" s="617"/>
      <c r="M543" s="617"/>
      <c r="N543" s="617"/>
      <c r="O543" s="617"/>
      <c r="P543" s="617"/>
    </row>
    <row r="544" spans="2:16" s="175" customFormat="1" ht="15" customHeight="1" x14ac:dyDescent="0.35">
      <c r="B544" s="426"/>
      <c r="C544" s="427"/>
      <c r="D544" s="427"/>
      <c r="E544" s="427"/>
      <c r="F544" s="427"/>
      <c r="G544" s="427"/>
      <c r="H544" s="427"/>
      <c r="I544" s="423"/>
      <c r="J544" s="428" t="s">
        <v>509</v>
      </c>
      <c r="K544" s="603"/>
      <c r="L544" s="603"/>
      <c r="M544" s="603"/>
      <c r="N544" s="603"/>
      <c r="O544" s="603"/>
      <c r="P544" s="603"/>
    </row>
    <row r="545" spans="2:16" s="175" customFormat="1" ht="15" customHeight="1" x14ac:dyDescent="0.35">
      <c r="B545" s="426"/>
      <c r="C545" s="427"/>
      <c r="D545" s="427"/>
      <c r="E545" s="427"/>
      <c r="F545" s="427"/>
      <c r="G545" s="427"/>
      <c r="H545" s="427"/>
      <c r="I545" s="423"/>
      <c r="J545" s="428" t="s">
        <v>510</v>
      </c>
      <c r="K545" s="281"/>
      <c r="L545" s="281"/>
      <c r="M545" s="281"/>
      <c r="N545" s="281"/>
      <c r="O545" s="281"/>
      <c r="P545" s="281"/>
    </row>
    <row r="546" spans="2:16" ht="15" customHeight="1" x14ac:dyDescent="0.35">
      <c r="B546" s="313" t="s">
        <v>414</v>
      </c>
      <c r="C546" s="313"/>
      <c r="D546" s="313"/>
      <c r="E546" s="313"/>
      <c r="F546" s="313"/>
      <c r="G546" s="313"/>
      <c r="H546" s="313"/>
      <c r="I546" s="313"/>
      <c r="J546" s="313"/>
      <c r="K546" s="313"/>
      <c r="L546" s="313"/>
      <c r="M546" s="313"/>
      <c r="N546" s="313"/>
      <c r="O546" s="313"/>
      <c r="P546" s="313"/>
    </row>
    <row r="547" spans="2:16" ht="15" customHeight="1" x14ac:dyDescent="0.35">
      <c r="B547" s="444" t="s">
        <v>701</v>
      </c>
      <c r="C547" s="444"/>
      <c r="D547" s="444"/>
      <c r="E547" s="444"/>
      <c r="F547" s="444"/>
      <c r="G547" s="444"/>
      <c r="H547" s="444"/>
      <c r="I547" s="444"/>
      <c r="J547" s="444"/>
      <c r="K547" s="449" t="s">
        <v>1001</v>
      </c>
      <c r="L547" s="449"/>
      <c r="M547" s="449"/>
      <c r="N547" s="449"/>
      <c r="O547" s="449"/>
      <c r="P547" s="449"/>
    </row>
    <row r="548" spans="2:16" ht="15" customHeight="1" x14ac:dyDescent="0.35">
      <c r="B548" s="446"/>
      <c r="C548" s="454" t="s">
        <v>95</v>
      </c>
      <c r="D548" s="454"/>
      <c r="E548" s="454"/>
      <c r="F548" s="445"/>
      <c r="G548" s="447" t="s">
        <v>135</v>
      </c>
      <c r="H548" s="435" t="s">
        <v>131</v>
      </c>
      <c r="I548" s="435" t="s">
        <v>130</v>
      </c>
      <c r="J548" s="421" t="s">
        <v>978</v>
      </c>
      <c r="K548" s="421" t="s">
        <v>893</v>
      </c>
      <c r="L548" s="421" t="s">
        <v>894</v>
      </c>
      <c r="M548" s="421" t="s">
        <v>895</v>
      </c>
      <c r="N548" s="421" t="s">
        <v>896</v>
      </c>
      <c r="O548" s="421" t="s">
        <v>897</v>
      </c>
      <c r="P548" s="421" t="s">
        <v>898</v>
      </c>
    </row>
    <row r="549" spans="2:16" ht="15" customHeight="1" x14ac:dyDescent="0.35">
      <c r="B549" s="38">
        <v>1</v>
      </c>
      <c r="C549" s="279"/>
      <c r="D549" s="279"/>
      <c r="E549" s="279"/>
      <c r="F549" s="280"/>
      <c r="G549" s="452"/>
      <c r="H549" s="169"/>
      <c r="I549" s="453">
        <f t="shared" ref="I549:I598" si="39">IF(OR(G549=0,H549=0),0,IF((((($O$5^2*G549^2)/$F$5^2)*H549)/((($O$5^2*G549^2)/$F$5^2)+H549))&lt;(($O$5^2*G549^2)/$F$5^2),ROUND((((($O$5^2*G549^2)/$F$5^2)*H549)/((($O$5^2*G549^2)/$F$5^2)+H549)),0),ROUND((($O$5^2*G549^2)/$F$5^2),0)))</f>
        <v>0</v>
      </c>
      <c r="J549" s="612">
        <f t="shared" ref="J549:J598" si="40">IF(ISERR(SMALL(K549:P549,1)),0,SMALL(K549:P549,1))</f>
        <v>0</v>
      </c>
      <c r="K549" s="613"/>
      <c r="L549" s="613"/>
      <c r="M549" s="613"/>
      <c r="N549" s="613"/>
      <c r="O549" s="613"/>
      <c r="P549" s="613"/>
    </row>
    <row r="550" spans="2:16" ht="15" customHeight="1" x14ac:dyDescent="0.35">
      <c r="B550" s="38">
        <v>2</v>
      </c>
      <c r="C550" s="279"/>
      <c r="D550" s="279"/>
      <c r="E550" s="279"/>
      <c r="F550" s="280"/>
      <c r="G550" s="452"/>
      <c r="H550" s="169"/>
      <c r="I550" s="453">
        <f t="shared" si="39"/>
        <v>0</v>
      </c>
      <c r="J550" s="612">
        <f t="shared" si="40"/>
        <v>0</v>
      </c>
      <c r="K550" s="613"/>
      <c r="L550" s="613"/>
      <c r="M550" s="613"/>
      <c r="N550" s="613"/>
      <c r="O550" s="613"/>
      <c r="P550" s="613"/>
    </row>
    <row r="551" spans="2:16" ht="15" customHeight="1" x14ac:dyDescent="0.35">
      <c r="B551" s="38">
        <v>3</v>
      </c>
      <c r="C551" s="279"/>
      <c r="D551" s="279"/>
      <c r="E551" s="279"/>
      <c r="F551" s="280"/>
      <c r="G551" s="452"/>
      <c r="H551" s="169"/>
      <c r="I551" s="453">
        <f t="shared" si="39"/>
        <v>0</v>
      </c>
      <c r="J551" s="612">
        <f t="shared" si="40"/>
        <v>0</v>
      </c>
      <c r="K551" s="613"/>
      <c r="L551" s="613"/>
      <c r="M551" s="613"/>
      <c r="N551" s="613"/>
      <c r="O551" s="613"/>
      <c r="P551" s="613"/>
    </row>
    <row r="552" spans="2:16" ht="15" customHeight="1" x14ac:dyDescent="0.35">
      <c r="B552" s="38">
        <v>4</v>
      </c>
      <c r="C552" s="279"/>
      <c r="D552" s="279"/>
      <c r="E552" s="279"/>
      <c r="F552" s="280"/>
      <c r="G552" s="452"/>
      <c r="H552" s="169"/>
      <c r="I552" s="453">
        <f t="shared" si="39"/>
        <v>0</v>
      </c>
      <c r="J552" s="612">
        <f t="shared" si="40"/>
        <v>0</v>
      </c>
      <c r="K552" s="613"/>
      <c r="L552" s="613"/>
      <c r="M552" s="613"/>
      <c r="N552" s="613"/>
      <c r="O552" s="613"/>
      <c r="P552" s="613"/>
    </row>
    <row r="553" spans="2:16" ht="15" customHeight="1" x14ac:dyDescent="0.35">
      <c r="B553" s="38">
        <v>5</v>
      </c>
      <c r="C553" s="279"/>
      <c r="D553" s="279"/>
      <c r="E553" s="279"/>
      <c r="F553" s="280"/>
      <c r="G553" s="452"/>
      <c r="H553" s="169"/>
      <c r="I553" s="453">
        <f t="shared" si="39"/>
        <v>0</v>
      </c>
      <c r="J553" s="612">
        <f t="shared" si="40"/>
        <v>0</v>
      </c>
      <c r="K553" s="613"/>
      <c r="L553" s="613"/>
      <c r="M553" s="613"/>
      <c r="N553" s="613"/>
      <c r="O553" s="613"/>
      <c r="P553" s="613"/>
    </row>
    <row r="554" spans="2:16" ht="15" customHeight="1" x14ac:dyDescent="0.35">
      <c r="B554" s="38">
        <v>6</v>
      </c>
      <c r="C554" s="279"/>
      <c r="D554" s="279"/>
      <c r="E554" s="279"/>
      <c r="F554" s="280"/>
      <c r="G554" s="452"/>
      <c r="H554" s="169"/>
      <c r="I554" s="453">
        <f t="shared" si="39"/>
        <v>0</v>
      </c>
      <c r="J554" s="612">
        <f t="shared" si="40"/>
        <v>0</v>
      </c>
      <c r="K554" s="613"/>
      <c r="L554" s="613"/>
      <c r="M554" s="613"/>
      <c r="N554" s="613"/>
      <c r="O554" s="613"/>
      <c r="P554" s="613"/>
    </row>
    <row r="555" spans="2:16" ht="15" customHeight="1" x14ac:dyDescent="0.35">
      <c r="B555" s="38">
        <v>7</v>
      </c>
      <c r="C555" s="279"/>
      <c r="D555" s="279"/>
      <c r="E555" s="279"/>
      <c r="F555" s="280"/>
      <c r="G555" s="452"/>
      <c r="H555" s="169"/>
      <c r="I555" s="453">
        <f t="shared" si="39"/>
        <v>0</v>
      </c>
      <c r="J555" s="612">
        <f t="shared" si="40"/>
        <v>0</v>
      </c>
      <c r="K555" s="613"/>
      <c r="L555" s="613"/>
      <c r="M555" s="613"/>
      <c r="N555" s="613"/>
      <c r="O555" s="613"/>
      <c r="P555" s="613"/>
    </row>
    <row r="556" spans="2:16" ht="15" customHeight="1" x14ac:dyDescent="0.35">
      <c r="B556" s="38">
        <v>8</v>
      </c>
      <c r="C556" s="279"/>
      <c r="D556" s="279"/>
      <c r="E556" s="279"/>
      <c r="F556" s="280"/>
      <c r="G556" s="452"/>
      <c r="H556" s="169"/>
      <c r="I556" s="453">
        <f t="shared" si="39"/>
        <v>0</v>
      </c>
      <c r="J556" s="612">
        <f t="shared" si="40"/>
        <v>0</v>
      </c>
      <c r="K556" s="613"/>
      <c r="L556" s="613"/>
      <c r="M556" s="613"/>
      <c r="N556" s="613"/>
      <c r="O556" s="613"/>
      <c r="P556" s="613"/>
    </row>
    <row r="557" spans="2:16" ht="15" customHeight="1" x14ac:dyDescent="0.35">
      <c r="B557" s="38">
        <v>9</v>
      </c>
      <c r="C557" s="279"/>
      <c r="D557" s="279"/>
      <c r="E557" s="279"/>
      <c r="F557" s="280"/>
      <c r="G557" s="452"/>
      <c r="H557" s="169"/>
      <c r="I557" s="453">
        <f t="shared" si="39"/>
        <v>0</v>
      </c>
      <c r="J557" s="612">
        <f t="shared" si="40"/>
        <v>0</v>
      </c>
      <c r="K557" s="613"/>
      <c r="L557" s="613"/>
      <c r="M557" s="613"/>
      <c r="N557" s="613"/>
      <c r="O557" s="613"/>
      <c r="P557" s="613"/>
    </row>
    <row r="558" spans="2:16" ht="15" customHeight="1" x14ac:dyDescent="0.35">
      <c r="B558" s="38">
        <v>10</v>
      </c>
      <c r="C558" s="279"/>
      <c r="D558" s="279"/>
      <c r="E558" s="279"/>
      <c r="F558" s="280"/>
      <c r="G558" s="452"/>
      <c r="H558" s="169"/>
      <c r="I558" s="453">
        <f t="shared" si="39"/>
        <v>0</v>
      </c>
      <c r="J558" s="612">
        <f t="shared" si="40"/>
        <v>0</v>
      </c>
      <c r="K558" s="613"/>
      <c r="L558" s="613"/>
      <c r="M558" s="613"/>
      <c r="N558" s="613"/>
      <c r="O558" s="613"/>
      <c r="P558" s="613"/>
    </row>
    <row r="559" spans="2:16" ht="15" customHeight="1" x14ac:dyDescent="0.35">
      <c r="B559" s="38">
        <v>11</v>
      </c>
      <c r="C559" s="279"/>
      <c r="D559" s="279"/>
      <c r="E559" s="279"/>
      <c r="F559" s="280"/>
      <c r="G559" s="452"/>
      <c r="H559" s="169"/>
      <c r="I559" s="453">
        <f t="shared" si="39"/>
        <v>0</v>
      </c>
      <c r="J559" s="612">
        <f t="shared" si="40"/>
        <v>0</v>
      </c>
      <c r="K559" s="613"/>
      <c r="L559" s="613"/>
      <c r="M559" s="613"/>
      <c r="N559" s="613"/>
      <c r="O559" s="613"/>
      <c r="P559" s="613"/>
    </row>
    <row r="560" spans="2:16" ht="15" customHeight="1" x14ac:dyDescent="0.35">
      <c r="B560" s="38">
        <v>12</v>
      </c>
      <c r="C560" s="279"/>
      <c r="D560" s="279"/>
      <c r="E560" s="279"/>
      <c r="F560" s="280"/>
      <c r="G560" s="452"/>
      <c r="H560" s="169"/>
      <c r="I560" s="453">
        <f t="shared" si="39"/>
        <v>0</v>
      </c>
      <c r="J560" s="612">
        <f t="shared" si="40"/>
        <v>0</v>
      </c>
      <c r="K560" s="613"/>
      <c r="L560" s="613"/>
      <c r="M560" s="613"/>
      <c r="N560" s="613"/>
      <c r="O560" s="613"/>
      <c r="P560" s="613"/>
    </row>
    <row r="561" spans="2:16" ht="15" customHeight="1" x14ac:dyDescent="0.35">
      <c r="B561" s="38">
        <v>13</v>
      </c>
      <c r="C561" s="279"/>
      <c r="D561" s="279"/>
      <c r="E561" s="279"/>
      <c r="F561" s="280"/>
      <c r="G561" s="452"/>
      <c r="H561" s="169"/>
      <c r="I561" s="453">
        <f t="shared" si="39"/>
        <v>0</v>
      </c>
      <c r="J561" s="612">
        <f t="shared" si="40"/>
        <v>0</v>
      </c>
      <c r="K561" s="613"/>
      <c r="L561" s="613"/>
      <c r="M561" s="613"/>
      <c r="N561" s="613"/>
      <c r="O561" s="613"/>
      <c r="P561" s="613"/>
    </row>
    <row r="562" spans="2:16" ht="15" customHeight="1" x14ac:dyDescent="0.35">
      <c r="B562" s="38">
        <v>14</v>
      </c>
      <c r="C562" s="279"/>
      <c r="D562" s="279"/>
      <c r="E562" s="279"/>
      <c r="F562" s="280"/>
      <c r="G562" s="452"/>
      <c r="H562" s="169"/>
      <c r="I562" s="453">
        <f t="shared" si="39"/>
        <v>0</v>
      </c>
      <c r="J562" s="612">
        <f t="shared" si="40"/>
        <v>0</v>
      </c>
      <c r="K562" s="613"/>
      <c r="L562" s="613"/>
      <c r="M562" s="613"/>
      <c r="N562" s="613"/>
      <c r="O562" s="613"/>
      <c r="P562" s="613"/>
    </row>
    <row r="563" spans="2:16" ht="15" customHeight="1" x14ac:dyDescent="0.35">
      <c r="B563" s="38">
        <v>15</v>
      </c>
      <c r="C563" s="279"/>
      <c r="D563" s="279"/>
      <c r="E563" s="279"/>
      <c r="F563" s="280"/>
      <c r="G563" s="452"/>
      <c r="H563" s="169"/>
      <c r="I563" s="453">
        <f t="shared" si="39"/>
        <v>0</v>
      </c>
      <c r="J563" s="612">
        <f t="shared" si="40"/>
        <v>0</v>
      </c>
      <c r="K563" s="613"/>
      <c r="L563" s="613"/>
      <c r="M563" s="613"/>
      <c r="N563" s="613"/>
      <c r="O563" s="613"/>
      <c r="P563" s="613"/>
    </row>
    <row r="564" spans="2:16" ht="15" customHeight="1" x14ac:dyDescent="0.35">
      <c r="B564" s="38">
        <v>16</v>
      </c>
      <c r="C564" s="279"/>
      <c r="D564" s="279"/>
      <c r="E564" s="279"/>
      <c r="F564" s="280"/>
      <c r="G564" s="452"/>
      <c r="H564" s="169"/>
      <c r="I564" s="453">
        <f t="shared" si="39"/>
        <v>0</v>
      </c>
      <c r="J564" s="612">
        <f t="shared" si="40"/>
        <v>0</v>
      </c>
      <c r="K564" s="613"/>
      <c r="L564" s="613"/>
      <c r="M564" s="613"/>
      <c r="N564" s="613"/>
      <c r="O564" s="613"/>
      <c r="P564" s="613"/>
    </row>
    <row r="565" spans="2:16" ht="15" customHeight="1" x14ac:dyDescent="0.35">
      <c r="B565" s="38">
        <v>17</v>
      </c>
      <c r="C565" s="279"/>
      <c r="D565" s="279"/>
      <c r="E565" s="279"/>
      <c r="F565" s="280"/>
      <c r="G565" s="452"/>
      <c r="H565" s="169"/>
      <c r="I565" s="453">
        <f t="shared" si="39"/>
        <v>0</v>
      </c>
      <c r="J565" s="612">
        <f t="shared" si="40"/>
        <v>0</v>
      </c>
      <c r="K565" s="613"/>
      <c r="L565" s="613"/>
      <c r="M565" s="613"/>
      <c r="N565" s="613"/>
      <c r="O565" s="613"/>
      <c r="P565" s="613"/>
    </row>
    <row r="566" spans="2:16" ht="15" customHeight="1" x14ac:dyDescent="0.35">
      <c r="B566" s="38">
        <v>18</v>
      </c>
      <c r="C566" s="279"/>
      <c r="D566" s="279"/>
      <c r="E566" s="279"/>
      <c r="F566" s="280"/>
      <c r="G566" s="452"/>
      <c r="H566" s="169"/>
      <c r="I566" s="453">
        <f t="shared" si="39"/>
        <v>0</v>
      </c>
      <c r="J566" s="612">
        <f t="shared" si="40"/>
        <v>0</v>
      </c>
      <c r="K566" s="613"/>
      <c r="L566" s="613"/>
      <c r="M566" s="613"/>
      <c r="N566" s="613"/>
      <c r="O566" s="613"/>
      <c r="P566" s="613"/>
    </row>
    <row r="567" spans="2:16" ht="15" customHeight="1" x14ac:dyDescent="0.35">
      <c r="B567" s="38">
        <v>19</v>
      </c>
      <c r="C567" s="279"/>
      <c r="D567" s="279"/>
      <c r="E567" s="279"/>
      <c r="F567" s="280"/>
      <c r="G567" s="452"/>
      <c r="H567" s="169"/>
      <c r="I567" s="453">
        <f t="shared" si="39"/>
        <v>0</v>
      </c>
      <c r="J567" s="612">
        <f t="shared" si="40"/>
        <v>0</v>
      </c>
      <c r="K567" s="613"/>
      <c r="L567" s="613"/>
      <c r="M567" s="613"/>
      <c r="N567" s="613"/>
      <c r="O567" s="613"/>
      <c r="P567" s="613"/>
    </row>
    <row r="568" spans="2:16" ht="15" customHeight="1" x14ac:dyDescent="0.35">
      <c r="B568" s="38">
        <v>20</v>
      </c>
      <c r="C568" s="645"/>
      <c r="D568" s="645"/>
      <c r="E568" s="645"/>
      <c r="F568" s="644"/>
      <c r="G568" s="452"/>
      <c r="H568" s="169"/>
      <c r="I568" s="453">
        <f t="shared" ref="I568:I579" si="41">IF(OR(G568=0,H568=0),0,IF((((($O$5^2*G568^2)/$F$5^2)*H568)/((($O$5^2*G568^2)/$F$5^2)+H568))&lt;(($O$5^2*G568^2)/$F$5^2),ROUND((((($O$5^2*G568^2)/$F$5^2)*H568)/((($O$5^2*G568^2)/$F$5^2)+H568)),0),ROUND((($O$5^2*G568^2)/$F$5^2),0)))</f>
        <v>0</v>
      </c>
      <c r="J568" s="612">
        <f t="shared" ref="J568:J579" si="42">IF(ISERR(SMALL(K568:P568,1)),0,SMALL(K568:P568,1))</f>
        <v>0</v>
      </c>
      <c r="K568" s="613"/>
      <c r="L568" s="613"/>
      <c r="M568" s="613"/>
      <c r="N568" s="613"/>
      <c r="O568" s="613"/>
      <c r="P568" s="613"/>
    </row>
    <row r="569" spans="2:16" ht="15" customHeight="1" x14ac:dyDescent="0.35">
      <c r="B569" s="38">
        <v>21</v>
      </c>
      <c r="C569" s="645"/>
      <c r="D569" s="645"/>
      <c r="E569" s="645"/>
      <c r="F569" s="644"/>
      <c r="G569" s="452"/>
      <c r="H569" s="169"/>
      <c r="I569" s="453">
        <f t="shared" si="41"/>
        <v>0</v>
      </c>
      <c r="J569" s="612">
        <f t="shared" si="42"/>
        <v>0</v>
      </c>
      <c r="K569" s="613"/>
      <c r="L569" s="613"/>
      <c r="M569" s="613"/>
      <c r="N569" s="613"/>
      <c r="O569" s="613"/>
      <c r="P569" s="613"/>
    </row>
    <row r="570" spans="2:16" ht="15" customHeight="1" x14ac:dyDescent="0.35">
      <c r="B570" s="38">
        <v>22</v>
      </c>
      <c r="C570" s="645"/>
      <c r="D570" s="645"/>
      <c r="E570" s="645"/>
      <c r="F570" s="644"/>
      <c r="G570" s="452"/>
      <c r="H570" s="169"/>
      <c r="I570" s="453">
        <f t="shared" si="41"/>
        <v>0</v>
      </c>
      <c r="J570" s="612">
        <f t="shared" si="42"/>
        <v>0</v>
      </c>
      <c r="K570" s="613"/>
      <c r="L570" s="613"/>
      <c r="M570" s="613"/>
      <c r="N570" s="613"/>
      <c r="O570" s="613"/>
      <c r="P570" s="613"/>
    </row>
    <row r="571" spans="2:16" ht="15" customHeight="1" x14ac:dyDescent="0.35">
      <c r="B571" s="38">
        <v>23</v>
      </c>
      <c r="C571" s="645"/>
      <c r="D571" s="645"/>
      <c r="E571" s="645"/>
      <c r="F571" s="644"/>
      <c r="G571" s="452"/>
      <c r="H571" s="169"/>
      <c r="I571" s="453">
        <f t="shared" si="41"/>
        <v>0</v>
      </c>
      <c r="J571" s="612">
        <f t="shared" si="42"/>
        <v>0</v>
      </c>
      <c r="K571" s="613"/>
      <c r="L571" s="613"/>
      <c r="M571" s="613"/>
      <c r="N571" s="613"/>
      <c r="O571" s="613"/>
      <c r="P571" s="613"/>
    </row>
    <row r="572" spans="2:16" ht="15" customHeight="1" x14ac:dyDescent="0.35">
      <c r="B572" s="38">
        <v>24</v>
      </c>
      <c r="C572" s="645"/>
      <c r="D572" s="645"/>
      <c r="E572" s="645"/>
      <c r="F572" s="644"/>
      <c r="G572" s="452"/>
      <c r="H572" s="169"/>
      <c r="I572" s="453">
        <f t="shared" si="41"/>
        <v>0</v>
      </c>
      <c r="J572" s="612">
        <f t="shared" si="42"/>
        <v>0</v>
      </c>
      <c r="K572" s="613"/>
      <c r="L572" s="613"/>
      <c r="M572" s="613"/>
      <c r="N572" s="613"/>
      <c r="O572" s="613"/>
      <c r="P572" s="613"/>
    </row>
    <row r="573" spans="2:16" ht="15" customHeight="1" x14ac:dyDescent="0.35">
      <c r="B573" s="38">
        <v>25</v>
      </c>
      <c r="C573" s="645"/>
      <c r="D573" s="645"/>
      <c r="E573" s="645"/>
      <c r="F573" s="644"/>
      <c r="G573" s="452"/>
      <c r="H573" s="169"/>
      <c r="I573" s="453">
        <f t="shared" si="41"/>
        <v>0</v>
      </c>
      <c r="J573" s="612">
        <f t="shared" si="42"/>
        <v>0</v>
      </c>
      <c r="K573" s="613"/>
      <c r="L573" s="613"/>
      <c r="M573" s="613"/>
      <c r="N573" s="613"/>
      <c r="O573" s="613"/>
      <c r="P573" s="613"/>
    </row>
    <row r="574" spans="2:16" ht="15" customHeight="1" x14ac:dyDescent="0.35">
      <c r="B574" s="38">
        <v>26</v>
      </c>
      <c r="C574" s="645"/>
      <c r="D574" s="645"/>
      <c r="E574" s="645"/>
      <c r="F574" s="644"/>
      <c r="G574" s="452"/>
      <c r="H574" s="169"/>
      <c r="I574" s="453">
        <f t="shared" si="41"/>
        <v>0</v>
      </c>
      <c r="J574" s="612">
        <f t="shared" si="42"/>
        <v>0</v>
      </c>
      <c r="K574" s="613"/>
      <c r="L574" s="613"/>
      <c r="M574" s="613"/>
      <c r="N574" s="613"/>
      <c r="O574" s="613"/>
      <c r="P574" s="613"/>
    </row>
    <row r="575" spans="2:16" ht="15" customHeight="1" x14ac:dyDescent="0.35">
      <c r="B575" s="38">
        <v>27</v>
      </c>
      <c r="C575" s="645"/>
      <c r="D575" s="645"/>
      <c r="E575" s="645"/>
      <c r="F575" s="644"/>
      <c r="G575" s="452"/>
      <c r="H575" s="169"/>
      <c r="I575" s="453">
        <f t="shared" si="41"/>
        <v>0</v>
      </c>
      <c r="J575" s="612">
        <f t="shared" si="42"/>
        <v>0</v>
      </c>
      <c r="K575" s="613"/>
      <c r="L575" s="613"/>
      <c r="M575" s="613"/>
      <c r="N575" s="613"/>
      <c r="O575" s="613"/>
      <c r="P575" s="613"/>
    </row>
    <row r="576" spans="2:16" ht="15" customHeight="1" x14ac:dyDescent="0.35">
      <c r="B576" s="38">
        <v>28</v>
      </c>
      <c r="C576" s="645"/>
      <c r="D576" s="645"/>
      <c r="E576" s="645"/>
      <c r="F576" s="644"/>
      <c r="G576" s="452"/>
      <c r="H576" s="169"/>
      <c r="I576" s="453">
        <f t="shared" si="41"/>
        <v>0</v>
      </c>
      <c r="J576" s="612">
        <f t="shared" si="42"/>
        <v>0</v>
      </c>
      <c r="K576" s="613"/>
      <c r="L576" s="613"/>
      <c r="M576" s="613"/>
      <c r="N576" s="613"/>
      <c r="O576" s="613"/>
      <c r="P576" s="613"/>
    </row>
    <row r="577" spans="2:16" ht="15" customHeight="1" x14ac:dyDescent="0.35">
      <c r="B577" s="38">
        <v>29</v>
      </c>
      <c r="C577" s="645"/>
      <c r="D577" s="645"/>
      <c r="E577" s="645"/>
      <c r="F577" s="644"/>
      <c r="G577" s="452"/>
      <c r="H577" s="169"/>
      <c r="I577" s="453">
        <f t="shared" si="41"/>
        <v>0</v>
      </c>
      <c r="J577" s="612">
        <f t="shared" si="42"/>
        <v>0</v>
      </c>
      <c r="K577" s="613"/>
      <c r="L577" s="613"/>
      <c r="M577" s="613"/>
      <c r="N577" s="613"/>
      <c r="O577" s="613"/>
      <c r="P577" s="613"/>
    </row>
    <row r="578" spans="2:16" ht="15" customHeight="1" x14ac:dyDescent="0.35">
      <c r="B578" s="38">
        <v>30</v>
      </c>
      <c r="C578" s="645"/>
      <c r="D578" s="645"/>
      <c r="E578" s="645"/>
      <c r="F578" s="644"/>
      <c r="G578" s="452"/>
      <c r="H578" s="169"/>
      <c r="I578" s="453">
        <f t="shared" si="41"/>
        <v>0</v>
      </c>
      <c r="J578" s="612">
        <f t="shared" si="42"/>
        <v>0</v>
      </c>
      <c r="K578" s="613"/>
      <c r="L578" s="613"/>
      <c r="M578" s="613"/>
      <c r="N578" s="613"/>
      <c r="O578" s="613"/>
      <c r="P578" s="613"/>
    </row>
    <row r="579" spans="2:16" ht="15" customHeight="1" x14ac:dyDescent="0.35">
      <c r="B579" s="38">
        <v>31</v>
      </c>
      <c r="C579" s="645"/>
      <c r="D579" s="645"/>
      <c r="E579" s="645"/>
      <c r="F579" s="644"/>
      <c r="G579" s="452"/>
      <c r="H579" s="169"/>
      <c r="I579" s="453">
        <f t="shared" si="41"/>
        <v>0</v>
      </c>
      <c r="J579" s="612">
        <f t="shared" si="42"/>
        <v>0</v>
      </c>
      <c r="K579" s="613"/>
      <c r="L579" s="613"/>
      <c r="M579" s="613"/>
      <c r="N579" s="613"/>
      <c r="O579" s="613"/>
      <c r="P579" s="613"/>
    </row>
    <row r="580" spans="2:16" ht="15" customHeight="1" x14ac:dyDescent="0.35">
      <c r="B580" s="38">
        <v>32</v>
      </c>
      <c r="C580" s="645"/>
      <c r="D580" s="645"/>
      <c r="E580" s="645"/>
      <c r="F580" s="644"/>
      <c r="G580" s="452"/>
      <c r="H580" s="169"/>
      <c r="I580" s="453">
        <f t="shared" ref="I580:I597" si="43">IF(OR(G580=0,H580=0),0,IF((((($O$5^2*G580^2)/$F$5^2)*H580)/((($O$5^2*G580^2)/$F$5^2)+H580))&lt;(($O$5^2*G580^2)/$F$5^2),ROUND((((($O$5^2*G580^2)/$F$5^2)*H580)/((($O$5^2*G580^2)/$F$5^2)+H580)),0),ROUND((($O$5^2*G580^2)/$F$5^2),0)))</f>
        <v>0</v>
      </c>
      <c r="J580" s="612">
        <f t="shared" ref="J580:J597" si="44">IF(ISERR(SMALL(K580:P580,1)),0,SMALL(K580:P580,1))</f>
        <v>0</v>
      </c>
      <c r="K580" s="613"/>
      <c r="L580" s="613"/>
      <c r="M580" s="613"/>
      <c r="N580" s="613"/>
      <c r="O580" s="613"/>
      <c r="P580" s="613"/>
    </row>
    <row r="581" spans="2:16" ht="15" customHeight="1" x14ac:dyDescent="0.35">
      <c r="B581" s="38">
        <v>33</v>
      </c>
      <c r="C581" s="645"/>
      <c r="D581" s="645"/>
      <c r="E581" s="645"/>
      <c r="F581" s="644"/>
      <c r="G581" s="452"/>
      <c r="H581" s="169"/>
      <c r="I581" s="453">
        <f t="shared" si="43"/>
        <v>0</v>
      </c>
      <c r="J581" s="612">
        <f t="shared" si="44"/>
        <v>0</v>
      </c>
      <c r="K581" s="613"/>
      <c r="L581" s="613"/>
      <c r="M581" s="613"/>
      <c r="N581" s="613"/>
      <c r="O581" s="613"/>
      <c r="P581" s="613"/>
    </row>
    <row r="582" spans="2:16" ht="15" customHeight="1" x14ac:dyDescent="0.35">
      <c r="B582" s="38">
        <v>34</v>
      </c>
      <c r="C582" s="645"/>
      <c r="D582" s="645"/>
      <c r="E582" s="645"/>
      <c r="F582" s="644"/>
      <c r="G582" s="452"/>
      <c r="H582" s="169"/>
      <c r="I582" s="453">
        <f t="shared" si="43"/>
        <v>0</v>
      </c>
      <c r="J582" s="612">
        <f t="shared" si="44"/>
        <v>0</v>
      </c>
      <c r="K582" s="613"/>
      <c r="L582" s="613"/>
      <c r="M582" s="613"/>
      <c r="N582" s="613"/>
      <c r="O582" s="613"/>
      <c r="P582" s="613"/>
    </row>
    <row r="583" spans="2:16" ht="15" customHeight="1" x14ac:dyDescent="0.35">
      <c r="B583" s="38">
        <v>35</v>
      </c>
      <c r="C583" s="645"/>
      <c r="D583" s="645"/>
      <c r="E583" s="645"/>
      <c r="F583" s="644"/>
      <c r="G583" s="452"/>
      <c r="H583" s="169"/>
      <c r="I583" s="453">
        <f t="shared" si="43"/>
        <v>0</v>
      </c>
      <c r="J583" s="612">
        <f t="shared" si="44"/>
        <v>0</v>
      </c>
      <c r="K583" s="613"/>
      <c r="L583" s="613"/>
      <c r="M583" s="613"/>
      <c r="N583" s="613"/>
      <c r="O583" s="613"/>
      <c r="P583" s="613"/>
    </row>
    <row r="584" spans="2:16" ht="15" customHeight="1" x14ac:dyDescent="0.35">
      <c r="B584" s="38">
        <v>36</v>
      </c>
      <c r="C584" s="645"/>
      <c r="D584" s="645"/>
      <c r="E584" s="645"/>
      <c r="F584" s="644"/>
      <c r="G584" s="452"/>
      <c r="H584" s="169"/>
      <c r="I584" s="453">
        <f t="shared" si="43"/>
        <v>0</v>
      </c>
      <c r="J584" s="612">
        <f t="shared" si="44"/>
        <v>0</v>
      </c>
      <c r="K584" s="613"/>
      <c r="L584" s="613"/>
      <c r="M584" s="613"/>
      <c r="N584" s="613"/>
      <c r="O584" s="613"/>
      <c r="P584" s="613"/>
    </row>
    <row r="585" spans="2:16" ht="15" customHeight="1" x14ac:dyDescent="0.35">
      <c r="B585" s="38">
        <v>37</v>
      </c>
      <c r="C585" s="645"/>
      <c r="D585" s="645"/>
      <c r="E585" s="645"/>
      <c r="F585" s="644"/>
      <c r="G585" s="452"/>
      <c r="H585" s="169"/>
      <c r="I585" s="453">
        <f t="shared" si="43"/>
        <v>0</v>
      </c>
      <c r="J585" s="612">
        <f t="shared" si="44"/>
        <v>0</v>
      </c>
      <c r="K585" s="613"/>
      <c r="L585" s="613"/>
      <c r="M585" s="613"/>
      <c r="N585" s="613"/>
      <c r="O585" s="613"/>
      <c r="P585" s="613"/>
    </row>
    <row r="586" spans="2:16" ht="15" customHeight="1" x14ac:dyDescent="0.35">
      <c r="B586" s="38">
        <v>38</v>
      </c>
      <c r="C586" s="645"/>
      <c r="D586" s="645"/>
      <c r="E586" s="645"/>
      <c r="F586" s="644"/>
      <c r="G586" s="452"/>
      <c r="H586" s="169"/>
      <c r="I586" s="453">
        <f t="shared" si="43"/>
        <v>0</v>
      </c>
      <c r="J586" s="612">
        <f t="shared" si="44"/>
        <v>0</v>
      </c>
      <c r="K586" s="613"/>
      <c r="L586" s="613"/>
      <c r="M586" s="613"/>
      <c r="N586" s="613"/>
      <c r="O586" s="613"/>
      <c r="P586" s="613"/>
    </row>
    <row r="587" spans="2:16" ht="15" customHeight="1" x14ac:dyDescent="0.35">
      <c r="B587" s="38">
        <v>39</v>
      </c>
      <c r="C587" s="645"/>
      <c r="D587" s="645"/>
      <c r="E587" s="645"/>
      <c r="F587" s="644"/>
      <c r="G587" s="452"/>
      <c r="H587" s="169"/>
      <c r="I587" s="453">
        <f t="shared" si="43"/>
        <v>0</v>
      </c>
      <c r="J587" s="612">
        <f t="shared" si="44"/>
        <v>0</v>
      </c>
      <c r="K587" s="613"/>
      <c r="L587" s="613"/>
      <c r="M587" s="613"/>
      <c r="N587" s="613"/>
      <c r="O587" s="613"/>
      <c r="P587" s="613"/>
    </row>
    <row r="588" spans="2:16" ht="15" customHeight="1" x14ac:dyDescent="0.35">
      <c r="B588" s="38">
        <v>40</v>
      </c>
      <c r="C588" s="645"/>
      <c r="D588" s="645"/>
      <c r="E588" s="645"/>
      <c r="F588" s="644"/>
      <c r="G588" s="452"/>
      <c r="H588" s="169"/>
      <c r="I588" s="453">
        <f t="shared" si="43"/>
        <v>0</v>
      </c>
      <c r="J588" s="612">
        <f t="shared" si="44"/>
        <v>0</v>
      </c>
      <c r="K588" s="613"/>
      <c r="L588" s="613"/>
      <c r="M588" s="613"/>
      <c r="N588" s="613"/>
      <c r="O588" s="613"/>
      <c r="P588" s="613"/>
    </row>
    <row r="589" spans="2:16" ht="15" customHeight="1" x14ac:dyDescent="0.35">
      <c r="B589" s="38">
        <v>41</v>
      </c>
      <c r="C589" s="645"/>
      <c r="D589" s="645"/>
      <c r="E589" s="645"/>
      <c r="F589" s="644"/>
      <c r="G589" s="452"/>
      <c r="H589" s="169"/>
      <c r="I589" s="453">
        <f t="shared" si="43"/>
        <v>0</v>
      </c>
      <c r="J589" s="612">
        <f t="shared" si="44"/>
        <v>0</v>
      </c>
      <c r="K589" s="613"/>
      <c r="L589" s="613"/>
      <c r="M589" s="613"/>
      <c r="N589" s="613"/>
      <c r="O589" s="613"/>
      <c r="P589" s="613"/>
    </row>
    <row r="590" spans="2:16" ht="15" customHeight="1" x14ac:dyDescent="0.35">
      <c r="B590" s="38">
        <v>42</v>
      </c>
      <c r="C590" s="645"/>
      <c r="D590" s="645"/>
      <c r="E590" s="645"/>
      <c r="F590" s="644"/>
      <c r="G590" s="452"/>
      <c r="H590" s="169"/>
      <c r="I590" s="453">
        <f t="shared" si="43"/>
        <v>0</v>
      </c>
      <c r="J590" s="612">
        <f t="shared" si="44"/>
        <v>0</v>
      </c>
      <c r="K590" s="613"/>
      <c r="L590" s="613"/>
      <c r="M590" s="613"/>
      <c r="N590" s="613"/>
      <c r="O590" s="613"/>
      <c r="P590" s="613"/>
    </row>
    <row r="591" spans="2:16" ht="15" customHeight="1" x14ac:dyDescent="0.35">
      <c r="B591" s="38">
        <v>43</v>
      </c>
      <c r="C591" s="645"/>
      <c r="D591" s="645"/>
      <c r="E591" s="645"/>
      <c r="F591" s="644"/>
      <c r="G591" s="452"/>
      <c r="H591" s="169"/>
      <c r="I591" s="453">
        <f t="shared" si="43"/>
        <v>0</v>
      </c>
      <c r="J591" s="612">
        <f t="shared" si="44"/>
        <v>0</v>
      </c>
      <c r="K591" s="613"/>
      <c r="L591" s="613"/>
      <c r="M591" s="613"/>
      <c r="N591" s="613"/>
      <c r="O591" s="613"/>
      <c r="P591" s="613"/>
    </row>
    <row r="592" spans="2:16" ht="15" customHeight="1" x14ac:dyDescent="0.35">
      <c r="B592" s="38">
        <v>44</v>
      </c>
      <c r="C592" s="645"/>
      <c r="D592" s="645"/>
      <c r="E592" s="645"/>
      <c r="F592" s="644"/>
      <c r="G592" s="452"/>
      <c r="H592" s="169"/>
      <c r="I592" s="453">
        <f t="shared" si="43"/>
        <v>0</v>
      </c>
      <c r="J592" s="612">
        <f t="shared" si="44"/>
        <v>0</v>
      </c>
      <c r="K592" s="613"/>
      <c r="L592" s="613"/>
      <c r="M592" s="613"/>
      <c r="N592" s="613"/>
      <c r="O592" s="613"/>
      <c r="P592" s="613"/>
    </row>
    <row r="593" spans="2:16" ht="15" customHeight="1" x14ac:dyDescent="0.35">
      <c r="B593" s="38">
        <v>45</v>
      </c>
      <c r="C593" s="645"/>
      <c r="D593" s="645"/>
      <c r="E593" s="645"/>
      <c r="F593" s="644"/>
      <c r="G593" s="452"/>
      <c r="H593" s="169"/>
      <c r="I593" s="453">
        <f t="shared" si="43"/>
        <v>0</v>
      </c>
      <c r="J593" s="612">
        <f t="shared" si="44"/>
        <v>0</v>
      </c>
      <c r="K593" s="613"/>
      <c r="L593" s="613"/>
      <c r="M593" s="613"/>
      <c r="N593" s="613"/>
      <c r="O593" s="613"/>
      <c r="P593" s="613"/>
    </row>
    <row r="594" spans="2:16" ht="15" customHeight="1" x14ac:dyDescent="0.35">
      <c r="B594" s="38">
        <v>46</v>
      </c>
      <c r="C594" s="645"/>
      <c r="D594" s="645"/>
      <c r="E594" s="645"/>
      <c r="F594" s="644"/>
      <c r="G594" s="452"/>
      <c r="H594" s="169"/>
      <c r="I594" s="453">
        <f t="shared" si="43"/>
        <v>0</v>
      </c>
      <c r="J594" s="612">
        <f t="shared" si="44"/>
        <v>0</v>
      </c>
      <c r="K594" s="613"/>
      <c r="L594" s="613"/>
      <c r="M594" s="613"/>
      <c r="N594" s="613"/>
      <c r="O594" s="613"/>
      <c r="P594" s="613"/>
    </row>
    <row r="595" spans="2:16" ht="15" customHeight="1" x14ac:dyDescent="0.35">
      <c r="B595" s="38">
        <v>47</v>
      </c>
      <c r="C595" s="645"/>
      <c r="D595" s="645"/>
      <c r="E595" s="645"/>
      <c r="F595" s="644"/>
      <c r="G595" s="452"/>
      <c r="H595" s="169"/>
      <c r="I595" s="453">
        <f t="shared" si="43"/>
        <v>0</v>
      </c>
      <c r="J595" s="612">
        <f t="shared" si="44"/>
        <v>0</v>
      </c>
      <c r="K595" s="613"/>
      <c r="L595" s="613"/>
      <c r="M595" s="613"/>
      <c r="N595" s="613"/>
      <c r="O595" s="613"/>
      <c r="P595" s="613"/>
    </row>
    <row r="596" spans="2:16" ht="15" customHeight="1" x14ac:dyDescent="0.35">
      <c r="B596" s="38">
        <v>48</v>
      </c>
      <c r="C596" s="645"/>
      <c r="D596" s="645"/>
      <c r="E596" s="645"/>
      <c r="F596" s="644"/>
      <c r="G596" s="452"/>
      <c r="H596" s="169"/>
      <c r="I596" s="453">
        <f t="shared" si="43"/>
        <v>0</v>
      </c>
      <c r="J596" s="612">
        <f t="shared" si="44"/>
        <v>0</v>
      </c>
      <c r="K596" s="613"/>
      <c r="L596" s="613"/>
      <c r="M596" s="613"/>
      <c r="N596" s="613"/>
      <c r="O596" s="613"/>
      <c r="P596" s="613"/>
    </row>
    <row r="597" spans="2:16" ht="15" customHeight="1" x14ac:dyDescent="0.35">
      <c r="B597" s="38">
        <v>49</v>
      </c>
      <c r="C597" s="645"/>
      <c r="D597" s="645"/>
      <c r="E597" s="645"/>
      <c r="F597" s="644"/>
      <c r="G597" s="452"/>
      <c r="H597" s="169"/>
      <c r="I597" s="453">
        <f t="shared" si="43"/>
        <v>0</v>
      </c>
      <c r="J597" s="612">
        <f t="shared" si="44"/>
        <v>0</v>
      </c>
      <c r="K597" s="613"/>
      <c r="L597" s="613"/>
      <c r="M597" s="613"/>
      <c r="N597" s="613"/>
      <c r="O597" s="613"/>
      <c r="P597" s="613"/>
    </row>
    <row r="598" spans="2:16" ht="15" customHeight="1" x14ac:dyDescent="0.35">
      <c r="B598" s="38">
        <v>50</v>
      </c>
      <c r="C598" s="279"/>
      <c r="D598" s="279"/>
      <c r="E598" s="279"/>
      <c r="F598" s="280"/>
      <c r="G598" s="452"/>
      <c r="H598" s="169"/>
      <c r="I598" s="453">
        <f t="shared" si="39"/>
        <v>0</v>
      </c>
      <c r="J598" s="612">
        <f t="shared" si="40"/>
        <v>0</v>
      </c>
      <c r="K598" s="613"/>
      <c r="L598" s="613"/>
      <c r="M598" s="613"/>
      <c r="N598" s="613"/>
      <c r="O598" s="613"/>
      <c r="P598" s="613"/>
    </row>
    <row r="599" spans="2:16" ht="15" customHeight="1" x14ac:dyDescent="0.35">
      <c r="B599" s="444" t="s">
        <v>702</v>
      </c>
      <c r="C599" s="444"/>
      <c r="D599" s="444"/>
      <c r="E599" s="444"/>
      <c r="F599" s="444"/>
      <c r="G599" s="444"/>
      <c r="H599" s="444"/>
      <c r="I599" s="444"/>
      <c r="J599" s="444"/>
      <c r="K599" s="449" t="s">
        <v>1001</v>
      </c>
      <c r="L599" s="449"/>
      <c r="M599" s="449"/>
      <c r="N599" s="449"/>
      <c r="O599" s="449"/>
      <c r="P599" s="449"/>
    </row>
    <row r="600" spans="2:16" ht="15" customHeight="1" x14ac:dyDescent="0.35">
      <c r="B600" s="446"/>
      <c r="C600" s="454" t="s">
        <v>95</v>
      </c>
      <c r="D600" s="454"/>
      <c r="E600" s="454"/>
      <c r="F600" s="445"/>
      <c r="G600" s="447" t="s">
        <v>135</v>
      </c>
      <c r="H600" s="435" t="s">
        <v>131</v>
      </c>
      <c r="I600" s="435" t="s">
        <v>130</v>
      </c>
      <c r="J600" s="421" t="s">
        <v>978</v>
      </c>
      <c r="K600" s="421" t="s">
        <v>893</v>
      </c>
      <c r="L600" s="421" t="s">
        <v>894</v>
      </c>
      <c r="M600" s="421" t="s">
        <v>895</v>
      </c>
      <c r="N600" s="421" t="s">
        <v>896</v>
      </c>
      <c r="O600" s="421" t="s">
        <v>897</v>
      </c>
      <c r="P600" s="421" t="s">
        <v>898</v>
      </c>
    </row>
    <row r="601" spans="2:16" ht="15" customHeight="1" x14ac:dyDescent="0.35">
      <c r="B601" s="38">
        <v>1</v>
      </c>
      <c r="C601" s="279"/>
      <c r="D601" s="279"/>
      <c r="E601" s="279"/>
      <c r="F601" s="280"/>
      <c r="G601" s="452"/>
      <c r="H601" s="169"/>
      <c r="I601" s="453">
        <f t="shared" ref="I601:I650" si="45">IF(OR(G601=0,H601=0),0,IF((((($O$5^2*G601^2)/$F$5^2)*H601)/((($O$5^2*G601^2)/$F$5^2)+H601))&lt;(($O$5^2*G601^2)/$F$5^2),ROUND((((($O$5^2*G601^2)/$F$5^2)*H601)/((($O$5^2*G601^2)/$F$5^2)+H601)),0),ROUND((($O$5^2*G601^2)/$F$5^2),0)))</f>
        <v>0</v>
      </c>
      <c r="J601" s="612">
        <f t="shared" ref="J601:J650" si="46">IF(ISERR(SMALL(K601:P601,1)),0,SMALL(K601:P601,1))</f>
        <v>0</v>
      </c>
      <c r="K601" s="613"/>
      <c r="L601" s="613"/>
      <c r="M601" s="613"/>
      <c r="N601" s="613"/>
      <c r="O601" s="613"/>
      <c r="P601" s="613"/>
    </row>
    <row r="602" spans="2:16" ht="15" customHeight="1" x14ac:dyDescent="0.35">
      <c r="B602" s="38">
        <v>2</v>
      </c>
      <c r="C602" s="279"/>
      <c r="D602" s="279"/>
      <c r="E602" s="279"/>
      <c r="F602" s="280"/>
      <c r="G602" s="452"/>
      <c r="H602" s="169"/>
      <c r="I602" s="453">
        <f t="shared" si="45"/>
        <v>0</v>
      </c>
      <c r="J602" s="612">
        <f t="shared" si="46"/>
        <v>0</v>
      </c>
      <c r="K602" s="613"/>
      <c r="L602" s="613"/>
      <c r="M602" s="613"/>
      <c r="N602" s="613"/>
      <c r="O602" s="613"/>
      <c r="P602" s="613"/>
    </row>
    <row r="603" spans="2:16" ht="15" customHeight="1" x14ac:dyDescent="0.35">
      <c r="B603" s="38">
        <v>3</v>
      </c>
      <c r="C603" s="279"/>
      <c r="D603" s="279"/>
      <c r="E603" s="279"/>
      <c r="F603" s="280"/>
      <c r="G603" s="452"/>
      <c r="H603" s="169"/>
      <c r="I603" s="453">
        <f t="shared" si="45"/>
        <v>0</v>
      </c>
      <c r="J603" s="612">
        <f t="shared" si="46"/>
        <v>0</v>
      </c>
      <c r="K603" s="613"/>
      <c r="L603" s="613"/>
      <c r="M603" s="613"/>
      <c r="N603" s="613"/>
      <c r="O603" s="613"/>
      <c r="P603" s="613"/>
    </row>
    <row r="604" spans="2:16" ht="15" customHeight="1" x14ac:dyDescent="0.35">
      <c r="B604" s="38">
        <v>4</v>
      </c>
      <c r="C604" s="279"/>
      <c r="D604" s="279"/>
      <c r="E604" s="279"/>
      <c r="F604" s="280"/>
      <c r="G604" s="452"/>
      <c r="H604" s="169"/>
      <c r="I604" s="453">
        <f t="shared" si="45"/>
        <v>0</v>
      </c>
      <c r="J604" s="612">
        <f t="shared" si="46"/>
        <v>0</v>
      </c>
      <c r="K604" s="613"/>
      <c r="L604" s="613"/>
      <c r="M604" s="613"/>
      <c r="N604" s="613"/>
      <c r="O604" s="613"/>
      <c r="P604" s="613"/>
    </row>
    <row r="605" spans="2:16" ht="15" customHeight="1" x14ac:dyDescent="0.35">
      <c r="B605" s="38">
        <v>5</v>
      </c>
      <c r="C605" s="279"/>
      <c r="D605" s="279"/>
      <c r="E605" s="279"/>
      <c r="F605" s="280"/>
      <c r="G605" s="452"/>
      <c r="H605" s="169"/>
      <c r="I605" s="453">
        <f t="shared" si="45"/>
        <v>0</v>
      </c>
      <c r="J605" s="612">
        <f t="shared" si="46"/>
        <v>0</v>
      </c>
      <c r="K605" s="613"/>
      <c r="L605" s="613"/>
      <c r="M605" s="613"/>
      <c r="N605" s="613"/>
      <c r="O605" s="613"/>
      <c r="P605" s="613"/>
    </row>
    <row r="606" spans="2:16" ht="15" customHeight="1" x14ac:dyDescent="0.35">
      <c r="B606" s="38">
        <v>6</v>
      </c>
      <c r="C606" s="279"/>
      <c r="D606" s="279"/>
      <c r="E606" s="279"/>
      <c r="F606" s="280"/>
      <c r="G606" s="452"/>
      <c r="H606" s="169"/>
      <c r="I606" s="453">
        <f t="shared" si="45"/>
        <v>0</v>
      </c>
      <c r="J606" s="612">
        <f t="shared" si="46"/>
        <v>0</v>
      </c>
      <c r="K606" s="613"/>
      <c r="L606" s="613"/>
      <c r="M606" s="613"/>
      <c r="N606" s="613"/>
      <c r="O606" s="613"/>
      <c r="P606" s="613"/>
    </row>
    <row r="607" spans="2:16" ht="15" customHeight="1" x14ac:dyDescent="0.35">
      <c r="B607" s="38">
        <v>7</v>
      </c>
      <c r="C607" s="279"/>
      <c r="D607" s="279"/>
      <c r="E607" s="279"/>
      <c r="F607" s="280"/>
      <c r="G607" s="452"/>
      <c r="H607" s="169"/>
      <c r="I607" s="453">
        <f t="shared" si="45"/>
        <v>0</v>
      </c>
      <c r="J607" s="612">
        <f t="shared" si="46"/>
        <v>0</v>
      </c>
      <c r="K607" s="613"/>
      <c r="L607" s="613"/>
      <c r="M607" s="613"/>
      <c r="N607" s="613"/>
      <c r="O607" s="613"/>
      <c r="P607" s="613"/>
    </row>
    <row r="608" spans="2:16" ht="15" customHeight="1" x14ac:dyDescent="0.35">
      <c r="B608" s="38">
        <v>8</v>
      </c>
      <c r="C608" s="279"/>
      <c r="D608" s="279"/>
      <c r="E608" s="279"/>
      <c r="F608" s="280"/>
      <c r="G608" s="452"/>
      <c r="H608" s="169"/>
      <c r="I608" s="453">
        <f t="shared" si="45"/>
        <v>0</v>
      </c>
      <c r="J608" s="612">
        <f t="shared" si="46"/>
        <v>0</v>
      </c>
      <c r="K608" s="613"/>
      <c r="L608" s="613"/>
      <c r="M608" s="613"/>
      <c r="N608" s="613"/>
      <c r="O608" s="613"/>
      <c r="P608" s="613"/>
    </row>
    <row r="609" spans="2:16" ht="15" customHeight="1" x14ac:dyDescent="0.35">
      <c r="B609" s="38">
        <v>9</v>
      </c>
      <c r="C609" s="279"/>
      <c r="D609" s="279"/>
      <c r="E609" s="279"/>
      <c r="F609" s="280"/>
      <c r="G609" s="452"/>
      <c r="H609" s="169"/>
      <c r="I609" s="453">
        <f t="shared" si="45"/>
        <v>0</v>
      </c>
      <c r="J609" s="612">
        <f t="shared" si="46"/>
        <v>0</v>
      </c>
      <c r="K609" s="613"/>
      <c r="L609" s="613"/>
      <c r="M609" s="613"/>
      <c r="N609" s="613"/>
      <c r="O609" s="613"/>
      <c r="P609" s="613"/>
    </row>
    <row r="610" spans="2:16" ht="15" customHeight="1" x14ac:dyDescent="0.35">
      <c r="B610" s="38">
        <v>10</v>
      </c>
      <c r="C610" s="279"/>
      <c r="D610" s="279"/>
      <c r="E610" s="279"/>
      <c r="F610" s="280"/>
      <c r="G610" s="452"/>
      <c r="H610" s="169"/>
      <c r="I610" s="453">
        <f t="shared" si="45"/>
        <v>0</v>
      </c>
      <c r="J610" s="612">
        <f t="shared" si="46"/>
        <v>0</v>
      </c>
      <c r="K610" s="613"/>
      <c r="L610" s="613"/>
      <c r="M610" s="613"/>
      <c r="N610" s="613"/>
      <c r="O610" s="613"/>
      <c r="P610" s="613"/>
    </row>
    <row r="611" spans="2:16" ht="15" customHeight="1" x14ac:dyDescent="0.35">
      <c r="B611" s="38">
        <v>11</v>
      </c>
      <c r="C611" s="279"/>
      <c r="D611" s="279"/>
      <c r="E611" s="279"/>
      <c r="F611" s="280"/>
      <c r="G611" s="452"/>
      <c r="H611" s="169"/>
      <c r="I611" s="453">
        <f t="shared" si="45"/>
        <v>0</v>
      </c>
      <c r="J611" s="612">
        <f t="shared" si="46"/>
        <v>0</v>
      </c>
      <c r="K611" s="613"/>
      <c r="L611" s="613"/>
      <c r="M611" s="613"/>
      <c r="N611" s="613"/>
      <c r="O611" s="613"/>
      <c r="P611" s="613"/>
    </row>
    <row r="612" spans="2:16" ht="15" customHeight="1" x14ac:dyDescent="0.35">
      <c r="B612" s="38">
        <v>12</v>
      </c>
      <c r="C612" s="279"/>
      <c r="D612" s="279"/>
      <c r="E612" s="279"/>
      <c r="F612" s="280"/>
      <c r="G612" s="452"/>
      <c r="H612" s="169"/>
      <c r="I612" s="453">
        <f t="shared" si="45"/>
        <v>0</v>
      </c>
      <c r="J612" s="612">
        <f t="shared" si="46"/>
        <v>0</v>
      </c>
      <c r="K612" s="613"/>
      <c r="L612" s="613"/>
      <c r="M612" s="613"/>
      <c r="N612" s="613"/>
      <c r="O612" s="613"/>
      <c r="P612" s="613"/>
    </row>
    <row r="613" spans="2:16" ht="15" customHeight="1" x14ac:dyDescent="0.35">
      <c r="B613" s="38">
        <v>13</v>
      </c>
      <c r="C613" s="279"/>
      <c r="D613" s="279"/>
      <c r="E613" s="279"/>
      <c r="F613" s="280"/>
      <c r="G613" s="452"/>
      <c r="H613" s="169"/>
      <c r="I613" s="453">
        <f t="shared" si="45"/>
        <v>0</v>
      </c>
      <c r="J613" s="612">
        <f t="shared" si="46"/>
        <v>0</v>
      </c>
      <c r="K613" s="613"/>
      <c r="L613" s="613"/>
      <c r="M613" s="613"/>
      <c r="N613" s="613"/>
      <c r="O613" s="613"/>
      <c r="P613" s="613"/>
    </row>
    <row r="614" spans="2:16" ht="15" customHeight="1" x14ac:dyDescent="0.35">
      <c r="B614" s="38">
        <v>14</v>
      </c>
      <c r="C614" s="279"/>
      <c r="D614" s="279"/>
      <c r="E614" s="279"/>
      <c r="F614" s="280"/>
      <c r="G614" s="452"/>
      <c r="H614" s="169"/>
      <c r="I614" s="453">
        <f t="shared" si="45"/>
        <v>0</v>
      </c>
      <c r="J614" s="612">
        <f t="shared" si="46"/>
        <v>0</v>
      </c>
      <c r="K614" s="613"/>
      <c r="L614" s="613"/>
      <c r="M614" s="613"/>
      <c r="N614" s="613"/>
      <c r="O614" s="613"/>
      <c r="P614" s="613"/>
    </row>
    <row r="615" spans="2:16" ht="15" customHeight="1" x14ac:dyDescent="0.35">
      <c r="B615" s="38">
        <v>15</v>
      </c>
      <c r="C615" s="279"/>
      <c r="D615" s="279"/>
      <c r="E615" s="279"/>
      <c r="F615" s="280"/>
      <c r="G615" s="452"/>
      <c r="H615" s="169"/>
      <c r="I615" s="453">
        <f t="shared" si="45"/>
        <v>0</v>
      </c>
      <c r="J615" s="612">
        <f t="shared" si="46"/>
        <v>0</v>
      </c>
      <c r="K615" s="613"/>
      <c r="L615" s="613"/>
      <c r="M615" s="613"/>
      <c r="N615" s="613"/>
      <c r="O615" s="613"/>
      <c r="P615" s="613"/>
    </row>
    <row r="616" spans="2:16" ht="15" customHeight="1" x14ac:dyDescent="0.35">
      <c r="B616" s="38">
        <v>16</v>
      </c>
      <c r="C616" s="279"/>
      <c r="D616" s="279"/>
      <c r="E616" s="279"/>
      <c r="F616" s="280"/>
      <c r="G616" s="452"/>
      <c r="H616" s="169"/>
      <c r="I616" s="453">
        <f t="shared" si="45"/>
        <v>0</v>
      </c>
      <c r="J616" s="612">
        <f t="shared" si="46"/>
        <v>0</v>
      </c>
      <c r="K616" s="613"/>
      <c r="L616" s="613"/>
      <c r="M616" s="613"/>
      <c r="N616" s="613"/>
      <c r="O616" s="613"/>
      <c r="P616" s="613"/>
    </row>
    <row r="617" spans="2:16" ht="15" customHeight="1" x14ac:dyDescent="0.35">
      <c r="B617" s="38">
        <v>17</v>
      </c>
      <c r="C617" s="279"/>
      <c r="D617" s="279"/>
      <c r="E617" s="279"/>
      <c r="F617" s="280"/>
      <c r="G617" s="452"/>
      <c r="H617" s="169"/>
      <c r="I617" s="453">
        <f t="shared" si="45"/>
        <v>0</v>
      </c>
      <c r="J617" s="612">
        <f t="shared" si="46"/>
        <v>0</v>
      </c>
      <c r="K617" s="613"/>
      <c r="L617" s="613"/>
      <c r="M617" s="613"/>
      <c r="N617" s="613"/>
      <c r="O617" s="613"/>
      <c r="P617" s="613"/>
    </row>
    <row r="618" spans="2:16" ht="15" customHeight="1" x14ac:dyDescent="0.35">
      <c r="B618" s="38">
        <v>18</v>
      </c>
      <c r="C618" s="279"/>
      <c r="D618" s="279"/>
      <c r="E618" s="279"/>
      <c r="F618" s="280"/>
      <c r="G618" s="452"/>
      <c r="H618" s="169"/>
      <c r="I618" s="453">
        <f t="shared" si="45"/>
        <v>0</v>
      </c>
      <c r="J618" s="612">
        <f t="shared" si="46"/>
        <v>0</v>
      </c>
      <c r="K618" s="613"/>
      <c r="L618" s="613"/>
      <c r="M618" s="613"/>
      <c r="N618" s="613"/>
      <c r="O618" s="613"/>
      <c r="P618" s="613"/>
    </row>
    <row r="619" spans="2:16" ht="15" customHeight="1" x14ac:dyDescent="0.35">
      <c r="B619" s="38">
        <v>19</v>
      </c>
      <c r="C619" s="279"/>
      <c r="D619" s="279"/>
      <c r="E619" s="279"/>
      <c r="F619" s="280"/>
      <c r="G619" s="452"/>
      <c r="H619" s="169"/>
      <c r="I619" s="453">
        <f t="shared" si="45"/>
        <v>0</v>
      </c>
      <c r="J619" s="612">
        <f t="shared" si="46"/>
        <v>0</v>
      </c>
      <c r="K619" s="613"/>
      <c r="L619" s="613"/>
      <c r="M619" s="613"/>
      <c r="N619" s="613"/>
      <c r="O619" s="613"/>
      <c r="P619" s="613"/>
    </row>
    <row r="620" spans="2:16" ht="15" customHeight="1" x14ac:dyDescent="0.35">
      <c r="B620" s="38">
        <v>20</v>
      </c>
      <c r="C620" s="645"/>
      <c r="D620" s="645"/>
      <c r="E620" s="645"/>
      <c r="F620" s="644"/>
      <c r="G620" s="452"/>
      <c r="H620" s="169"/>
      <c r="I620" s="453">
        <f t="shared" ref="I620:I631" si="47">IF(OR(G620=0,H620=0),0,IF((((($O$5^2*G620^2)/$F$5^2)*H620)/((($O$5^2*G620^2)/$F$5^2)+H620))&lt;(($O$5^2*G620^2)/$F$5^2),ROUND((((($O$5^2*G620^2)/$F$5^2)*H620)/((($O$5^2*G620^2)/$F$5^2)+H620)),0),ROUND((($O$5^2*G620^2)/$F$5^2),0)))</f>
        <v>0</v>
      </c>
      <c r="J620" s="612">
        <f t="shared" ref="J620:J631" si="48">IF(ISERR(SMALL(K620:P620,1)),0,SMALL(K620:P620,1))</f>
        <v>0</v>
      </c>
      <c r="K620" s="613"/>
      <c r="L620" s="613"/>
      <c r="M620" s="613"/>
      <c r="N620" s="613"/>
      <c r="O620" s="613"/>
      <c r="P620" s="613"/>
    </row>
    <row r="621" spans="2:16" ht="15" customHeight="1" x14ac:dyDescent="0.35">
      <c r="B621" s="38">
        <v>21</v>
      </c>
      <c r="C621" s="645"/>
      <c r="D621" s="645"/>
      <c r="E621" s="645"/>
      <c r="F621" s="644"/>
      <c r="G621" s="452"/>
      <c r="H621" s="169"/>
      <c r="I621" s="453">
        <f t="shared" si="47"/>
        <v>0</v>
      </c>
      <c r="J621" s="612">
        <f t="shared" si="48"/>
        <v>0</v>
      </c>
      <c r="K621" s="613"/>
      <c r="L621" s="613"/>
      <c r="M621" s="613"/>
      <c r="N621" s="613"/>
      <c r="O621" s="613"/>
      <c r="P621" s="613"/>
    </row>
    <row r="622" spans="2:16" ht="15" customHeight="1" x14ac:dyDescent="0.35">
      <c r="B622" s="38">
        <v>22</v>
      </c>
      <c r="C622" s="645"/>
      <c r="D622" s="645"/>
      <c r="E622" s="645"/>
      <c r="F622" s="644"/>
      <c r="G622" s="452"/>
      <c r="H622" s="169"/>
      <c r="I622" s="453">
        <f t="shared" si="47"/>
        <v>0</v>
      </c>
      <c r="J622" s="612">
        <f t="shared" si="48"/>
        <v>0</v>
      </c>
      <c r="K622" s="613"/>
      <c r="L622" s="613"/>
      <c r="M622" s="613"/>
      <c r="N622" s="613"/>
      <c r="O622" s="613"/>
      <c r="P622" s="613"/>
    </row>
    <row r="623" spans="2:16" ht="15" customHeight="1" x14ac:dyDescent="0.35">
      <c r="B623" s="38">
        <v>23</v>
      </c>
      <c r="C623" s="645"/>
      <c r="D623" s="645"/>
      <c r="E623" s="645"/>
      <c r="F623" s="644"/>
      <c r="G623" s="452"/>
      <c r="H623" s="169"/>
      <c r="I623" s="453">
        <f t="shared" si="47"/>
        <v>0</v>
      </c>
      <c r="J623" s="612">
        <f t="shared" si="48"/>
        <v>0</v>
      </c>
      <c r="K623" s="613"/>
      <c r="L623" s="613"/>
      <c r="M623" s="613"/>
      <c r="N623" s="613"/>
      <c r="O623" s="613"/>
      <c r="P623" s="613"/>
    </row>
    <row r="624" spans="2:16" ht="15" customHeight="1" x14ac:dyDescent="0.35">
      <c r="B624" s="38">
        <v>24</v>
      </c>
      <c r="C624" s="645"/>
      <c r="D624" s="645"/>
      <c r="E624" s="645"/>
      <c r="F624" s="644"/>
      <c r="G624" s="452"/>
      <c r="H624" s="169"/>
      <c r="I624" s="453">
        <f t="shared" si="47"/>
        <v>0</v>
      </c>
      <c r="J624" s="612">
        <f t="shared" si="48"/>
        <v>0</v>
      </c>
      <c r="K624" s="613"/>
      <c r="L624" s="613"/>
      <c r="M624" s="613"/>
      <c r="N624" s="613"/>
      <c r="O624" s="613"/>
      <c r="P624" s="613"/>
    </row>
    <row r="625" spans="2:16" ht="15" customHeight="1" x14ac:dyDescent="0.35">
      <c r="B625" s="38">
        <v>25</v>
      </c>
      <c r="C625" s="645"/>
      <c r="D625" s="645"/>
      <c r="E625" s="645"/>
      <c r="F625" s="644"/>
      <c r="G625" s="452"/>
      <c r="H625" s="169"/>
      <c r="I625" s="453">
        <f t="shared" si="47"/>
        <v>0</v>
      </c>
      <c r="J625" s="612">
        <f t="shared" si="48"/>
        <v>0</v>
      </c>
      <c r="K625" s="613"/>
      <c r="L625" s="613"/>
      <c r="M625" s="613"/>
      <c r="N625" s="613"/>
      <c r="O625" s="613"/>
      <c r="P625" s="613"/>
    </row>
    <row r="626" spans="2:16" ht="15" customHeight="1" x14ac:dyDescent="0.35">
      <c r="B626" s="38">
        <v>26</v>
      </c>
      <c r="C626" s="645"/>
      <c r="D626" s="645"/>
      <c r="E626" s="645"/>
      <c r="F626" s="644"/>
      <c r="G626" s="452"/>
      <c r="H626" s="169"/>
      <c r="I626" s="453">
        <f t="shared" si="47"/>
        <v>0</v>
      </c>
      <c r="J626" s="612">
        <f t="shared" si="48"/>
        <v>0</v>
      </c>
      <c r="K626" s="613"/>
      <c r="L626" s="613"/>
      <c r="M626" s="613"/>
      <c r="N626" s="613"/>
      <c r="O626" s="613"/>
      <c r="P626" s="613"/>
    </row>
    <row r="627" spans="2:16" ht="15" customHeight="1" x14ac:dyDescent="0.35">
      <c r="B627" s="38">
        <v>27</v>
      </c>
      <c r="C627" s="645"/>
      <c r="D627" s="645"/>
      <c r="E627" s="645"/>
      <c r="F627" s="644"/>
      <c r="G627" s="452"/>
      <c r="H627" s="169"/>
      <c r="I627" s="453">
        <f t="shared" si="47"/>
        <v>0</v>
      </c>
      <c r="J627" s="612">
        <f t="shared" si="48"/>
        <v>0</v>
      </c>
      <c r="K627" s="613"/>
      <c r="L627" s="613"/>
      <c r="M627" s="613"/>
      <c r="N627" s="613"/>
      <c r="O627" s="613"/>
      <c r="P627" s="613"/>
    </row>
    <row r="628" spans="2:16" ht="15" customHeight="1" x14ac:dyDescent="0.35">
      <c r="B628" s="38">
        <v>28</v>
      </c>
      <c r="C628" s="645"/>
      <c r="D628" s="645"/>
      <c r="E628" s="645"/>
      <c r="F628" s="644"/>
      <c r="G628" s="452"/>
      <c r="H628" s="169"/>
      <c r="I628" s="453">
        <f t="shared" si="47"/>
        <v>0</v>
      </c>
      <c r="J628" s="612">
        <f t="shared" si="48"/>
        <v>0</v>
      </c>
      <c r="K628" s="613"/>
      <c r="L628" s="613"/>
      <c r="M628" s="613"/>
      <c r="N628" s="613"/>
      <c r="O628" s="613"/>
      <c r="P628" s="613"/>
    </row>
    <row r="629" spans="2:16" ht="15" customHeight="1" x14ac:dyDescent="0.35">
      <c r="B629" s="38">
        <v>29</v>
      </c>
      <c r="C629" s="645"/>
      <c r="D629" s="645"/>
      <c r="E629" s="645"/>
      <c r="F629" s="644"/>
      <c r="G629" s="452"/>
      <c r="H629" s="169"/>
      <c r="I629" s="453">
        <f t="shared" si="47"/>
        <v>0</v>
      </c>
      <c r="J629" s="612">
        <f t="shared" si="48"/>
        <v>0</v>
      </c>
      <c r="K629" s="613"/>
      <c r="L629" s="613"/>
      <c r="M629" s="613"/>
      <c r="N629" s="613"/>
      <c r="O629" s="613"/>
      <c r="P629" s="613"/>
    </row>
    <row r="630" spans="2:16" ht="15" customHeight="1" x14ac:dyDescent="0.35">
      <c r="B630" s="38">
        <v>30</v>
      </c>
      <c r="C630" s="645"/>
      <c r="D630" s="645"/>
      <c r="E630" s="645"/>
      <c r="F630" s="644"/>
      <c r="G630" s="452"/>
      <c r="H630" s="169"/>
      <c r="I630" s="453">
        <f t="shared" si="47"/>
        <v>0</v>
      </c>
      <c r="J630" s="612">
        <f t="shared" si="48"/>
        <v>0</v>
      </c>
      <c r="K630" s="613"/>
      <c r="L630" s="613"/>
      <c r="M630" s="613"/>
      <c r="N630" s="613"/>
      <c r="O630" s="613"/>
      <c r="P630" s="613"/>
    </row>
    <row r="631" spans="2:16" ht="15" customHeight="1" x14ac:dyDescent="0.35">
      <c r="B631" s="38">
        <v>31</v>
      </c>
      <c r="C631" s="645"/>
      <c r="D631" s="645"/>
      <c r="E631" s="645"/>
      <c r="F631" s="644"/>
      <c r="G631" s="452"/>
      <c r="H631" s="169"/>
      <c r="I631" s="453">
        <f t="shared" si="47"/>
        <v>0</v>
      </c>
      <c r="J631" s="612">
        <f t="shared" si="48"/>
        <v>0</v>
      </c>
      <c r="K631" s="613"/>
      <c r="L631" s="613"/>
      <c r="M631" s="613"/>
      <c r="N631" s="613"/>
      <c r="O631" s="613"/>
      <c r="P631" s="613"/>
    </row>
    <row r="632" spans="2:16" ht="15" customHeight="1" x14ac:dyDescent="0.35">
      <c r="B632" s="38">
        <v>32</v>
      </c>
      <c r="C632" s="645"/>
      <c r="D632" s="645"/>
      <c r="E632" s="645"/>
      <c r="F632" s="644"/>
      <c r="G632" s="452"/>
      <c r="H632" s="169"/>
      <c r="I632" s="453">
        <f t="shared" ref="I632:I649" si="49">IF(OR(G632=0,H632=0),0,IF((((($O$5^2*G632^2)/$F$5^2)*H632)/((($O$5^2*G632^2)/$F$5^2)+H632))&lt;(($O$5^2*G632^2)/$F$5^2),ROUND((((($O$5^2*G632^2)/$F$5^2)*H632)/((($O$5^2*G632^2)/$F$5^2)+H632)),0),ROUND((($O$5^2*G632^2)/$F$5^2),0)))</f>
        <v>0</v>
      </c>
      <c r="J632" s="612">
        <f t="shared" ref="J632:J649" si="50">IF(ISERR(SMALL(K632:P632,1)),0,SMALL(K632:P632,1))</f>
        <v>0</v>
      </c>
      <c r="K632" s="613"/>
      <c r="L632" s="613"/>
      <c r="M632" s="613"/>
      <c r="N632" s="613"/>
      <c r="O632" s="613"/>
      <c r="P632" s="613"/>
    </row>
    <row r="633" spans="2:16" ht="15" customHeight="1" x14ac:dyDescent="0.35">
      <c r="B633" s="38">
        <v>33</v>
      </c>
      <c r="C633" s="645"/>
      <c r="D633" s="645"/>
      <c r="E633" s="645"/>
      <c r="F633" s="644"/>
      <c r="G633" s="452"/>
      <c r="H633" s="169"/>
      <c r="I633" s="453">
        <f t="shared" si="49"/>
        <v>0</v>
      </c>
      <c r="J633" s="612">
        <f t="shared" si="50"/>
        <v>0</v>
      </c>
      <c r="K633" s="613"/>
      <c r="L633" s="613"/>
      <c r="M633" s="613"/>
      <c r="N633" s="613"/>
      <c r="O633" s="613"/>
      <c r="P633" s="613"/>
    </row>
    <row r="634" spans="2:16" ht="15" customHeight="1" x14ac:dyDescent="0.35">
      <c r="B634" s="38">
        <v>34</v>
      </c>
      <c r="C634" s="645"/>
      <c r="D634" s="645"/>
      <c r="E634" s="645"/>
      <c r="F634" s="644"/>
      <c r="G634" s="452"/>
      <c r="H634" s="169"/>
      <c r="I634" s="453">
        <f t="shared" si="49"/>
        <v>0</v>
      </c>
      <c r="J634" s="612">
        <f t="shared" si="50"/>
        <v>0</v>
      </c>
      <c r="K634" s="613"/>
      <c r="L634" s="613"/>
      <c r="M634" s="613"/>
      <c r="N634" s="613"/>
      <c r="O634" s="613"/>
      <c r="P634" s="613"/>
    </row>
    <row r="635" spans="2:16" ht="15" customHeight="1" x14ac:dyDescent="0.35">
      <c r="B635" s="38">
        <v>35</v>
      </c>
      <c r="C635" s="645"/>
      <c r="D635" s="645"/>
      <c r="E635" s="645"/>
      <c r="F635" s="644"/>
      <c r="G635" s="452"/>
      <c r="H635" s="169"/>
      <c r="I635" s="453">
        <f t="shared" si="49"/>
        <v>0</v>
      </c>
      <c r="J635" s="612">
        <f t="shared" si="50"/>
        <v>0</v>
      </c>
      <c r="K635" s="613"/>
      <c r="L635" s="613"/>
      <c r="M635" s="613"/>
      <c r="N635" s="613"/>
      <c r="O635" s="613"/>
      <c r="P635" s="613"/>
    </row>
    <row r="636" spans="2:16" ht="15" customHeight="1" x14ac:dyDescent="0.35">
      <c r="B636" s="38">
        <v>36</v>
      </c>
      <c r="C636" s="645"/>
      <c r="D636" s="645"/>
      <c r="E636" s="645"/>
      <c r="F636" s="644"/>
      <c r="G636" s="452"/>
      <c r="H636" s="169"/>
      <c r="I636" s="453">
        <f t="shared" si="49"/>
        <v>0</v>
      </c>
      <c r="J636" s="612">
        <f t="shared" si="50"/>
        <v>0</v>
      </c>
      <c r="K636" s="613"/>
      <c r="L636" s="613"/>
      <c r="M636" s="613"/>
      <c r="N636" s="613"/>
      <c r="O636" s="613"/>
      <c r="P636" s="613"/>
    </row>
    <row r="637" spans="2:16" ht="15" customHeight="1" x14ac:dyDescent="0.35">
      <c r="B637" s="38">
        <v>37</v>
      </c>
      <c r="C637" s="645"/>
      <c r="D637" s="645"/>
      <c r="E637" s="645"/>
      <c r="F637" s="644"/>
      <c r="G637" s="452"/>
      <c r="H637" s="169"/>
      <c r="I637" s="453">
        <f t="shared" si="49"/>
        <v>0</v>
      </c>
      <c r="J637" s="612">
        <f t="shared" si="50"/>
        <v>0</v>
      </c>
      <c r="K637" s="613"/>
      <c r="L637" s="613"/>
      <c r="M637" s="613"/>
      <c r="N637" s="613"/>
      <c r="O637" s="613"/>
      <c r="P637" s="613"/>
    </row>
    <row r="638" spans="2:16" ht="15" customHeight="1" x14ac:dyDescent="0.35">
      <c r="B638" s="38">
        <v>38</v>
      </c>
      <c r="C638" s="645"/>
      <c r="D638" s="645"/>
      <c r="E638" s="645"/>
      <c r="F638" s="644"/>
      <c r="G638" s="452"/>
      <c r="H638" s="169"/>
      <c r="I638" s="453">
        <f t="shared" si="49"/>
        <v>0</v>
      </c>
      <c r="J638" s="612">
        <f t="shared" si="50"/>
        <v>0</v>
      </c>
      <c r="K638" s="613"/>
      <c r="L638" s="613"/>
      <c r="M638" s="613"/>
      <c r="N638" s="613"/>
      <c r="O638" s="613"/>
      <c r="P638" s="613"/>
    </row>
    <row r="639" spans="2:16" ht="15" customHeight="1" x14ac:dyDescent="0.35">
      <c r="B639" s="38">
        <v>39</v>
      </c>
      <c r="C639" s="645"/>
      <c r="D639" s="645"/>
      <c r="E639" s="645"/>
      <c r="F639" s="644"/>
      <c r="G639" s="452"/>
      <c r="H639" s="169"/>
      <c r="I639" s="453">
        <f t="shared" si="49"/>
        <v>0</v>
      </c>
      <c r="J639" s="612">
        <f t="shared" si="50"/>
        <v>0</v>
      </c>
      <c r="K639" s="613"/>
      <c r="L639" s="613"/>
      <c r="M639" s="613"/>
      <c r="N639" s="613"/>
      <c r="O639" s="613"/>
      <c r="P639" s="613"/>
    </row>
    <row r="640" spans="2:16" ht="15" customHeight="1" x14ac:dyDescent="0.35">
      <c r="B640" s="38">
        <v>40</v>
      </c>
      <c r="C640" s="645"/>
      <c r="D640" s="645"/>
      <c r="E640" s="645"/>
      <c r="F640" s="644"/>
      <c r="G640" s="452"/>
      <c r="H640" s="169"/>
      <c r="I640" s="453">
        <f t="shared" si="49"/>
        <v>0</v>
      </c>
      <c r="J640" s="612">
        <f t="shared" si="50"/>
        <v>0</v>
      </c>
      <c r="K640" s="613"/>
      <c r="L640" s="613"/>
      <c r="M640" s="613"/>
      <c r="N640" s="613"/>
      <c r="O640" s="613"/>
      <c r="P640" s="613"/>
    </row>
    <row r="641" spans="2:16" ht="15" customHeight="1" x14ac:dyDescent="0.35">
      <c r="B641" s="38">
        <v>41</v>
      </c>
      <c r="C641" s="645"/>
      <c r="D641" s="645"/>
      <c r="E641" s="645"/>
      <c r="F641" s="644"/>
      <c r="G641" s="452"/>
      <c r="H641" s="169"/>
      <c r="I641" s="453">
        <f t="shared" si="49"/>
        <v>0</v>
      </c>
      <c r="J641" s="612">
        <f t="shared" si="50"/>
        <v>0</v>
      </c>
      <c r="K641" s="613"/>
      <c r="L641" s="613"/>
      <c r="M641" s="613"/>
      <c r="N641" s="613"/>
      <c r="O641" s="613"/>
      <c r="P641" s="613"/>
    </row>
    <row r="642" spans="2:16" ht="15" customHeight="1" x14ac:dyDescent="0.35">
      <c r="B642" s="38">
        <v>42</v>
      </c>
      <c r="C642" s="645"/>
      <c r="D642" s="645"/>
      <c r="E642" s="645"/>
      <c r="F642" s="644"/>
      <c r="G642" s="452"/>
      <c r="H642" s="169"/>
      <c r="I642" s="453">
        <f t="shared" si="49"/>
        <v>0</v>
      </c>
      <c r="J642" s="612">
        <f t="shared" si="50"/>
        <v>0</v>
      </c>
      <c r="K642" s="613"/>
      <c r="L642" s="613"/>
      <c r="M642" s="613"/>
      <c r="N642" s="613"/>
      <c r="O642" s="613"/>
      <c r="P642" s="613"/>
    </row>
    <row r="643" spans="2:16" ht="15" customHeight="1" x14ac:dyDescent="0.35">
      <c r="B643" s="38">
        <v>43</v>
      </c>
      <c r="C643" s="645"/>
      <c r="D643" s="645"/>
      <c r="E643" s="645"/>
      <c r="F643" s="644"/>
      <c r="G643" s="452"/>
      <c r="H643" s="169"/>
      <c r="I643" s="453">
        <f t="shared" si="49"/>
        <v>0</v>
      </c>
      <c r="J643" s="612">
        <f t="shared" si="50"/>
        <v>0</v>
      </c>
      <c r="K643" s="613"/>
      <c r="L643" s="613"/>
      <c r="M643" s="613"/>
      <c r="N643" s="613"/>
      <c r="O643" s="613"/>
      <c r="P643" s="613"/>
    </row>
    <row r="644" spans="2:16" ht="15" customHeight="1" x14ac:dyDescent="0.35">
      <c r="B644" s="38">
        <v>44</v>
      </c>
      <c r="C644" s="645"/>
      <c r="D644" s="645"/>
      <c r="E644" s="645"/>
      <c r="F644" s="644"/>
      <c r="G644" s="452"/>
      <c r="H644" s="169"/>
      <c r="I644" s="453">
        <f t="shared" si="49"/>
        <v>0</v>
      </c>
      <c r="J644" s="612">
        <f t="shared" si="50"/>
        <v>0</v>
      </c>
      <c r="K644" s="613"/>
      <c r="L644" s="613"/>
      <c r="M644" s="613"/>
      <c r="N644" s="613"/>
      <c r="O644" s="613"/>
      <c r="P644" s="613"/>
    </row>
    <row r="645" spans="2:16" ht="15" customHeight="1" x14ac:dyDescent="0.35">
      <c r="B645" s="38">
        <v>45</v>
      </c>
      <c r="C645" s="645"/>
      <c r="D645" s="645"/>
      <c r="E645" s="645"/>
      <c r="F645" s="644"/>
      <c r="G645" s="452"/>
      <c r="H645" s="169"/>
      <c r="I645" s="453">
        <f t="shared" si="49"/>
        <v>0</v>
      </c>
      <c r="J645" s="612">
        <f t="shared" si="50"/>
        <v>0</v>
      </c>
      <c r="K645" s="613"/>
      <c r="L645" s="613"/>
      <c r="M645" s="613"/>
      <c r="N645" s="613"/>
      <c r="O645" s="613"/>
      <c r="P645" s="613"/>
    </row>
    <row r="646" spans="2:16" ht="15" customHeight="1" x14ac:dyDescent="0.35">
      <c r="B646" s="38">
        <v>46</v>
      </c>
      <c r="C646" s="645"/>
      <c r="D646" s="645"/>
      <c r="E646" s="645"/>
      <c r="F646" s="644"/>
      <c r="G646" s="452"/>
      <c r="H646" s="169"/>
      <c r="I646" s="453">
        <f t="shared" si="49"/>
        <v>0</v>
      </c>
      <c r="J646" s="612">
        <f t="shared" si="50"/>
        <v>0</v>
      </c>
      <c r="K646" s="613"/>
      <c r="L646" s="613"/>
      <c r="M646" s="613"/>
      <c r="N646" s="613"/>
      <c r="O646" s="613"/>
      <c r="P646" s="613"/>
    </row>
    <row r="647" spans="2:16" ht="15" customHeight="1" x14ac:dyDescent="0.35">
      <c r="B647" s="38">
        <v>47</v>
      </c>
      <c r="C647" s="645"/>
      <c r="D647" s="645"/>
      <c r="E647" s="645"/>
      <c r="F647" s="644"/>
      <c r="G647" s="452"/>
      <c r="H647" s="169"/>
      <c r="I647" s="453">
        <f t="shared" si="49"/>
        <v>0</v>
      </c>
      <c r="J647" s="612">
        <f t="shared" si="50"/>
        <v>0</v>
      </c>
      <c r="K647" s="613"/>
      <c r="L647" s="613"/>
      <c r="M647" s="613"/>
      <c r="N647" s="613"/>
      <c r="O647" s="613"/>
      <c r="P647" s="613"/>
    </row>
    <row r="648" spans="2:16" ht="15" customHeight="1" x14ac:dyDescent="0.35">
      <c r="B648" s="38">
        <v>48</v>
      </c>
      <c r="C648" s="645"/>
      <c r="D648" s="645"/>
      <c r="E648" s="645"/>
      <c r="F648" s="644"/>
      <c r="G648" s="452"/>
      <c r="H648" s="169"/>
      <c r="I648" s="453">
        <f t="shared" si="49"/>
        <v>0</v>
      </c>
      <c r="J648" s="612">
        <f t="shared" si="50"/>
        <v>0</v>
      </c>
      <c r="K648" s="613"/>
      <c r="L648" s="613"/>
      <c r="M648" s="613"/>
      <c r="N648" s="613"/>
      <c r="O648" s="613"/>
      <c r="P648" s="613"/>
    </row>
    <row r="649" spans="2:16" ht="15" customHeight="1" x14ac:dyDescent="0.35">
      <c r="B649" s="38">
        <v>49</v>
      </c>
      <c r="C649" s="645"/>
      <c r="D649" s="645"/>
      <c r="E649" s="645"/>
      <c r="F649" s="644"/>
      <c r="G649" s="452"/>
      <c r="H649" s="169"/>
      <c r="I649" s="453">
        <f t="shared" si="49"/>
        <v>0</v>
      </c>
      <c r="J649" s="612">
        <f t="shared" si="50"/>
        <v>0</v>
      </c>
      <c r="K649" s="613"/>
      <c r="L649" s="613"/>
      <c r="M649" s="613"/>
      <c r="N649" s="613"/>
      <c r="O649" s="613"/>
      <c r="P649" s="613"/>
    </row>
    <row r="650" spans="2:16" ht="15" customHeight="1" x14ac:dyDescent="0.35">
      <c r="B650" s="38">
        <v>50</v>
      </c>
      <c r="C650" s="279"/>
      <c r="D650" s="279"/>
      <c r="E650" s="279"/>
      <c r="F650" s="280"/>
      <c r="G650" s="452"/>
      <c r="H650" s="169"/>
      <c r="I650" s="453">
        <f t="shared" si="45"/>
        <v>0</v>
      </c>
      <c r="J650" s="612">
        <f t="shared" si="46"/>
        <v>0</v>
      </c>
      <c r="K650" s="613"/>
      <c r="L650" s="613"/>
      <c r="M650" s="613"/>
      <c r="N650" s="613"/>
      <c r="O650" s="613"/>
      <c r="P650" s="613"/>
    </row>
    <row r="651" spans="2:16" s="175" customFormat="1" ht="15" customHeight="1" x14ac:dyDescent="0.35">
      <c r="B651" s="455" t="s">
        <v>989</v>
      </c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</row>
    <row r="652" spans="2:16" s="175" customFormat="1" ht="15" customHeight="1" x14ac:dyDescent="0.35">
      <c r="B652" s="426"/>
      <c r="C652" s="427"/>
      <c r="D652" s="427"/>
      <c r="E652" s="427"/>
      <c r="F652" s="427"/>
      <c r="G652" s="427"/>
      <c r="H652" s="427"/>
      <c r="I652" s="423"/>
      <c r="J652" s="428" t="s">
        <v>984</v>
      </c>
      <c r="K652" s="617"/>
      <c r="L652" s="617"/>
      <c r="M652" s="617"/>
      <c r="N652" s="617"/>
      <c r="O652" s="617"/>
      <c r="P652" s="617"/>
    </row>
    <row r="653" spans="2:16" s="175" customFormat="1" ht="15" customHeight="1" x14ac:dyDescent="0.35">
      <c r="B653" s="426"/>
      <c r="C653" s="427"/>
      <c r="D653" s="427"/>
      <c r="E653" s="427"/>
      <c r="F653" s="427"/>
      <c r="G653" s="427"/>
      <c r="H653" s="427"/>
      <c r="I653" s="423"/>
      <c r="J653" s="428" t="s">
        <v>985</v>
      </c>
      <c r="K653" s="604"/>
      <c r="L653" s="604"/>
      <c r="M653" s="604"/>
      <c r="N653" s="604"/>
      <c r="O653" s="604"/>
      <c r="P653" s="604"/>
    </row>
    <row r="654" spans="2:16" s="175" customFormat="1" ht="15" customHeight="1" x14ac:dyDescent="0.35">
      <c r="B654" s="426"/>
      <c r="C654" s="427"/>
      <c r="D654" s="427"/>
      <c r="E654" s="427"/>
      <c r="F654" s="427"/>
      <c r="G654" s="427"/>
      <c r="H654" s="427"/>
      <c r="I654" s="423"/>
      <c r="J654" s="428" t="s">
        <v>986</v>
      </c>
      <c r="K654" s="621"/>
      <c r="L654" s="621"/>
      <c r="M654" s="621"/>
      <c r="N654" s="621"/>
      <c r="O654" s="621"/>
      <c r="P654" s="621"/>
    </row>
    <row r="655" spans="2:16" s="175" customFormat="1" ht="15" customHeight="1" x14ac:dyDescent="0.35">
      <c r="B655" s="426"/>
      <c r="C655" s="427"/>
      <c r="D655" s="427"/>
      <c r="E655" s="427"/>
      <c r="F655" s="427"/>
      <c r="G655" s="427"/>
      <c r="H655" s="427"/>
      <c r="I655" s="423"/>
      <c r="J655" s="428" t="s">
        <v>987</v>
      </c>
      <c r="K655" s="621"/>
      <c r="L655" s="621"/>
      <c r="M655" s="621"/>
      <c r="N655" s="621"/>
      <c r="O655" s="621"/>
      <c r="P655" s="621"/>
    </row>
    <row r="656" spans="2:16" s="175" customFormat="1" ht="15" customHeight="1" x14ac:dyDescent="0.35">
      <c r="B656" s="426"/>
      <c r="C656" s="427"/>
      <c r="D656" s="427"/>
      <c r="E656" s="427"/>
      <c r="F656" s="427"/>
      <c r="G656" s="427"/>
      <c r="H656" s="427"/>
      <c r="I656" s="423"/>
      <c r="J656" s="428" t="s">
        <v>988</v>
      </c>
      <c r="K656" s="617"/>
      <c r="L656" s="617"/>
      <c r="M656" s="617"/>
      <c r="N656" s="617"/>
      <c r="O656" s="617"/>
      <c r="P656" s="617"/>
    </row>
    <row r="657" spans="2:16" s="175" customFormat="1" ht="15" customHeight="1" x14ac:dyDescent="0.35">
      <c r="B657" s="426"/>
      <c r="C657" s="427"/>
      <c r="D657" s="427"/>
      <c r="E657" s="427"/>
      <c r="F657" s="427"/>
      <c r="G657" s="427"/>
      <c r="H657" s="427"/>
      <c r="I657" s="423"/>
      <c r="J657" s="428" t="s">
        <v>509</v>
      </c>
      <c r="K657" s="603"/>
      <c r="L657" s="603"/>
      <c r="M657" s="603"/>
      <c r="N657" s="603"/>
      <c r="O657" s="603"/>
      <c r="P657" s="603"/>
    </row>
    <row r="658" spans="2:16" s="175" customFormat="1" ht="15" customHeight="1" x14ac:dyDescent="0.35">
      <c r="B658" s="426"/>
      <c r="C658" s="427"/>
      <c r="D658" s="427"/>
      <c r="E658" s="427"/>
      <c r="F658" s="427"/>
      <c r="G658" s="427"/>
      <c r="H658" s="427"/>
      <c r="I658" s="423"/>
      <c r="J658" s="428" t="s">
        <v>510</v>
      </c>
      <c r="K658" s="281"/>
      <c r="L658" s="281"/>
      <c r="M658" s="281"/>
      <c r="N658" s="281"/>
      <c r="O658" s="281"/>
      <c r="P658" s="281"/>
    </row>
    <row r="659" spans="2:16" ht="15" customHeight="1" x14ac:dyDescent="0.35">
      <c r="B659" s="313" t="s">
        <v>415</v>
      </c>
      <c r="C659" s="313"/>
      <c r="D659" s="313"/>
      <c r="E659" s="313"/>
      <c r="F659" s="313"/>
      <c r="G659" s="313"/>
      <c r="H659" s="313"/>
      <c r="I659" s="313"/>
      <c r="J659" s="313"/>
      <c r="K659" s="313"/>
      <c r="L659" s="313"/>
      <c r="M659" s="313"/>
      <c r="N659" s="313"/>
      <c r="O659" s="313"/>
      <c r="P659" s="313"/>
    </row>
    <row r="660" spans="2:16" ht="15" customHeight="1" x14ac:dyDescent="0.35">
      <c r="B660" s="444" t="s">
        <v>701</v>
      </c>
      <c r="C660" s="444"/>
      <c r="D660" s="444"/>
      <c r="E660" s="444"/>
      <c r="F660" s="444"/>
      <c r="G660" s="444"/>
      <c r="H660" s="444"/>
      <c r="I660" s="444"/>
      <c r="J660" s="444"/>
      <c r="K660" s="449" t="s">
        <v>1001</v>
      </c>
      <c r="L660" s="449"/>
      <c r="M660" s="449"/>
      <c r="N660" s="449"/>
      <c r="O660" s="449"/>
      <c r="P660" s="449"/>
    </row>
    <row r="661" spans="2:16" ht="15" customHeight="1" x14ac:dyDescent="0.35">
      <c r="B661" s="446"/>
      <c r="C661" s="454" t="s">
        <v>95</v>
      </c>
      <c r="D661" s="454"/>
      <c r="E661" s="454"/>
      <c r="F661" s="445"/>
      <c r="G661" s="447" t="s">
        <v>135</v>
      </c>
      <c r="H661" s="435" t="s">
        <v>131</v>
      </c>
      <c r="I661" s="435" t="s">
        <v>130</v>
      </c>
      <c r="J661" s="421" t="s">
        <v>978</v>
      </c>
      <c r="K661" s="421" t="s">
        <v>893</v>
      </c>
      <c r="L661" s="421" t="s">
        <v>894</v>
      </c>
      <c r="M661" s="421" t="s">
        <v>895</v>
      </c>
      <c r="N661" s="421" t="s">
        <v>896</v>
      </c>
      <c r="O661" s="421" t="s">
        <v>897</v>
      </c>
      <c r="P661" s="421" t="s">
        <v>898</v>
      </c>
    </row>
    <row r="662" spans="2:16" ht="15" customHeight="1" x14ac:dyDescent="0.35">
      <c r="B662" s="38">
        <v>1</v>
      </c>
      <c r="C662" s="279"/>
      <c r="D662" s="279"/>
      <c r="E662" s="279"/>
      <c r="F662" s="280"/>
      <c r="G662" s="452"/>
      <c r="H662" s="169"/>
      <c r="I662" s="453">
        <f t="shared" ref="I662:I711" si="51">IF(OR(G662=0,H662=0),0,IF((((($O$5^2*G662^2)/$F$5^2)*H662)/((($O$5^2*G662^2)/$F$5^2)+H662))&lt;(($O$5^2*G662^2)/$F$5^2),ROUND((((($O$5^2*G662^2)/$F$5^2)*H662)/((($O$5^2*G662^2)/$F$5^2)+H662)),0),ROUND((($O$5^2*G662^2)/$F$5^2),0)))</f>
        <v>0</v>
      </c>
      <c r="J662" s="612">
        <f t="shared" ref="J662:J711" si="52">IF(ISERR(SMALL(K662:P662,1)),0,SMALL(K662:P662,1))</f>
        <v>0</v>
      </c>
      <c r="K662" s="613"/>
      <c r="L662" s="613"/>
      <c r="M662" s="613"/>
      <c r="N662" s="613"/>
      <c r="O662" s="613"/>
      <c r="P662" s="613"/>
    </row>
    <row r="663" spans="2:16" ht="15" customHeight="1" x14ac:dyDescent="0.35">
      <c r="B663" s="38">
        <v>2</v>
      </c>
      <c r="C663" s="279"/>
      <c r="D663" s="279"/>
      <c r="E663" s="279"/>
      <c r="F663" s="280"/>
      <c r="G663" s="452"/>
      <c r="H663" s="169"/>
      <c r="I663" s="453">
        <f t="shared" si="51"/>
        <v>0</v>
      </c>
      <c r="J663" s="612">
        <f t="shared" si="52"/>
        <v>0</v>
      </c>
      <c r="K663" s="613"/>
      <c r="L663" s="613"/>
      <c r="M663" s="613"/>
      <c r="N663" s="613"/>
      <c r="O663" s="613"/>
      <c r="P663" s="613"/>
    </row>
    <row r="664" spans="2:16" ht="15" customHeight="1" x14ac:dyDescent="0.35">
      <c r="B664" s="38">
        <v>3</v>
      </c>
      <c r="C664" s="279"/>
      <c r="D664" s="279"/>
      <c r="E664" s="279"/>
      <c r="F664" s="280"/>
      <c r="G664" s="452"/>
      <c r="H664" s="169"/>
      <c r="I664" s="453">
        <f t="shared" si="51"/>
        <v>0</v>
      </c>
      <c r="J664" s="612">
        <f t="shared" si="52"/>
        <v>0</v>
      </c>
      <c r="K664" s="613"/>
      <c r="L664" s="613"/>
      <c r="M664" s="613"/>
      <c r="N664" s="613"/>
      <c r="O664" s="613"/>
      <c r="P664" s="613"/>
    </row>
    <row r="665" spans="2:16" ht="15" customHeight="1" x14ac:dyDescent="0.35">
      <c r="B665" s="38">
        <v>4</v>
      </c>
      <c r="C665" s="279"/>
      <c r="D665" s="279"/>
      <c r="E665" s="279"/>
      <c r="F665" s="280"/>
      <c r="G665" s="452"/>
      <c r="H665" s="169"/>
      <c r="I665" s="453">
        <f t="shared" si="51"/>
        <v>0</v>
      </c>
      <c r="J665" s="612">
        <f t="shared" si="52"/>
        <v>0</v>
      </c>
      <c r="K665" s="613"/>
      <c r="L665" s="613"/>
      <c r="M665" s="613"/>
      <c r="N665" s="613"/>
      <c r="O665" s="613"/>
      <c r="P665" s="613"/>
    </row>
    <row r="666" spans="2:16" ht="15" customHeight="1" x14ac:dyDescent="0.35">
      <c r="B666" s="38">
        <v>5</v>
      </c>
      <c r="C666" s="279"/>
      <c r="D666" s="279"/>
      <c r="E666" s="279"/>
      <c r="F666" s="280"/>
      <c r="G666" s="452"/>
      <c r="H666" s="169"/>
      <c r="I666" s="453">
        <f t="shared" si="51"/>
        <v>0</v>
      </c>
      <c r="J666" s="612">
        <f t="shared" si="52"/>
        <v>0</v>
      </c>
      <c r="K666" s="613"/>
      <c r="L666" s="613"/>
      <c r="M666" s="613"/>
      <c r="N666" s="613"/>
      <c r="O666" s="613"/>
      <c r="P666" s="613"/>
    </row>
    <row r="667" spans="2:16" ht="15" customHeight="1" x14ac:dyDescent="0.35">
      <c r="B667" s="38">
        <v>6</v>
      </c>
      <c r="C667" s="279"/>
      <c r="D667" s="279"/>
      <c r="E667" s="279"/>
      <c r="F667" s="280"/>
      <c r="G667" s="452"/>
      <c r="H667" s="169"/>
      <c r="I667" s="453">
        <f t="shared" si="51"/>
        <v>0</v>
      </c>
      <c r="J667" s="612">
        <f t="shared" si="52"/>
        <v>0</v>
      </c>
      <c r="K667" s="613"/>
      <c r="L667" s="613"/>
      <c r="M667" s="613"/>
      <c r="N667" s="613"/>
      <c r="O667" s="613"/>
      <c r="P667" s="613"/>
    </row>
    <row r="668" spans="2:16" ht="15" customHeight="1" x14ac:dyDescent="0.35">
      <c r="B668" s="38">
        <v>7</v>
      </c>
      <c r="C668" s="279"/>
      <c r="D668" s="279"/>
      <c r="E668" s="279"/>
      <c r="F668" s="280"/>
      <c r="G668" s="452"/>
      <c r="H668" s="169"/>
      <c r="I668" s="453">
        <f t="shared" si="51"/>
        <v>0</v>
      </c>
      <c r="J668" s="612">
        <f t="shared" si="52"/>
        <v>0</v>
      </c>
      <c r="K668" s="613"/>
      <c r="L668" s="613"/>
      <c r="M668" s="613"/>
      <c r="N668" s="613"/>
      <c r="O668" s="613"/>
      <c r="P668" s="613"/>
    </row>
    <row r="669" spans="2:16" ht="15" customHeight="1" x14ac:dyDescent="0.35">
      <c r="B669" s="38">
        <v>8</v>
      </c>
      <c r="C669" s="279"/>
      <c r="D669" s="279"/>
      <c r="E669" s="279"/>
      <c r="F669" s="280"/>
      <c r="G669" s="452"/>
      <c r="H669" s="169"/>
      <c r="I669" s="453">
        <f t="shared" si="51"/>
        <v>0</v>
      </c>
      <c r="J669" s="612">
        <f t="shared" si="52"/>
        <v>0</v>
      </c>
      <c r="K669" s="613"/>
      <c r="L669" s="613"/>
      <c r="M669" s="613"/>
      <c r="N669" s="613"/>
      <c r="O669" s="613"/>
      <c r="P669" s="613"/>
    </row>
    <row r="670" spans="2:16" ht="15" customHeight="1" x14ac:dyDescent="0.35">
      <c r="B670" s="38">
        <v>9</v>
      </c>
      <c r="C670" s="279"/>
      <c r="D670" s="279"/>
      <c r="E670" s="279"/>
      <c r="F670" s="280"/>
      <c r="G670" s="452"/>
      <c r="H670" s="169"/>
      <c r="I670" s="453">
        <f t="shared" si="51"/>
        <v>0</v>
      </c>
      <c r="J670" s="612">
        <f t="shared" si="52"/>
        <v>0</v>
      </c>
      <c r="K670" s="613"/>
      <c r="L670" s="613"/>
      <c r="M670" s="613"/>
      <c r="N670" s="613"/>
      <c r="O670" s="613"/>
      <c r="P670" s="613"/>
    </row>
    <row r="671" spans="2:16" ht="15" customHeight="1" x14ac:dyDescent="0.35">
      <c r="B671" s="38">
        <v>10</v>
      </c>
      <c r="C671" s="279"/>
      <c r="D671" s="279"/>
      <c r="E671" s="279"/>
      <c r="F671" s="280"/>
      <c r="G671" s="452"/>
      <c r="H671" s="169"/>
      <c r="I671" s="453">
        <f t="shared" si="51"/>
        <v>0</v>
      </c>
      <c r="J671" s="612">
        <f t="shared" si="52"/>
        <v>0</v>
      </c>
      <c r="K671" s="613"/>
      <c r="L671" s="613"/>
      <c r="M671" s="613"/>
      <c r="N671" s="613"/>
      <c r="O671" s="613"/>
      <c r="P671" s="613"/>
    </row>
    <row r="672" spans="2:16" ht="15" customHeight="1" x14ac:dyDescent="0.35">
      <c r="B672" s="38">
        <v>11</v>
      </c>
      <c r="C672" s="279"/>
      <c r="D672" s="279"/>
      <c r="E672" s="279"/>
      <c r="F672" s="280"/>
      <c r="G672" s="452"/>
      <c r="H672" s="169"/>
      <c r="I672" s="453">
        <f t="shared" si="51"/>
        <v>0</v>
      </c>
      <c r="J672" s="612">
        <f t="shared" si="52"/>
        <v>0</v>
      </c>
      <c r="K672" s="613"/>
      <c r="L672" s="613"/>
      <c r="M672" s="613"/>
      <c r="N672" s="613"/>
      <c r="O672" s="613"/>
      <c r="P672" s="613"/>
    </row>
    <row r="673" spans="2:16" ht="15" customHeight="1" x14ac:dyDescent="0.35">
      <c r="B673" s="38">
        <v>12</v>
      </c>
      <c r="C673" s="279"/>
      <c r="D673" s="279"/>
      <c r="E673" s="279"/>
      <c r="F673" s="280"/>
      <c r="G673" s="452"/>
      <c r="H673" s="169"/>
      <c r="I673" s="453">
        <f t="shared" si="51"/>
        <v>0</v>
      </c>
      <c r="J673" s="612">
        <f t="shared" si="52"/>
        <v>0</v>
      </c>
      <c r="K673" s="613"/>
      <c r="L673" s="613"/>
      <c r="M673" s="613"/>
      <c r="N673" s="613"/>
      <c r="O673" s="613"/>
      <c r="P673" s="613"/>
    </row>
    <row r="674" spans="2:16" ht="15" customHeight="1" x14ac:dyDescent="0.35">
      <c r="B674" s="38">
        <v>13</v>
      </c>
      <c r="C674" s="279"/>
      <c r="D674" s="279"/>
      <c r="E674" s="279"/>
      <c r="F674" s="280"/>
      <c r="G674" s="452"/>
      <c r="H674" s="169"/>
      <c r="I674" s="453">
        <f t="shared" si="51"/>
        <v>0</v>
      </c>
      <c r="J674" s="612">
        <f t="shared" si="52"/>
        <v>0</v>
      </c>
      <c r="K674" s="613"/>
      <c r="L674" s="613"/>
      <c r="M674" s="613"/>
      <c r="N674" s="613"/>
      <c r="O674" s="613"/>
      <c r="P674" s="613"/>
    </row>
    <row r="675" spans="2:16" ht="15" customHeight="1" x14ac:dyDescent="0.35">
      <c r="B675" s="38">
        <v>14</v>
      </c>
      <c r="C675" s="279"/>
      <c r="D675" s="279"/>
      <c r="E675" s="279"/>
      <c r="F675" s="280"/>
      <c r="G675" s="452"/>
      <c r="H675" s="169"/>
      <c r="I675" s="453">
        <f t="shared" si="51"/>
        <v>0</v>
      </c>
      <c r="J675" s="612">
        <f t="shared" si="52"/>
        <v>0</v>
      </c>
      <c r="K675" s="613"/>
      <c r="L675" s="613"/>
      <c r="M675" s="613"/>
      <c r="N675" s="613"/>
      <c r="O675" s="613"/>
      <c r="P675" s="613"/>
    </row>
    <row r="676" spans="2:16" ht="15" customHeight="1" x14ac:dyDescent="0.35">
      <c r="B676" s="38">
        <v>15</v>
      </c>
      <c r="C676" s="279"/>
      <c r="D676" s="279"/>
      <c r="E676" s="279"/>
      <c r="F676" s="280"/>
      <c r="G676" s="452"/>
      <c r="H676" s="169"/>
      <c r="I676" s="453">
        <f t="shared" si="51"/>
        <v>0</v>
      </c>
      <c r="J676" s="612">
        <f t="shared" si="52"/>
        <v>0</v>
      </c>
      <c r="K676" s="613"/>
      <c r="L676" s="613"/>
      <c r="M676" s="613"/>
      <c r="N676" s="613"/>
      <c r="O676" s="613"/>
      <c r="P676" s="613"/>
    </row>
    <row r="677" spans="2:16" ht="15" customHeight="1" x14ac:dyDescent="0.35">
      <c r="B677" s="38">
        <v>16</v>
      </c>
      <c r="C677" s="279"/>
      <c r="D677" s="279"/>
      <c r="E677" s="279"/>
      <c r="F677" s="280"/>
      <c r="G677" s="452"/>
      <c r="H677" s="169"/>
      <c r="I677" s="453">
        <f t="shared" si="51"/>
        <v>0</v>
      </c>
      <c r="J677" s="612">
        <f t="shared" si="52"/>
        <v>0</v>
      </c>
      <c r="K677" s="613"/>
      <c r="L677" s="613"/>
      <c r="M677" s="613"/>
      <c r="N677" s="613"/>
      <c r="O677" s="613"/>
      <c r="P677" s="613"/>
    </row>
    <row r="678" spans="2:16" ht="15" customHeight="1" x14ac:dyDescent="0.35">
      <c r="B678" s="38">
        <v>17</v>
      </c>
      <c r="C678" s="279"/>
      <c r="D678" s="279"/>
      <c r="E678" s="279"/>
      <c r="F678" s="280"/>
      <c r="G678" s="452"/>
      <c r="H678" s="169"/>
      <c r="I678" s="453">
        <f t="shared" si="51"/>
        <v>0</v>
      </c>
      <c r="J678" s="612">
        <f t="shared" si="52"/>
        <v>0</v>
      </c>
      <c r="K678" s="613"/>
      <c r="L678" s="613"/>
      <c r="M678" s="613"/>
      <c r="N678" s="613"/>
      <c r="O678" s="613"/>
      <c r="P678" s="613"/>
    </row>
    <row r="679" spans="2:16" ht="15" customHeight="1" x14ac:dyDescent="0.35">
      <c r="B679" s="38">
        <v>18</v>
      </c>
      <c r="C679" s="279"/>
      <c r="D679" s="279"/>
      <c r="E679" s="279"/>
      <c r="F679" s="280"/>
      <c r="G679" s="452"/>
      <c r="H679" s="169"/>
      <c r="I679" s="453">
        <f t="shared" si="51"/>
        <v>0</v>
      </c>
      <c r="J679" s="612">
        <f t="shared" si="52"/>
        <v>0</v>
      </c>
      <c r="K679" s="613"/>
      <c r="L679" s="613"/>
      <c r="M679" s="613"/>
      <c r="N679" s="613"/>
      <c r="O679" s="613"/>
      <c r="P679" s="613"/>
    </row>
    <row r="680" spans="2:16" ht="15" customHeight="1" x14ac:dyDescent="0.35">
      <c r="B680" s="38">
        <v>19</v>
      </c>
      <c r="C680" s="279"/>
      <c r="D680" s="279"/>
      <c r="E680" s="279"/>
      <c r="F680" s="280"/>
      <c r="G680" s="452"/>
      <c r="H680" s="169"/>
      <c r="I680" s="453">
        <f t="shared" si="51"/>
        <v>0</v>
      </c>
      <c r="J680" s="612">
        <f t="shared" si="52"/>
        <v>0</v>
      </c>
      <c r="K680" s="613"/>
      <c r="L680" s="613"/>
      <c r="M680" s="613"/>
      <c r="N680" s="613"/>
      <c r="O680" s="613"/>
      <c r="P680" s="613"/>
    </row>
    <row r="681" spans="2:16" ht="15" customHeight="1" x14ac:dyDescent="0.35">
      <c r="B681" s="38">
        <v>20</v>
      </c>
      <c r="C681" s="645"/>
      <c r="D681" s="645"/>
      <c r="E681" s="645"/>
      <c r="F681" s="644"/>
      <c r="G681" s="452"/>
      <c r="H681" s="169"/>
      <c r="I681" s="453">
        <f t="shared" ref="I681:I692" si="53">IF(OR(G681=0,H681=0),0,IF((((($O$5^2*G681^2)/$F$5^2)*H681)/((($O$5^2*G681^2)/$F$5^2)+H681))&lt;(($O$5^2*G681^2)/$F$5^2),ROUND((((($O$5^2*G681^2)/$F$5^2)*H681)/((($O$5^2*G681^2)/$F$5^2)+H681)),0),ROUND((($O$5^2*G681^2)/$F$5^2),0)))</f>
        <v>0</v>
      </c>
      <c r="J681" s="612">
        <f t="shared" ref="J681:J692" si="54">IF(ISERR(SMALL(K681:P681,1)),0,SMALL(K681:P681,1))</f>
        <v>0</v>
      </c>
      <c r="K681" s="613"/>
      <c r="L681" s="613"/>
      <c r="M681" s="613"/>
      <c r="N681" s="613"/>
      <c r="O681" s="613"/>
      <c r="P681" s="613"/>
    </row>
    <row r="682" spans="2:16" ht="15" customHeight="1" x14ac:dyDescent="0.35">
      <c r="B682" s="38">
        <v>21</v>
      </c>
      <c r="C682" s="645"/>
      <c r="D682" s="645"/>
      <c r="E682" s="645"/>
      <c r="F682" s="644"/>
      <c r="G682" s="452"/>
      <c r="H682" s="169"/>
      <c r="I682" s="453">
        <f t="shared" si="53"/>
        <v>0</v>
      </c>
      <c r="J682" s="612">
        <f t="shared" si="54"/>
        <v>0</v>
      </c>
      <c r="K682" s="613"/>
      <c r="L682" s="613"/>
      <c r="M682" s="613"/>
      <c r="N682" s="613"/>
      <c r="O682" s="613"/>
      <c r="P682" s="613"/>
    </row>
    <row r="683" spans="2:16" ht="15" customHeight="1" x14ac:dyDescent="0.35">
      <c r="B683" s="38">
        <v>22</v>
      </c>
      <c r="C683" s="645"/>
      <c r="D683" s="645"/>
      <c r="E683" s="645"/>
      <c r="F683" s="644"/>
      <c r="G683" s="452"/>
      <c r="H683" s="169"/>
      <c r="I683" s="453">
        <f t="shared" si="53"/>
        <v>0</v>
      </c>
      <c r="J683" s="612">
        <f t="shared" si="54"/>
        <v>0</v>
      </c>
      <c r="K683" s="613"/>
      <c r="L683" s="613"/>
      <c r="M683" s="613"/>
      <c r="N683" s="613"/>
      <c r="O683" s="613"/>
      <c r="P683" s="613"/>
    </row>
    <row r="684" spans="2:16" ht="15" customHeight="1" x14ac:dyDescent="0.35">
      <c r="B684" s="38">
        <v>23</v>
      </c>
      <c r="C684" s="645"/>
      <c r="D684" s="645"/>
      <c r="E684" s="645"/>
      <c r="F684" s="644"/>
      <c r="G684" s="452"/>
      <c r="H684" s="169"/>
      <c r="I684" s="453">
        <f t="shared" si="53"/>
        <v>0</v>
      </c>
      <c r="J684" s="612">
        <f t="shared" si="54"/>
        <v>0</v>
      </c>
      <c r="K684" s="613"/>
      <c r="L684" s="613"/>
      <c r="M684" s="613"/>
      <c r="N684" s="613"/>
      <c r="O684" s="613"/>
      <c r="P684" s="613"/>
    </row>
    <row r="685" spans="2:16" ht="15" customHeight="1" x14ac:dyDescent="0.35">
      <c r="B685" s="38">
        <v>24</v>
      </c>
      <c r="C685" s="645"/>
      <c r="D685" s="645"/>
      <c r="E685" s="645"/>
      <c r="F685" s="644"/>
      <c r="G685" s="452"/>
      <c r="H685" s="169"/>
      <c r="I685" s="453">
        <f t="shared" si="53"/>
        <v>0</v>
      </c>
      <c r="J685" s="612">
        <f t="shared" si="54"/>
        <v>0</v>
      </c>
      <c r="K685" s="613"/>
      <c r="L685" s="613"/>
      <c r="M685" s="613"/>
      <c r="N685" s="613"/>
      <c r="O685" s="613"/>
      <c r="P685" s="613"/>
    </row>
    <row r="686" spans="2:16" ht="15" customHeight="1" x14ac:dyDescent="0.35">
      <c r="B686" s="38">
        <v>25</v>
      </c>
      <c r="C686" s="645"/>
      <c r="D686" s="645"/>
      <c r="E686" s="645"/>
      <c r="F686" s="644"/>
      <c r="G686" s="452"/>
      <c r="H686" s="169"/>
      <c r="I686" s="453">
        <f t="shared" si="53"/>
        <v>0</v>
      </c>
      <c r="J686" s="612">
        <f t="shared" si="54"/>
        <v>0</v>
      </c>
      <c r="K686" s="613"/>
      <c r="L686" s="613"/>
      <c r="M686" s="613"/>
      <c r="N686" s="613"/>
      <c r="O686" s="613"/>
      <c r="P686" s="613"/>
    </row>
    <row r="687" spans="2:16" ht="15" customHeight="1" x14ac:dyDescent="0.35">
      <c r="B687" s="38">
        <v>26</v>
      </c>
      <c r="C687" s="645"/>
      <c r="D687" s="645"/>
      <c r="E687" s="645"/>
      <c r="F687" s="644"/>
      <c r="G687" s="452"/>
      <c r="H687" s="169"/>
      <c r="I687" s="453">
        <f t="shared" si="53"/>
        <v>0</v>
      </c>
      <c r="J687" s="612">
        <f t="shared" si="54"/>
        <v>0</v>
      </c>
      <c r="K687" s="613"/>
      <c r="L687" s="613"/>
      <c r="M687" s="613"/>
      <c r="N687" s="613"/>
      <c r="O687" s="613"/>
      <c r="P687" s="613"/>
    </row>
    <row r="688" spans="2:16" ht="15" customHeight="1" x14ac:dyDescent="0.35">
      <c r="B688" s="38">
        <v>27</v>
      </c>
      <c r="C688" s="645"/>
      <c r="D688" s="645"/>
      <c r="E688" s="645"/>
      <c r="F688" s="644"/>
      <c r="G688" s="452"/>
      <c r="H688" s="169"/>
      <c r="I688" s="453">
        <f t="shared" si="53"/>
        <v>0</v>
      </c>
      <c r="J688" s="612">
        <f t="shared" si="54"/>
        <v>0</v>
      </c>
      <c r="K688" s="613"/>
      <c r="L688" s="613"/>
      <c r="M688" s="613"/>
      <c r="N688" s="613"/>
      <c r="O688" s="613"/>
      <c r="P688" s="613"/>
    </row>
    <row r="689" spans="2:16" ht="15" customHeight="1" x14ac:dyDescent="0.35">
      <c r="B689" s="38">
        <v>28</v>
      </c>
      <c r="C689" s="645"/>
      <c r="D689" s="645"/>
      <c r="E689" s="645"/>
      <c r="F689" s="644"/>
      <c r="G689" s="452"/>
      <c r="H689" s="169"/>
      <c r="I689" s="453">
        <f t="shared" si="53"/>
        <v>0</v>
      </c>
      <c r="J689" s="612">
        <f t="shared" si="54"/>
        <v>0</v>
      </c>
      <c r="K689" s="613"/>
      <c r="L689" s="613"/>
      <c r="M689" s="613"/>
      <c r="N689" s="613"/>
      <c r="O689" s="613"/>
      <c r="P689" s="613"/>
    </row>
    <row r="690" spans="2:16" ht="15" customHeight="1" x14ac:dyDescent="0.35">
      <c r="B690" s="38">
        <v>29</v>
      </c>
      <c r="C690" s="645"/>
      <c r="D690" s="645"/>
      <c r="E690" s="645"/>
      <c r="F690" s="644"/>
      <c r="G690" s="452"/>
      <c r="H690" s="169"/>
      <c r="I690" s="453">
        <f t="shared" si="53"/>
        <v>0</v>
      </c>
      <c r="J690" s="612">
        <f t="shared" si="54"/>
        <v>0</v>
      </c>
      <c r="K690" s="613"/>
      <c r="L690" s="613"/>
      <c r="M690" s="613"/>
      <c r="N690" s="613"/>
      <c r="O690" s="613"/>
      <c r="P690" s="613"/>
    </row>
    <row r="691" spans="2:16" ht="15" customHeight="1" x14ac:dyDescent="0.35">
      <c r="B691" s="38">
        <v>30</v>
      </c>
      <c r="C691" s="645"/>
      <c r="D691" s="645"/>
      <c r="E691" s="645"/>
      <c r="F691" s="644"/>
      <c r="G691" s="452"/>
      <c r="H691" s="169"/>
      <c r="I691" s="453">
        <f t="shared" si="53"/>
        <v>0</v>
      </c>
      <c r="J691" s="612">
        <f t="shared" si="54"/>
        <v>0</v>
      </c>
      <c r="K691" s="613"/>
      <c r="L691" s="613"/>
      <c r="M691" s="613"/>
      <c r="N691" s="613"/>
      <c r="O691" s="613"/>
      <c r="P691" s="613"/>
    </row>
    <row r="692" spans="2:16" ht="15" customHeight="1" x14ac:dyDescent="0.35">
      <c r="B692" s="38">
        <v>31</v>
      </c>
      <c r="C692" s="645"/>
      <c r="D692" s="645"/>
      <c r="E692" s="645"/>
      <c r="F692" s="644"/>
      <c r="G692" s="452"/>
      <c r="H692" s="169"/>
      <c r="I692" s="453">
        <f t="shared" si="53"/>
        <v>0</v>
      </c>
      <c r="J692" s="612">
        <f t="shared" si="54"/>
        <v>0</v>
      </c>
      <c r="K692" s="613"/>
      <c r="L692" s="613"/>
      <c r="M692" s="613"/>
      <c r="N692" s="613"/>
      <c r="O692" s="613"/>
      <c r="P692" s="613"/>
    </row>
    <row r="693" spans="2:16" ht="15" customHeight="1" x14ac:dyDescent="0.35">
      <c r="B693" s="38">
        <v>32</v>
      </c>
      <c r="C693" s="645"/>
      <c r="D693" s="645"/>
      <c r="E693" s="645"/>
      <c r="F693" s="644"/>
      <c r="G693" s="452"/>
      <c r="H693" s="169"/>
      <c r="I693" s="453">
        <f t="shared" ref="I693:I710" si="55">IF(OR(G693=0,H693=0),0,IF((((($O$5^2*G693^2)/$F$5^2)*H693)/((($O$5^2*G693^2)/$F$5^2)+H693))&lt;(($O$5^2*G693^2)/$F$5^2),ROUND((((($O$5^2*G693^2)/$F$5^2)*H693)/((($O$5^2*G693^2)/$F$5^2)+H693)),0),ROUND((($O$5^2*G693^2)/$F$5^2),0)))</f>
        <v>0</v>
      </c>
      <c r="J693" s="612">
        <f t="shared" ref="J693:J710" si="56">IF(ISERR(SMALL(K693:P693,1)),0,SMALL(K693:P693,1))</f>
        <v>0</v>
      </c>
      <c r="K693" s="613"/>
      <c r="L693" s="613"/>
      <c r="M693" s="613"/>
      <c r="N693" s="613"/>
      <c r="O693" s="613"/>
      <c r="P693" s="613"/>
    </row>
    <row r="694" spans="2:16" ht="15" customHeight="1" x14ac:dyDescent="0.35">
      <c r="B694" s="38">
        <v>33</v>
      </c>
      <c r="C694" s="645"/>
      <c r="D694" s="645"/>
      <c r="E694" s="645"/>
      <c r="F694" s="644"/>
      <c r="G694" s="452"/>
      <c r="H694" s="169"/>
      <c r="I694" s="453">
        <f t="shared" si="55"/>
        <v>0</v>
      </c>
      <c r="J694" s="612">
        <f t="shared" si="56"/>
        <v>0</v>
      </c>
      <c r="K694" s="613"/>
      <c r="L694" s="613"/>
      <c r="M694" s="613"/>
      <c r="N694" s="613"/>
      <c r="O694" s="613"/>
      <c r="P694" s="613"/>
    </row>
    <row r="695" spans="2:16" ht="15" customHeight="1" x14ac:dyDescent="0.35">
      <c r="B695" s="38">
        <v>34</v>
      </c>
      <c r="C695" s="645"/>
      <c r="D695" s="645"/>
      <c r="E695" s="645"/>
      <c r="F695" s="644"/>
      <c r="G695" s="452"/>
      <c r="H695" s="169"/>
      <c r="I695" s="453">
        <f t="shared" si="55"/>
        <v>0</v>
      </c>
      <c r="J695" s="612">
        <f t="shared" si="56"/>
        <v>0</v>
      </c>
      <c r="K695" s="613"/>
      <c r="L695" s="613"/>
      <c r="M695" s="613"/>
      <c r="N695" s="613"/>
      <c r="O695" s="613"/>
      <c r="P695" s="613"/>
    </row>
    <row r="696" spans="2:16" ht="15" customHeight="1" x14ac:dyDescent="0.35">
      <c r="B696" s="38">
        <v>35</v>
      </c>
      <c r="C696" s="645"/>
      <c r="D696" s="645"/>
      <c r="E696" s="645"/>
      <c r="F696" s="644"/>
      <c r="G696" s="452"/>
      <c r="H696" s="169"/>
      <c r="I696" s="453">
        <f t="shared" si="55"/>
        <v>0</v>
      </c>
      <c r="J696" s="612">
        <f t="shared" si="56"/>
        <v>0</v>
      </c>
      <c r="K696" s="613"/>
      <c r="L696" s="613"/>
      <c r="M696" s="613"/>
      <c r="N696" s="613"/>
      <c r="O696" s="613"/>
      <c r="P696" s="613"/>
    </row>
    <row r="697" spans="2:16" ht="15" customHeight="1" x14ac:dyDescent="0.35">
      <c r="B697" s="38">
        <v>36</v>
      </c>
      <c r="C697" s="645"/>
      <c r="D697" s="645"/>
      <c r="E697" s="645"/>
      <c r="F697" s="644"/>
      <c r="G697" s="452"/>
      <c r="H697" s="169"/>
      <c r="I697" s="453">
        <f t="shared" si="55"/>
        <v>0</v>
      </c>
      <c r="J697" s="612">
        <f t="shared" si="56"/>
        <v>0</v>
      </c>
      <c r="K697" s="613"/>
      <c r="L697" s="613"/>
      <c r="M697" s="613"/>
      <c r="N697" s="613"/>
      <c r="O697" s="613"/>
      <c r="P697" s="613"/>
    </row>
    <row r="698" spans="2:16" ht="15" customHeight="1" x14ac:dyDescent="0.35">
      <c r="B698" s="38">
        <v>37</v>
      </c>
      <c r="C698" s="645"/>
      <c r="D698" s="645"/>
      <c r="E698" s="645"/>
      <c r="F698" s="644"/>
      <c r="G698" s="452"/>
      <c r="H698" s="169"/>
      <c r="I698" s="453">
        <f t="shared" si="55"/>
        <v>0</v>
      </c>
      <c r="J698" s="612">
        <f t="shared" si="56"/>
        <v>0</v>
      </c>
      <c r="K698" s="613"/>
      <c r="L698" s="613"/>
      <c r="M698" s="613"/>
      <c r="N698" s="613"/>
      <c r="O698" s="613"/>
      <c r="P698" s="613"/>
    </row>
    <row r="699" spans="2:16" ht="15" customHeight="1" x14ac:dyDescent="0.35">
      <c r="B699" s="38">
        <v>38</v>
      </c>
      <c r="C699" s="645"/>
      <c r="D699" s="645"/>
      <c r="E699" s="645"/>
      <c r="F699" s="644"/>
      <c r="G699" s="452"/>
      <c r="H699" s="169"/>
      <c r="I699" s="453">
        <f t="shared" si="55"/>
        <v>0</v>
      </c>
      <c r="J699" s="612">
        <f t="shared" si="56"/>
        <v>0</v>
      </c>
      <c r="K699" s="613"/>
      <c r="L699" s="613"/>
      <c r="M699" s="613"/>
      <c r="N699" s="613"/>
      <c r="O699" s="613"/>
      <c r="P699" s="613"/>
    </row>
    <row r="700" spans="2:16" ht="15" customHeight="1" x14ac:dyDescent="0.35">
      <c r="B700" s="38">
        <v>39</v>
      </c>
      <c r="C700" s="645"/>
      <c r="D700" s="645"/>
      <c r="E700" s="645"/>
      <c r="F700" s="644"/>
      <c r="G700" s="452"/>
      <c r="H700" s="169"/>
      <c r="I700" s="453">
        <f t="shared" si="55"/>
        <v>0</v>
      </c>
      <c r="J700" s="612">
        <f t="shared" si="56"/>
        <v>0</v>
      </c>
      <c r="K700" s="613"/>
      <c r="L700" s="613"/>
      <c r="M700" s="613"/>
      <c r="N700" s="613"/>
      <c r="O700" s="613"/>
      <c r="P700" s="613"/>
    </row>
    <row r="701" spans="2:16" ht="15" customHeight="1" x14ac:dyDescent="0.35">
      <c r="B701" s="38">
        <v>40</v>
      </c>
      <c r="C701" s="645"/>
      <c r="D701" s="645"/>
      <c r="E701" s="645"/>
      <c r="F701" s="644"/>
      <c r="G701" s="452"/>
      <c r="H701" s="169"/>
      <c r="I701" s="453">
        <f t="shared" si="55"/>
        <v>0</v>
      </c>
      <c r="J701" s="612">
        <f t="shared" si="56"/>
        <v>0</v>
      </c>
      <c r="K701" s="613"/>
      <c r="L701" s="613"/>
      <c r="M701" s="613"/>
      <c r="N701" s="613"/>
      <c r="O701" s="613"/>
      <c r="P701" s="613"/>
    </row>
    <row r="702" spans="2:16" ht="15" customHeight="1" x14ac:dyDescent="0.35">
      <c r="B702" s="38">
        <v>41</v>
      </c>
      <c r="C702" s="645"/>
      <c r="D702" s="645"/>
      <c r="E702" s="645"/>
      <c r="F702" s="644"/>
      <c r="G702" s="452"/>
      <c r="H702" s="169"/>
      <c r="I702" s="453">
        <f t="shared" si="55"/>
        <v>0</v>
      </c>
      <c r="J702" s="612">
        <f t="shared" si="56"/>
        <v>0</v>
      </c>
      <c r="K702" s="613"/>
      <c r="L702" s="613"/>
      <c r="M702" s="613"/>
      <c r="N702" s="613"/>
      <c r="O702" s="613"/>
      <c r="P702" s="613"/>
    </row>
    <row r="703" spans="2:16" ht="15" customHeight="1" x14ac:dyDescent="0.35">
      <c r="B703" s="38">
        <v>42</v>
      </c>
      <c r="C703" s="645"/>
      <c r="D703" s="645"/>
      <c r="E703" s="645"/>
      <c r="F703" s="644"/>
      <c r="G703" s="452"/>
      <c r="H703" s="169"/>
      <c r="I703" s="453">
        <f t="shared" si="55"/>
        <v>0</v>
      </c>
      <c r="J703" s="612">
        <f t="shared" si="56"/>
        <v>0</v>
      </c>
      <c r="K703" s="613"/>
      <c r="L703" s="613"/>
      <c r="M703" s="613"/>
      <c r="N703" s="613"/>
      <c r="O703" s="613"/>
      <c r="P703" s="613"/>
    </row>
    <row r="704" spans="2:16" ht="15" customHeight="1" x14ac:dyDescent="0.35">
      <c r="B704" s="38">
        <v>43</v>
      </c>
      <c r="C704" s="645"/>
      <c r="D704" s="645"/>
      <c r="E704" s="645"/>
      <c r="F704" s="644"/>
      <c r="G704" s="452"/>
      <c r="H704" s="169"/>
      <c r="I704" s="453">
        <f t="shared" si="55"/>
        <v>0</v>
      </c>
      <c r="J704" s="612">
        <f t="shared" si="56"/>
        <v>0</v>
      </c>
      <c r="K704" s="613"/>
      <c r="L704" s="613"/>
      <c r="M704" s="613"/>
      <c r="N704" s="613"/>
      <c r="O704" s="613"/>
      <c r="P704" s="613"/>
    </row>
    <row r="705" spans="2:16" ht="15" customHeight="1" x14ac:dyDescent="0.35">
      <c r="B705" s="38">
        <v>44</v>
      </c>
      <c r="C705" s="645"/>
      <c r="D705" s="645"/>
      <c r="E705" s="645"/>
      <c r="F705" s="644"/>
      <c r="G705" s="452"/>
      <c r="H705" s="169"/>
      <c r="I705" s="453">
        <f t="shared" si="55"/>
        <v>0</v>
      </c>
      <c r="J705" s="612">
        <f t="shared" si="56"/>
        <v>0</v>
      </c>
      <c r="K705" s="613"/>
      <c r="L705" s="613"/>
      <c r="M705" s="613"/>
      <c r="N705" s="613"/>
      <c r="O705" s="613"/>
      <c r="P705" s="613"/>
    </row>
    <row r="706" spans="2:16" ht="15" customHeight="1" x14ac:dyDescent="0.35">
      <c r="B706" s="38">
        <v>45</v>
      </c>
      <c r="C706" s="645"/>
      <c r="D706" s="645"/>
      <c r="E706" s="645"/>
      <c r="F706" s="644"/>
      <c r="G706" s="452"/>
      <c r="H706" s="169"/>
      <c r="I706" s="453">
        <f t="shared" si="55"/>
        <v>0</v>
      </c>
      <c r="J706" s="612">
        <f t="shared" si="56"/>
        <v>0</v>
      </c>
      <c r="K706" s="613"/>
      <c r="L706" s="613"/>
      <c r="M706" s="613"/>
      <c r="N706" s="613"/>
      <c r="O706" s="613"/>
      <c r="P706" s="613"/>
    </row>
    <row r="707" spans="2:16" ht="15" customHeight="1" x14ac:dyDescent="0.35">
      <c r="B707" s="38">
        <v>46</v>
      </c>
      <c r="C707" s="645"/>
      <c r="D707" s="645"/>
      <c r="E707" s="645"/>
      <c r="F707" s="644"/>
      <c r="G707" s="452"/>
      <c r="H707" s="169"/>
      <c r="I707" s="453">
        <f t="shared" si="55"/>
        <v>0</v>
      </c>
      <c r="J707" s="612">
        <f t="shared" si="56"/>
        <v>0</v>
      </c>
      <c r="K707" s="613"/>
      <c r="L707" s="613"/>
      <c r="M707" s="613"/>
      <c r="N707" s="613"/>
      <c r="O707" s="613"/>
      <c r="P707" s="613"/>
    </row>
    <row r="708" spans="2:16" ht="15" customHeight="1" x14ac:dyDescent="0.35">
      <c r="B708" s="38">
        <v>47</v>
      </c>
      <c r="C708" s="645"/>
      <c r="D708" s="645"/>
      <c r="E708" s="645"/>
      <c r="F708" s="644"/>
      <c r="G708" s="452"/>
      <c r="H708" s="169"/>
      <c r="I708" s="453">
        <f t="shared" si="55"/>
        <v>0</v>
      </c>
      <c r="J708" s="612">
        <f t="shared" si="56"/>
        <v>0</v>
      </c>
      <c r="K708" s="613"/>
      <c r="L708" s="613"/>
      <c r="M708" s="613"/>
      <c r="N708" s="613"/>
      <c r="O708" s="613"/>
      <c r="P708" s="613"/>
    </row>
    <row r="709" spans="2:16" ht="15" customHeight="1" x14ac:dyDescent="0.35">
      <c r="B709" s="38">
        <v>48</v>
      </c>
      <c r="C709" s="645"/>
      <c r="D709" s="645"/>
      <c r="E709" s="645"/>
      <c r="F709" s="644"/>
      <c r="G709" s="452"/>
      <c r="H709" s="169"/>
      <c r="I709" s="453">
        <f t="shared" si="55"/>
        <v>0</v>
      </c>
      <c r="J709" s="612">
        <f t="shared" si="56"/>
        <v>0</v>
      </c>
      <c r="K709" s="613"/>
      <c r="L709" s="613"/>
      <c r="M709" s="613"/>
      <c r="N709" s="613"/>
      <c r="O709" s="613"/>
      <c r="P709" s="613"/>
    </row>
    <row r="710" spans="2:16" ht="15" customHeight="1" x14ac:dyDescent="0.35">
      <c r="B710" s="38">
        <v>49</v>
      </c>
      <c r="C710" s="645"/>
      <c r="D710" s="645"/>
      <c r="E710" s="645"/>
      <c r="F710" s="644"/>
      <c r="G710" s="452"/>
      <c r="H710" s="169"/>
      <c r="I710" s="453">
        <f t="shared" si="55"/>
        <v>0</v>
      </c>
      <c r="J710" s="612">
        <f t="shared" si="56"/>
        <v>0</v>
      </c>
      <c r="K710" s="613"/>
      <c r="L710" s="613"/>
      <c r="M710" s="613"/>
      <c r="N710" s="613"/>
      <c r="O710" s="613"/>
      <c r="P710" s="613"/>
    </row>
    <row r="711" spans="2:16" ht="15" customHeight="1" x14ac:dyDescent="0.35">
      <c r="B711" s="38">
        <v>50</v>
      </c>
      <c r="C711" s="279"/>
      <c r="D711" s="279"/>
      <c r="E711" s="279"/>
      <c r="F711" s="280"/>
      <c r="G711" s="452"/>
      <c r="H711" s="169"/>
      <c r="I711" s="453">
        <f t="shared" si="51"/>
        <v>0</v>
      </c>
      <c r="J711" s="612">
        <f t="shared" si="52"/>
        <v>0</v>
      </c>
      <c r="K711" s="613"/>
      <c r="L711" s="613"/>
      <c r="M711" s="613"/>
      <c r="N711" s="613"/>
      <c r="O711" s="613"/>
      <c r="P711" s="613"/>
    </row>
    <row r="712" spans="2:16" ht="15" customHeight="1" x14ac:dyDescent="0.35">
      <c r="B712" s="444" t="s">
        <v>702</v>
      </c>
      <c r="C712" s="444"/>
      <c r="D712" s="444"/>
      <c r="E712" s="444"/>
      <c r="F712" s="444"/>
      <c r="G712" s="444"/>
      <c r="H712" s="444"/>
      <c r="I712" s="444"/>
      <c r="J712" s="444"/>
      <c r="K712" s="449" t="s">
        <v>1001</v>
      </c>
      <c r="L712" s="449"/>
      <c r="M712" s="449"/>
      <c r="N712" s="449"/>
      <c r="O712" s="449"/>
      <c r="P712" s="449"/>
    </row>
    <row r="713" spans="2:16" ht="15" customHeight="1" x14ac:dyDescent="0.35">
      <c r="B713" s="446"/>
      <c r="C713" s="454" t="s">
        <v>95</v>
      </c>
      <c r="D713" s="454"/>
      <c r="E713" s="454"/>
      <c r="F713" s="445"/>
      <c r="G713" s="447" t="s">
        <v>135</v>
      </c>
      <c r="H713" s="435" t="s">
        <v>131</v>
      </c>
      <c r="I713" s="435" t="s">
        <v>130</v>
      </c>
      <c r="J713" s="421" t="s">
        <v>978</v>
      </c>
      <c r="K713" s="421" t="s">
        <v>893</v>
      </c>
      <c r="L713" s="421" t="s">
        <v>894</v>
      </c>
      <c r="M713" s="421" t="s">
        <v>895</v>
      </c>
      <c r="N713" s="421" t="s">
        <v>896</v>
      </c>
      <c r="O713" s="421" t="s">
        <v>897</v>
      </c>
      <c r="P713" s="421" t="s">
        <v>898</v>
      </c>
    </row>
    <row r="714" spans="2:16" ht="15" customHeight="1" x14ac:dyDescent="0.35">
      <c r="B714" s="38">
        <v>1</v>
      </c>
      <c r="C714" s="279"/>
      <c r="D714" s="279"/>
      <c r="E714" s="279"/>
      <c r="F714" s="280"/>
      <c r="G714" s="452"/>
      <c r="H714" s="169"/>
      <c r="I714" s="453">
        <f t="shared" ref="I714:I763" si="57">IF(OR(G714=0,H714=0),0,IF((((($O$5^2*G714^2)/$F$5^2)*H714)/((($O$5^2*G714^2)/$F$5^2)+H714))&lt;(($O$5^2*G714^2)/$F$5^2),ROUND((((($O$5^2*G714^2)/$F$5^2)*H714)/((($O$5^2*G714^2)/$F$5^2)+H714)),0),ROUND((($O$5^2*G714^2)/$F$5^2),0)))</f>
        <v>0</v>
      </c>
      <c r="J714" s="612">
        <f t="shared" ref="J714:J763" si="58">IF(ISERR(SMALL(K714:P714,1)),0,SMALL(K714:P714,1))</f>
        <v>0</v>
      </c>
      <c r="K714" s="613"/>
      <c r="L714" s="613"/>
      <c r="M714" s="613"/>
      <c r="N714" s="613"/>
      <c r="O714" s="613"/>
      <c r="P714" s="613"/>
    </row>
    <row r="715" spans="2:16" ht="15" customHeight="1" x14ac:dyDescent="0.35">
      <c r="B715" s="38">
        <v>2</v>
      </c>
      <c r="C715" s="279"/>
      <c r="D715" s="279"/>
      <c r="E715" s="279"/>
      <c r="F715" s="280"/>
      <c r="G715" s="452"/>
      <c r="H715" s="169"/>
      <c r="I715" s="453">
        <f t="shared" si="57"/>
        <v>0</v>
      </c>
      <c r="J715" s="612">
        <f t="shared" si="58"/>
        <v>0</v>
      </c>
      <c r="K715" s="613"/>
      <c r="L715" s="613"/>
      <c r="M715" s="613"/>
      <c r="N715" s="613"/>
      <c r="O715" s="613"/>
      <c r="P715" s="613"/>
    </row>
    <row r="716" spans="2:16" ht="15" customHeight="1" x14ac:dyDescent="0.35">
      <c r="B716" s="38">
        <v>3</v>
      </c>
      <c r="C716" s="279"/>
      <c r="D716" s="279"/>
      <c r="E716" s="279"/>
      <c r="F716" s="280"/>
      <c r="G716" s="452"/>
      <c r="H716" s="169"/>
      <c r="I716" s="453">
        <f t="shared" si="57"/>
        <v>0</v>
      </c>
      <c r="J716" s="612">
        <f t="shared" si="58"/>
        <v>0</v>
      </c>
      <c r="K716" s="613"/>
      <c r="L716" s="613"/>
      <c r="M716" s="613"/>
      <c r="N716" s="613"/>
      <c r="O716" s="613"/>
      <c r="P716" s="613"/>
    </row>
    <row r="717" spans="2:16" ht="15" customHeight="1" x14ac:dyDescent="0.35">
      <c r="B717" s="38">
        <v>4</v>
      </c>
      <c r="C717" s="279"/>
      <c r="D717" s="279"/>
      <c r="E717" s="279"/>
      <c r="F717" s="280"/>
      <c r="G717" s="452"/>
      <c r="H717" s="169"/>
      <c r="I717" s="453">
        <f t="shared" si="57"/>
        <v>0</v>
      </c>
      <c r="J717" s="612">
        <f t="shared" si="58"/>
        <v>0</v>
      </c>
      <c r="K717" s="613"/>
      <c r="L717" s="613"/>
      <c r="M717" s="613"/>
      <c r="N717" s="613"/>
      <c r="O717" s="613"/>
      <c r="P717" s="613"/>
    </row>
    <row r="718" spans="2:16" ht="15" customHeight="1" x14ac:dyDescent="0.35">
      <c r="B718" s="38">
        <v>5</v>
      </c>
      <c r="C718" s="279"/>
      <c r="D718" s="279"/>
      <c r="E718" s="279"/>
      <c r="F718" s="280"/>
      <c r="G718" s="452"/>
      <c r="H718" s="169"/>
      <c r="I718" s="453">
        <f t="shared" si="57"/>
        <v>0</v>
      </c>
      <c r="J718" s="612">
        <f t="shared" si="58"/>
        <v>0</v>
      </c>
      <c r="K718" s="613"/>
      <c r="L718" s="613"/>
      <c r="M718" s="613"/>
      <c r="N718" s="613"/>
      <c r="O718" s="613"/>
      <c r="P718" s="613"/>
    </row>
    <row r="719" spans="2:16" ht="15" customHeight="1" x14ac:dyDescent="0.35">
      <c r="B719" s="38">
        <v>6</v>
      </c>
      <c r="C719" s="279"/>
      <c r="D719" s="279"/>
      <c r="E719" s="279"/>
      <c r="F719" s="280"/>
      <c r="G719" s="452"/>
      <c r="H719" s="169"/>
      <c r="I719" s="453">
        <f t="shared" si="57"/>
        <v>0</v>
      </c>
      <c r="J719" s="612">
        <f t="shared" si="58"/>
        <v>0</v>
      </c>
      <c r="K719" s="613"/>
      <c r="L719" s="613"/>
      <c r="M719" s="613"/>
      <c r="N719" s="613"/>
      <c r="O719" s="613"/>
      <c r="P719" s="613"/>
    </row>
    <row r="720" spans="2:16" ht="15" customHeight="1" x14ac:dyDescent="0.35">
      <c r="B720" s="38">
        <v>7</v>
      </c>
      <c r="C720" s="279"/>
      <c r="D720" s="279"/>
      <c r="E720" s="279"/>
      <c r="F720" s="280"/>
      <c r="G720" s="452"/>
      <c r="H720" s="169"/>
      <c r="I720" s="453">
        <f t="shared" si="57"/>
        <v>0</v>
      </c>
      <c r="J720" s="612">
        <f t="shared" si="58"/>
        <v>0</v>
      </c>
      <c r="K720" s="613"/>
      <c r="L720" s="613"/>
      <c r="M720" s="613"/>
      <c r="N720" s="613"/>
      <c r="O720" s="613"/>
      <c r="P720" s="613"/>
    </row>
    <row r="721" spans="2:16" ht="15" customHeight="1" x14ac:dyDescent="0.35">
      <c r="B721" s="38">
        <v>8</v>
      </c>
      <c r="C721" s="279"/>
      <c r="D721" s="279"/>
      <c r="E721" s="279"/>
      <c r="F721" s="280"/>
      <c r="G721" s="452"/>
      <c r="H721" s="169"/>
      <c r="I721" s="453">
        <f t="shared" si="57"/>
        <v>0</v>
      </c>
      <c r="J721" s="612">
        <f t="shared" si="58"/>
        <v>0</v>
      </c>
      <c r="K721" s="613"/>
      <c r="L721" s="613"/>
      <c r="M721" s="613"/>
      <c r="N721" s="613"/>
      <c r="O721" s="613"/>
      <c r="P721" s="613"/>
    </row>
    <row r="722" spans="2:16" ht="15" customHeight="1" x14ac:dyDescent="0.35">
      <c r="B722" s="38">
        <v>9</v>
      </c>
      <c r="C722" s="279"/>
      <c r="D722" s="279"/>
      <c r="E722" s="279"/>
      <c r="F722" s="280"/>
      <c r="G722" s="452"/>
      <c r="H722" s="169"/>
      <c r="I722" s="453">
        <f t="shared" si="57"/>
        <v>0</v>
      </c>
      <c r="J722" s="612">
        <f t="shared" si="58"/>
        <v>0</v>
      </c>
      <c r="K722" s="613"/>
      <c r="L722" s="613"/>
      <c r="M722" s="613"/>
      <c r="N722" s="613"/>
      <c r="O722" s="613"/>
      <c r="P722" s="613"/>
    </row>
    <row r="723" spans="2:16" ht="15" customHeight="1" x14ac:dyDescent="0.35">
      <c r="B723" s="38">
        <v>10</v>
      </c>
      <c r="C723" s="279"/>
      <c r="D723" s="279"/>
      <c r="E723" s="279"/>
      <c r="F723" s="280"/>
      <c r="G723" s="452"/>
      <c r="H723" s="169"/>
      <c r="I723" s="453">
        <f t="shared" si="57"/>
        <v>0</v>
      </c>
      <c r="J723" s="612">
        <f t="shared" si="58"/>
        <v>0</v>
      </c>
      <c r="K723" s="613"/>
      <c r="L723" s="613"/>
      <c r="M723" s="613"/>
      <c r="N723" s="613"/>
      <c r="O723" s="613"/>
      <c r="P723" s="613"/>
    </row>
    <row r="724" spans="2:16" ht="15" customHeight="1" x14ac:dyDescent="0.35">
      <c r="B724" s="38">
        <v>11</v>
      </c>
      <c r="C724" s="279"/>
      <c r="D724" s="279"/>
      <c r="E724" s="279"/>
      <c r="F724" s="280"/>
      <c r="G724" s="452"/>
      <c r="H724" s="169"/>
      <c r="I724" s="453">
        <f t="shared" si="57"/>
        <v>0</v>
      </c>
      <c r="J724" s="612">
        <f t="shared" si="58"/>
        <v>0</v>
      </c>
      <c r="K724" s="613"/>
      <c r="L724" s="613"/>
      <c r="M724" s="613"/>
      <c r="N724" s="613"/>
      <c r="O724" s="613"/>
      <c r="P724" s="613"/>
    </row>
    <row r="725" spans="2:16" ht="15" customHeight="1" x14ac:dyDescent="0.35">
      <c r="B725" s="38">
        <v>12</v>
      </c>
      <c r="C725" s="279"/>
      <c r="D725" s="279"/>
      <c r="E725" s="279"/>
      <c r="F725" s="280"/>
      <c r="G725" s="452"/>
      <c r="H725" s="169"/>
      <c r="I725" s="453">
        <f t="shared" si="57"/>
        <v>0</v>
      </c>
      <c r="J725" s="612">
        <f t="shared" si="58"/>
        <v>0</v>
      </c>
      <c r="K725" s="613"/>
      <c r="L725" s="613"/>
      <c r="M725" s="613"/>
      <c r="N725" s="613"/>
      <c r="O725" s="613"/>
      <c r="P725" s="613"/>
    </row>
    <row r="726" spans="2:16" ht="15" customHeight="1" x14ac:dyDescent="0.35">
      <c r="B726" s="38">
        <v>13</v>
      </c>
      <c r="C726" s="279"/>
      <c r="D726" s="279"/>
      <c r="E726" s="279"/>
      <c r="F726" s="280"/>
      <c r="G726" s="452"/>
      <c r="H726" s="169"/>
      <c r="I726" s="453">
        <f t="shared" si="57"/>
        <v>0</v>
      </c>
      <c r="J726" s="612">
        <f t="shared" si="58"/>
        <v>0</v>
      </c>
      <c r="K726" s="613"/>
      <c r="L726" s="613"/>
      <c r="M726" s="613"/>
      <c r="N726" s="613"/>
      <c r="O726" s="613"/>
      <c r="P726" s="613"/>
    </row>
    <row r="727" spans="2:16" ht="15" customHeight="1" x14ac:dyDescent="0.35">
      <c r="B727" s="38">
        <v>14</v>
      </c>
      <c r="C727" s="279"/>
      <c r="D727" s="279"/>
      <c r="E727" s="279"/>
      <c r="F727" s="280"/>
      <c r="G727" s="452"/>
      <c r="H727" s="169"/>
      <c r="I727" s="453">
        <f t="shared" si="57"/>
        <v>0</v>
      </c>
      <c r="J727" s="612">
        <f t="shared" si="58"/>
        <v>0</v>
      </c>
      <c r="K727" s="613"/>
      <c r="L727" s="613"/>
      <c r="M727" s="613"/>
      <c r="N727" s="613"/>
      <c r="O727" s="613"/>
      <c r="P727" s="613"/>
    </row>
    <row r="728" spans="2:16" ht="15" customHeight="1" x14ac:dyDescent="0.35">
      <c r="B728" s="38">
        <v>15</v>
      </c>
      <c r="C728" s="279"/>
      <c r="D728" s="279"/>
      <c r="E728" s="279"/>
      <c r="F728" s="280"/>
      <c r="G728" s="452"/>
      <c r="H728" s="169"/>
      <c r="I728" s="453">
        <f t="shared" si="57"/>
        <v>0</v>
      </c>
      <c r="J728" s="612">
        <f t="shared" si="58"/>
        <v>0</v>
      </c>
      <c r="K728" s="613"/>
      <c r="L728" s="613"/>
      <c r="M728" s="613"/>
      <c r="N728" s="613"/>
      <c r="O728" s="613"/>
      <c r="P728" s="613"/>
    </row>
    <row r="729" spans="2:16" ht="15" customHeight="1" x14ac:dyDescent="0.35">
      <c r="B729" s="38">
        <v>16</v>
      </c>
      <c r="C729" s="279"/>
      <c r="D729" s="279"/>
      <c r="E729" s="279"/>
      <c r="F729" s="280"/>
      <c r="G729" s="452"/>
      <c r="H729" s="169"/>
      <c r="I729" s="453">
        <f t="shared" si="57"/>
        <v>0</v>
      </c>
      <c r="J729" s="612">
        <f t="shared" si="58"/>
        <v>0</v>
      </c>
      <c r="K729" s="613"/>
      <c r="L729" s="613"/>
      <c r="M729" s="613"/>
      <c r="N729" s="613"/>
      <c r="O729" s="613"/>
      <c r="P729" s="613"/>
    </row>
    <row r="730" spans="2:16" ht="15" customHeight="1" x14ac:dyDescent="0.35">
      <c r="B730" s="38">
        <v>17</v>
      </c>
      <c r="C730" s="279"/>
      <c r="D730" s="279"/>
      <c r="E730" s="279"/>
      <c r="F730" s="280"/>
      <c r="G730" s="452"/>
      <c r="H730" s="169"/>
      <c r="I730" s="453">
        <f t="shared" si="57"/>
        <v>0</v>
      </c>
      <c r="J730" s="612">
        <f t="shared" si="58"/>
        <v>0</v>
      </c>
      <c r="K730" s="613"/>
      <c r="L730" s="613"/>
      <c r="M730" s="613"/>
      <c r="N730" s="613"/>
      <c r="O730" s="613"/>
      <c r="P730" s="613"/>
    </row>
    <row r="731" spans="2:16" ht="15" customHeight="1" x14ac:dyDescent="0.35">
      <c r="B731" s="38">
        <v>18</v>
      </c>
      <c r="C731" s="279"/>
      <c r="D731" s="279"/>
      <c r="E731" s="279"/>
      <c r="F731" s="280"/>
      <c r="G731" s="452"/>
      <c r="H731" s="169"/>
      <c r="I731" s="453">
        <f t="shared" si="57"/>
        <v>0</v>
      </c>
      <c r="J731" s="612">
        <f t="shared" si="58"/>
        <v>0</v>
      </c>
      <c r="K731" s="613"/>
      <c r="L731" s="613"/>
      <c r="M731" s="613"/>
      <c r="N731" s="613"/>
      <c r="O731" s="613"/>
      <c r="P731" s="613"/>
    </row>
    <row r="732" spans="2:16" ht="15" customHeight="1" x14ac:dyDescent="0.35">
      <c r="B732" s="38">
        <v>19</v>
      </c>
      <c r="C732" s="279"/>
      <c r="D732" s="279"/>
      <c r="E732" s="279"/>
      <c r="F732" s="280"/>
      <c r="G732" s="452"/>
      <c r="H732" s="169"/>
      <c r="I732" s="453">
        <f t="shared" si="57"/>
        <v>0</v>
      </c>
      <c r="J732" s="612">
        <f t="shared" si="58"/>
        <v>0</v>
      </c>
      <c r="K732" s="613"/>
      <c r="L732" s="613"/>
      <c r="M732" s="613"/>
      <c r="N732" s="613"/>
      <c r="O732" s="613"/>
      <c r="P732" s="613"/>
    </row>
    <row r="733" spans="2:16" ht="15" customHeight="1" x14ac:dyDescent="0.35">
      <c r="B733" s="38">
        <v>20</v>
      </c>
      <c r="C733" s="645"/>
      <c r="D733" s="645"/>
      <c r="E733" s="645"/>
      <c r="F733" s="644"/>
      <c r="G733" s="452"/>
      <c r="H733" s="169"/>
      <c r="I733" s="453">
        <f t="shared" ref="I733:I744" si="59">IF(OR(G733=0,H733=0),0,IF((((($O$5^2*G733^2)/$F$5^2)*H733)/((($O$5^2*G733^2)/$F$5^2)+H733))&lt;(($O$5^2*G733^2)/$F$5^2),ROUND((((($O$5^2*G733^2)/$F$5^2)*H733)/((($O$5^2*G733^2)/$F$5^2)+H733)),0),ROUND((($O$5^2*G733^2)/$F$5^2),0)))</f>
        <v>0</v>
      </c>
      <c r="J733" s="612">
        <f t="shared" ref="J733:J744" si="60">IF(ISERR(SMALL(K733:P733,1)),0,SMALL(K733:P733,1))</f>
        <v>0</v>
      </c>
      <c r="K733" s="613"/>
      <c r="L733" s="613"/>
      <c r="M733" s="613"/>
      <c r="N733" s="613"/>
      <c r="O733" s="613"/>
      <c r="P733" s="613"/>
    </row>
    <row r="734" spans="2:16" ht="15" customHeight="1" x14ac:dyDescent="0.35">
      <c r="B734" s="38">
        <v>21</v>
      </c>
      <c r="C734" s="645"/>
      <c r="D734" s="645"/>
      <c r="E734" s="645"/>
      <c r="F734" s="644"/>
      <c r="G734" s="452"/>
      <c r="H734" s="169"/>
      <c r="I734" s="453">
        <f t="shared" si="59"/>
        <v>0</v>
      </c>
      <c r="J734" s="612">
        <f t="shared" si="60"/>
        <v>0</v>
      </c>
      <c r="K734" s="613"/>
      <c r="L734" s="613"/>
      <c r="M734" s="613"/>
      <c r="N734" s="613"/>
      <c r="O734" s="613"/>
      <c r="P734" s="613"/>
    </row>
    <row r="735" spans="2:16" ht="15" customHeight="1" x14ac:dyDescent="0.35">
      <c r="B735" s="38">
        <v>22</v>
      </c>
      <c r="C735" s="645"/>
      <c r="D735" s="645"/>
      <c r="E735" s="645"/>
      <c r="F735" s="644"/>
      <c r="G735" s="452"/>
      <c r="H735" s="169"/>
      <c r="I735" s="453">
        <f t="shared" si="59"/>
        <v>0</v>
      </c>
      <c r="J735" s="612">
        <f t="shared" si="60"/>
        <v>0</v>
      </c>
      <c r="K735" s="613"/>
      <c r="L735" s="613"/>
      <c r="M735" s="613"/>
      <c r="N735" s="613"/>
      <c r="O735" s="613"/>
      <c r="P735" s="613"/>
    </row>
    <row r="736" spans="2:16" ht="15" customHeight="1" x14ac:dyDescent="0.35">
      <c r="B736" s="38">
        <v>23</v>
      </c>
      <c r="C736" s="645"/>
      <c r="D736" s="645"/>
      <c r="E736" s="645"/>
      <c r="F736" s="644"/>
      <c r="G736" s="452"/>
      <c r="H736" s="169"/>
      <c r="I736" s="453">
        <f t="shared" si="59"/>
        <v>0</v>
      </c>
      <c r="J736" s="612">
        <f t="shared" si="60"/>
        <v>0</v>
      </c>
      <c r="K736" s="613"/>
      <c r="L736" s="613"/>
      <c r="M736" s="613"/>
      <c r="N736" s="613"/>
      <c r="O736" s="613"/>
      <c r="P736" s="613"/>
    </row>
    <row r="737" spans="2:16" ht="15" customHeight="1" x14ac:dyDescent="0.35">
      <c r="B737" s="38">
        <v>24</v>
      </c>
      <c r="C737" s="645"/>
      <c r="D737" s="645"/>
      <c r="E737" s="645"/>
      <c r="F737" s="644"/>
      <c r="G737" s="452"/>
      <c r="H737" s="169"/>
      <c r="I737" s="453">
        <f t="shared" si="59"/>
        <v>0</v>
      </c>
      <c r="J737" s="612">
        <f t="shared" si="60"/>
        <v>0</v>
      </c>
      <c r="K737" s="613"/>
      <c r="L737" s="613"/>
      <c r="M737" s="613"/>
      <c r="N737" s="613"/>
      <c r="O737" s="613"/>
      <c r="P737" s="613"/>
    </row>
    <row r="738" spans="2:16" ht="15" customHeight="1" x14ac:dyDescent="0.35">
      <c r="B738" s="38">
        <v>25</v>
      </c>
      <c r="C738" s="645"/>
      <c r="D738" s="645"/>
      <c r="E738" s="645"/>
      <c r="F738" s="644"/>
      <c r="G738" s="452"/>
      <c r="H738" s="169"/>
      <c r="I738" s="453">
        <f t="shared" si="59"/>
        <v>0</v>
      </c>
      <c r="J738" s="612">
        <f t="shared" si="60"/>
        <v>0</v>
      </c>
      <c r="K738" s="613"/>
      <c r="L738" s="613"/>
      <c r="M738" s="613"/>
      <c r="N738" s="613"/>
      <c r="O738" s="613"/>
      <c r="P738" s="613"/>
    </row>
    <row r="739" spans="2:16" ht="15" customHeight="1" x14ac:dyDescent="0.35">
      <c r="B739" s="38">
        <v>26</v>
      </c>
      <c r="C739" s="645"/>
      <c r="D739" s="645"/>
      <c r="E739" s="645"/>
      <c r="F739" s="644"/>
      <c r="G739" s="452"/>
      <c r="H739" s="169"/>
      <c r="I739" s="453">
        <f t="shared" si="59"/>
        <v>0</v>
      </c>
      <c r="J739" s="612">
        <f t="shared" si="60"/>
        <v>0</v>
      </c>
      <c r="K739" s="613"/>
      <c r="L739" s="613"/>
      <c r="M739" s="613"/>
      <c r="N739" s="613"/>
      <c r="O739" s="613"/>
      <c r="P739" s="613"/>
    </row>
    <row r="740" spans="2:16" ht="15" customHeight="1" x14ac:dyDescent="0.35">
      <c r="B740" s="38">
        <v>27</v>
      </c>
      <c r="C740" s="645"/>
      <c r="D740" s="645"/>
      <c r="E740" s="645"/>
      <c r="F740" s="644"/>
      <c r="G740" s="452"/>
      <c r="H740" s="169"/>
      <c r="I740" s="453">
        <f t="shared" si="59"/>
        <v>0</v>
      </c>
      <c r="J740" s="612">
        <f t="shared" si="60"/>
        <v>0</v>
      </c>
      <c r="K740" s="613"/>
      <c r="L740" s="613"/>
      <c r="M740" s="613"/>
      <c r="N740" s="613"/>
      <c r="O740" s="613"/>
      <c r="P740" s="613"/>
    </row>
    <row r="741" spans="2:16" ht="15" customHeight="1" x14ac:dyDescent="0.35">
      <c r="B741" s="38">
        <v>28</v>
      </c>
      <c r="C741" s="645"/>
      <c r="D741" s="645"/>
      <c r="E741" s="645"/>
      <c r="F741" s="644"/>
      <c r="G741" s="452"/>
      <c r="H741" s="169"/>
      <c r="I741" s="453">
        <f t="shared" si="59"/>
        <v>0</v>
      </c>
      <c r="J741" s="612">
        <f t="shared" si="60"/>
        <v>0</v>
      </c>
      <c r="K741" s="613"/>
      <c r="L741" s="613"/>
      <c r="M741" s="613"/>
      <c r="N741" s="613"/>
      <c r="O741" s="613"/>
      <c r="P741" s="613"/>
    </row>
    <row r="742" spans="2:16" ht="15" customHeight="1" x14ac:dyDescent="0.35">
      <c r="B742" s="38">
        <v>29</v>
      </c>
      <c r="C742" s="645"/>
      <c r="D742" s="645"/>
      <c r="E742" s="645"/>
      <c r="F742" s="644"/>
      <c r="G742" s="452"/>
      <c r="H742" s="169"/>
      <c r="I742" s="453">
        <f t="shared" si="59"/>
        <v>0</v>
      </c>
      <c r="J742" s="612">
        <f t="shared" si="60"/>
        <v>0</v>
      </c>
      <c r="K742" s="613"/>
      <c r="L742" s="613"/>
      <c r="M742" s="613"/>
      <c r="N742" s="613"/>
      <c r="O742" s="613"/>
      <c r="P742" s="613"/>
    </row>
    <row r="743" spans="2:16" ht="15" customHeight="1" x14ac:dyDescent="0.35">
      <c r="B743" s="38">
        <v>30</v>
      </c>
      <c r="C743" s="645"/>
      <c r="D743" s="645"/>
      <c r="E743" s="645"/>
      <c r="F743" s="644"/>
      <c r="G743" s="452"/>
      <c r="H743" s="169"/>
      <c r="I743" s="453">
        <f t="shared" si="59"/>
        <v>0</v>
      </c>
      <c r="J743" s="612">
        <f t="shared" si="60"/>
        <v>0</v>
      </c>
      <c r="K743" s="613"/>
      <c r="L743" s="613"/>
      <c r="M743" s="613"/>
      <c r="N743" s="613"/>
      <c r="O743" s="613"/>
      <c r="P743" s="613"/>
    </row>
    <row r="744" spans="2:16" ht="15" customHeight="1" x14ac:dyDescent="0.35">
      <c r="B744" s="38">
        <v>31</v>
      </c>
      <c r="C744" s="645"/>
      <c r="D744" s="645"/>
      <c r="E744" s="645"/>
      <c r="F744" s="644"/>
      <c r="G744" s="452"/>
      <c r="H744" s="169"/>
      <c r="I744" s="453">
        <f t="shared" si="59"/>
        <v>0</v>
      </c>
      <c r="J744" s="612">
        <f t="shared" si="60"/>
        <v>0</v>
      </c>
      <c r="K744" s="613"/>
      <c r="L744" s="613"/>
      <c r="M744" s="613"/>
      <c r="N744" s="613"/>
      <c r="O744" s="613"/>
      <c r="P744" s="613"/>
    </row>
    <row r="745" spans="2:16" ht="15" customHeight="1" x14ac:dyDescent="0.35">
      <c r="B745" s="38">
        <v>32</v>
      </c>
      <c r="C745" s="645"/>
      <c r="D745" s="645"/>
      <c r="E745" s="645"/>
      <c r="F745" s="644"/>
      <c r="G745" s="452"/>
      <c r="H745" s="169"/>
      <c r="I745" s="453">
        <f t="shared" ref="I745:I762" si="61">IF(OR(G745=0,H745=0),0,IF((((($O$5^2*G745^2)/$F$5^2)*H745)/((($O$5^2*G745^2)/$F$5^2)+H745))&lt;(($O$5^2*G745^2)/$F$5^2),ROUND((((($O$5^2*G745^2)/$F$5^2)*H745)/((($O$5^2*G745^2)/$F$5^2)+H745)),0),ROUND((($O$5^2*G745^2)/$F$5^2),0)))</f>
        <v>0</v>
      </c>
      <c r="J745" s="612">
        <f t="shared" ref="J745:J762" si="62">IF(ISERR(SMALL(K745:P745,1)),0,SMALL(K745:P745,1))</f>
        <v>0</v>
      </c>
      <c r="K745" s="613"/>
      <c r="L745" s="613"/>
      <c r="M745" s="613"/>
      <c r="N745" s="613"/>
      <c r="O745" s="613"/>
      <c r="P745" s="613"/>
    </row>
    <row r="746" spans="2:16" ht="15" customHeight="1" x14ac:dyDescent="0.35">
      <c r="B746" s="38">
        <v>33</v>
      </c>
      <c r="C746" s="645"/>
      <c r="D746" s="645"/>
      <c r="E746" s="645"/>
      <c r="F746" s="644"/>
      <c r="G746" s="452"/>
      <c r="H746" s="169"/>
      <c r="I746" s="453">
        <f t="shared" si="61"/>
        <v>0</v>
      </c>
      <c r="J746" s="612">
        <f t="shared" si="62"/>
        <v>0</v>
      </c>
      <c r="K746" s="613"/>
      <c r="L746" s="613"/>
      <c r="M746" s="613"/>
      <c r="N746" s="613"/>
      <c r="O746" s="613"/>
      <c r="P746" s="613"/>
    </row>
    <row r="747" spans="2:16" ht="15" customHeight="1" x14ac:dyDescent="0.35">
      <c r="B747" s="38">
        <v>34</v>
      </c>
      <c r="C747" s="645"/>
      <c r="D747" s="645"/>
      <c r="E747" s="645"/>
      <c r="F747" s="644"/>
      <c r="G747" s="452"/>
      <c r="H747" s="169"/>
      <c r="I747" s="453">
        <f t="shared" si="61"/>
        <v>0</v>
      </c>
      <c r="J747" s="612">
        <f t="shared" si="62"/>
        <v>0</v>
      </c>
      <c r="K747" s="613"/>
      <c r="L747" s="613"/>
      <c r="M747" s="613"/>
      <c r="N747" s="613"/>
      <c r="O747" s="613"/>
      <c r="P747" s="613"/>
    </row>
    <row r="748" spans="2:16" ht="15" customHeight="1" x14ac:dyDescent="0.35">
      <c r="B748" s="38">
        <v>35</v>
      </c>
      <c r="C748" s="645"/>
      <c r="D748" s="645"/>
      <c r="E748" s="645"/>
      <c r="F748" s="644"/>
      <c r="G748" s="452"/>
      <c r="H748" s="169"/>
      <c r="I748" s="453">
        <f t="shared" si="61"/>
        <v>0</v>
      </c>
      <c r="J748" s="612">
        <f t="shared" si="62"/>
        <v>0</v>
      </c>
      <c r="K748" s="613"/>
      <c r="L748" s="613"/>
      <c r="M748" s="613"/>
      <c r="N748" s="613"/>
      <c r="O748" s="613"/>
      <c r="P748" s="613"/>
    </row>
    <row r="749" spans="2:16" ht="15" customHeight="1" x14ac:dyDescent="0.35">
      <c r="B749" s="38">
        <v>36</v>
      </c>
      <c r="C749" s="645"/>
      <c r="D749" s="645"/>
      <c r="E749" s="645"/>
      <c r="F749" s="644"/>
      <c r="G749" s="452"/>
      <c r="H749" s="169"/>
      <c r="I749" s="453">
        <f t="shared" si="61"/>
        <v>0</v>
      </c>
      <c r="J749" s="612">
        <f t="shared" si="62"/>
        <v>0</v>
      </c>
      <c r="K749" s="613"/>
      <c r="L749" s="613"/>
      <c r="M749" s="613"/>
      <c r="N749" s="613"/>
      <c r="O749" s="613"/>
      <c r="P749" s="613"/>
    </row>
    <row r="750" spans="2:16" ht="15" customHeight="1" x14ac:dyDescent="0.35">
      <c r="B750" s="38">
        <v>37</v>
      </c>
      <c r="C750" s="645"/>
      <c r="D750" s="645"/>
      <c r="E750" s="645"/>
      <c r="F750" s="644"/>
      <c r="G750" s="452"/>
      <c r="H750" s="169"/>
      <c r="I750" s="453">
        <f t="shared" si="61"/>
        <v>0</v>
      </c>
      <c r="J750" s="612">
        <f t="shared" si="62"/>
        <v>0</v>
      </c>
      <c r="K750" s="613"/>
      <c r="L750" s="613"/>
      <c r="M750" s="613"/>
      <c r="N750" s="613"/>
      <c r="O750" s="613"/>
      <c r="P750" s="613"/>
    </row>
    <row r="751" spans="2:16" ht="15" customHeight="1" x14ac:dyDescent="0.35">
      <c r="B751" s="38">
        <v>38</v>
      </c>
      <c r="C751" s="645"/>
      <c r="D751" s="645"/>
      <c r="E751" s="645"/>
      <c r="F751" s="644"/>
      <c r="G751" s="452"/>
      <c r="H751" s="169"/>
      <c r="I751" s="453">
        <f t="shared" si="61"/>
        <v>0</v>
      </c>
      <c r="J751" s="612">
        <f t="shared" si="62"/>
        <v>0</v>
      </c>
      <c r="K751" s="613"/>
      <c r="L751" s="613"/>
      <c r="M751" s="613"/>
      <c r="N751" s="613"/>
      <c r="O751" s="613"/>
      <c r="P751" s="613"/>
    </row>
    <row r="752" spans="2:16" ht="15" customHeight="1" x14ac:dyDescent="0.35">
      <c r="B752" s="38">
        <v>39</v>
      </c>
      <c r="C752" s="645"/>
      <c r="D752" s="645"/>
      <c r="E752" s="645"/>
      <c r="F752" s="644"/>
      <c r="G752" s="452"/>
      <c r="H752" s="169"/>
      <c r="I752" s="453">
        <f t="shared" si="61"/>
        <v>0</v>
      </c>
      <c r="J752" s="612">
        <f t="shared" si="62"/>
        <v>0</v>
      </c>
      <c r="K752" s="613"/>
      <c r="L752" s="613"/>
      <c r="M752" s="613"/>
      <c r="N752" s="613"/>
      <c r="O752" s="613"/>
      <c r="P752" s="613"/>
    </row>
    <row r="753" spans="2:16" ht="15" customHeight="1" x14ac:dyDescent="0.35">
      <c r="B753" s="38">
        <v>40</v>
      </c>
      <c r="C753" s="645"/>
      <c r="D753" s="645"/>
      <c r="E753" s="645"/>
      <c r="F753" s="644"/>
      <c r="G753" s="452"/>
      <c r="H753" s="169"/>
      <c r="I753" s="453">
        <f t="shared" si="61"/>
        <v>0</v>
      </c>
      <c r="J753" s="612">
        <f t="shared" si="62"/>
        <v>0</v>
      </c>
      <c r="K753" s="613"/>
      <c r="L753" s="613"/>
      <c r="M753" s="613"/>
      <c r="N753" s="613"/>
      <c r="O753" s="613"/>
      <c r="P753" s="613"/>
    </row>
    <row r="754" spans="2:16" ht="15" customHeight="1" x14ac:dyDescent="0.35">
      <c r="B754" s="38">
        <v>41</v>
      </c>
      <c r="C754" s="645"/>
      <c r="D754" s="645"/>
      <c r="E754" s="645"/>
      <c r="F754" s="644"/>
      <c r="G754" s="452"/>
      <c r="H754" s="169"/>
      <c r="I754" s="453">
        <f t="shared" si="61"/>
        <v>0</v>
      </c>
      <c r="J754" s="612">
        <f t="shared" si="62"/>
        <v>0</v>
      </c>
      <c r="K754" s="613"/>
      <c r="L754" s="613"/>
      <c r="M754" s="613"/>
      <c r="N754" s="613"/>
      <c r="O754" s="613"/>
      <c r="P754" s="613"/>
    </row>
    <row r="755" spans="2:16" ht="15" customHeight="1" x14ac:dyDescent="0.35">
      <c r="B755" s="38">
        <v>42</v>
      </c>
      <c r="C755" s="645"/>
      <c r="D755" s="645"/>
      <c r="E755" s="645"/>
      <c r="F755" s="644"/>
      <c r="G755" s="452"/>
      <c r="H755" s="169"/>
      <c r="I755" s="453">
        <f t="shared" si="61"/>
        <v>0</v>
      </c>
      <c r="J755" s="612">
        <f t="shared" si="62"/>
        <v>0</v>
      </c>
      <c r="K755" s="613"/>
      <c r="L755" s="613"/>
      <c r="M755" s="613"/>
      <c r="N755" s="613"/>
      <c r="O755" s="613"/>
      <c r="P755" s="613"/>
    </row>
    <row r="756" spans="2:16" ht="15" customHeight="1" x14ac:dyDescent="0.35">
      <c r="B756" s="38">
        <v>43</v>
      </c>
      <c r="C756" s="645"/>
      <c r="D756" s="645"/>
      <c r="E756" s="645"/>
      <c r="F756" s="644"/>
      <c r="G756" s="452"/>
      <c r="H756" s="169"/>
      <c r="I756" s="453">
        <f t="shared" si="61"/>
        <v>0</v>
      </c>
      <c r="J756" s="612">
        <f t="shared" si="62"/>
        <v>0</v>
      </c>
      <c r="K756" s="613"/>
      <c r="L756" s="613"/>
      <c r="M756" s="613"/>
      <c r="N756" s="613"/>
      <c r="O756" s="613"/>
      <c r="P756" s="613"/>
    </row>
    <row r="757" spans="2:16" ht="15" customHeight="1" x14ac:dyDescent="0.35">
      <c r="B757" s="38">
        <v>44</v>
      </c>
      <c r="C757" s="645"/>
      <c r="D757" s="645"/>
      <c r="E757" s="645"/>
      <c r="F757" s="644"/>
      <c r="G757" s="452"/>
      <c r="H757" s="169"/>
      <c r="I757" s="453">
        <f t="shared" si="61"/>
        <v>0</v>
      </c>
      <c r="J757" s="612">
        <f t="shared" si="62"/>
        <v>0</v>
      </c>
      <c r="K757" s="613"/>
      <c r="L757" s="613"/>
      <c r="M757" s="613"/>
      <c r="N757" s="613"/>
      <c r="O757" s="613"/>
      <c r="P757" s="613"/>
    </row>
    <row r="758" spans="2:16" ht="15" customHeight="1" x14ac:dyDescent="0.35">
      <c r="B758" s="38">
        <v>45</v>
      </c>
      <c r="C758" s="645"/>
      <c r="D758" s="645"/>
      <c r="E758" s="645"/>
      <c r="F758" s="644"/>
      <c r="G758" s="452"/>
      <c r="H758" s="169"/>
      <c r="I758" s="453">
        <f t="shared" si="61"/>
        <v>0</v>
      </c>
      <c r="J758" s="612">
        <f t="shared" si="62"/>
        <v>0</v>
      </c>
      <c r="K758" s="613"/>
      <c r="L758" s="613"/>
      <c r="M758" s="613"/>
      <c r="N758" s="613"/>
      <c r="O758" s="613"/>
      <c r="P758" s="613"/>
    </row>
    <row r="759" spans="2:16" ht="15" customHeight="1" x14ac:dyDescent="0.35">
      <c r="B759" s="38">
        <v>46</v>
      </c>
      <c r="C759" s="645"/>
      <c r="D759" s="645"/>
      <c r="E759" s="645"/>
      <c r="F759" s="644"/>
      <c r="G759" s="452"/>
      <c r="H759" s="169"/>
      <c r="I759" s="453">
        <f t="shared" si="61"/>
        <v>0</v>
      </c>
      <c r="J759" s="612">
        <f t="shared" si="62"/>
        <v>0</v>
      </c>
      <c r="K759" s="613"/>
      <c r="L759" s="613"/>
      <c r="M759" s="613"/>
      <c r="N759" s="613"/>
      <c r="O759" s="613"/>
      <c r="P759" s="613"/>
    </row>
    <row r="760" spans="2:16" ht="15" customHeight="1" x14ac:dyDescent="0.35">
      <c r="B760" s="38">
        <v>47</v>
      </c>
      <c r="C760" s="645"/>
      <c r="D760" s="645"/>
      <c r="E760" s="645"/>
      <c r="F760" s="644"/>
      <c r="G760" s="452"/>
      <c r="H760" s="169"/>
      <c r="I760" s="453">
        <f t="shared" si="61"/>
        <v>0</v>
      </c>
      <c r="J760" s="612">
        <f t="shared" si="62"/>
        <v>0</v>
      </c>
      <c r="K760" s="613"/>
      <c r="L760" s="613"/>
      <c r="M760" s="613"/>
      <c r="N760" s="613"/>
      <c r="O760" s="613"/>
      <c r="P760" s="613"/>
    </row>
    <row r="761" spans="2:16" ht="15" customHeight="1" x14ac:dyDescent="0.35">
      <c r="B761" s="38">
        <v>48</v>
      </c>
      <c r="C761" s="645"/>
      <c r="D761" s="645"/>
      <c r="E761" s="645"/>
      <c r="F761" s="644"/>
      <c r="G761" s="452"/>
      <c r="H761" s="169"/>
      <c r="I761" s="453">
        <f t="shared" si="61"/>
        <v>0</v>
      </c>
      <c r="J761" s="612">
        <f t="shared" si="62"/>
        <v>0</v>
      </c>
      <c r="K761" s="613"/>
      <c r="L761" s="613"/>
      <c r="M761" s="613"/>
      <c r="N761" s="613"/>
      <c r="O761" s="613"/>
      <c r="P761" s="613"/>
    </row>
    <row r="762" spans="2:16" ht="15" customHeight="1" x14ac:dyDescent="0.35">
      <c r="B762" s="38">
        <v>49</v>
      </c>
      <c r="C762" s="645"/>
      <c r="D762" s="645"/>
      <c r="E762" s="645"/>
      <c r="F762" s="644"/>
      <c r="G762" s="452"/>
      <c r="H762" s="169"/>
      <c r="I762" s="453">
        <f t="shared" si="61"/>
        <v>0</v>
      </c>
      <c r="J762" s="612">
        <f t="shared" si="62"/>
        <v>0</v>
      </c>
      <c r="K762" s="613"/>
      <c r="L762" s="613"/>
      <c r="M762" s="613"/>
      <c r="N762" s="613"/>
      <c r="O762" s="613"/>
      <c r="P762" s="613"/>
    </row>
    <row r="763" spans="2:16" ht="15" customHeight="1" x14ac:dyDescent="0.35">
      <c r="B763" s="38">
        <v>50</v>
      </c>
      <c r="C763" s="279"/>
      <c r="D763" s="279"/>
      <c r="E763" s="279"/>
      <c r="F763" s="280"/>
      <c r="G763" s="452"/>
      <c r="H763" s="169"/>
      <c r="I763" s="453">
        <f t="shared" si="57"/>
        <v>0</v>
      </c>
      <c r="J763" s="612">
        <f t="shared" si="58"/>
        <v>0</v>
      </c>
      <c r="K763" s="613"/>
      <c r="L763" s="613"/>
      <c r="M763" s="613"/>
      <c r="N763" s="613"/>
      <c r="O763" s="613"/>
      <c r="P763" s="613"/>
    </row>
    <row r="764" spans="2:16" s="175" customFormat="1" ht="15" customHeight="1" x14ac:dyDescent="0.35">
      <c r="B764" s="455" t="s">
        <v>989</v>
      </c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</row>
    <row r="765" spans="2:16" s="175" customFormat="1" ht="15" customHeight="1" x14ac:dyDescent="0.35">
      <c r="B765" s="426"/>
      <c r="C765" s="427"/>
      <c r="D765" s="427"/>
      <c r="E765" s="427"/>
      <c r="F765" s="427"/>
      <c r="G765" s="427"/>
      <c r="H765" s="427"/>
      <c r="I765" s="423"/>
      <c r="J765" s="428" t="s">
        <v>984</v>
      </c>
      <c r="K765" s="617"/>
      <c r="L765" s="617"/>
      <c r="M765" s="617"/>
      <c r="N765" s="617"/>
      <c r="O765" s="617"/>
      <c r="P765" s="617"/>
    </row>
    <row r="766" spans="2:16" s="175" customFormat="1" ht="15" customHeight="1" x14ac:dyDescent="0.35">
      <c r="B766" s="426"/>
      <c r="C766" s="427"/>
      <c r="D766" s="427"/>
      <c r="E766" s="427"/>
      <c r="F766" s="427"/>
      <c r="G766" s="427"/>
      <c r="H766" s="427"/>
      <c r="I766" s="423"/>
      <c r="J766" s="428" t="s">
        <v>985</v>
      </c>
      <c r="K766" s="604"/>
      <c r="L766" s="604"/>
      <c r="M766" s="604"/>
      <c r="N766" s="604"/>
      <c r="O766" s="604"/>
      <c r="P766" s="604"/>
    </row>
    <row r="767" spans="2:16" s="175" customFormat="1" ht="15" customHeight="1" x14ac:dyDescent="0.35">
      <c r="B767" s="426"/>
      <c r="C767" s="427"/>
      <c r="D767" s="427"/>
      <c r="E767" s="427"/>
      <c r="F767" s="427"/>
      <c r="G767" s="427"/>
      <c r="H767" s="427"/>
      <c r="I767" s="423"/>
      <c r="J767" s="428" t="s">
        <v>986</v>
      </c>
      <c r="K767" s="621"/>
      <c r="L767" s="621"/>
      <c r="M767" s="621"/>
      <c r="N767" s="621"/>
      <c r="O767" s="621"/>
      <c r="P767" s="621"/>
    </row>
    <row r="768" spans="2:16" s="175" customFormat="1" ht="15" customHeight="1" x14ac:dyDescent="0.35">
      <c r="B768" s="426"/>
      <c r="C768" s="427"/>
      <c r="D768" s="427"/>
      <c r="E768" s="427"/>
      <c r="F768" s="427"/>
      <c r="G768" s="427"/>
      <c r="H768" s="427"/>
      <c r="I768" s="423"/>
      <c r="J768" s="428" t="s">
        <v>987</v>
      </c>
      <c r="K768" s="621"/>
      <c r="L768" s="621"/>
      <c r="M768" s="621"/>
      <c r="N768" s="621"/>
      <c r="O768" s="621"/>
      <c r="P768" s="621"/>
    </row>
    <row r="769" spans="2:16" s="175" customFormat="1" ht="15" customHeight="1" x14ac:dyDescent="0.35">
      <c r="B769" s="426"/>
      <c r="C769" s="427"/>
      <c r="D769" s="427"/>
      <c r="E769" s="427"/>
      <c r="F769" s="427"/>
      <c r="G769" s="427"/>
      <c r="H769" s="427"/>
      <c r="I769" s="423"/>
      <c r="J769" s="428" t="s">
        <v>988</v>
      </c>
      <c r="K769" s="617"/>
      <c r="L769" s="617"/>
      <c r="M769" s="617"/>
      <c r="N769" s="617"/>
      <c r="O769" s="617"/>
      <c r="P769" s="617"/>
    </row>
    <row r="770" spans="2:16" s="175" customFormat="1" ht="15" customHeight="1" x14ac:dyDescent="0.35">
      <c r="B770" s="426"/>
      <c r="C770" s="427"/>
      <c r="D770" s="427"/>
      <c r="E770" s="427"/>
      <c r="F770" s="427"/>
      <c r="G770" s="427"/>
      <c r="H770" s="427"/>
      <c r="I770" s="423"/>
      <c r="J770" s="428" t="s">
        <v>509</v>
      </c>
      <c r="K770" s="603"/>
      <c r="L770" s="603"/>
      <c r="M770" s="603"/>
      <c r="N770" s="603"/>
      <c r="O770" s="603"/>
      <c r="P770" s="603"/>
    </row>
    <row r="771" spans="2:16" s="175" customFormat="1" ht="15" customHeight="1" x14ac:dyDescent="0.35">
      <c r="B771" s="426"/>
      <c r="C771" s="427"/>
      <c r="D771" s="427"/>
      <c r="E771" s="427"/>
      <c r="F771" s="427"/>
      <c r="G771" s="427"/>
      <c r="H771" s="427"/>
      <c r="I771" s="423"/>
      <c r="J771" s="428" t="s">
        <v>510</v>
      </c>
      <c r="K771" s="281"/>
      <c r="L771" s="281"/>
      <c r="M771" s="281"/>
      <c r="N771" s="281"/>
      <c r="O771" s="281"/>
      <c r="P771" s="281"/>
    </row>
    <row r="772" spans="2:16" ht="15" customHeight="1" x14ac:dyDescent="0.35">
      <c r="B772" s="313" t="s">
        <v>416</v>
      </c>
      <c r="C772" s="313"/>
      <c r="D772" s="313"/>
      <c r="E772" s="313"/>
      <c r="F772" s="313"/>
      <c r="G772" s="313"/>
      <c r="H772" s="313"/>
      <c r="I772" s="313"/>
      <c r="J772" s="313"/>
      <c r="K772" s="313"/>
      <c r="L772" s="313"/>
      <c r="M772" s="313"/>
      <c r="N772" s="313"/>
      <c r="O772" s="313"/>
      <c r="P772" s="313"/>
    </row>
    <row r="773" spans="2:16" ht="15" customHeight="1" x14ac:dyDescent="0.35">
      <c r="B773" s="444" t="s">
        <v>701</v>
      </c>
      <c r="C773" s="444"/>
      <c r="D773" s="444"/>
      <c r="E773" s="444"/>
      <c r="F773" s="444"/>
      <c r="G773" s="444"/>
      <c r="H773" s="444"/>
      <c r="I773" s="444"/>
      <c r="J773" s="444"/>
      <c r="K773" s="449" t="s">
        <v>1001</v>
      </c>
      <c r="L773" s="449"/>
      <c r="M773" s="449"/>
      <c r="N773" s="449"/>
      <c r="O773" s="449"/>
      <c r="P773" s="449"/>
    </row>
    <row r="774" spans="2:16" ht="15" customHeight="1" x14ac:dyDescent="0.35">
      <c r="B774" s="446"/>
      <c r="C774" s="454" t="s">
        <v>95</v>
      </c>
      <c r="D774" s="454"/>
      <c r="E774" s="454"/>
      <c r="F774" s="445"/>
      <c r="G774" s="447" t="s">
        <v>135</v>
      </c>
      <c r="H774" s="435" t="s">
        <v>131</v>
      </c>
      <c r="I774" s="435" t="s">
        <v>130</v>
      </c>
      <c r="J774" s="421" t="s">
        <v>978</v>
      </c>
      <c r="K774" s="421" t="s">
        <v>893</v>
      </c>
      <c r="L774" s="421" t="s">
        <v>894</v>
      </c>
      <c r="M774" s="421" t="s">
        <v>895</v>
      </c>
      <c r="N774" s="421" t="s">
        <v>896</v>
      </c>
      <c r="O774" s="421" t="s">
        <v>897</v>
      </c>
      <c r="P774" s="421" t="s">
        <v>898</v>
      </c>
    </row>
    <row r="775" spans="2:16" ht="15" customHeight="1" x14ac:dyDescent="0.35">
      <c r="B775" s="38">
        <v>1</v>
      </c>
      <c r="C775" s="279"/>
      <c r="D775" s="279"/>
      <c r="E775" s="279"/>
      <c r="F775" s="280"/>
      <c r="G775" s="452"/>
      <c r="H775" s="169"/>
      <c r="I775" s="453">
        <f t="shared" ref="I775:I824" si="63">IF(OR(G775=0,H775=0),0,IF((((($O$5^2*G775^2)/$F$5^2)*H775)/((($O$5^2*G775^2)/$F$5^2)+H775))&lt;(($O$5^2*G775^2)/$F$5^2),ROUND((((($O$5^2*G775^2)/$F$5^2)*H775)/((($O$5^2*G775^2)/$F$5^2)+H775)),0),ROUND((($O$5^2*G775^2)/$F$5^2),0)))</f>
        <v>0</v>
      </c>
      <c r="J775" s="612">
        <f t="shared" ref="J775:J824" si="64">IF(ISERR(SMALL(K775:P775,1)),0,SMALL(K775:P775,1))</f>
        <v>0</v>
      </c>
      <c r="K775" s="613"/>
      <c r="L775" s="613"/>
      <c r="M775" s="613"/>
      <c r="N775" s="613"/>
      <c r="O775" s="613"/>
      <c r="P775" s="613"/>
    </row>
    <row r="776" spans="2:16" ht="15" customHeight="1" x14ac:dyDescent="0.35">
      <c r="B776" s="38">
        <v>2</v>
      </c>
      <c r="C776" s="279"/>
      <c r="D776" s="279"/>
      <c r="E776" s="279"/>
      <c r="F776" s="280"/>
      <c r="G776" s="452"/>
      <c r="H776" s="169"/>
      <c r="I776" s="453">
        <f t="shared" si="63"/>
        <v>0</v>
      </c>
      <c r="J776" s="612">
        <f t="shared" si="64"/>
        <v>0</v>
      </c>
      <c r="K776" s="613"/>
      <c r="L776" s="613"/>
      <c r="M776" s="613"/>
      <c r="N776" s="613"/>
      <c r="O776" s="613"/>
      <c r="P776" s="613"/>
    </row>
    <row r="777" spans="2:16" ht="15" customHeight="1" x14ac:dyDescent="0.35">
      <c r="B777" s="38">
        <v>3</v>
      </c>
      <c r="C777" s="279"/>
      <c r="D777" s="279"/>
      <c r="E777" s="279"/>
      <c r="F777" s="280"/>
      <c r="G777" s="452"/>
      <c r="H777" s="169"/>
      <c r="I777" s="453">
        <f t="shared" si="63"/>
        <v>0</v>
      </c>
      <c r="J777" s="612">
        <f t="shared" si="64"/>
        <v>0</v>
      </c>
      <c r="K777" s="613"/>
      <c r="L777" s="613"/>
      <c r="M777" s="613"/>
      <c r="N777" s="613"/>
      <c r="O777" s="613"/>
      <c r="P777" s="613"/>
    </row>
    <row r="778" spans="2:16" ht="15" customHeight="1" x14ac:dyDescent="0.35">
      <c r="B778" s="38">
        <v>4</v>
      </c>
      <c r="C778" s="279"/>
      <c r="D778" s="279"/>
      <c r="E778" s="279"/>
      <c r="F778" s="280"/>
      <c r="G778" s="452"/>
      <c r="H778" s="169"/>
      <c r="I778" s="453">
        <f t="shared" si="63"/>
        <v>0</v>
      </c>
      <c r="J778" s="612">
        <f t="shared" si="64"/>
        <v>0</v>
      </c>
      <c r="K778" s="613"/>
      <c r="L778" s="613"/>
      <c r="M778" s="613"/>
      <c r="N778" s="613"/>
      <c r="O778" s="613"/>
      <c r="P778" s="613"/>
    </row>
    <row r="779" spans="2:16" ht="15" customHeight="1" x14ac:dyDescent="0.35">
      <c r="B779" s="38">
        <v>5</v>
      </c>
      <c r="C779" s="279"/>
      <c r="D779" s="279"/>
      <c r="E779" s="279"/>
      <c r="F779" s="280"/>
      <c r="G779" s="452"/>
      <c r="H779" s="169"/>
      <c r="I779" s="453">
        <f t="shared" si="63"/>
        <v>0</v>
      </c>
      <c r="J779" s="612">
        <f t="shared" si="64"/>
        <v>0</v>
      </c>
      <c r="K779" s="613"/>
      <c r="L779" s="613"/>
      <c r="M779" s="613"/>
      <c r="N779" s="613"/>
      <c r="O779" s="613"/>
      <c r="P779" s="613"/>
    </row>
    <row r="780" spans="2:16" ht="15" customHeight="1" x14ac:dyDescent="0.35">
      <c r="B780" s="38">
        <v>6</v>
      </c>
      <c r="C780" s="279"/>
      <c r="D780" s="279"/>
      <c r="E780" s="279"/>
      <c r="F780" s="280"/>
      <c r="G780" s="452"/>
      <c r="H780" s="169"/>
      <c r="I780" s="453">
        <f t="shared" si="63"/>
        <v>0</v>
      </c>
      <c r="J780" s="612">
        <f t="shared" si="64"/>
        <v>0</v>
      </c>
      <c r="K780" s="613"/>
      <c r="L780" s="613"/>
      <c r="M780" s="613"/>
      <c r="N780" s="613"/>
      <c r="O780" s="613"/>
      <c r="P780" s="613"/>
    </row>
    <row r="781" spans="2:16" ht="15" customHeight="1" x14ac:dyDescent="0.35">
      <c r="B781" s="38">
        <v>7</v>
      </c>
      <c r="C781" s="279"/>
      <c r="D781" s="279"/>
      <c r="E781" s="279"/>
      <c r="F781" s="280"/>
      <c r="G781" s="452"/>
      <c r="H781" s="169"/>
      <c r="I781" s="453">
        <f t="shared" si="63"/>
        <v>0</v>
      </c>
      <c r="J781" s="612">
        <f t="shared" si="64"/>
        <v>0</v>
      </c>
      <c r="K781" s="613"/>
      <c r="L781" s="613"/>
      <c r="M781" s="613"/>
      <c r="N781" s="613"/>
      <c r="O781" s="613"/>
      <c r="P781" s="613"/>
    </row>
    <row r="782" spans="2:16" ht="15" customHeight="1" x14ac:dyDescent="0.35">
      <c r="B782" s="38">
        <v>8</v>
      </c>
      <c r="C782" s="279"/>
      <c r="D782" s="279"/>
      <c r="E782" s="279"/>
      <c r="F782" s="280"/>
      <c r="G782" s="452"/>
      <c r="H782" s="169"/>
      <c r="I782" s="453">
        <f t="shared" si="63"/>
        <v>0</v>
      </c>
      <c r="J782" s="612">
        <f t="shared" si="64"/>
        <v>0</v>
      </c>
      <c r="K782" s="613"/>
      <c r="L782" s="613"/>
      <c r="M782" s="613"/>
      <c r="N782" s="613"/>
      <c r="O782" s="613"/>
      <c r="P782" s="613"/>
    </row>
    <row r="783" spans="2:16" ht="15" customHeight="1" x14ac:dyDescent="0.35">
      <c r="B783" s="38">
        <v>9</v>
      </c>
      <c r="C783" s="279"/>
      <c r="D783" s="279"/>
      <c r="E783" s="279"/>
      <c r="F783" s="280"/>
      <c r="G783" s="452"/>
      <c r="H783" s="169"/>
      <c r="I783" s="453">
        <f t="shared" si="63"/>
        <v>0</v>
      </c>
      <c r="J783" s="612">
        <f t="shared" si="64"/>
        <v>0</v>
      </c>
      <c r="K783" s="613"/>
      <c r="L783" s="613"/>
      <c r="M783" s="613"/>
      <c r="N783" s="613"/>
      <c r="O783" s="613"/>
      <c r="P783" s="613"/>
    </row>
    <row r="784" spans="2:16" ht="15" customHeight="1" x14ac:dyDescent="0.35">
      <c r="B784" s="38">
        <v>10</v>
      </c>
      <c r="C784" s="279"/>
      <c r="D784" s="279"/>
      <c r="E784" s="279"/>
      <c r="F784" s="280"/>
      <c r="G784" s="452"/>
      <c r="H784" s="169"/>
      <c r="I784" s="453">
        <f t="shared" si="63"/>
        <v>0</v>
      </c>
      <c r="J784" s="612">
        <f t="shared" si="64"/>
        <v>0</v>
      </c>
      <c r="K784" s="613"/>
      <c r="L784" s="613"/>
      <c r="M784" s="613"/>
      <c r="N784" s="613"/>
      <c r="O784" s="613"/>
      <c r="P784" s="613"/>
    </row>
    <row r="785" spans="2:16" ht="15" customHeight="1" x14ac:dyDescent="0.35">
      <c r="B785" s="38">
        <v>11</v>
      </c>
      <c r="C785" s="279"/>
      <c r="D785" s="279"/>
      <c r="E785" s="279"/>
      <c r="F785" s="280"/>
      <c r="G785" s="452"/>
      <c r="H785" s="169"/>
      <c r="I785" s="453">
        <f t="shared" si="63"/>
        <v>0</v>
      </c>
      <c r="J785" s="612">
        <f t="shared" si="64"/>
        <v>0</v>
      </c>
      <c r="K785" s="613"/>
      <c r="L785" s="613"/>
      <c r="M785" s="613"/>
      <c r="N785" s="613"/>
      <c r="O785" s="613"/>
      <c r="P785" s="613"/>
    </row>
    <row r="786" spans="2:16" ht="15" customHeight="1" x14ac:dyDescent="0.35">
      <c r="B786" s="38">
        <v>12</v>
      </c>
      <c r="C786" s="279"/>
      <c r="D786" s="279"/>
      <c r="E786" s="279"/>
      <c r="F786" s="280"/>
      <c r="G786" s="452"/>
      <c r="H786" s="169"/>
      <c r="I786" s="453">
        <f t="shared" si="63"/>
        <v>0</v>
      </c>
      <c r="J786" s="612">
        <f t="shared" si="64"/>
        <v>0</v>
      </c>
      <c r="K786" s="613"/>
      <c r="L786" s="613"/>
      <c r="M786" s="613"/>
      <c r="N786" s="613"/>
      <c r="O786" s="613"/>
      <c r="P786" s="613"/>
    </row>
    <row r="787" spans="2:16" ht="15" customHeight="1" x14ac:dyDescent="0.35">
      <c r="B787" s="38">
        <v>13</v>
      </c>
      <c r="C787" s="279"/>
      <c r="D787" s="279"/>
      <c r="E787" s="279"/>
      <c r="F787" s="280"/>
      <c r="G787" s="452"/>
      <c r="H787" s="169"/>
      <c r="I787" s="453">
        <f t="shared" si="63"/>
        <v>0</v>
      </c>
      <c r="J787" s="612">
        <f t="shared" si="64"/>
        <v>0</v>
      </c>
      <c r="K787" s="613"/>
      <c r="L787" s="613"/>
      <c r="M787" s="613"/>
      <c r="N787" s="613"/>
      <c r="O787" s="613"/>
      <c r="P787" s="613"/>
    </row>
    <row r="788" spans="2:16" ht="15" customHeight="1" x14ac:dyDescent="0.35">
      <c r="B788" s="38">
        <v>14</v>
      </c>
      <c r="C788" s="279"/>
      <c r="D788" s="279"/>
      <c r="E788" s="279"/>
      <c r="F788" s="280"/>
      <c r="G788" s="452"/>
      <c r="H788" s="169"/>
      <c r="I788" s="453">
        <f t="shared" si="63"/>
        <v>0</v>
      </c>
      <c r="J788" s="612">
        <f t="shared" si="64"/>
        <v>0</v>
      </c>
      <c r="K788" s="613"/>
      <c r="L788" s="613"/>
      <c r="M788" s="613"/>
      <c r="N788" s="613"/>
      <c r="O788" s="613"/>
      <c r="P788" s="613"/>
    </row>
    <row r="789" spans="2:16" ht="15" customHeight="1" x14ac:dyDescent="0.35">
      <c r="B789" s="38">
        <v>15</v>
      </c>
      <c r="C789" s="279"/>
      <c r="D789" s="279"/>
      <c r="E789" s="279"/>
      <c r="F789" s="280"/>
      <c r="G789" s="452"/>
      <c r="H789" s="169"/>
      <c r="I789" s="453">
        <f t="shared" si="63"/>
        <v>0</v>
      </c>
      <c r="J789" s="612">
        <f t="shared" si="64"/>
        <v>0</v>
      </c>
      <c r="K789" s="613"/>
      <c r="L789" s="613"/>
      <c r="M789" s="613"/>
      <c r="N789" s="613"/>
      <c r="O789" s="613"/>
      <c r="P789" s="613"/>
    </row>
    <row r="790" spans="2:16" ht="15" customHeight="1" x14ac:dyDescent="0.35">
      <c r="B790" s="38">
        <v>16</v>
      </c>
      <c r="C790" s="279"/>
      <c r="D790" s="279"/>
      <c r="E790" s="279"/>
      <c r="F790" s="280"/>
      <c r="G790" s="452"/>
      <c r="H790" s="169"/>
      <c r="I790" s="453">
        <f t="shared" si="63"/>
        <v>0</v>
      </c>
      <c r="J790" s="612">
        <f t="shared" si="64"/>
        <v>0</v>
      </c>
      <c r="K790" s="613"/>
      <c r="L790" s="613"/>
      <c r="M790" s="613"/>
      <c r="N790" s="613"/>
      <c r="O790" s="613"/>
      <c r="P790" s="613"/>
    </row>
    <row r="791" spans="2:16" ht="15" customHeight="1" x14ac:dyDescent="0.35">
      <c r="B791" s="38">
        <v>17</v>
      </c>
      <c r="C791" s="279"/>
      <c r="D791" s="279"/>
      <c r="E791" s="279"/>
      <c r="F791" s="280"/>
      <c r="G791" s="452"/>
      <c r="H791" s="169"/>
      <c r="I791" s="453">
        <f t="shared" si="63"/>
        <v>0</v>
      </c>
      <c r="J791" s="612">
        <f t="shared" si="64"/>
        <v>0</v>
      </c>
      <c r="K791" s="613"/>
      <c r="L791" s="613"/>
      <c r="M791" s="613"/>
      <c r="N791" s="613"/>
      <c r="O791" s="613"/>
      <c r="P791" s="613"/>
    </row>
    <row r="792" spans="2:16" ht="15" customHeight="1" x14ac:dyDescent="0.35">
      <c r="B792" s="38">
        <v>18</v>
      </c>
      <c r="C792" s="279"/>
      <c r="D792" s="279"/>
      <c r="E792" s="279"/>
      <c r="F792" s="280"/>
      <c r="G792" s="452"/>
      <c r="H792" s="169"/>
      <c r="I792" s="453">
        <f t="shared" si="63"/>
        <v>0</v>
      </c>
      <c r="J792" s="612">
        <f t="shared" si="64"/>
        <v>0</v>
      </c>
      <c r="K792" s="613"/>
      <c r="L792" s="613"/>
      <c r="M792" s="613"/>
      <c r="N792" s="613"/>
      <c r="O792" s="613"/>
      <c r="P792" s="613"/>
    </row>
    <row r="793" spans="2:16" ht="15" customHeight="1" x14ac:dyDescent="0.35">
      <c r="B793" s="38">
        <v>19</v>
      </c>
      <c r="C793" s="279"/>
      <c r="D793" s="279"/>
      <c r="E793" s="279"/>
      <c r="F793" s="280"/>
      <c r="G793" s="452"/>
      <c r="H793" s="169"/>
      <c r="I793" s="453">
        <f t="shared" si="63"/>
        <v>0</v>
      </c>
      <c r="J793" s="612">
        <f t="shared" si="64"/>
        <v>0</v>
      </c>
      <c r="K793" s="613"/>
      <c r="L793" s="613"/>
      <c r="M793" s="613"/>
      <c r="N793" s="613"/>
      <c r="O793" s="613"/>
      <c r="P793" s="613"/>
    </row>
    <row r="794" spans="2:16" ht="15" customHeight="1" x14ac:dyDescent="0.35">
      <c r="B794" s="38">
        <v>20</v>
      </c>
      <c r="C794" s="645"/>
      <c r="D794" s="645"/>
      <c r="E794" s="645"/>
      <c r="F794" s="644"/>
      <c r="G794" s="452"/>
      <c r="H794" s="169"/>
      <c r="I794" s="453">
        <f t="shared" ref="I794:I805" si="65">IF(OR(G794=0,H794=0),0,IF((((($O$5^2*G794^2)/$F$5^2)*H794)/((($O$5^2*G794^2)/$F$5^2)+H794))&lt;(($O$5^2*G794^2)/$F$5^2),ROUND((((($O$5^2*G794^2)/$F$5^2)*H794)/((($O$5^2*G794^2)/$F$5^2)+H794)),0),ROUND((($O$5^2*G794^2)/$F$5^2),0)))</f>
        <v>0</v>
      </c>
      <c r="J794" s="612">
        <f t="shared" ref="J794:J805" si="66">IF(ISERR(SMALL(K794:P794,1)),0,SMALL(K794:P794,1))</f>
        <v>0</v>
      </c>
      <c r="K794" s="613"/>
      <c r="L794" s="613"/>
      <c r="M794" s="613"/>
      <c r="N794" s="613"/>
      <c r="O794" s="613"/>
      <c r="P794" s="613"/>
    </row>
    <row r="795" spans="2:16" ht="15" customHeight="1" x14ac:dyDescent="0.35">
      <c r="B795" s="38">
        <v>21</v>
      </c>
      <c r="C795" s="645"/>
      <c r="D795" s="645"/>
      <c r="E795" s="645"/>
      <c r="F795" s="644"/>
      <c r="G795" s="452"/>
      <c r="H795" s="169"/>
      <c r="I795" s="453">
        <f t="shared" si="65"/>
        <v>0</v>
      </c>
      <c r="J795" s="612">
        <f t="shared" si="66"/>
        <v>0</v>
      </c>
      <c r="K795" s="613"/>
      <c r="L795" s="613"/>
      <c r="M795" s="613"/>
      <c r="N795" s="613"/>
      <c r="O795" s="613"/>
      <c r="P795" s="613"/>
    </row>
    <row r="796" spans="2:16" ht="15" customHeight="1" x14ac:dyDescent="0.35">
      <c r="B796" s="38">
        <v>22</v>
      </c>
      <c r="C796" s="645"/>
      <c r="D796" s="645"/>
      <c r="E796" s="645"/>
      <c r="F796" s="644"/>
      <c r="G796" s="452"/>
      <c r="H796" s="169"/>
      <c r="I796" s="453">
        <f t="shared" si="65"/>
        <v>0</v>
      </c>
      <c r="J796" s="612">
        <f t="shared" si="66"/>
        <v>0</v>
      </c>
      <c r="K796" s="613"/>
      <c r="L796" s="613"/>
      <c r="M796" s="613"/>
      <c r="N796" s="613"/>
      <c r="O796" s="613"/>
      <c r="P796" s="613"/>
    </row>
    <row r="797" spans="2:16" ht="15" customHeight="1" x14ac:dyDescent="0.35">
      <c r="B797" s="38">
        <v>23</v>
      </c>
      <c r="C797" s="645"/>
      <c r="D797" s="645"/>
      <c r="E797" s="645"/>
      <c r="F797" s="644"/>
      <c r="G797" s="452"/>
      <c r="H797" s="169"/>
      <c r="I797" s="453">
        <f t="shared" si="65"/>
        <v>0</v>
      </c>
      <c r="J797" s="612">
        <f t="shared" si="66"/>
        <v>0</v>
      </c>
      <c r="K797" s="613"/>
      <c r="L797" s="613"/>
      <c r="M797" s="613"/>
      <c r="N797" s="613"/>
      <c r="O797" s="613"/>
      <c r="P797" s="613"/>
    </row>
    <row r="798" spans="2:16" ht="15" customHeight="1" x14ac:dyDescent="0.35">
      <c r="B798" s="38">
        <v>24</v>
      </c>
      <c r="C798" s="645"/>
      <c r="D798" s="645"/>
      <c r="E798" s="645"/>
      <c r="F798" s="644"/>
      <c r="G798" s="452"/>
      <c r="H798" s="169"/>
      <c r="I798" s="453">
        <f t="shared" si="65"/>
        <v>0</v>
      </c>
      <c r="J798" s="612">
        <f t="shared" si="66"/>
        <v>0</v>
      </c>
      <c r="K798" s="613"/>
      <c r="L798" s="613"/>
      <c r="M798" s="613"/>
      <c r="N798" s="613"/>
      <c r="O798" s="613"/>
      <c r="P798" s="613"/>
    </row>
    <row r="799" spans="2:16" ht="15" customHeight="1" x14ac:dyDescent="0.35">
      <c r="B799" s="38">
        <v>25</v>
      </c>
      <c r="C799" s="645"/>
      <c r="D799" s="645"/>
      <c r="E799" s="645"/>
      <c r="F799" s="644"/>
      <c r="G799" s="452"/>
      <c r="H799" s="169"/>
      <c r="I799" s="453">
        <f t="shared" si="65"/>
        <v>0</v>
      </c>
      <c r="J799" s="612">
        <f t="shared" si="66"/>
        <v>0</v>
      </c>
      <c r="K799" s="613"/>
      <c r="L799" s="613"/>
      <c r="M799" s="613"/>
      <c r="N799" s="613"/>
      <c r="O799" s="613"/>
      <c r="P799" s="613"/>
    </row>
    <row r="800" spans="2:16" ht="15" customHeight="1" x14ac:dyDescent="0.35">
      <c r="B800" s="38">
        <v>26</v>
      </c>
      <c r="C800" s="645"/>
      <c r="D800" s="645"/>
      <c r="E800" s="645"/>
      <c r="F800" s="644"/>
      <c r="G800" s="452"/>
      <c r="H800" s="169"/>
      <c r="I800" s="453">
        <f t="shared" si="65"/>
        <v>0</v>
      </c>
      <c r="J800" s="612">
        <f t="shared" si="66"/>
        <v>0</v>
      </c>
      <c r="K800" s="613"/>
      <c r="L800" s="613"/>
      <c r="M800" s="613"/>
      <c r="N800" s="613"/>
      <c r="O800" s="613"/>
      <c r="P800" s="613"/>
    </row>
    <row r="801" spans="2:16" ht="15" customHeight="1" x14ac:dyDescent="0.35">
      <c r="B801" s="38">
        <v>27</v>
      </c>
      <c r="C801" s="645"/>
      <c r="D801" s="645"/>
      <c r="E801" s="645"/>
      <c r="F801" s="644"/>
      <c r="G801" s="452"/>
      <c r="H801" s="169"/>
      <c r="I801" s="453">
        <f t="shared" si="65"/>
        <v>0</v>
      </c>
      <c r="J801" s="612">
        <f t="shared" si="66"/>
        <v>0</v>
      </c>
      <c r="K801" s="613"/>
      <c r="L801" s="613"/>
      <c r="M801" s="613"/>
      <c r="N801" s="613"/>
      <c r="O801" s="613"/>
      <c r="P801" s="613"/>
    </row>
    <row r="802" spans="2:16" ht="15" customHeight="1" x14ac:dyDescent="0.35">
      <c r="B802" s="38">
        <v>28</v>
      </c>
      <c r="C802" s="645"/>
      <c r="D802" s="645"/>
      <c r="E802" s="645"/>
      <c r="F802" s="644"/>
      <c r="G802" s="452"/>
      <c r="H802" s="169"/>
      <c r="I802" s="453">
        <f t="shared" si="65"/>
        <v>0</v>
      </c>
      <c r="J802" s="612">
        <f t="shared" si="66"/>
        <v>0</v>
      </c>
      <c r="K802" s="613"/>
      <c r="L802" s="613"/>
      <c r="M802" s="613"/>
      <c r="N802" s="613"/>
      <c r="O802" s="613"/>
      <c r="P802" s="613"/>
    </row>
    <row r="803" spans="2:16" ht="15" customHeight="1" x14ac:dyDescent="0.35">
      <c r="B803" s="38">
        <v>29</v>
      </c>
      <c r="C803" s="645"/>
      <c r="D803" s="645"/>
      <c r="E803" s="645"/>
      <c r="F803" s="644"/>
      <c r="G803" s="452"/>
      <c r="H803" s="169"/>
      <c r="I803" s="453">
        <f t="shared" si="65"/>
        <v>0</v>
      </c>
      <c r="J803" s="612">
        <f t="shared" si="66"/>
        <v>0</v>
      </c>
      <c r="K803" s="613"/>
      <c r="L803" s="613"/>
      <c r="M803" s="613"/>
      <c r="N803" s="613"/>
      <c r="O803" s="613"/>
      <c r="P803" s="613"/>
    </row>
    <row r="804" spans="2:16" ht="15" customHeight="1" x14ac:dyDescent="0.35">
      <c r="B804" s="38">
        <v>30</v>
      </c>
      <c r="C804" s="645"/>
      <c r="D804" s="645"/>
      <c r="E804" s="645"/>
      <c r="F804" s="644"/>
      <c r="G804" s="452"/>
      <c r="H804" s="169"/>
      <c r="I804" s="453">
        <f t="shared" si="65"/>
        <v>0</v>
      </c>
      <c r="J804" s="612">
        <f t="shared" si="66"/>
        <v>0</v>
      </c>
      <c r="K804" s="613"/>
      <c r="L804" s="613"/>
      <c r="M804" s="613"/>
      <c r="N804" s="613"/>
      <c r="O804" s="613"/>
      <c r="P804" s="613"/>
    </row>
    <row r="805" spans="2:16" ht="15" customHeight="1" x14ac:dyDescent="0.35">
      <c r="B805" s="38">
        <v>31</v>
      </c>
      <c r="C805" s="645"/>
      <c r="D805" s="645"/>
      <c r="E805" s="645"/>
      <c r="F805" s="644"/>
      <c r="G805" s="452"/>
      <c r="H805" s="169"/>
      <c r="I805" s="453">
        <f t="shared" si="65"/>
        <v>0</v>
      </c>
      <c r="J805" s="612">
        <f t="shared" si="66"/>
        <v>0</v>
      </c>
      <c r="K805" s="613"/>
      <c r="L805" s="613"/>
      <c r="M805" s="613"/>
      <c r="N805" s="613"/>
      <c r="O805" s="613"/>
      <c r="P805" s="613"/>
    </row>
    <row r="806" spans="2:16" ht="15" customHeight="1" x14ac:dyDescent="0.35">
      <c r="B806" s="38">
        <v>32</v>
      </c>
      <c r="C806" s="645"/>
      <c r="D806" s="645"/>
      <c r="E806" s="645"/>
      <c r="F806" s="644"/>
      <c r="G806" s="452"/>
      <c r="H806" s="169"/>
      <c r="I806" s="453">
        <f t="shared" ref="I806:I823" si="67">IF(OR(G806=0,H806=0),0,IF((((($O$5^2*G806^2)/$F$5^2)*H806)/((($O$5^2*G806^2)/$F$5^2)+H806))&lt;(($O$5^2*G806^2)/$F$5^2),ROUND((((($O$5^2*G806^2)/$F$5^2)*H806)/((($O$5^2*G806^2)/$F$5^2)+H806)),0),ROUND((($O$5^2*G806^2)/$F$5^2),0)))</f>
        <v>0</v>
      </c>
      <c r="J806" s="612">
        <f t="shared" ref="J806:J823" si="68">IF(ISERR(SMALL(K806:P806,1)),0,SMALL(K806:P806,1))</f>
        <v>0</v>
      </c>
      <c r="K806" s="613"/>
      <c r="L806" s="613"/>
      <c r="M806" s="613"/>
      <c r="N806" s="613"/>
      <c r="O806" s="613"/>
      <c r="P806" s="613"/>
    </row>
    <row r="807" spans="2:16" ht="15" customHeight="1" x14ac:dyDescent="0.35">
      <c r="B807" s="38">
        <v>33</v>
      </c>
      <c r="C807" s="645"/>
      <c r="D807" s="645"/>
      <c r="E807" s="645"/>
      <c r="F807" s="644"/>
      <c r="G807" s="452"/>
      <c r="H807" s="169"/>
      <c r="I807" s="453">
        <f t="shared" si="67"/>
        <v>0</v>
      </c>
      <c r="J807" s="612">
        <f t="shared" si="68"/>
        <v>0</v>
      </c>
      <c r="K807" s="613"/>
      <c r="L807" s="613"/>
      <c r="M807" s="613"/>
      <c r="N807" s="613"/>
      <c r="O807" s="613"/>
      <c r="P807" s="613"/>
    </row>
    <row r="808" spans="2:16" ht="15" customHeight="1" x14ac:dyDescent="0.35">
      <c r="B808" s="38">
        <v>34</v>
      </c>
      <c r="C808" s="645"/>
      <c r="D808" s="645"/>
      <c r="E808" s="645"/>
      <c r="F808" s="644"/>
      <c r="G808" s="452"/>
      <c r="H808" s="169"/>
      <c r="I808" s="453">
        <f t="shared" si="67"/>
        <v>0</v>
      </c>
      <c r="J808" s="612">
        <f t="shared" si="68"/>
        <v>0</v>
      </c>
      <c r="K808" s="613"/>
      <c r="L808" s="613"/>
      <c r="M808" s="613"/>
      <c r="N808" s="613"/>
      <c r="O808" s="613"/>
      <c r="P808" s="613"/>
    </row>
    <row r="809" spans="2:16" ht="15" customHeight="1" x14ac:dyDescent="0.35">
      <c r="B809" s="38">
        <v>35</v>
      </c>
      <c r="C809" s="645"/>
      <c r="D809" s="645"/>
      <c r="E809" s="645"/>
      <c r="F809" s="644"/>
      <c r="G809" s="452"/>
      <c r="H809" s="169"/>
      <c r="I809" s="453">
        <f t="shared" si="67"/>
        <v>0</v>
      </c>
      <c r="J809" s="612">
        <f t="shared" si="68"/>
        <v>0</v>
      </c>
      <c r="K809" s="613"/>
      <c r="L809" s="613"/>
      <c r="M809" s="613"/>
      <c r="N809" s="613"/>
      <c r="O809" s="613"/>
      <c r="P809" s="613"/>
    </row>
    <row r="810" spans="2:16" ht="15" customHeight="1" x14ac:dyDescent="0.35">
      <c r="B810" s="38">
        <v>36</v>
      </c>
      <c r="C810" s="645"/>
      <c r="D810" s="645"/>
      <c r="E810" s="645"/>
      <c r="F810" s="644"/>
      <c r="G810" s="452"/>
      <c r="H810" s="169"/>
      <c r="I810" s="453">
        <f t="shared" si="67"/>
        <v>0</v>
      </c>
      <c r="J810" s="612">
        <f t="shared" si="68"/>
        <v>0</v>
      </c>
      <c r="K810" s="613"/>
      <c r="L810" s="613"/>
      <c r="M810" s="613"/>
      <c r="N810" s="613"/>
      <c r="O810" s="613"/>
      <c r="P810" s="613"/>
    </row>
    <row r="811" spans="2:16" ht="15" customHeight="1" x14ac:dyDescent="0.35">
      <c r="B811" s="38">
        <v>37</v>
      </c>
      <c r="C811" s="645"/>
      <c r="D811" s="645"/>
      <c r="E811" s="645"/>
      <c r="F811" s="644"/>
      <c r="G811" s="452"/>
      <c r="H811" s="169"/>
      <c r="I811" s="453">
        <f t="shared" si="67"/>
        <v>0</v>
      </c>
      <c r="J811" s="612">
        <f t="shared" si="68"/>
        <v>0</v>
      </c>
      <c r="K811" s="613"/>
      <c r="L811" s="613"/>
      <c r="M811" s="613"/>
      <c r="N811" s="613"/>
      <c r="O811" s="613"/>
      <c r="P811" s="613"/>
    </row>
    <row r="812" spans="2:16" ht="15" customHeight="1" x14ac:dyDescent="0.35">
      <c r="B812" s="38">
        <v>38</v>
      </c>
      <c r="C812" s="645"/>
      <c r="D812" s="645"/>
      <c r="E812" s="645"/>
      <c r="F812" s="644"/>
      <c r="G812" s="452"/>
      <c r="H812" s="169"/>
      <c r="I812" s="453">
        <f t="shared" si="67"/>
        <v>0</v>
      </c>
      <c r="J812" s="612">
        <f t="shared" si="68"/>
        <v>0</v>
      </c>
      <c r="K812" s="613"/>
      <c r="L812" s="613"/>
      <c r="M812" s="613"/>
      <c r="N812" s="613"/>
      <c r="O812" s="613"/>
      <c r="P812" s="613"/>
    </row>
    <row r="813" spans="2:16" ht="15" customHeight="1" x14ac:dyDescent="0.35">
      <c r="B813" s="38">
        <v>39</v>
      </c>
      <c r="C813" s="645"/>
      <c r="D813" s="645"/>
      <c r="E813" s="645"/>
      <c r="F813" s="644"/>
      <c r="G813" s="452"/>
      <c r="H813" s="169"/>
      <c r="I813" s="453">
        <f t="shared" si="67"/>
        <v>0</v>
      </c>
      <c r="J813" s="612">
        <f t="shared" si="68"/>
        <v>0</v>
      </c>
      <c r="K813" s="613"/>
      <c r="L813" s="613"/>
      <c r="M813" s="613"/>
      <c r="N813" s="613"/>
      <c r="O813" s="613"/>
      <c r="P813" s="613"/>
    </row>
    <row r="814" spans="2:16" ht="15" customHeight="1" x14ac:dyDescent="0.35">
      <c r="B814" s="38">
        <v>40</v>
      </c>
      <c r="C814" s="645"/>
      <c r="D814" s="645"/>
      <c r="E814" s="645"/>
      <c r="F814" s="644"/>
      <c r="G814" s="452"/>
      <c r="H814" s="169"/>
      <c r="I814" s="453">
        <f t="shared" si="67"/>
        <v>0</v>
      </c>
      <c r="J814" s="612">
        <f t="shared" si="68"/>
        <v>0</v>
      </c>
      <c r="K814" s="613"/>
      <c r="L814" s="613"/>
      <c r="M814" s="613"/>
      <c r="N814" s="613"/>
      <c r="O814" s="613"/>
      <c r="P814" s="613"/>
    </row>
    <row r="815" spans="2:16" ht="15" customHeight="1" x14ac:dyDescent="0.35">
      <c r="B815" s="38">
        <v>41</v>
      </c>
      <c r="C815" s="645"/>
      <c r="D815" s="645"/>
      <c r="E815" s="645"/>
      <c r="F815" s="644"/>
      <c r="G815" s="452"/>
      <c r="H815" s="169"/>
      <c r="I815" s="453">
        <f t="shared" si="67"/>
        <v>0</v>
      </c>
      <c r="J815" s="612">
        <f t="shared" si="68"/>
        <v>0</v>
      </c>
      <c r="K815" s="613"/>
      <c r="L815" s="613"/>
      <c r="M815" s="613"/>
      <c r="N815" s="613"/>
      <c r="O815" s="613"/>
      <c r="P815" s="613"/>
    </row>
    <row r="816" spans="2:16" ht="15" customHeight="1" x14ac:dyDescent="0.35">
      <c r="B816" s="38">
        <v>42</v>
      </c>
      <c r="C816" s="645"/>
      <c r="D816" s="645"/>
      <c r="E816" s="645"/>
      <c r="F816" s="644"/>
      <c r="G816" s="452"/>
      <c r="H816" s="169"/>
      <c r="I816" s="453">
        <f t="shared" si="67"/>
        <v>0</v>
      </c>
      <c r="J816" s="612">
        <f t="shared" si="68"/>
        <v>0</v>
      </c>
      <c r="K816" s="613"/>
      <c r="L816" s="613"/>
      <c r="M816" s="613"/>
      <c r="N816" s="613"/>
      <c r="O816" s="613"/>
      <c r="P816" s="613"/>
    </row>
    <row r="817" spans="2:16" ht="15" customHeight="1" x14ac:dyDescent="0.35">
      <c r="B817" s="38">
        <v>43</v>
      </c>
      <c r="C817" s="645"/>
      <c r="D817" s="645"/>
      <c r="E817" s="645"/>
      <c r="F817" s="644"/>
      <c r="G817" s="452"/>
      <c r="H817" s="169"/>
      <c r="I817" s="453">
        <f t="shared" si="67"/>
        <v>0</v>
      </c>
      <c r="J817" s="612">
        <f t="shared" si="68"/>
        <v>0</v>
      </c>
      <c r="K817" s="613"/>
      <c r="L817" s="613"/>
      <c r="M817" s="613"/>
      <c r="N817" s="613"/>
      <c r="O817" s="613"/>
      <c r="P817" s="613"/>
    </row>
    <row r="818" spans="2:16" ht="15" customHeight="1" x14ac:dyDescent="0.35">
      <c r="B818" s="38">
        <v>44</v>
      </c>
      <c r="C818" s="645"/>
      <c r="D818" s="645"/>
      <c r="E818" s="645"/>
      <c r="F818" s="644"/>
      <c r="G818" s="452"/>
      <c r="H818" s="169"/>
      <c r="I818" s="453">
        <f t="shared" si="67"/>
        <v>0</v>
      </c>
      <c r="J818" s="612">
        <f t="shared" si="68"/>
        <v>0</v>
      </c>
      <c r="K818" s="613"/>
      <c r="L818" s="613"/>
      <c r="M818" s="613"/>
      <c r="N818" s="613"/>
      <c r="O818" s="613"/>
      <c r="P818" s="613"/>
    </row>
    <row r="819" spans="2:16" ht="15" customHeight="1" x14ac:dyDescent="0.35">
      <c r="B819" s="38">
        <v>45</v>
      </c>
      <c r="C819" s="645"/>
      <c r="D819" s="645"/>
      <c r="E819" s="645"/>
      <c r="F819" s="644"/>
      <c r="G819" s="452"/>
      <c r="H819" s="169"/>
      <c r="I819" s="453">
        <f t="shared" si="67"/>
        <v>0</v>
      </c>
      <c r="J819" s="612">
        <f t="shared" si="68"/>
        <v>0</v>
      </c>
      <c r="K819" s="613"/>
      <c r="L819" s="613"/>
      <c r="M819" s="613"/>
      <c r="N819" s="613"/>
      <c r="O819" s="613"/>
      <c r="P819" s="613"/>
    </row>
    <row r="820" spans="2:16" ht="15" customHeight="1" x14ac:dyDescent="0.35">
      <c r="B820" s="38">
        <v>46</v>
      </c>
      <c r="C820" s="645"/>
      <c r="D820" s="645"/>
      <c r="E820" s="645"/>
      <c r="F820" s="644"/>
      <c r="G820" s="452"/>
      <c r="H820" s="169"/>
      <c r="I820" s="453">
        <f t="shared" si="67"/>
        <v>0</v>
      </c>
      <c r="J820" s="612">
        <f t="shared" si="68"/>
        <v>0</v>
      </c>
      <c r="K820" s="613"/>
      <c r="L820" s="613"/>
      <c r="M820" s="613"/>
      <c r="N820" s="613"/>
      <c r="O820" s="613"/>
      <c r="P820" s="613"/>
    </row>
    <row r="821" spans="2:16" ht="15" customHeight="1" x14ac:dyDescent="0.35">
      <c r="B821" s="38">
        <v>47</v>
      </c>
      <c r="C821" s="645"/>
      <c r="D821" s="645"/>
      <c r="E821" s="645"/>
      <c r="F821" s="644"/>
      <c r="G821" s="452"/>
      <c r="H821" s="169"/>
      <c r="I821" s="453">
        <f t="shared" si="67"/>
        <v>0</v>
      </c>
      <c r="J821" s="612">
        <f t="shared" si="68"/>
        <v>0</v>
      </c>
      <c r="K821" s="613"/>
      <c r="L821" s="613"/>
      <c r="M821" s="613"/>
      <c r="N821" s="613"/>
      <c r="O821" s="613"/>
      <c r="P821" s="613"/>
    </row>
    <row r="822" spans="2:16" ht="15" customHeight="1" x14ac:dyDescent="0.35">
      <c r="B822" s="38">
        <v>48</v>
      </c>
      <c r="C822" s="645"/>
      <c r="D822" s="645"/>
      <c r="E822" s="645"/>
      <c r="F822" s="644"/>
      <c r="G822" s="452"/>
      <c r="H822" s="169"/>
      <c r="I822" s="453">
        <f t="shared" si="67"/>
        <v>0</v>
      </c>
      <c r="J822" s="612">
        <f t="shared" si="68"/>
        <v>0</v>
      </c>
      <c r="K822" s="613"/>
      <c r="L822" s="613"/>
      <c r="M822" s="613"/>
      <c r="N822" s="613"/>
      <c r="O822" s="613"/>
      <c r="P822" s="613"/>
    </row>
    <row r="823" spans="2:16" ht="15" customHeight="1" x14ac:dyDescent="0.35">
      <c r="B823" s="38">
        <v>49</v>
      </c>
      <c r="C823" s="645"/>
      <c r="D823" s="645"/>
      <c r="E823" s="645"/>
      <c r="F823" s="644"/>
      <c r="G823" s="452"/>
      <c r="H823" s="169"/>
      <c r="I823" s="453">
        <f t="shared" si="67"/>
        <v>0</v>
      </c>
      <c r="J823" s="612">
        <f t="shared" si="68"/>
        <v>0</v>
      </c>
      <c r="K823" s="613"/>
      <c r="L823" s="613"/>
      <c r="M823" s="613"/>
      <c r="N823" s="613"/>
      <c r="O823" s="613"/>
      <c r="P823" s="613"/>
    </row>
    <row r="824" spans="2:16" ht="15" customHeight="1" x14ac:dyDescent="0.35">
      <c r="B824" s="38">
        <v>50</v>
      </c>
      <c r="C824" s="279"/>
      <c r="D824" s="279"/>
      <c r="E824" s="279"/>
      <c r="F824" s="280"/>
      <c r="G824" s="452"/>
      <c r="H824" s="169"/>
      <c r="I824" s="453">
        <f t="shared" si="63"/>
        <v>0</v>
      </c>
      <c r="J824" s="612">
        <f t="shared" si="64"/>
        <v>0</v>
      </c>
      <c r="K824" s="613"/>
      <c r="L824" s="613"/>
      <c r="M824" s="613"/>
      <c r="N824" s="613"/>
      <c r="O824" s="613"/>
      <c r="P824" s="613"/>
    </row>
    <row r="825" spans="2:16" ht="15" customHeight="1" x14ac:dyDescent="0.35">
      <c r="B825" s="444" t="s">
        <v>702</v>
      </c>
      <c r="C825" s="444"/>
      <c r="D825" s="444"/>
      <c r="E825" s="444"/>
      <c r="F825" s="444"/>
      <c r="G825" s="444"/>
      <c r="H825" s="444"/>
      <c r="I825" s="444"/>
      <c r="J825" s="444"/>
      <c r="K825" s="449" t="s">
        <v>1001</v>
      </c>
      <c r="L825" s="449"/>
      <c r="M825" s="449"/>
      <c r="N825" s="449"/>
      <c r="O825" s="449"/>
      <c r="P825" s="449"/>
    </row>
    <row r="826" spans="2:16" ht="15" customHeight="1" x14ac:dyDescent="0.35">
      <c r="B826" s="446"/>
      <c r="C826" s="454" t="s">
        <v>95</v>
      </c>
      <c r="D826" s="454"/>
      <c r="E826" s="454"/>
      <c r="F826" s="445"/>
      <c r="G826" s="447" t="s">
        <v>135</v>
      </c>
      <c r="H826" s="435" t="s">
        <v>131</v>
      </c>
      <c r="I826" s="435" t="s">
        <v>130</v>
      </c>
      <c r="J826" s="421" t="s">
        <v>978</v>
      </c>
      <c r="K826" s="421" t="s">
        <v>893</v>
      </c>
      <c r="L826" s="421" t="s">
        <v>894</v>
      </c>
      <c r="M826" s="421" t="s">
        <v>895</v>
      </c>
      <c r="N826" s="421" t="s">
        <v>896</v>
      </c>
      <c r="O826" s="421" t="s">
        <v>897</v>
      </c>
      <c r="P826" s="421" t="s">
        <v>898</v>
      </c>
    </row>
    <row r="827" spans="2:16" ht="15" customHeight="1" x14ac:dyDescent="0.35">
      <c r="B827" s="38">
        <v>1</v>
      </c>
      <c r="C827" s="279"/>
      <c r="D827" s="279"/>
      <c r="E827" s="279"/>
      <c r="F827" s="280"/>
      <c r="G827" s="452"/>
      <c r="H827" s="169"/>
      <c r="I827" s="453">
        <f t="shared" ref="I827:I876" si="69">IF(OR(G827=0,H827=0),0,IF((((($O$5^2*G827^2)/$F$5^2)*H827)/((($O$5^2*G827^2)/$F$5^2)+H827))&lt;(($O$5^2*G827^2)/$F$5^2),ROUND((((($O$5^2*G827^2)/$F$5^2)*H827)/((($O$5^2*G827^2)/$F$5^2)+H827)),0),ROUND((($O$5^2*G827^2)/$F$5^2),0)))</f>
        <v>0</v>
      </c>
      <c r="J827" s="612">
        <f t="shared" ref="J827:J876" si="70">IF(ISERR(SMALL(K827:P827,1)),0,SMALL(K827:P827,1))</f>
        <v>0</v>
      </c>
      <c r="K827" s="613"/>
      <c r="L827" s="613"/>
      <c r="M827" s="613"/>
      <c r="N827" s="613"/>
      <c r="O827" s="613"/>
      <c r="P827" s="613"/>
    </row>
    <row r="828" spans="2:16" ht="15" customHeight="1" x14ac:dyDescent="0.35">
      <c r="B828" s="38">
        <v>2</v>
      </c>
      <c r="C828" s="279"/>
      <c r="D828" s="279"/>
      <c r="E828" s="279"/>
      <c r="F828" s="280"/>
      <c r="G828" s="452"/>
      <c r="H828" s="169"/>
      <c r="I828" s="453">
        <f t="shared" si="69"/>
        <v>0</v>
      </c>
      <c r="J828" s="612">
        <f t="shared" si="70"/>
        <v>0</v>
      </c>
      <c r="K828" s="613"/>
      <c r="L828" s="613"/>
      <c r="M828" s="613"/>
      <c r="N828" s="613"/>
      <c r="O828" s="613"/>
      <c r="P828" s="613"/>
    </row>
    <row r="829" spans="2:16" ht="15" customHeight="1" x14ac:dyDescent="0.35">
      <c r="B829" s="38">
        <v>3</v>
      </c>
      <c r="C829" s="279"/>
      <c r="D829" s="279"/>
      <c r="E829" s="279"/>
      <c r="F829" s="280"/>
      <c r="G829" s="452"/>
      <c r="H829" s="169"/>
      <c r="I829" s="453">
        <f t="shared" si="69"/>
        <v>0</v>
      </c>
      <c r="J829" s="612">
        <f t="shared" si="70"/>
        <v>0</v>
      </c>
      <c r="K829" s="613"/>
      <c r="L829" s="613"/>
      <c r="M829" s="613"/>
      <c r="N829" s="613"/>
      <c r="O829" s="613"/>
      <c r="P829" s="613"/>
    </row>
    <row r="830" spans="2:16" ht="15" customHeight="1" x14ac:dyDescent="0.35">
      <c r="B830" s="38">
        <v>4</v>
      </c>
      <c r="C830" s="279"/>
      <c r="D830" s="279"/>
      <c r="E830" s="279"/>
      <c r="F830" s="280"/>
      <c r="G830" s="452"/>
      <c r="H830" s="169"/>
      <c r="I830" s="453">
        <f t="shared" si="69"/>
        <v>0</v>
      </c>
      <c r="J830" s="612">
        <f t="shared" si="70"/>
        <v>0</v>
      </c>
      <c r="K830" s="613"/>
      <c r="L830" s="613"/>
      <c r="M830" s="613"/>
      <c r="N830" s="613"/>
      <c r="O830" s="613"/>
      <c r="P830" s="613"/>
    </row>
    <row r="831" spans="2:16" ht="15" customHeight="1" x14ac:dyDescent="0.35">
      <c r="B831" s="38">
        <v>5</v>
      </c>
      <c r="C831" s="279"/>
      <c r="D831" s="279"/>
      <c r="E831" s="279"/>
      <c r="F831" s="280"/>
      <c r="G831" s="452"/>
      <c r="H831" s="169"/>
      <c r="I831" s="453">
        <f t="shared" si="69"/>
        <v>0</v>
      </c>
      <c r="J831" s="612">
        <f t="shared" si="70"/>
        <v>0</v>
      </c>
      <c r="K831" s="613"/>
      <c r="L831" s="613"/>
      <c r="M831" s="613"/>
      <c r="N831" s="613"/>
      <c r="O831" s="613"/>
      <c r="P831" s="613"/>
    </row>
    <row r="832" spans="2:16" ht="15" customHeight="1" x14ac:dyDescent="0.35">
      <c r="B832" s="38">
        <v>6</v>
      </c>
      <c r="C832" s="279"/>
      <c r="D832" s="279"/>
      <c r="E832" s="279"/>
      <c r="F832" s="280"/>
      <c r="G832" s="452"/>
      <c r="H832" s="169"/>
      <c r="I832" s="453">
        <f t="shared" si="69"/>
        <v>0</v>
      </c>
      <c r="J832" s="612">
        <f t="shared" si="70"/>
        <v>0</v>
      </c>
      <c r="K832" s="613"/>
      <c r="L832" s="613"/>
      <c r="M832" s="613"/>
      <c r="N832" s="613"/>
      <c r="O832" s="613"/>
      <c r="P832" s="613"/>
    </row>
    <row r="833" spans="2:16" ht="15" customHeight="1" x14ac:dyDescent="0.35">
      <c r="B833" s="38">
        <v>7</v>
      </c>
      <c r="C833" s="279"/>
      <c r="D833" s="279"/>
      <c r="E833" s="279"/>
      <c r="F833" s="280"/>
      <c r="G833" s="452"/>
      <c r="H833" s="169"/>
      <c r="I833" s="453">
        <f t="shared" si="69"/>
        <v>0</v>
      </c>
      <c r="J833" s="612">
        <f t="shared" si="70"/>
        <v>0</v>
      </c>
      <c r="K833" s="613"/>
      <c r="L833" s="613"/>
      <c r="M833" s="613"/>
      <c r="N833" s="613"/>
      <c r="O833" s="613"/>
      <c r="P833" s="613"/>
    </row>
    <row r="834" spans="2:16" ht="15" customHeight="1" x14ac:dyDescent="0.35">
      <c r="B834" s="38">
        <v>8</v>
      </c>
      <c r="C834" s="279"/>
      <c r="D834" s="279"/>
      <c r="E834" s="279"/>
      <c r="F834" s="280"/>
      <c r="G834" s="452"/>
      <c r="H834" s="169"/>
      <c r="I834" s="453">
        <f t="shared" si="69"/>
        <v>0</v>
      </c>
      <c r="J834" s="612">
        <f t="shared" si="70"/>
        <v>0</v>
      </c>
      <c r="K834" s="613"/>
      <c r="L834" s="613"/>
      <c r="M834" s="613"/>
      <c r="N834" s="613"/>
      <c r="O834" s="613"/>
      <c r="P834" s="613"/>
    </row>
    <row r="835" spans="2:16" ht="15" customHeight="1" x14ac:dyDescent="0.35">
      <c r="B835" s="38">
        <v>9</v>
      </c>
      <c r="C835" s="279"/>
      <c r="D835" s="279"/>
      <c r="E835" s="279"/>
      <c r="F835" s="280"/>
      <c r="G835" s="452"/>
      <c r="H835" s="169"/>
      <c r="I835" s="453">
        <f t="shared" si="69"/>
        <v>0</v>
      </c>
      <c r="J835" s="612">
        <f t="shared" si="70"/>
        <v>0</v>
      </c>
      <c r="K835" s="613"/>
      <c r="L835" s="613"/>
      <c r="M835" s="613"/>
      <c r="N835" s="613"/>
      <c r="O835" s="613"/>
      <c r="P835" s="613"/>
    </row>
    <row r="836" spans="2:16" ht="15" customHeight="1" x14ac:dyDescent="0.35">
      <c r="B836" s="38">
        <v>10</v>
      </c>
      <c r="C836" s="279"/>
      <c r="D836" s="279"/>
      <c r="E836" s="279"/>
      <c r="F836" s="280"/>
      <c r="G836" s="452"/>
      <c r="H836" s="169"/>
      <c r="I836" s="453">
        <f t="shared" si="69"/>
        <v>0</v>
      </c>
      <c r="J836" s="612">
        <f t="shared" si="70"/>
        <v>0</v>
      </c>
      <c r="K836" s="613"/>
      <c r="L836" s="613"/>
      <c r="M836" s="613"/>
      <c r="N836" s="613"/>
      <c r="O836" s="613"/>
      <c r="P836" s="613"/>
    </row>
    <row r="837" spans="2:16" ht="15" customHeight="1" x14ac:dyDescent="0.35">
      <c r="B837" s="38">
        <v>11</v>
      </c>
      <c r="C837" s="279"/>
      <c r="D837" s="279"/>
      <c r="E837" s="279"/>
      <c r="F837" s="280"/>
      <c r="G837" s="452"/>
      <c r="H837" s="169"/>
      <c r="I837" s="453">
        <f t="shared" si="69"/>
        <v>0</v>
      </c>
      <c r="J837" s="612">
        <f t="shared" si="70"/>
        <v>0</v>
      </c>
      <c r="K837" s="613"/>
      <c r="L837" s="613"/>
      <c r="M837" s="613"/>
      <c r="N837" s="613"/>
      <c r="O837" s="613"/>
      <c r="P837" s="613"/>
    </row>
    <row r="838" spans="2:16" ht="15" customHeight="1" x14ac:dyDescent="0.35">
      <c r="B838" s="38">
        <v>12</v>
      </c>
      <c r="C838" s="279"/>
      <c r="D838" s="279"/>
      <c r="E838" s="279"/>
      <c r="F838" s="280"/>
      <c r="G838" s="452"/>
      <c r="H838" s="169"/>
      <c r="I838" s="453">
        <f t="shared" si="69"/>
        <v>0</v>
      </c>
      <c r="J838" s="612">
        <f t="shared" si="70"/>
        <v>0</v>
      </c>
      <c r="K838" s="613"/>
      <c r="L838" s="613"/>
      <c r="M838" s="613"/>
      <c r="N838" s="613"/>
      <c r="O838" s="613"/>
      <c r="P838" s="613"/>
    </row>
    <row r="839" spans="2:16" ht="15" customHeight="1" x14ac:dyDescent="0.35">
      <c r="B839" s="38">
        <v>13</v>
      </c>
      <c r="C839" s="279"/>
      <c r="D839" s="279"/>
      <c r="E839" s="279"/>
      <c r="F839" s="280"/>
      <c r="G839" s="452"/>
      <c r="H839" s="169"/>
      <c r="I839" s="453">
        <f t="shared" si="69"/>
        <v>0</v>
      </c>
      <c r="J839" s="612">
        <f t="shared" si="70"/>
        <v>0</v>
      </c>
      <c r="K839" s="613"/>
      <c r="L839" s="613"/>
      <c r="M839" s="613"/>
      <c r="N839" s="613"/>
      <c r="O839" s="613"/>
      <c r="P839" s="613"/>
    </row>
    <row r="840" spans="2:16" ht="15" customHeight="1" x14ac:dyDescent="0.35">
      <c r="B840" s="38">
        <v>14</v>
      </c>
      <c r="C840" s="279"/>
      <c r="D840" s="279"/>
      <c r="E840" s="279"/>
      <c r="F840" s="280"/>
      <c r="G840" s="452"/>
      <c r="H840" s="169"/>
      <c r="I840" s="453">
        <f t="shared" si="69"/>
        <v>0</v>
      </c>
      <c r="J840" s="612">
        <f t="shared" si="70"/>
        <v>0</v>
      </c>
      <c r="K840" s="613"/>
      <c r="L840" s="613"/>
      <c r="M840" s="613"/>
      <c r="N840" s="613"/>
      <c r="O840" s="613"/>
      <c r="P840" s="613"/>
    </row>
    <row r="841" spans="2:16" ht="15" customHeight="1" x14ac:dyDescent="0.35">
      <c r="B841" s="38">
        <v>15</v>
      </c>
      <c r="C841" s="279"/>
      <c r="D841" s="279"/>
      <c r="E841" s="279"/>
      <c r="F841" s="280"/>
      <c r="G841" s="452"/>
      <c r="H841" s="169"/>
      <c r="I841" s="453">
        <f t="shared" si="69"/>
        <v>0</v>
      </c>
      <c r="J841" s="612">
        <f t="shared" si="70"/>
        <v>0</v>
      </c>
      <c r="K841" s="613"/>
      <c r="L841" s="613"/>
      <c r="M841" s="613"/>
      <c r="N841" s="613"/>
      <c r="O841" s="613"/>
      <c r="P841" s="613"/>
    </row>
    <row r="842" spans="2:16" ht="15" customHeight="1" x14ac:dyDescent="0.35">
      <c r="B842" s="38">
        <v>16</v>
      </c>
      <c r="C842" s="279"/>
      <c r="D842" s="279"/>
      <c r="E842" s="279"/>
      <c r="F842" s="280"/>
      <c r="G842" s="452"/>
      <c r="H842" s="169"/>
      <c r="I842" s="453">
        <f t="shared" si="69"/>
        <v>0</v>
      </c>
      <c r="J842" s="612">
        <f t="shared" si="70"/>
        <v>0</v>
      </c>
      <c r="K842" s="613"/>
      <c r="L842" s="613"/>
      <c r="M842" s="613"/>
      <c r="N842" s="613"/>
      <c r="O842" s="613"/>
      <c r="P842" s="613"/>
    </row>
    <row r="843" spans="2:16" ht="15" customHeight="1" x14ac:dyDescent="0.35">
      <c r="B843" s="38">
        <v>17</v>
      </c>
      <c r="C843" s="279"/>
      <c r="D843" s="279"/>
      <c r="E843" s="279"/>
      <c r="F843" s="280"/>
      <c r="G843" s="452"/>
      <c r="H843" s="169"/>
      <c r="I843" s="453">
        <f t="shared" si="69"/>
        <v>0</v>
      </c>
      <c r="J843" s="612">
        <f t="shared" si="70"/>
        <v>0</v>
      </c>
      <c r="K843" s="613"/>
      <c r="L843" s="613"/>
      <c r="M843" s="613"/>
      <c r="N843" s="613"/>
      <c r="O843" s="613"/>
      <c r="P843" s="613"/>
    </row>
    <row r="844" spans="2:16" ht="15" customHeight="1" x14ac:dyDescent="0.35">
      <c r="B844" s="38">
        <v>18</v>
      </c>
      <c r="C844" s="279"/>
      <c r="D844" s="279"/>
      <c r="E844" s="279"/>
      <c r="F844" s="280"/>
      <c r="G844" s="452"/>
      <c r="H844" s="169"/>
      <c r="I844" s="453">
        <f t="shared" si="69"/>
        <v>0</v>
      </c>
      <c r="J844" s="612">
        <f t="shared" si="70"/>
        <v>0</v>
      </c>
      <c r="K844" s="613"/>
      <c r="L844" s="613"/>
      <c r="M844" s="613"/>
      <c r="N844" s="613"/>
      <c r="O844" s="613"/>
      <c r="P844" s="613"/>
    </row>
    <row r="845" spans="2:16" ht="15" customHeight="1" x14ac:dyDescent="0.35">
      <c r="B845" s="38">
        <v>19</v>
      </c>
      <c r="C845" s="279"/>
      <c r="D845" s="279"/>
      <c r="E845" s="279"/>
      <c r="F845" s="280"/>
      <c r="G845" s="452"/>
      <c r="H845" s="169"/>
      <c r="I845" s="453">
        <f t="shared" si="69"/>
        <v>0</v>
      </c>
      <c r="J845" s="612">
        <f t="shared" si="70"/>
        <v>0</v>
      </c>
      <c r="K845" s="613"/>
      <c r="L845" s="613"/>
      <c r="M845" s="613"/>
      <c r="N845" s="613"/>
      <c r="O845" s="613"/>
      <c r="P845" s="613"/>
    </row>
    <row r="846" spans="2:16" ht="15" customHeight="1" x14ac:dyDescent="0.35">
      <c r="B846" s="38">
        <v>20</v>
      </c>
      <c r="C846" s="645"/>
      <c r="D846" s="645"/>
      <c r="E846" s="645"/>
      <c r="F846" s="644"/>
      <c r="G846" s="452"/>
      <c r="H846" s="169"/>
      <c r="I846" s="453">
        <f t="shared" ref="I846:I857" si="71">IF(OR(G846=0,H846=0),0,IF((((($O$5^2*G846^2)/$F$5^2)*H846)/((($O$5^2*G846^2)/$F$5^2)+H846))&lt;(($O$5^2*G846^2)/$F$5^2),ROUND((((($O$5^2*G846^2)/$F$5^2)*H846)/((($O$5^2*G846^2)/$F$5^2)+H846)),0),ROUND((($O$5^2*G846^2)/$F$5^2),0)))</f>
        <v>0</v>
      </c>
      <c r="J846" s="612">
        <f t="shared" ref="J846:J857" si="72">IF(ISERR(SMALL(K846:P846,1)),0,SMALL(K846:P846,1))</f>
        <v>0</v>
      </c>
      <c r="K846" s="613"/>
      <c r="L846" s="613"/>
      <c r="M846" s="613"/>
      <c r="N846" s="613"/>
      <c r="O846" s="613"/>
      <c r="P846" s="613"/>
    </row>
    <row r="847" spans="2:16" ht="15" customHeight="1" x14ac:dyDescent="0.35">
      <c r="B847" s="38">
        <v>21</v>
      </c>
      <c r="C847" s="645"/>
      <c r="D847" s="645"/>
      <c r="E847" s="645"/>
      <c r="F847" s="644"/>
      <c r="G847" s="452"/>
      <c r="H847" s="169"/>
      <c r="I847" s="453">
        <f t="shared" si="71"/>
        <v>0</v>
      </c>
      <c r="J847" s="612">
        <f t="shared" si="72"/>
        <v>0</v>
      </c>
      <c r="K847" s="613"/>
      <c r="L847" s="613"/>
      <c r="M847" s="613"/>
      <c r="N847" s="613"/>
      <c r="O847" s="613"/>
      <c r="P847" s="613"/>
    </row>
    <row r="848" spans="2:16" ht="15" customHeight="1" x14ac:dyDescent="0.35">
      <c r="B848" s="38">
        <v>22</v>
      </c>
      <c r="C848" s="645"/>
      <c r="D848" s="645"/>
      <c r="E848" s="645"/>
      <c r="F848" s="644"/>
      <c r="G848" s="452"/>
      <c r="H848" s="169"/>
      <c r="I848" s="453">
        <f t="shared" si="71"/>
        <v>0</v>
      </c>
      <c r="J848" s="612">
        <f t="shared" si="72"/>
        <v>0</v>
      </c>
      <c r="K848" s="613"/>
      <c r="L848" s="613"/>
      <c r="M848" s="613"/>
      <c r="N848" s="613"/>
      <c r="O848" s="613"/>
      <c r="P848" s="613"/>
    </row>
    <row r="849" spans="2:16" ht="15" customHeight="1" x14ac:dyDescent="0.35">
      <c r="B849" s="38">
        <v>23</v>
      </c>
      <c r="C849" s="645"/>
      <c r="D849" s="645"/>
      <c r="E849" s="645"/>
      <c r="F849" s="644"/>
      <c r="G849" s="452"/>
      <c r="H849" s="169"/>
      <c r="I849" s="453">
        <f t="shared" si="71"/>
        <v>0</v>
      </c>
      <c r="J849" s="612">
        <f t="shared" si="72"/>
        <v>0</v>
      </c>
      <c r="K849" s="613"/>
      <c r="L849" s="613"/>
      <c r="M849" s="613"/>
      <c r="N849" s="613"/>
      <c r="O849" s="613"/>
      <c r="P849" s="613"/>
    </row>
    <row r="850" spans="2:16" ht="15" customHeight="1" x14ac:dyDescent="0.35">
      <c r="B850" s="38">
        <v>24</v>
      </c>
      <c r="C850" s="645"/>
      <c r="D850" s="645"/>
      <c r="E850" s="645"/>
      <c r="F850" s="644"/>
      <c r="G850" s="452"/>
      <c r="H850" s="169"/>
      <c r="I850" s="453">
        <f t="shared" si="71"/>
        <v>0</v>
      </c>
      <c r="J850" s="612">
        <f t="shared" si="72"/>
        <v>0</v>
      </c>
      <c r="K850" s="613"/>
      <c r="L850" s="613"/>
      <c r="M850" s="613"/>
      <c r="N850" s="613"/>
      <c r="O850" s="613"/>
      <c r="P850" s="613"/>
    </row>
    <row r="851" spans="2:16" ht="15" customHeight="1" x14ac:dyDescent="0.35">
      <c r="B851" s="38">
        <v>25</v>
      </c>
      <c r="C851" s="645"/>
      <c r="D851" s="645"/>
      <c r="E851" s="645"/>
      <c r="F851" s="644"/>
      <c r="G851" s="452"/>
      <c r="H851" s="169"/>
      <c r="I851" s="453">
        <f t="shared" si="71"/>
        <v>0</v>
      </c>
      <c r="J851" s="612">
        <f t="shared" si="72"/>
        <v>0</v>
      </c>
      <c r="K851" s="613"/>
      <c r="L851" s="613"/>
      <c r="M851" s="613"/>
      <c r="N851" s="613"/>
      <c r="O851" s="613"/>
      <c r="P851" s="613"/>
    </row>
    <row r="852" spans="2:16" ht="15" customHeight="1" x14ac:dyDescent="0.35">
      <c r="B852" s="38">
        <v>26</v>
      </c>
      <c r="C852" s="645"/>
      <c r="D852" s="645"/>
      <c r="E852" s="645"/>
      <c r="F852" s="644"/>
      <c r="G852" s="452"/>
      <c r="H852" s="169"/>
      <c r="I852" s="453">
        <f t="shared" si="71"/>
        <v>0</v>
      </c>
      <c r="J852" s="612">
        <f t="shared" si="72"/>
        <v>0</v>
      </c>
      <c r="K852" s="613"/>
      <c r="L852" s="613"/>
      <c r="M852" s="613"/>
      <c r="N852" s="613"/>
      <c r="O852" s="613"/>
      <c r="P852" s="613"/>
    </row>
    <row r="853" spans="2:16" ht="15" customHeight="1" x14ac:dyDescent="0.35">
      <c r="B853" s="38">
        <v>27</v>
      </c>
      <c r="C853" s="645"/>
      <c r="D853" s="645"/>
      <c r="E853" s="645"/>
      <c r="F853" s="644"/>
      <c r="G853" s="452"/>
      <c r="H853" s="169"/>
      <c r="I853" s="453">
        <f t="shared" si="71"/>
        <v>0</v>
      </c>
      <c r="J853" s="612">
        <f t="shared" si="72"/>
        <v>0</v>
      </c>
      <c r="K853" s="613"/>
      <c r="L853" s="613"/>
      <c r="M853" s="613"/>
      <c r="N853" s="613"/>
      <c r="O853" s="613"/>
      <c r="P853" s="613"/>
    </row>
    <row r="854" spans="2:16" ht="15" customHeight="1" x14ac:dyDescent="0.35">
      <c r="B854" s="38">
        <v>28</v>
      </c>
      <c r="C854" s="645"/>
      <c r="D854" s="645"/>
      <c r="E854" s="645"/>
      <c r="F854" s="644"/>
      <c r="G854" s="452"/>
      <c r="H854" s="169"/>
      <c r="I854" s="453">
        <f t="shared" si="71"/>
        <v>0</v>
      </c>
      <c r="J854" s="612">
        <f t="shared" si="72"/>
        <v>0</v>
      </c>
      <c r="K854" s="613"/>
      <c r="L854" s="613"/>
      <c r="M854" s="613"/>
      <c r="N854" s="613"/>
      <c r="O854" s="613"/>
      <c r="P854" s="613"/>
    </row>
    <row r="855" spans="2:16" ht="15" customHeight="1" x14ac:dyDescent="0.35">
      <c r="B855" s="38">
        <v>29</v>
      </c>
      <c r="C855" s="645"/>
      <c r="D855" s="645"/>
      <c r="E855" s="645"/>
      <c r="F855" s="644"/>
      <c r="G855" s="452"/>
      <c r="H855" s="169"/>
      <c r="I855" s="453">
        <f t="shared" si="71"/>
        <v>0</v>
      </c>
      <c r="J855" s="612">
        <f t="shared" si="72"/>
        <v>0</v>
      </c>
      <c r="K855" s="613"/>
      <c r="L855" s="613"/>
      <c r="M855" s="613"/>
      <c r="N855" s="613"/>
      <c r="O855" s="613"/>
      <c r="P855" s="613"/>
    </row>
    <row r="856" spans="2:16" ht="15" customHeight="1" x14ac:dyDescent="0.35">
      <c r="B856" s="38">
        <v>30</v>
      </c>
      <c r="C856" s="645"/>
      <c r="D856" s="645"/>
      <c r="E856" s="645"/>
      <c r="F856" s="644"/>
      <c r="G856" s="452"/>
      <c r="H856" s="169"/>
      <c r="I856" s="453">
        <f t="shared" si="71"/>
        <v>0</v>
      </c>
      <c r="J856" s="612">
        <f t="shared" si="72"/>
        <v>0</v>
      </c>
      <c r="K856" s="613"/>
      <c r="L856" s="613"/>
      <c r="M856" s="613"/>
      <c r="N856" s="613"/>
      <c r="O856" s="613"/>
      <c r="P856" s="613"/>
    </row>
    <row r="857" spans="2:16" ht="15" customHeight="1" x14ac:dyDescent="0.35">
      <c r="B857" s="38">
        <v>31</v>
      </c>
      <c r="C857" s="645"/>
      <c r="D857" s="645"/>
      <c r="E857" s="645"/>
      <c r="F857" s="644"/>
      <c r="G857" s="452"/>
      <c r="H857" s="169"/>
      <c r="I857" s="453">
        <f t="shared" si="71"/>
        <v>0</v>
      </c>
      <c r="J857" s="612">
        <f t="shared" si="72"/>
        <v>0</v>
      </c>
      <c r="K857" s="613"/>
      <c r="L857" s="613"/>
      <c r="M857" s="613"/>
      <c r="N857" s="613"/>
      <c r="O857" s="613"/>
      <c r="P857" s="613"/>
    </row>
    <row r="858" spans="2:16" ht="15" customHeight="1" x14ac:dyDescent="0.35">
      <c r="B858" s="38">
        <v>32</v>
      </c>
      <c r="C858" s="645"/>
      <c r="D858" s="645"/>
      <c r="E858" s="645"/>
      <c r="F858" s="644"/>
      <c r="G858" s="452"/>
      <c r="H858" s="169"/>
      <c r="I858" s="453">
        <f t="shared" ref="I858:I875" si="73">IF(OR(G858=0,H858=0),0,IF((((($O$5^2*G858^2)/$F$5^2)*H858)/((($O$5^2*G858^2)/$F$5^2)+H858))&lt;(($O$5^2*G858^2)/$F$5^2),ROUND((((($O$5^2*G858^2)/$F$5^2)*H858)/((($O$5^2*G858^2)/$F$5^2)+H858)),0),ROUND((($O$5^2*G858^2)/$F$5^2),0)))</f>
        <v>0</v>
      </c>
      <c r="J858" s="612">
        <f t="shared" ref="J858:J875" si="74">IF(ISERR(SMALL(K858:P858,1)),0,SMALL(K858:P858,1))</f>
        <v>0</v>
      </c>
      <c r="K858" s="613"/>
      <c r="L858" s="613"/>
      <c r="M858" s="613"/>
      <c r="N858" s="613"/>
      <c r="O858" s="613"/>
      <c r="P858" s="613"/>
    </row>
    <row r="859" spans="2:16" ht="15" customHeight="1" x14ac:dyDescent="0.35">
      <c r="B859" s="38">
        <v>33</v>
      </c>
      <c r="C859" s="645"/>
      <c r="D859" s="645"/>
      <c r="E859" s="645"/>
      <c r="F859" s="644"/>
      <c r="G859" s="452"/>
      <c r="H859" s="169"/>
      <c r="I859" s="453">
        <f t="shared" si="73"/>
        <v>0</v>
      </c>
      <c r="J859" s="612">
        <f t="shared" si="74"/>
        <v>0</v>
      </c>
      <c r="K859" s="613"/>
      <c r="L859" s="613"/>
      <c r="M859" s="613"/>
      <c r="N859" s="613"/>
      <c r="O859" s="613"/>
      <c r="P859" s="613"/>
    </row>
    <row r="860" spans="2:16" ht="15" customHeight="1" x14ac:dyDescent="0.35">
      <c r="B860" s="38">
        <v>34</v>
      </c>
      <c r="C860" s="645"/>
      <c r="D860" s="645"/>
      <c r="E860" s="645"/>
      <c r="F860" s="644"/>
      <c r="G860" s="452"/>
      <c r="H860" s="169"/>
      <c r="I860" s="453">
        <f t="shared" si="73"/>
        <v>0</v>
      </c>
      <c r="J860" s="612">
        <f t="shared" si="74"/>
        <v>0</v>
      </c>
      <c r="K860" s="613"/>
      <c r="L860" s="613"/>
      <c r="M860" s="613"/>
      <c r="N860" s="613"/>
      <c r="O860" s="613"/>
      <c r="P860" s="613"/>
    </row>
    <row r="861" spans="2:16" ht="15" customHeight="1" x14ac:dyDescent="0.35">
      <c r="B861" s="38">
        <v>35</v>
      </c>
      <c r="C861" s="645"/>
      <c r="D861" s="645"/>
      <c r="E861" s="645"/>
      <c r="F861" s="644"/>
      <c r="G861" s="452"/>
      <c r="H861" s="169"/>
      <c r="I861" s="453">
        <f t="shared" si="73"/>
        <v>0</v>
      </c>
      <c r="J861" s="612">
        <f t="shared" si="74"/>
        <v>0</v>
      </c>
      <c r="K861" s="613"/>
      <c r="L861" s="613"/>
      <c r="M861" s="613"/>
      <c r="N861" s="613"/>
      <c r="O861" s="613"/>
      <c r="P861" s="613"/>
    </row>
    <row r="862" spans="2:16" ht="15" customHeight="1" x14ac:dyDescent="0.35">
      <c r="B862" s="38">
        <v>36</v>
      </c>
      <c r="C862" s="645"/>
      <c r="D862" s="645"/>
      <c r="E862" s="645"/>
      <c r="F862" s="644"/>
      <c r="G862" s="452"/>
      <c r="H862" s="169"/>
      <c r="I862" s="453">
        <f t="shared" si="73"/>
        <v>0</v>
      </c>
      <c r="J862" s="612">
        <f t="shared" si="74"/>
        <v>0</v>
      </c>
      <c r="K862" s="613"/>
      <c r="L862" s="613"/>
      <c r="M862" s="613"/>
      <c r="N862" s="613"/>
      <c r="O862" s="613"/>
      <c r="P862" s="613"/>
    </row>
    <row r="863" spans="2:16" ht="15" customHeight="1" x14ac:dyDescent="0.35">
      <c r="B863" s="38">
        <v>37</v>
      </c>
      <c r="C863" s="645"/>
      <c r="D863" s="645"/>
      <c r="E863" s="645"/>
      <c r="F863" s="644"/>
      <c r="G863" s="452"/>
      <c r="H863" s="169"/>
      <c r="I863" s="453">
        <f t="shared" si="73"/>
        <v>0</v>
      </c>
      <c r="J863" s="612">
        <f t="shared" si="74"/>
        <v>0</v>
      </c>
      <c r="K863" s="613"/>
      <c r="L863" s="613"/>
      <c r="M863" s="613"/>
      <c r="N863" s="613"/>
      <c r="O863" s="613"/>
      <c r="P863" s="613"/>
    </row>
    <row r="864" spans="2:16" ht="15" customHeight="1" x14ac:dyDescent="0.35">
      <c r="B864" s="38">
        <v>38</v>
      </c>
      <c r="C864" s="645"/>
      <c r="D864" s="645"/>
      <c r="E864" s="645"/>
      <c r="F864" s="644"/>
      <c r="G864" s="452"/>
      <c r="H864" s="169"/>
      <c r="I864" s="453">
        <f t="shared" si="73"/>
        <v>0</v>
      </c>
      <c r="J864" s="612">
        <f t="shared" si="74"/>
        <v>0</v>
      </c>
      <c r="K864" s="613"/>
      <c r="L864" s="613"/>
      <c r="M864" s="613"/>
      <c r="N864" s="613"/>
      <c r="O864" s="613"/>
      <c r="P864" s="613"/>
    </row>
    <row r="865" spans="2:16" ht="15" customHeight="1" x14ac:dyDescent="0.35">
      <c r="B865" s="38">
        <v>39</v>
      </c>
      <c r="C865" s="645"/>
      <c r="D865" s="645"/>
      <c r="E865" s="645"/>
      <c r="F865" s="644"/>
      <c r="G865" s="452"/>
      <c r="H865" s="169"/>
      <c r="I865" s="453">
        <f t="shared" si="73"/>
        <v>0</v>
      </c>
      <c r="J865" s="612">
        <f t="shared" si="74"/>
        <v>0</v>
      </c>
      <c r="K865" s="613"/>
      <c r="L865" s="613"/>
      <c r="M865" s="613"/>
      <c r="N865" s="613"/>
      <c r="O865" s="613"/>
      <c r="P865" s="613"/>
    </row>
    <row r="866" spans="2:16" ht="15" customHeight="1" x14ac:dyDescent="0.35">
      <c r="B866" s="38">
        <v>40</v>
      </c>
      <c r="C866" s="645"/>
      <c r="D866" s="645"/>
      <c r="E866" s="645"/>
      <c r="F866" s="644"/>
      <c r="G866" s="452"/>
      <c r="H866" s="169"/>
      <c r="I866" s="453">
        <f t="shared" si="73"/>
        <v>0</v>
      </c>
      <c r="J866" s="612">
        <f t="shared" si="74"/>
        <v>0</v>
      </c>
      <c r="K866" s="613"/>
      <c r="L866" s="613"/>
      <c r="M866" s="613"/>
      <c r="N866" s="613"/>
      <c r="O866" s="613"/>
      <c r="P866" s="613"/>
    </row>
    <row r="867" spans="2:16" ht="15" customHeight="1" x14ac:dyDescent="0.35">
      <c r="B867" s="38">
        <v>41</v>
      </c>
      <c r="C867" s="645"/>
      <c r="D867" s="645"/>
      <c r="E867" s="645"/>
      <c r="F867" s="644"/>
      <c r="G867" s="452"/>
      <c r="H867" s="169"/>
      <c r="I867" s="453">
        <f t="shared" si="73"/>
        <v>0</v>
      </c>
      <c r="J867" s="612">
        <f t="shared" si="74"/>
        <v>0</v>
      </c>
      <c r="K867" s="613"/>
      <c r="L867" s="613"/>
      <c r="M867" s="613"/>
      <c r="N867" s="613"/>
      <c r="O867" s="613"/>
      <c r="P867" s="613"/>
    </row>
    <row r="868" spans="2:16" ht="15" customHeight="1" x14ac:dyDescent="0.35">
      <c r="B868" s="38">
        <v>42</v>
      </c>
      <c r="C868" s="645"/>
      <c r="D868" s="645"/>
      <c r="E868" s="645"/>
      <c r="F868" s="644"/>
      <c r="G868" s="452"/>
      <c r="H868" s="169"/>
      <c r="I868" s="453">
        <f t="shared" si="73"/>
        <v>0</v>
      </c>
      <c r="J868" s="612">
        <f t="shared" si="74"/>
        <v>0</v>
      </c>
      <c r="K868" s="613"/>
      <c r="L868" s="613"/>
      <c r="M868" s="613"/>
      <c r="N868" s="613"/>
      <c r="O868" s="613"/>
      <c r="P868" s="613"/>
    </row>
    <row r="869" spans="2:16" ht="15" customHeight="1" x14ac:dyDescent="0.35">
      <c r="B869" s="38">
        <v>43</v>
      </c>
      <c r="C869" s="645"/>
      <c r="D869" s="645"/>
      <c r="E869" s="645"/>
      <c r="F869" s="644"/>
      <c r="G869" s="452"/>
      <c r="H869" s="169"/>
      <c r="I869" s="453">
        <f t="shared" si="73"/>
        <v>0</v>
      </c>
      <c r="J869" s="612">
        <f t="shared" si="74"/>
        <v>0</v>
      </c>
      <c r="K869" s="613"/>
      <c r="L869" s="613"/>
      <c r="M869" s="613"/>
      <c r="N869" s="613"/>
      <c r="O869" s="613"/>
      <c r="P869" s="613"/>
    </row>
    <row r="870" spans="2:16" ht="15" customHeight="1" x14ac:dyDescent="0.35">
      <c r="B870" s="38">
        <v>44</v>
      </c>
      <c r="C870" s="645"/>
      <c r="D870" s="645"/>
      <c r="E870" s="645"/>
      <c r="F870" s="644"/>
      <c r="G870" s="452"/>
      <c r="H870" s="169"/>
      <c r="I870" s="453">
        <f t="shared" si="73"/>
        <v>0</v>
      </c>
      <c r="J870" s="612">
        <f t="shared" si="74"/>
        <v>0</v>
      </c>
      <c r="K870" s="613"/>
      <c r="L870" s="613"/>
      <c r="M870" s="613"/>
      <c r="N870" s="613"/>
      <c r="O870" s="613"/>
      <c r="P870" s="613"/>
    </row>
    <row r="871" spans="2:16" ht="15" customHeight="1" x14ac:dyDescent="0.35">
      <c r="B871" s="38">
        <v>45</v>
      </c>
      <c r="C871" s="645"/>
      <c r="D871" s="645"/>
      <c r="E871" s="645"/>
      <c r="F871" s="644"/>
      <c r="G871" s="452"/>
      <c r="H871" s="169"/>
      <c r="I871" s="453">
        <f t="shared" si="73"/>
        <v>0</v>
      </c>
      <c r="J871" s="612">
        <f t="shared" si="74"/>
        <v>0</v>
      </c>
      <c r="K871" s="613"/>
      <c r="L871" s="613"/>
      <c r="M871" s="613"/>
      <c r="N871" s="613"/>
      <c r="O871" s="613"/>
      <c r="P871" s="613"/>
    </row>
    <row r="872" spans="2:16" ht="15" customHeight="1" x14ac:dyDescent="0.35">
      <c r="B872" s="38">
        <v>46</v>
      </c>
      <c r="C872" s="645"/>
      <c r="D872" s="645"/>
      <c r="E872" s="645"/>
      <c r="F872" s="644"/>
      <c r="G872" s="452"/>
      <c r="H872" s="169"/>
      <c r="I872" s="453">
        <f t="shared" si="73"/>
        <v>0</v>
      </c>
      <c r="J872" s="612">
        <f t="shared" si="74"/>
        <v>0</v>
      </c>
      <c r="K872" s="613"/>
      <c r="L872" s="613"/>
      <c r="M872" s="613"/>
      <c r="N872" s="613"/>
      <c r="O872" s="613"/>
      <c r="P872" s="613"/>
    </row>
    <row r="873" spans="2:16" ht="15" customHeight="1" x14ac:dyDescent="0.35">
      <c r="B873" s="38">
        <v>47</v>
      </c>
      <c r="C873" s="645"/>
      <c r="D873" s="645"/>
      <c r="E873" s="645"/>
      <c r="F873" s="644"/>
      <c r="G873" s="452"/>
      <c r="H873" s="169"/>
      <c r="I873" s="453">
        <f t="shared" si="73"/>
        <v>0</v>
      </c>
      <c r="J873" s="612">
        <f t="shared" si="74"/>
        <v>0</v>
      </c>
      <c r="K873" s="613"/>
      <c r="L873" s="613"/>
      <c r="M873" s="613"/>
      <c r="N873" s="613"/>
      <c r="O873" s="613"/>
      <c r="P873" s="613"/>
    </row>
    <row r="874" spans="2:16" ht="15" customHeight="1" x14ac:dyDescent="0.35">
      <c r="B874" s="38">
        <v>48</v>
      </c>
      <c r="C874" s="645"/>
      <c r="D874" s="645"/>
      <c r="E874" s="645"/>
      <c r="F874" s="644"/>
      <c r="G874" s="452"/>
      <c r="H874" s="169"/>
      <c r="I874" s="453">
        <f t="shared" si="73"/>
        <v>0</v>
      </c>
      <c r="J874" s="612">
        <f t="shared" si="74"/>
        <v>0</v>
      </c>
      <c r="K874" s="613"/>
      <c r="L874" s="613"/>
      <c r="M874" s="613"/>
      <c r="N874" s="613"/>
      <c r="O874" s="613"/>
      <c r="P874" s="613"/>
    </row>
    <row r="875" spans="2:16" ht="15" customHeight="1" x14ac:dyDescent="0.35">
      <c r="B875" s="38">
        <v>49</v>
      </c>
      <c r="C875" s="645"/>
      <c r="D875" s="645"/>
      <c r="E875" s="645"/>
      <c r="F875" s="644"/>
      <c r="G875" s="452"/>
      <c r="H875" s="169"/>
      <c r="I875" s="453">
        <f t="shared" si="73"/>
        <v>0</v>
      </c>
      <c r="J875" s="612">
        <f t="shared" si="74"/>
        <v>0</v>
      </c>
      <c r="K875" s="613"/>
      <c r="L875" s="613"/>
      <c r="M875" s="613"/>
      <c r="N875" s="613"/>
      <c r="O875" s="613"/>
      <c r="P875" s="613"/>
    </row>
    <row r="876" spans="2:16" ht="15" customHeight="1" x14ac:dyDescent="0.35">
      <c r="B876" s="38">
        <v>50</v>
      </c>
      <c r="C876" s="279"/>
      <c r="D876" s="279"/>
      <c r="E876" s="279"/>
      <c r="F876" s="280"/>
      <c r="G876" s="452"/>
      <c r="H876" s="169"/>
      <c r="I876" s="453">
        <f t="shared" si="69"/>
        <v>0</v>
      </c>
      <c r="J876" s="612">
        <f t="shared" si="70"/>
        <v>0</v>
      </c>
      <c r="K876" s="613"/>
      <c r="L876" s="613"/>
      <c r="M876" s="613"/>
      <c r="N876" s="613"/>
      <c r="O876" s="613"/>
      <c r="P876" s="613"/>
    </row>
    <row r="877" spans="2:16" s="175" customFormat="1" ht="15" customHeight="1" x14ac:dyDescent="0.35">
      <c r="B877" s="455" t="s">
        <v>989</v>
      </c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</row>
    <row r="878" spans="2:16" s="175" customFormat="1" ht="15" customHeight="1" x14ac:dyDescent="0.35">
      <c r="B878" s="426"/>
      <c r="C878" s="427"/>
      <c r="D878" s="427"/>
      <c r="E878" s="427"/>
      <c r="F878" s="427"/>
      <c r="G878" s="427"/>
      <c r="H878" s="427"/>
      <c r="I878" s="423"/>
      <c r="J878" s="428" t="s">
        <v>984</v>
      </c>
      <c r="K878" s="617"/>
      <c r="L878" s="617"/>
      <c r="M878" s="617"/>
      <c r="N878" s="617"/>
      <c r="O878" s="617"/>
      <c r="P878" s="617"/>
    </row>
    <row r="879" spans="2:16" s="175" customFormat="1" ht="15" customHeight="1" x14ac:dyDescent="0.35">
      <c r="B879" s="426"/>
      <c r="C879" s="427"/>
      <c r="D879" s="427"/>
      <c r="E879" s="427"/>
      <c r="F879" s="427"/>
      <c r="G879" s="427"/>
      <c r="H879" s="427"/>
      <c r="I879" s="423"/>
      <c r="J879" s="428" t="s">
        <v>985</v>
      </c>
      <c r="K879" s="604"/>
      <c r="L879" s="604"/>
      <c r="M879" s="604"/>
      <c r="N879" s="604"/>
      <c r="O879" s="604"/>
      <c r="P879" s="604"/>
    </row>
    <row r="880" spans="2:16" s="175" customFormat="1" ht="15" customHeight="1" x14ac:dyDescent="0.35">
      <c r="B880" s="426"/>
      <c r="C880" s="427"/>
      <c r="D880" s="427"/>
      <c r="E880" s="427"/>
      <c r="F880" s="427"/>
      <c r="G880" s="427"/>
      <c r="H880" s="427"/>
      <c r="I880" s="423"/>
      <c r="J880" s="428" t="s">
        <v>986</v>
      </c>
      <c r="K880" s="621"/>
      <c r="L880" s="621"/>
      <c r="M880" s="621"/>
      <c r="N880" s="621"/>
      <c r="O880" s="621"/>
      <c r="P880" s="621"/>
    </row>
    <row r="881" spans="2:16" s="175" customFormat="1" ht="15" customHeight="1" x14ac:dyDescent="0.35">
      <c r="B881" s="426"/>
      <c r="C881" s="427"/>
      <c r="D881" s="427"/>
      <c r="E881" s="427"/>
      <c r="F881" s="427"/>
      <c r="G881" s="427"/>
      <c r="H881" s="427"/>
      <c r="I881" s="423"/>
      <c r="J881" s="428" t="s">
        <v>987</v>
      </c>
      <c r="K881" s="621"/>
      <c r="L881" s="621"/>
      <c r="M881" s="621"/>
      <c r="N881" s="621"/>
      <c r="O881" s="621"/>
      <c r="P881" s="621"/>
    </row>
    <row r="882" spans="2:16" s="175" customFormat="1" ht="15" customHeight="1" x14ac:dyDescent="0.35">
      <c r="B882" s="426"/>
      <c r="C882" s="427"/>
      <c r="D882" s="427"/>
      <c r="E882" s="427"/>
      <c r="F882" s="427"/>
      <c r="G882" s="427"/>
      <c r="H882" s="427"/>
      <c r="I882" s="423"/>
      <c r="J882" s="428" t="s">
        <v>988</v>
      </c>
      <c r="K882" s="617"/>
      <c r="L882" s="617"/>
      <c r="M882" s="617"/>
      <c r="N882" s="617"/>
      <c r="O882" s="617"/>
      <c r="P882" s="617"/>
    </row>
    <row r="883" spans="2:16" s="175" customFormat="1" ht="15" customHeight="1" x14ac:dyDescent="0.35">
      <c r="B883" s="426"/>
      <c r="C883" s="427"/>
      <c r="D883" s="427"/>
      <c r="E883" s="427"/>
      <c r="F883" s="427"/>
      <c r="G883" s="427"/>
      <c r="H883" s="427"/>
      <c r="I883" s="423"/>
      <c r="J883" s="428" t="s">
        <v>509</v>
      </c>
      <c r="K883" s="603"/>
      <c r="L883" s="603"/>
      <c r="M883" s="603"/>
      <c r="N883" s="603"/>
      <c r="O883" s="603"/>
      <c r="P883" s="603"/>
    </row>
    <row r="884" spans="2:16" s="175" customFormat="1" ht="15" customHeight="1" x14ac:dyDescent="0.35">
      <c r="B884" s="426"/>
      <c r="C884" s="427"/>
      <c r="D884" s="427"/>
      <c r="E884" s="427"/>
      <c r="F884" s="427"/>
      <c r="G884" s="427"/>
      <c r="H884" s="427"/>
      <c r="I884" s="423"/>
      <c r="J884" s="428" t="s">
        <v>510</v>
      </c>
      <c r="K884" s="281"/>
      <c r="L884" s="281"/>
      <c r="M884" s="281"/>
      <c r="N884" s="281"/>
      <c r="O884" s="281"/>
      <c r="P884" s="281"/>
    </row>
    <row r="885" spans="2:16" ht="15" customHeight="1" x14ac:dyDescent="0.35">
      <c r="B885" s="313" t="s">
        <v>955</v>
      </c>
      <c r="C885" s="313"/>
      <c r="D885" s="313"/>
      <c r="E885" s="313"/>
      <c r="F885" s="313"/>
      <c r="G885" s="313"/>
      <c r="H885" s="313"/>
      <c r="I885" s="313"/>
      <c r="J885" s="313"/>
      <c r="K885" s="313"/>
      <c r="L885" s="313"/>
      <c r="M885" s="313"/>
      <c r="N885" s="313"/>
      <c r="O885" s="313"/>
      <c r="P885" s="313"/>
    </row>
    <row r="886" spans="2:16" ht="15" customHeight="1" x14ac:dyDescent="0.35">
      <c r="B886" s="444" t="s">
        <v>701</v>
      </c>
      <c r="C886" s="444"/>
      <c r="D886" s="444"/>
      <c r="E886" s="444"/>
      <c r="F886" s="444"/>
      <c r="G886" s="444"/>
      <c r="H886" s="444"/>
      <c r="I886" s="444"/>
      <c r="J886" s="444"/>
      <c r="K886" s="449" t="s">
        <v>1001</v>
      </c>
      <c r="L886" s="449"/>
      <c r="M886" s="449"/>
      <c r="N886" s="449"/>
      <c r="O886" s="449"/>
      <c r="P886" s="449"/>
    </row>
    <row r="887" spans="2:16" ht="15" customHeight="1" x14ac:dyDescent="0.35">
      <c r="B887" s="446"/>
      <c r="C887" s="454" t="s">
        <v>95</v>
      </c>
      <c r="D887" s="454"/>
      <c r="E887" s="454"/>
      <c r="F887" s="445"/>
      <c r="G887" s="447" t="s">
        <v>135</v>
      </c>
      <c r="H887" s="435" t="s">
        <v>131</v>
      </c>
      <c r="I887" s="435" t="s">
        <v>130</v>
      </c>
      <c r="J887" s="421" t="s">
        <v>978</v>
      </c>
      <c r="K887" s="421" t="s">
        <v>893</v>
      </c>
      <c r="L887" s="421" t="s">
        <v>894</v>
      </c>
      <c r="M887" s="421" t="s">
        <v>895</v>
      </c>
      <c r="N887" s="421" t="s">
        <v>896</v>
      </c>
      <c r="O887" s="421" t="s">
        <v>897</v>
      </c>
      <c r="P887" s="421" t="s">
        <v>898</v>
      </c>
    </row>
    <row r="888" spans="2:16" ht="15" customHeight="1" x14ac:dyDescent="0.35">
      <c r="B888" s="38">
        <v>1</v>
      </c>
      <c r="C888" s="279"/>
      <c r="D888" s="279"/>
      <c r="E888" s="279"/>
      <c r="F888" s="280"/>
      <c r="G888" s="452"/>
      <c r="H888" s="169"/>
      <c r="I888" s="453">
        <f t="shared" ref="I888:I937" si="75">IF(OR(G888=0,H888=0),0,IF((((($O$5^2*G888^2)/$F$5^2)*H888)/((($O$5^2*G888^2)/$F$5^2)+H888))&lt;(($O$5^2*G888^2)/$F$5^2),ROUND((((($O$5^2*G888^2)/$F$5^2)*H888)/((($O$5^2*G888^2)/$F$5^2)+H888)),0),ROUND((($O$5^2*G888^2)/$F$5^2),0)))</f>
        <v>0</v>
      </c>
      <c r="J888" s="612">
        <f t="shared" ref="J888:J937" si="76">IF(ISERR(SMALL(K888:P888,1)),0,SMALL(K888:P888,1))</f>
        <v>0</v>
      </c>
      <c r="K888" s="613"/>
      <c r="L888" s="613"/>
      <c r="M888" s="613"/>
      <c r="N888" s="613"/>
      <c r="O888" s="613"/>
      <c r="P888" s="613"/>
    </row>
    <row r="889" spans="2:16" ht="15" customHeight="1" x14ac:dyDescent="0.35">
      <c r="B889" s="38">
        <v>2</v>
      </c>
      <c r="C889" s="279"/>
      <c r="D889" s="279"/>
      <c r="E889" s="279"/>
      <c r="F889" s="280"/>
      <c r="G889" s="452"/>
      <c r="H889" s="169"/>
      <c r="I889" s="453">
        <f t="shared" si="75"/>
        <v>0</v>
      </c>
      <c r="J889" s="612">
        <f t="shared" si="76"/>
        <v>0</v>
      </c>
      <c r="K889" s="613"/>
      <c r="L889" s="613"/>
      <c r="M889" s="613"/>
      <c r="N889" s="613"/>
      <c r="O889" s="613"/>
      <c r="P889" s="613"/>
    </row>
    <row r="890" spans="2:16" ht="15" customHeight="1" x14ac:dyDescent="0.35">
      <c r="B890" s="38">
        <v>3</v>
      </c>
      <c r="C890" s="279"/>
      <c r="D890" s="279"/>
      <c r="E890" s="279"/>
      <c r="F890" s="280"/>
      <c r="G890" s="452"/>
      <c r="H890" s="169"/>
      <c r="I890" s="453">
        <f t="shared" si="75"/>
        <v>0</v>
      </c>
      <c r="J890" s="612">
        <f t="shared" si="76"/>
        <v>0</v>
      </c>
      <c r="K890" s="613"/>
      <c r="L890" s="613"/>
      <c r="M890" s="613"/>
      <c r="N890" s="613"/>
      <c r="O890" s="613"/>
      <c r="P890" s="613"/>
    </row>
    <row r="891" spans="2:16" ht="15" customHeight="1" x14ac:dyDescent="0.35">
      <c r="B891" s="38">
        <v>4</v>
      </c>
      <c r="C891" s="279"/>
      <c r="D891" s="279"/>
      <c r="E891" s="279"/>
      <c r="F891" s="280"/>
      <c r="G891" s="452"/>
      <c r="H891" s="169"/>
      <c r="I891" s="453">
        <f t="shared" si="75"/>
        <v>0</v>
      </c>
      <c r="J891" s="612">
        <f t="shared" si="76"/>
        <v>0</v>
      </c>
      <c r="K891" s="613"/>
      <c r="L891" s="613"/>
      <c r="M891" s="613"/>
      <c r="N891" s="613"/>
      <c r="O891" s="613"/>
      <c r="P891" s="613"/>
    </row>
    <row r="892" spans="2:16" ht="15" customHeight="1" x14ac:dyDescent="0.35">
      <c r="B892" s="38">
        <v>5</v>
      </c>
      <c r="C892" s="279"/>
      <c r="D892" s="279"/>
      <c r="E892" s="279"/>
      <c r="F892" s="280"/>
      <c r="G892" s="452"/>
      <c r="H892" s="169"/>
      <c r="I892" s="453">
        <f t="shared" si="75"/>
        <v>0</v>
      </c>
      <c r="J892" s="612">
        <f t="shared" si="76"/>
        <v>0</v>
      </c>
      <c r="K892" s="613"/>
      <c r="L892" s="613"/>
      <c r="M892" s="613"/>
      <c r="N892" s="613"/>
      <c r="O892" s="613"/>
      <c r="P892" s="613"/>
    </row>
    <row r="893" spans="2:16" ht="15" customHeight="1" x14ac:dyDescent="0.35">
      <c r="B893" s="38">
        <v>6</v>
      </c>
      <c r="C893" s="279"/>
      <c r="D893" s="279"/>
      <c r="E893" s="279"/>
      <c r="F893" s="280"/>
      <c r="G893" s="452"/>
      <c r="H893" s="169"/>
      <c r="I893" s="453">
        <f t="shared" si="75"/>
        <v>0</v>
      </c>
      <c r="J893" s="612">
        <f t="shared" si="76"/>
        <v>0</v>
      </c>
      <c r="K893" s="613"/>
      <c r="L893" s="613"/>
      <c r="M893" s="613"/>
      <c r="N893" s="613"/>
      <c r="O893" s="613"/>
      <c r="P893" s="613"/>
    </row>
    <row r="894" spans="2:16" ht="15" customHeight="1" x14ac:dyDescent="0.35">
      <c r="B894" s="38">
        <v>7</v>
      </c>
      <c r="C894" s="279"/>
      <c r="D894" s="279"/>
      <c r="E894" s="279"/>
      <c r="F894" s="280"/>
      <c r="G894" s="452"/>
      <c r="H894" s="169"/>
      <c r="I894" s="453">
        <f t="shared" si="75"/>
        <v>0</v>
      </c>
      <c r="J894" s="612">
        <f t="shared" si="76"/>
        <v>0</v>
      </c>
      <c r="K894" s="613"/>
      <c r="L894" s="613"/>
      <c r="M894" s="613"/>
      <c r="N894" s="613"/>
      <c r="O894" s="613"/>
      <c r="P894" s="613"/>
    </row>
    <row r="895" spans="2:16" ht="15" customHeight="1" x14ac:dyDescent="0.35">
      <c r="B895" s="38">
        <v>8</v>
      </c>
      <c r="C895" s="279"/>
      <c r="D895" s="279"/>
      <c r="E895" s="279"/>
      <c r="F895" s="280"/>
      <c r="G895" s="452"/>
      <c r="H895" s="169"/>
      <c r="I895" s="453">
        <f t="shared" si="75"/>
        <v>0</v>
      </c>
      <c r="J895" s="612">
        <f t="shared" si="76"/>
        <v>0</v>
      </c>
      <c r="K895" s="613"/>
      <c r="L895" s="613"/>
      <c r="M895" s="613"/>
      <c r="N895" s="613"/>
      <c r="O895" s="613"/>
      <c r="P895" s="613"/>
    </row>
    <row r="896" spans="2:16" ht="15" customHeight="1" x14ac:dyDescent="0.35">
      <c r="B896" s="38">
        <v>9</v>
      </c>
      <c r="C896" s="279"/>
      <c r="D896" s="279"/>
      <c r="E896" s="279"/>
      <c r="F896" s="280"/>
      <c r="G896" s="452"/>
      <c r="H896" s="169"/>
      <c r="I896" s="453">
        <f t="shared" si="75"/>
        <v>0</v>
      </c>
      <c r="J896" s="612">
        <f t="shared" si="76"/>
        <v>0</v>
      </c>
      <c r="K896" s="613"/>
      <c r="L896" s="613"/>
      <c r="M896" s="613"/>
      <c r="N896" s="613"/>
      <c r="O896" s="613"/>
      <c r="P896" s="613"/>
    </row>
    <row r="897" spans="2:16" ht="15" customHeight="1" x14ac:dyDescent="0.35">
      <c r="B897" s="38">
        <v>10</v>
      </c>
      <c r="C897" s="279"/>
      <c r="D897" s="279"/>
      <c r="E897" s="279"/>
      <c r="F897" s="280"/>
      <c r="G897" s="452"/>
      <c r="H897" s="169"/>
      <c r="I897" s="453">
        <f t="shared" si="75"/>
        <v>0</v>
      </c>
      <c r="J897" s="612">
        <f t="shared" si="76"/>
        <v>0</v>
      </c>
      <c r="K897" s="613"/>
      <c r="L897" s="613"/>
      <c r="M897" s="613"/>
      <c r="N897" s="613"/>
      <c r="O897" s="613"/>
      <c r="P897" s="613"/>
    </row>
    <row r="898" spans="2:16" ht="15" customHeight="1" x14ac:dyDescent="0.35">
      <c r="B898" s="38">
        <v>11</v>
      </c>
      <c r="C898" s="279"/>
      <c r="D898" s="279"/>
      <c r="E898" s="279"/>
      <c r="F898" s="280"/>
      <c r="G898" s="452"/>
      <c r="H898" s="169"/>
      <c r="I898" s="453">
        <f t="shared" si="75"/>
        <v>0</v>
      </c>
      <c r="J898" s="612">
        <f t="shared" si="76"/>
        <v>0</v>
      </c>
      <c r="K898" s="613"/>
      <c r="L898" s="613"/>
      <c r="M898" s="613"/>
      <c r="N898" s="613"/>
      <c r="O898" s="613"/>
      <c r="P898" s="613"/>
    </row>
    <row r="899" spans="2:16" ht="15" customHeight="1" x14ac:dyDescent="0.35">
      <c r="B899" s="38">
        <v>12</v>
      </c>
      <c r="C899" s="279"/>
      <c r="D899" s="279"/>
      <c r="E899" s="279"/>
      <c r="F899" s="280"/>
      <c r="G899" s="452"/>
      <c r="H899" s="169"/>
      <c r="I899" s="453">
        <f t="shared" si="75"/>
        <v>0</v>
      </c>
      <c r="J899" s="612">
        <f t="shared" si="76"/>
        <v>0</v>
      </c>
      <c r="K899" s="613"/>
      <c r="L899" s="613"/>
      <c r="M899" s="613"/>
      <c r="N899" s="613"/>
      <c r="O899" s="613"/>
      <c r="P899" s="613"/>
    </row>
    <row r="900" spans="2:16" ht="15" customHeight="1" x14ac:dyDescent="0.35">
      <c r="B900" s="38">
        <v>13</v>
      </c>
      <c r="C900" s="279"/>
      <c r="D900" s="279"/>
      <c r="E900" s="279"/>
      <c r="F900" s="280"/>
      <c r="G900" s="452"/>
      <c r="H900" s="169"/>
      <c r="I900" s="453">
        <f t="shared" si="75"/>
        <v>0</v>
      </c>
      <c r="J900" s="612">
        <f t="shared" si="76"/>
        <v>0</v>
      </c>
      <c r="K900" s="613"/>
      <c r="L900" s="613"/>
      <c r="M900" s="613"/>
      <c r="N900" s="613"/>
      <c r="O900" s="613"/>
      <c r="P900" s="613"/>
    </row>
    <row r="901" spans="2:16" ht="15" customHeight="1" x14ac:dyDescent="0.35">
      <c r="B901" s="38">
        <v>14</v>
      </c>
      <c r="C901" s="279"/>
      <c r="D901" s="279"/>
      <c r="E901" s="279"/>
      <c r="F901" s="280"/>
      <c r="G901" s="452"/>
      <c r="H901" s="169"/>
      <c r="I901" s="453">
        <f t="shared" si="75"/>
        <v>0</v>
      </c>
      <c r="J901" s="612">
        <f t="shared" si="76"/>
        <v>0</v>
      </c>
      <c r="K901" s="613"/>
      <c r="L901" s="613"/>
      <c r="M901" s="613"/>
      <c r="N901" s="613"/>
      <c r="O901" s="613"/>
      <c r="P901" s="613"/>
    </row>
    <row r="902" spans="2:16" ht="15" customHeight="1" x14ac:dyDescent="0.35">
      <c r="B902" s="38">
        <v>15</v>
      </c>
      <c r="C902" s="279"/>
      <c r="D902" s="279"/>
      <c r="E902" s="279"/>
      <c r="F902" s="280"/>
      <c r="G902" s="452"/>
      <c r="H902" s="169"/>
      <c r="I902" s="453">
        <f t="shared" si="75"/>
        <v>0</v>
      </c>
      <c r="J902" s="612">
        <f t="shared" si="76"/>
        <v>0</v>
      </c>
      <c r="K902" s="613"/>
      <c r="L902" s="613"/>
      <c r="M902" s="613"/>
      <c r="N902" s="613"/>
      <c r="O902" s="613"/>
      <c r="P902" s="613"/>
    </row>
    <row r="903" spans="2:16" ht="15" customHeight="1" x14ac:dyDescent="0.35">
      <c r="B903" s="38">
        <v>16</v>
      </c>
      <c r="C903" s="279"/>
      <c r="D903" s="279"/>
      <c r="E903" s="279"/>
      <c r="F903" s="280"/>
      <c r="G903" s="452"/>
      <c r="H903" s="169"/>
      <c r="I903" s="453">
        <f t="shared" si="75"/>
        <v>0</v>
      </c>
      <c r="J903" s="612">
        <f t="shared" si="76"/>
        <v>0</v>
      </c>
      <c r="K903" s="613"/>
      <c r="L903" s="613"/>
      <c r="M903" s="613"/>
      <c r="N903" s="613"/>
      <c r="O903" s="613"/>
      <c r="P903" s="613"/>
    </row>
    <row r="904" spans="2:16" ht="15" customHeight="1" x14ac:dyDescent="0.35">
      <c r="B904" s="38">
        <v>17</v>
      </c>
      <c r="C904" s="279"/>
      <c r="D904" s="279"/>
      <c r="E904" s="279"/>
      <c r="F904" s="280"/>
      <c r="G904" s="452"/>
      <c r="H904" s="169"/>
      <c r="I904" s="453">
        <f t="shared" si="75"/>
        <v>0</v>
      </c>
      <c r="J904" s="612">
        <f t="shared" si="76"/>
        <v>0</v>
      </c>
      <c r="K904" s="613"/>
      <c r="L904" s="613"/>
      <c r="M904" s="613"/>
      <c r="N904" s="613"/>
      <c r="O904" s="613"/>
      <c r="P904" s="613"/>
    </row>
    <row r="905" spans="2:16" ht="15" customHeight="1" x14ac:dyDescent="0.35">
      <c r="B905" s="38">
        <v>18</v>
      </c>
      <c r="C905" s="279"/>
      <c r="D905" s="279"/>
      <c r="E905" s="279"/>
      <c r="F905" s="280"/>
      <c r="G905" s="452"/>
      <c r="H905" s="169"/>
      <c r="I905" s="453">
        <f t="shared" si="75"/>
        <v>0</v>
      </c>
      <c r="J905" s="612">
        <f t="shared" si="76"/>
        <v>0</v>
      </c>
      <c r="K905" s="613"/>
      <c r="L905" s="613"/>
      <c r="M905" s="613"/>
      <c r="N905" s="613"/>
      <c r="O905" s="613"/>
      <c r="P905" s="613"/>
    </row>
    <row r="906" spans="2:16" ht="15" customHeight="1" x14ac:dyDescent="0.35">
      <c r="B906" s="38">
        <v>19</v>
      </c>
      <c r="C906" s="279"/>
      <c r="D906" s="279"/>
      <c r="E906" s="279"/>
      <c r="F906" s="280"/>
      <c r="G906" s="452"/>
      <c r="H906" s="169"/>
      <c r="I906" s="453">
        <f t="shared" si="75"/>
        <v>0</v>
      </c>
      <c r="J906" s="612">
        <f t="shared" si="76"/>
        <v>0</v>
      </c>
      <c r="K906" s="613"/>
      <c r="L906" s="613"/>
      <c r="M906" s="613"/>
      <c r="N906" s="613"/>
      <c r="O906" s="613"/>
      <c r="P906" s="613"/>
    </row>
    <row r="907" spans="2:16" ht="15" customHeight="1" x14ac:dyDescent="0.35">
      <c r="B907" s="38">
        <v>20</v>
      </c>
      <c r="C907" s="645"/>
      <c r="D907" s="645"/>
      <c r="E907" s="645"/>
      <c r="F907" s="644"/>
      <c r="G907" s="452"/>
      <c r="H907" s="169"/>
      <c r="I907" s="453">
        <f t="shared" ref="I907:I918" si="77">IF(OR(G907=0,H907=0),0,IF((((($O$5^2*G907^2)/$F$5^2)*H907)/((($O$5^2*G907^2)/$F$5^2)+H907))&lt;(($O$5^2*G907^2)/$F$5^2),ROUND((((($O$5^2*G907^2)/$F$5^2)*H907)/((($O$5^2*G907^2)/$F$5^2)+H907)),0),ROUND((($O$5^2*G907^2)/$F$5^2),0)))</f>
        <v>0</v>
      </c>
      <c r="J907" s="612">
        <f t="shared" ref="J907:J918" si="78">IF(ISERR(SMALL(K907:P907,1)),0,SMALL(K907:P907,1))</f>
        <v>0</v>
      </c>
      <c r="K907" s="613"/>
      <c r="L907" s="613"/>
      <c r="M907" s="613"/>
      <c r="N907" s="613"/>
      <c r="O907" s="613"/>
      <c r="P907" s="613"/>
    </row>
    <row r="908" spans="2:16" ht="15" customHeight="1" x14ac:dyDescent="0.35">
      <c r="B908" s="38">
        <v>21</v>
      </c>
      <c r="C908" s="645"/>
      <c r="D908" s="645"/>
      <c r="E908" s="645"/>
      <c r="F908" s="644"/>
      <c r="G908" s="452"/>
      <c r="H908" s="169"/>
      <c r="I908" s="453">
        <f t="shared" si="77"/>
        <v>0</v>
      </c>
      <c r="J908" s="612">
        <f t="shared" si="78"/>
        <v>0</v>
      </c>
      <c r="K908" s="613"/>
      <c r="L908" s="613"/>
      <c r="M908" s="613"/>
      <c r="N908" s="613"/>
      <c r="O908" s="613"/>
      <c r="P908" s="613"/>
    </row>
    <row r="909" spans="2:16" ht="15" customHeight="1" x14ac:dyDescent="0.35">
      <c r="B909" s="38">
        <v>22</v>
      </c>
      <c r="C909" s="645"/>
      <c r="D909" s="645"/>
      <c r="E909" s="645"/>
      <c r="F909" s="644"/>
      <c r="G909" s="452"/>
      <c r="H909" s="169"/>
      <c r="I909" s="453">
        <f t="shared" si="77"/>
        <v>0</v>
      </c>
      <c r="J909" s="612">
        <f t="shared" si="78"/>
        <v>0</v>
      </c>
      <c r="K909" s="613"/>
      <c r="L909" s="613"/>
      <c r="M909" s="613"/>
      <c r="N909" s="613"/>
      <c r="O909" s="613"/>
      <c r="P909" s="613"/>
    </row>
    <row r="910" spans="2:16" ht="15" customHeight="1" x14ac:dyDescent="0.35">
      <c r="B910" s="38">
        <v>23</v>
      </c>
      <c r="C910" s="645"/>
      <c r="D910" s="645"/>
      <c r="E910" s="645"/>
      <c r="F910" s="644"/>
      <c r="G910" s="452"/>
      <c r="H910" s="169"/>
      <c r="I910" s="453">
        <f t="shared" si="77"/>
        <v>0</v>
      </c>
      <c r="J910" s="612">
        <f t="shared" si="78"/>
        <v>0</v>
      </c>
      <c r="K910" s="613"/>
      <c r="L910" s="613"/>
      <c r="M910" s="613"/>
      <c r="N910" s="613"/>
      <c r="O910" s="613"/>
      <c r="P910" s="613"/>
    </row>
    <row r="911" spans="2:16" ht="15" customHeight="1" x14ac:dyDescent="0.35">
      <c r="B911" s="38">
        <v>24</v>
      </c>
      <c r="C911" s="645"/>
      <c r="D911" s="645"/>
      <c r="E911" s="645"/>
      <c r="F911" s="644"/>
      <c r="G911" s="452"/>
      <c r="H911" s="169"/>
      <c r="I911" s="453">
        <f t="shared" si="77"/>
        <v>0</v>
      </c>
      <c r="J911" s="612">
        <f t="shared" si="78"/>
        <v>0</v>
      </c>
      <c r="K911" s="613"/>
      <c r="L911" s="613"/>
      <c r="M911" s="613"/>
      <c r="N911" s="613"/>
      <c r="O911" s="613"/>
      <c r="P911" s="613"/>
    </row>
    <row r="912" spans="2:16" ht="15" customHeight="1" x14ac:dyDescent="0.35">
      <c r="B912" s="38">
        <v>25</v>
      </c>
      <c r="C912" s="645"/>
      <c r="D912" s="645"/>
      <c r="E912" s="645"/>
      <c r="F912" s="644"/>
      <c r="G912" s="452"/>
      <c r="H912" s="169"/>
      <c r="I912" s="453">
        <f t="shared" si="77"/>
        <v>0</v>
      </c>
      <c r="J912" s="612">
        <f t="shared" si="78"/>
        <v>0</v>
      </c>
      <c r="K912" s="613"/>
      <c r="L912" s="613"/>
      <c r="M912" s="613"/>
      <c r="N912" s="613"/>
      <c r="O912" s="613"/>
      <c r="P912" s="613"/>
    </row>
    <row r="913" spans="2:16" ht="15" customHeight="1" x14ac:dyDescent="0.35">
      <c r="B913" s="38">
        <v>26</v>
      </c>
      <c r="C913" s="645"/>
      <c r="D913" s="645"/>
      <c r="E913" s="645"/>
      <c r="F913" s="644"/>
      <c r="G913" s="452"/>
      <c r="H913" s="169"/>
      <c r="I913" s="453">
        <f t="shared" si="77"/>
        <v>0</v>
      </c>
      <c r="J913" s="612">
        <f t="shared" si="78"/>
        <v>0</v>
      </c>
      <c r="K913" s="613"/>
      <c r="L913" s="613"/>
      <c r="M913" s="613"/>
      <c r="N913" s="613"/>
      <c r="O913" s="613"/>
      <c r="P913" s="613"/>
    </row>
    <row r="914" spans="2:16" ht="15" customHeight="1" x14ac:dyDescent="0.35">
      <c r="B914" s="38">
        <v>27</v>
      </c>
      <c r="C914" s="645"/>
      <c r="D914" s="645"/>
      <c r="E914" s="645"/>
      <c r="F914" s="644"/>
      <c r="G914" s="452"/>
      <c r="H914" s="169"/>
      <c r="I914" s="453">
        <f t="shared" si="77"/>
        <v>0</v>
      </c>
      <c r="J914" s="612">
        <f t="shared" si="78"/>
        <v>0</v>
      </c>
      <c r="K914" s="613"/>
      <c r="L914" s="613"/>
      <c r="M914" s="613"/>
      <c r="N914" s="613"/>
      <c r="O914" s="613"/>
      <c r="P914" s="613"/>
    </row>
    <row r="915" spans="2:16" ht="15" customHeight="1" x14ac:dyDescent="0.35">
      <c r="B915" s="38">
        <v>28</v>
      </c>
      <c r="C915" s="645"/>
      <c r="D915" s="645"/>
      <c r="E915" s="645"/>
      <c r="F915" s="644"/>
      <c r="G915" s="452"/>
      <c r="H915" s="169"/>
      <c r="I915" s="453">
        <f t="shared" si="77"/>
        <v>0</v>
      </c>
      <c r="J915" s="612">
        <f t="shared" si="78"/>
        <v>0</v>
      </c>
      <c r="K915" s="613"/>
      <c r="L915" s="613"/>
      <c r="M915" s="613"/>
      <c r="N915" s="613"/>
      <c r="O915" s="613"/>
      <c r="P915" s="613"/>
    </row>
    <row r="916" spans="2:16" ht="15" customHeight="1" x14ac:dyDescent="0.35">
      <c r="B916" s="38">
        <v>29</v>
      </c>
      <c r="C916" s="645"/>
      <c r="D916" s="645"/>
      <c r="E916" s="645"/>
      <c r="F916" s="644"/>
      <c r="G916" s="452"/>
      <c r="H916" s="169"/>
      <c r="I916" s="453">
        <f t="shared" si="77"/>
        <v>0</v>
      </c>
      <c r="J916" s="612">
        <f t="shared" si="78"/>
        <v>0</v>
      </c>
      <c r="K916" s="613"/>
      <c r="L916" s="613"/>
      <c r="M916" s="613"/>
      <c r="N916" s="613"/>
      <c r="O916" s="613"/>
      <c r="P916" s="613"/>
    </row>
    <row r="917" spans="2:16" ht="15" customHeight="1" x14ac:dyDescent="0.35">
      <c r="B917" s="38">
        <v>30</v>
      </c>
      <c r="C917" s="645"/>
      <c r="D917" s="645"/>
      <c r="E917" s="645"/>
      <c r="F917" s="644"/>
      <c r="G917" s="452"/>
      <c r="H917" s="169"/>
      <c r="I917" s="453">
        <f t="shared" si="77"/>
        <v>0</v>
      </c>
      <c r="J917" s="612">
        <f t="shared" si="78"/>
        <v>0</v>
      </c>
      <c r="K917" s="613"/>
      <c r="L917" s="613"/>
      <c r="M917" s="613"/>
      <c r="N917" s="613"/>
      <c r="O917" s="613"/>
      <c r="P917" s="613"/>
    </row>
    <row r="918" spans="2:16" ht="15" customHeight="1" x14ac:dyDescent="0.35">
      <c r="B918" s="38">
        <v>31</v>
      </c>
      <c r="C918" s="645"/>
      <c r="D918" s="645"/>
      <c r="E918" s="645"/>
      <c r="F918" s="644"/>
      <c r="G918" s="452"/>
      <c r="H918" s="169"/>
      <c r="I918" s="453">
        <f t="shared" si="77"/>
        <v>0</v>
      </c>
      <c r="J918" s="612">
        <f t="shared" si="78"/>
        <v>0</v>
      </c>
      <c r="K918" s="613"/>
      <c r="L918" s="613"/>
      <c r="M918" s="613"/>
      <c r="N918" s="613"/>
      <c r="O918" s="613"/>
      <c r="P918" s="613"/>
    </row>
    <row r="919" spans="2:16" ht="15" customHeight="1" x14ac:dyDescent="0.35">
      <c r="B919" s="38">
        <v>32</v>
      </c>
      <c r="C919" s="645"/>
      <c r="D919" s="645"/>
      <c r="E919" s="645"/>
      <c r="F919" s="644"/>
      <c r="G919" s="452"/>
      <c r="H919" s="169"/>
      <c r="I919" s="453">
        <f t="shared" ref="I919:I936" si="79">IF(OR(G919=0,H919=0),0,IF((((($O$5^2*G919^2)/$F$5^2)*H919)/((($O$5^2*G919^2)/$F$5^2)+H919))&lt;(($O$5^2*G919^2)/$F$5^2),ROUND((((($O$5^2*G919^2)/$F$5^2)*H919)/((($O$5^2*G919^2)/$F$5^2)+H919)),0),ROUND((($O$5^2*G919^2)/$F$5^2),0)))</f>
        <v>0</v>
      </c>
      <c r="J919" s="612">
        <f t="shared" ref="J919:J936" si="80">IF(ISERR(SMALL(K919:P919,1)),0,SMALL(K919:P919,1))</f>
        <v>0</v>
      </c>
      <c r="K919" s="613"/>
      <c r="L919" s="613"/>
      <c r="M919" s="613"/>
      <c r="N919" s="613"/>
      <c r="O919" s="613"/>
      <c r="P919" s="613"/>
    </row>
    <row r="920" spans="2:16" ht="15" customHeight="1" x14ac:dyDescent="0.35">
      <c r="B920" s="38">
        <v>33</v>
      </c>
      <c r="C920" s="645"/>
      <c r="D920" s="645"/>
      <c r="E920" s="645"/>
      <c r="F920" s="644"/>
      <c r="G920" s="452"/>
      <c r="H920" s="169"/>
      <c r="I920" s="453">
        <f t="shared" si="79"/>
        <v>0</v>
      </c>
      <c r="J920" s="612">
        <f t="shared" si="80"/>
        <v>0</v>
      </c>
      <c r="K920" s="613"/>
      <c r="L920" s="613"/>
      <c r="M920" s="613"/>
      <c r="N920" s="613"/>
      <c r="O920" s="613"/>
      <c r="P920" s="613"/>
    </row>
    <row r="921" spans="2:16" ht="15" customHeight="1" x14ac:dyDescent="0.35">
      <c r="B921" s="38">
        <v>34</v>
      </c>
      <c r="C921" s="645"/>
      <c r="D921" s="645"/>
      <c r="E921" s="645"/>
      <c r="F921" s="644"/>
      <c r="G921" s="452"/>
      <c r="H921" s="169"/>
      <c r="I921" s="453">
        <f t="shared" si="79"/>
        <v>0</v>
      </c>
      <c r="J921" s="612">
        <f t="shared" si="80"/>
        <v>0</v>
      </c>
      <c r="K921" s="613"/>
      <c r="L921" s="613"/>
      <c r="M921" s="613"/>
      <c r="N921" s="613"/>
      <c r="O921" s="613"/>
      <c r="P921" s="613"/>
    </row>
    <row r="922" spans="2:16" ht="15" customHeight="1" x14ac:dyDescent="0.35">
      <c r="B922" s="38">
        <v>35</v>
      </c>
      <c r="C922" s="645"/>
      <c r="D922" s="645"/>
      <c r="E922" s="645"/>
      <c r="F922" s="644"/>
      <c r="G922" s="452"/>
      <c r="H922" s="169"/>
      <c r="I922" s="453">
        <f t="shared" si="79"/>
        <v>0</v>
      </c>
      <c r="J922" s="612">
        <f t="shared" si="80"/>
        <v>0</v>
      </c>
      <c r="K922" s="613"/>
      <c r="L922" s="613"/>
      <c r="M922" s="613"/>
      <c r="N922" s="613"/>
      <c r="O922" s="613"/>
      <c r="P922" s="613"/>
    </row>
    <row r="923" spans="2:16" ht="15" customHeight="1" x14ac:dyDescent="0.35">
      <c r="B923" s="38">
        <v>36</v>
      </c>
      <c r="C923" s="645"/>
      <c r="D923" s="645"/>
      <c r="E923" s="645"/>
      <c r="F923" s="644"/>
      <c r="G923" s="452"/>
      <c r="H923" s="169"/>
      <c r="I923" s="453">
        <f t="shared" si="79"/>
        <v>0</v>
      </c>
      <c r="J923" s="612">
        <f t="shared" si="80"/>
        <v>0</v>
      </c>
      <c r="K923" s="613"/>
      <c r="L923" s="613"/>
      <c r="M923" s="613"/>
      <c r="N923" s="613"/>
      <c r="O923" s="613"/>
      <c r="P923" s="613"/>
    </row>
    <row r="924" spans="2:16" ht="15" customHeight="1" x14ac:dyDescent="0.35">
      <c r="B924" s="38">
        <v>37</v>
      </c>
      <c r="C924" s="645"/>
      <c r="D924" s="645"/>
      <c r="E924" s="645"/>
      <c r="F924" s="644"/>
      <c r="G924" s="452"/>
      <c r="H924" s="169"/>
      <c r="I924" s="453">
        <f t="shared" si="79"/>
        <v>0</v>
      </c>
      <c r="J924" s="612">
        <f t="shared" si="80"/>
        <v>0</v>
      </c>
      <c r="K924" s="613"/>
      <c r="L924" s="613"/>
      <c r="M924" s="613"/>
      <c r="N924" s="613"/>
      <c r="O924" s="613"/>
      <c r="P924" s="613"/>
    </row>
    <row r="925" spans="2:16" ht="15" customHeight="1" x14ac:dyDescent="0.35">
      <c r="B925" s="38">
        <v>38</v>
      </c>
      <c r="C925" s="645"/>
      <c r="D925" s="645"/>
      <c r="E925" s="645"/>
      <c r="F925" s="644"/>
      <c r="G925" s="452"/>
      <c r="H925" s="169"/>
      <c r="I925" s="453">
        <f t="shared" si="79"/>
        <v>0</v>
      </c>
      <c r="J925" s="612">
        <f t="shared" si="80"/>
        <v>0</v>
      </c>
      <c r="K925" s="613"/>
      <c r="L925" s="613"/>
      <c r="M925" s="613"/>
      <c r="N925" s="613"/>
      <c r="O925" s="613"/>
      <c r="P925" s="613"/>
    </row>
    <row r="926" spans="2:16" ht="15" customHeight="1" x14ac:dyDescent="0.35">
      <c r="B926" s="38">
        <v>39</v>
      </c>
      <c r="C926" s="645"/>
      <c r="D926" s="645"/>
      <c r="E926" s="645"/>
      <c r="F926" s="644"/>
      <c r="G926" s="452"/>
      <c r="H926" s="169"/>
      <c r="I926" s="453">
        <f t="shared" si="79"/>
        <v>0</v>
      </c>
      <c r="J926" s="612">
        <f t="shared" si="80"/>
        <v>0</v>
      </c>
      <c r="K926" s="613"/>
      <c r="L926" s="613"/>
      <c r="M926" s="613"/>
      <c r="N926" s="613"/>
      <c r="O926" s="613"/>
      <c r="P926" s="613"/>
    </row>
    <row r="927" spans="2:16" ht="15" customHeight="1" x14ac:dyDescent="0.35">
      <c r="B927" s="38">
        <v>40</v>
      </c>
      <c r="C927" s="645"/>
      <c r="D927" s="645"/>
      <c r="E927" s="645"/>
      <c r="F927" s="644"/>
      <c r="G927" s="452"/>
      <c r="H927" s="169"/>
      <c r="I927" s="453">
        <f t="shared" si="79"/>
        <v>0</v>
      </c>
      <c r="J927" s="612">
        <f t="shared" si="80"/>
        <v>0</v>
      </c>
      <c r="K927" s="613"/>
      <c r="L927" s="613"/>
      <c r="M927" s="613"/>
      <c r="N927" s="613"/>
      <c r="O927" s="613"/>
      <c r="P927" s="613"/>
    </row>
    <row r="928" spans="2:16" ht="15" customHeight="1" x14ac:dyDescent="0.35">
      <c r="B928" s="38">
        <v>41</v>
      </c>
      <c r="C928" s="645"/>
      <c r="D928" s="645"/>
      <c r="E928" s="645"/>
      <c r="F928" s="644"/>
      <c r="G928" s="452"/>
      <c r="H928" s="169"/>
      <c r="I928" s="453">
        <f t="shared" si="79"/>
        <v>0</v>
      </c>
      <c r="J928" s="612">
        <f t="shared" si="80"/>
        <v>0</v>
      </c>
      <c r="K928" s="613"/>
      <c r="L928" s="613"/>
      <c r="M928" s="613"/>
      <c r="N928" s="613"/>
      <c r="O928" s="613"/>
      <c r="P928" s="613"/>
    </row>
    <row r="929" spans="2:16" ht="15" customHeight="1" x14ac:dyDescent="0.35">
      <c r="B929" s="38">
        <v>42</v>
      </c>
      <c r="C929" s="645"/>
      <c r="D929" s="645"/>
      <c r="E929" s="645"/>
      <c r="F929" s="644"/>
      <c r="G929" s="452"/>
      <c r="H929" s="169"/>
      <c r="I929" s="453">
        <f t="shared" si="79"/>
        <v>0</v>
      </c>
      <c r="J929" s="612">
        <f t="shared" si="80"/>
        <v>0</v>
      </c>
      <c r="K929" s="613"/>
      <c r="L929" s="613"/>
      <c r="M929" s="613"/>
      <c r="N929" s="613"/>
      <c r="O929" s="613"/>
      <c r="P929" s="613"/>
    </row>
    <row r="930" spans="2:16" ht="15" customHeight="1" x14ac:dyDescent="0.35">
      <c r="B930" s="38">
        <v>43</v>
      </c>
      <c r="C930" s="645"/>
      <c r="D930" s="645"/>
      <c r="E930" s="645"/>
      <c r="F930" s="644"/>
      <c r="G930" s="452"/>
      <c r="H930" s="169"/>
      <c r="I930" s="453">
        <f t="shared" si="79"/>
        <v>0</v>
      </c>
      <c r="J930" s="612">
        <f t="shared" si="80"/>
        <v>0</v>
      </c>
      <c r="K930" s="613"/>
      <c r="L930" s="613"/>
      <c r="M930" s="613"/>
      <c r="N930" s="613"/>
      <c r="O930" s="613"/>
      <c r="P930" s="613"/>
    </row>
    <row r="931" spans="2:16" ht="15" customHeight="1" x14ac:dyDescent="0.35">
      <c r="B931" s="38">
        <v>44</v>
      </c>
      <c r="C931" s="645"/>
      <c r="D931" s="645"/>
      <c r="E931" s="645"/>
      <c r="F931" s="644"/>
      <c r="G931" s="452"/>
      <c r="H931" s="169"/>
      <c r="I931" s="453">
        <f t="shared" si="79"/>
        <v>0</v>
      </c>
      <c r="J931" s="612">
        <f t="shared" si="80"/>
        <v>0</v>
      </c>
      <c r="K931" s="613"/>
      <c r="L931" s="613"/>
      <c r="M931" s="613"/>
      <c r="N931" s="613"/>
      <c r="O931" s="613"/>
      <c r="P931" s="613"/>
    </row>
    <row r="932" spans="2:16" ht="15" customHeight="1" x14ac:dyDescent="0.35">
      <c r="B932" s="38">
        <v>45</v>
      </c>
      <c r="C932" s="645"/>
      <c r="D932" s="645"/>
      <c r="E932" s="645"/>
      <c r="F932" s="644"/>
      <c r="G932" s="452"/>
      <c r="H932" s="169"/>
      <c r="I932" s="453">
        <f t="shared" si="79"/>
        <v>0</v>
      </c>
      <c r="J932" s="612">
        <f t="shared" si="80"/>
        <v>0</v>
      </c>
      <c r="K932" s="613"/>
      <c r="L932" s="613"/>
      <c r="M932" s="613"/>
      <c r="N932" s="613"/>
      <c r="O932" s="613"/>
      <c r="P932" s="613"/>
    </row>
    <row r="933" spans="2:16" ht="15" customHeight="1" x14ac:dyDescent="0.35">
      <c r="B933" s="38">
        <v>46</v>
      </c>
      <c r="C933" s="645"/>
      <c r="D933" s="645"/>
      <c r="E933" s="645"/>
      <c r="F933" s="644"/>
      <c r="G933" s="452"/>
      <c r="H933" s="169"/>
      <c r="I933" s="453">
        <f t="shared" si="79"/>
        <v>0</v>
      </c>
      <c r="J933" s="612">
        <f t="shared" si="80"/>
        <v>0</v>
      </c>
      <c r="K933" s="613"/>
      <c r="L933" s="613"/>
      <c r="M933" s="613"/>
      <c r="N933" s="613"/>
      <c r="O933" s="613"/>
      <c r="P933" s="613"/>
    </row>
    <row r="934" spans="2:16" ht="15" customHeight="1" x14ac:dyDescent="0.35">
      <c r="B934" s="38">
        <v>47</v>
      </c>
      <c r="C934" s="645"/>
      <c r="D934" s="645"/>
      <c r="E934" s="645"/>
      <c r="F934" s="644"/>
      <c r="G934" s="452"/>
      <c r="H934" s="169"/>
      <c r="I934" s="453">
        <f t="shared" si="79"/>
        <v>0</v>
      </c>
      <c r="J934" s="612">
        <f t="shared" si="80"/>
        <v>0</v>
      </c>
      <c r="K934" s="613"/>
      <c r="L934" s="613"/>
      <c r="M934" s="613"/>
      <c r="N934" s="613"/>
      <c r="O934" s="613"/>
      <c r="P934" s="613"/>
    </row>
    <row r="935" spans="2:16" ht="15" customHeight="1" x14ac:dyDescent="0.35">
      <c r="B935" s="38">
        <v>48</v>
      </c>
      <c r="C935" s="645"/>
      <c r="D935" s="645"/>
      <c r="E935" s="645"/>
      <c r="F935" s="644"/>
      <c r="G935" s="452"/>
      <c r="H935" s="169"/>
      <c r="I935" s="453">
        <f t="shared" si="79"/>
        <v>0</v>
      </c>
      <c r="J935" s="612">
        <f t="shared" si="80"/>
        <v>0</v>
      </c>
      <c r="K935" s="613"/>
      <c r="L935" s="613"/>
      <c r="M935" s="613"/>
      <c r="N935" s="613"/>
      <c r="O935" s="613"/>
      <c r="P935" s="613"/>
    </row>
    <row r="936" spans="2:16" ht="15" customHeight="1" x14ac:dyDescent="0.35">
      <c r="B936" s="38">
        <v>49</v>
      </c>
      <c r="C936" s="645"/>
      <c r="D936" s="645"/>
      <c r="E936" s="645"/>
      <c r="F936" s="644"/>
      <c r="G936" s="452"/>
      <c r="H936" s="169"/>
      <c r="I936" s="453">
        <f t="shared" si="79"/>
        <v>0</v>
      </c>
      <c r="J936" s="612">
        <f t="shared" si="80"/>
        <v>0</v>
      </c>
      <c r="K936" s="613"/>
      <c r="L936" s="613"/>
      <c r="M936" s="613"/>
      <c r="N936" s="613"/>
      <c r="O936" s="613"/>
      <c r="P936" s="613"/>
    </row>
    <row r="937" spans="2:16" ht="15" customHeight="1" x14ac:dyDescent="0.35">
      <c r="B937" s="38">
        <v>50</v>
      </c>
      <c r="C937" s="279"/>
      <c r="D937" s="279"/>
      <c r="E937" s="279"/>
      <c r="F937" s="280"/>
      <c r="G937" s="452"/>
      <c r="H937" s="169"/>
      <c r="I937" s="453">
        <f t="shared" si="75"/>
        <v>0</v>
      </c>
      <c r="J937" s="612">
        <f t="shared" si="76"/>
        <v>0</v>
      </c>
      <c r="K937" s="613"/>
      <c r="L937" s="613"/>
      <c r="M937" s="613"/>
      <c r="N937" s="613"/>
      <c r="O937" s="613"/>
      <c r="P937" s="613"/>
    </row>
    <row r="938" spans="2:16" ht="15" customHeight="1" x14ac:dyDescent="0.35">
      <c r="B938" s="444" t="s">
        <v>702</v>
      </c>
      <c r="C938" s="444"/>
      <c r="D938" s="444"/>
      <c r="E938" s="444"/>
      <c r="F938" s="444"/>
      <c r="G938" s="444"/>
      <c r="H938" s="444"/>
      <c r="I938" s="444"/>
      <c r="J938" s="444"/>
      <c r="K938" s="449" t="s">
        <v>1001</v>
      </c>
      <c r="L938" s="449"/>
      <c r="M938" s="449"/>
      <c r="N938" s="449"/>
      <c r="O938" s="449"/>
      <c r="P938" s="449"/>
    </row>
    <row r="939" spans="2:16" ht="15" customHeight="1" x14ac:dyDescent="0.35">
      <c r="B939" s="446"/>
      <c r="C939" s="454" t="s">
        <v>95</v>
      </c>
      <c r="D939" s="454"/>
      <c r="E939" s="454"/>
      <c r="F939" s="445"/>
      <c r="G939" s="447" t="s">
        <v>135</v>
      </c>
      <c r="H939" s="435" t="s">
        <v>131</v>
      </c>
      <c r="I939" s="435" t="s">
        <v>130</v>
      </c>
      <c r="J939" s="421" t="s">
        <v>978</v>
      </c>
      <c r="K939" s="421" t="s">
        <v>893</v>
      </c>
      <c r="L939" s="421" t="s">
        <v>894</v>
      </c>
      <c r="M939" s="421" t="s">
        <v>895</v>
      </c>
      <c r="N939" s="421" t="s">
        <v>896</v>
      </c>
      <c r="O939" s="421" t="s">
        <v>897</v>
      </c>
      <c r="P939" s="421" t="s">
        <v>898</v>
      </c>
    </row>
    <row r="940" spans="2:16" ht="15" customHeight="1" x14ac:dyDescent="0.35">
      <c r="B940" s="38">
        <v>1</v>
      </c>
      <c r="C940" s="279"/>
      <c r="D940" s="279"/>
      <c r="E940" s="279"/>
      <c r="F940" s="280"/>
      <c r="G940" s="452"/>
      <c r="H940" s="169"/>
      <c r="I940" s="453">
        <f t="shared" ref="I940:I989" si="81">IF(OR(G940=0,H940=0),0,IF((((($O$5^2*G940^2)/$F$5^2)*H940)/((($O$5^2*G940^2)/$F$5^2)+H940))&lt;(($O$5^2*G940^2)/$F$5^2),ROUND((((($O$5^2*G940^2)/$F$5^2)*H940)/((($O$5^2*G940^2)/$F$5^2)+H940)),0),ROUND((($O$5^2*G940^2)/$F$5^2),0)))</f>
        <v>0</v>
      </c>
      <c r="J940" s="612">
        <f t="shared" ref="J940:J989" si="82">IF(ISERR(SMALL(K940:P940,1)),0,SMALL(K940:P940,1))</f>
        <v>0</v>
      </c>
      <c r="K940" s="613"/>
      <c r="L940" s="613"/>
      <c r="M940" s="613"/>
      <c r="N940" s="613"/>
      <c r="O940" s="613"/>
      <c r="P940" s="613"/>
    </row>
    <row r="941" spans="2:16" ht="15" customHeight="1" x14ac:dyDescent="0.35">
      <c r="B941" s="38">
        <v>2</v>
      </c>
      <c r="C941" s="279"/>
      <c r="D941" s="279"/>
      <c r="E941" s="279"/>
      <c r="F941" s="280"/>
      <c r="G941" s="452"/>
      <c r="H941" s="169"/>
      <c r="I941" s="453">
        <f t="shared" si="81"/>
        <v>0</v>
      </c>
      <c r="J941" s="612">
        <f t="shared" si="82"/>
        <v>0</v>
      </c>
      <c r="K941" s="613"/>
      <c r="L941" s="613"/>
      <c r="M941" s="613"/>
      <c r="N941" s="613"/>
      <c r="O941" s="613"/>
      <c r="P941" s="613"/>
    </row>
    <row r="942" spans="2:16" ht="15" customHeight="1" x14ac:dyDescent="0.35">
      <c r="B942" s="38">
        <v>3</v>
      </c>
      <c r="C942" s="279"/>
      <c r="D942" s="279"/>
      <c r="E942" s="279"/>
      <c r="F942" s="280"/>
      <c r="G942" s="452"/>
      <c r="H942" s="169"/>
      <c r="I942" s="453">
        <f t="shared" si="81"/>
        <v>0</v>
      </c>
      <c r="J942" s="612">
        <f t="shared" si="82"/>
        <v>0</v>
      </c>
      <c r="K942" s="613"/>
      <c r="L942" s="613"/>
      <c r="M942" s="613"/>
      <c r="N942" s="613"/>
      <c r="O942" s="613"/>
      <c r="P942" s="613"/>
    </row>
    <row r="943" spans="2:16" ht="15" customHeight="1" x14ac:dyDescent="0.35">
      <c r="B943" s="38">
        <v>4</v>
      </c>
      <c r="C943" s="279"/>
      <c r="D943" s="279"/>
      <c r="E943" s="279"/>
      <c r="F943" s="280"/>
      <c r="G943" s="452"/>
      <c r="H943" s="169"/>
      <c r="I943" s="453">
        <f t="shared" si="81"/>
        <v>0</v>
      </c>
      <c r="J943" s="612">
        <f t="shared" si="82"/>
        <v>0</v>
      </c>
      <c r="K943" s="613"/>
      <c r="L943" s="613"/>
      <c r="M943" s="613"/>
      <c r="N943" s="613"/>
      <c r="O943" s="613"/>
      <c r="P943" s="613"/>
    </row>
    <row r="944" spans="2:16" ht="15" customHeight="1" x14ac:dyDescent="0.35">
      <c r="B944" s="38">
        <v>5</v>
      </c>
      <c r="C944" s="279"/>
      <c r="D944" s="279"/>
      <c r="E944" s="279"/>
      <c r="F944" s="280"/>
      <c r="G944" s="452"/>
      <c r="H944" s="169"/>
      <c r="I944" s="453">
        <f t="shared" si="81"/>
        <v>0</v>
      </c>
      <c r="J944" s="612">
        <f t="shared" si="82"/>
        <v>0</v>
      </c>
      <c r="K944" s="613"/>
      <c r="L944" s="613"/>
      <c r="M944" s="613"/>
      <c r="N944" s="613"/>
      <c r="O944" s="613"/>
      <c r="P944" s="613"/>
    </row>
    <row r="945" spans="2:16" ht="15" customHeight="1" x14ac:dyDescent="0.35">
      <c r="B945" s="38">
        <v>6</v>
      </c>
      <c r="C945" s="279"/>
      <c r="D945" s="279"/>
      <c r="E945" s="279"/>
      <c r="F945" s="280"/>
      <c r="G945" s="452"/>
      <c r="H945" s="169"/>
      <c r="I945" s="453">
        <f t="shared" si="81"/>
        <v>0</v>
      </c>
      <c r="J945" s="612">
        <f t="shared" si="82"/>
        <v>0</v>
      </c>
      <c r="K945" s="613"/>
      <c r="L945" s="613"/>
      <c r="M945" s="613"/>
      <c r="N945" s="613"/>
      <c r="O945" s="613"/>
      <c r="P945" s="613"/>
    </row>
    <row r="946" spans="2:16" ht="15" customHeight="1" x14ac:dyDescent="0.35">
      <c r="B946" s="38">
        <v>7</v>
      </c>
      <c r="C946" s="279"/>
      <c r="D946" s="279"/>
      <c r="E946" s="279"/>
      <c r="F946" s="280"/>
      <c r="G946" s="452"/>
      <c r="H946" s="169"/>
      <c r="I946" s="453">
        <f t="shared" si="81"/>
        <v>0</v>
      </c>
      <c r="J946" s="612">
        <f t="shared" si="82"/>
        <v>0</v>
      </c>
      <c r="K946" s="613"/>
      <c r="L946" s="613"/>
      <c r="M946" s="613"/>
      <c r="N946" s="613"/>
      <c r="O946" s="613"/>
      <c r="P946" s="613"/>
    </row>
    <row r="947" spans="2:16" ht="15" customHeight="1" x14ac:dyDescent="0.35">
      <c r="B947" s="38">
        <v>8</v>
      </c>
      <c r="C947" s="279"/>
      <c r="D947" s="279"/>
      <c r="E947" s="279"/>
      <c r="F947" s="280"/>
      <c r="G947" s="452"/>
      <c r="H947" s="169"/>
      <c r="I947" s="453">
        <f t="shared" si="81"/>
        <v>0</v>
      </c>
      <c r="J947" s="612">
        <f t="shared" si="82"/>
        <v>0</v>
      </c>
      <c r="K947" s="613"/>
      <c r="L947" s="613"/>
      <c r="M947" s="613"/>
      <c r="N947" s="613"/>
      <c r="O947" s="613"/>
      <c r="P947" s="613"/>
    </row>
    <row r="948" spans="2:16" ht="15" customHeight="1" x14ac:dyDescent="0.35">
      <c r="B948" s="38">
        <v>9</v>
      </c>
      <c r="C948" s="279"/>
      <c r="D948" s="279"/>
      <c r="E948" s="279"/>
      <c r="F948" s="280"/>
      <c r="G948" s="452"/>
      <c r="H948" s="169"/>
      <c r="I948" s="453">
        <f t="shared" si="81"/>
        <v>0</v>
      </c>
      <c r="J948" s="612">
        <f t="shared" si="82"/>
        <v>0</v>
      </c>
      <c r="K948" s="613"/>
      <c r="L948" s="613"/>
      <c r="M948" s="613"/>
      <c r="N948" s="613"/>
      <c r="O948" s="613"/>
      <c r="P948" s="613"/>
    </row>
    <row r="949" spans="2:16" ht="15" customHeight="1" x14ac:dyDescent="0.35">
      <c r="B949" s="38">
        <v>10</v>
      </c>
      <c r="C949" s="279"/>
      <c r="D949" s="279"/>
      <c r="E949" s="279"/>
      <c r="F949" s="280"/>
      <c r="G949" s="452"/>
      <c r="H949" s="169"/>
      <c r="I949" s="453">
        <f t="shared" si="81"/>
        <v>0</v>
      </c>
      <c r="J949" s="612">
        <f t="shared" si="82"/>
        <v>0</v>
      </c>
      <c r="K949" s="613"/>
      <c r="L949" s="613"/>
      <c r="M949" s="613"/>
      <c r="N949" s="613"/>
      <c r="O949" s="613"/>
      <c r="P949" s="613"/>
    </row>
    <row r="950" spans="2:16" ht="15" customHeight="1" x14ac:dyDescent="0.35">
      <c r="B950" s="38">
        <v>11</v>
      </c>
      <c r="C950" s="279"/>
      <c r="D950" s="279"/>
      <c r="E950" s="279"/>
      <c r="F950" s="280"/>
      <c r="G950" s="452"/>
      <c r="H950" s="169"/>
      <c r="I950" s="453">
        <f t="shared" si="81"/>
        <v>0</v>
      </c>
      <c r="J950" s="612">
        <f t="shared" si="82"/>
        <v>0</v>
      </c>
      <c r="K950" s="613"/>
      <c r="L950" s="613"/>
      <c r="M950" s="613"/>
      <c r="N950" s="613"/>
      <c r="O950" s="613"/>
      <c r="P950" s="613"/>
    </row>
    <row r="951" spans="2:16" ht="15" customHeight="1" x14ac:dyDescent="0.35">
      <c r="B951" s="38">
        <v>12</v>
      </c>
      <c r="C951" s="279"/>
      <c r="D951" s="279"/>
      <c r="E951" s="279"/>
      <c r="F951" s="280"/>
      <c r="G951" s="452"/>
      <c r="H951" s="169"/>
      <c r="I951" s="453">
        <f t="shared" si="81"/>
        <v>0</v>
      </c>
      <c r="J951" s="612">
        <f t="shared" si="82"/>
        <v>0</v>
      </c>
      <c r="K951" s="613"/>
      <c r="L951" s="613"/>
      <c r="M951" s="613"/>
      <c r="N951" s="613"/>
      <c r="O951" s="613"/>
      <c r="P951" s="613"/>
    </row>
    <row r="952" spans="2:16" ht="15" customHeight="1" x14ac:dyDescent="0.35">
      <c r="B952" s="38">
        <v>13</v>
      </c>
      <c r="C952" s="279"/>
      <c r="D952" s="279"/>
      <c r="E952" s="279"/>
      <c r="F952" s="280"/>
      <c r="G952" s="452"/>
      <c r="H952" s="169"/>
      <c r="I952" s="453">
        <f t="shared" si="81"/>
        <v>0</v>
      </c>
      <c r="J952" s="612">
        <f t="shared" si="82"/>
        <v>0</v>
      </c>
      <c r="K952" s="613"/>
      <c r="L952" s="613"/>
      <c r="M952" s="613"/>
      <c r="N952" s="613"/>
      <c r="O952" s="613"/>
      <c r="P952" s="613"/>
    </row>
    <row r="953" spans="2:16" ht="15" customHeight="1" x14ac:dyDescent="0.35">
      <c r="B953" s="38">
        <v>14</v>
      </c>
      <c r="C953" s="279"/>
      <c r="D953" s="279"/>
      <c r="E953" s="279"/>
      <c r="F953" s="280"/>
      <c r="G953" s="452"/>
      <c r="H953" s="169"/>
      <c r="I953" s="453">
        <f t="shared" si="81"/>
        <v>0</v>
      </c>
      <c r="J953" s="612">
        <f t="shared" si="82"/>
        <v>0</v>
      </c>
      <c r="K953" s="613"/>
      <c r="L953" s="613"/>
      <c r="M953" s="613"/>
      <c r="N953" s="613"/>
      <c r="O953" s="613"/>
      <c r="P953" s="613"/>
    </row>
    <row r="954" spans="2:16" ht="15" customHeight="1" x14ac:dyDescent="0.35">
      <c r="B954" s="38">
        <v>15</v>
      </c>
      <c r="C954" s="279"/>
      <c r="D954" s="279"/>
      <c r="E954" s="279"/>
      <c r="F954" s="280"/>
      <c r="G954" s="452"/>
      <c r="H954" s="169"/>
      <c r="I954" s="453">
        <f t="shared" si="81"/>
        <v>0</v>
      </c>
      <c r="J954" s="612">
        <f t="shared" si="82"/>
        <v>0</v>
      </c>
      <c r="K954" s="613"/>
      <c r="L954" s="613"/>
      <c r="M954" s="613"/>
      <c r="N954" s="613"/>
      <c r="O954" s="613"/>
      <c r="P954" s="613"/>
    </row>
    <row r="955" spans="2:16" ht="15" customHeight="1" x14ac:dyDescent="0.35">
      <c r="B955" s="38">
        <v>16</v>
      </c>
      <c r="C955" s="279"/>
      <c r="D955" s="279"/>
      <c r="E955" s="279"/>
      <c r="F955" s="280"/>
      <c r="G955" s="452"/>
      <c r="H955" s="169"/>
      <c r="I955" s="453">
        <f t="shared" si="81"/>
        <v>0</v>
      </c>
      <c r="J955" s="612">
        <f t="shared" si="82"/>
        <v>0</v>
      </c>
      <c r="K955" s="613"/>
      <c r="L955" s="613"/>
      <c r="M955" s="613"/>
      <c r="N955" s="613"/>
      <c r="O955" s="613"/>
      <c r="P955" s="613"/>
    </row>
    <row r="956" spans="2:16" ht="15" customHeight="1" x14ac:dyDescent="0.35">
      <c r="B956" s="38">
        <v>17</v>
      </c>
      <c r="C956" s="279"/>
      <c r="D956" s="279"/>
      <c r="E956" s="279"/>
      <c r="F956" s="280"/>
      <c r="G956" s="452"/>
      <c r="H956" s="169"/>
      <c r="I956" s="453">
        <f t="shared" si="81"/>
        <v>0</v>
      </c>
      <c r="J956" s="612">
        <f t="shared" si="82"/>
        <v>0</v>
      </c>
      <c r="K956" s="613"/>
      <c r="L956" s="613"/>
      <c r="M956" s="613"/>
      <c r="N956" s="613"/>
      <c r="O956" s="613"/>
      <c r="P956" s="613"/>
    </row>
    <row r="957" spans="2:16" ht="15" customHeight="1" x14ac:dyDescent="0.35">
      <c r="B957" s="38">
        <v>18</v>
      </c>
      <c r="C957" s="279"/>
      <c r="D957" s="279"/>
      <c r="E957" s="279"/>
      <c r="F957" s="280"/>
      <c r="G957" s="452"/>
      <c r="H957" s="169"/>
      <c r="I957" s="453">
        <f t="shared" si="81"/>
        <v>0</v>
      </c>
      <c r="J957" s="612">
        <f t="shared" si="82"/>
        <v>0</v>
      </c>
      <c r="K957" s="613"/>
      <c r="L957" s="613"/>
      <c r="M957" s="613"/>
      <c r="N957" s="613"/>
      <c r="O957" s="613"/>
      <c r="P957" s="613"/>
    </row>
    <row r="958" spans="2:16" ht="15" customHeight="1" x14ac:dyDescent="0.35">
      <c r="B958" s="38">
        <v>19</v>
      </c>
      <c r="C958" s="279"/>
      <c r="D958" s="279"/>
      <c r="E958" s="279"/>
      <c r="F958" s="280"/>
      <c r="G958" s="452"/>
      <c r="H958" s="169"/>
      <c r="I958" s="453">
        <f t="shared" si="81"/>
        <v>0</v>
      </c>
      <c r="J958" s="612">
        <f t="shared" si="82"/>
        <v>0</v>
      </c>
      <c r="K958" s="613"/>
      <c r="L958" s="613"/>
      <c r="M958" s="613"/>
      <c r="N958" s="613"/>
      <c r="O958" s="613"/>
      <c r="P958" s="613"/>
    </row>
    <row r="959" spans="2:16" ht="15" customHeight="1" x14ac:dyDescent="0.35">
      <c r="B959" s="38">
        <v>20</v>
      </c>
      <c r="C959" s="645"/>
      <c r="D959" s="645"/>
      <c r="E959" s="645"/>
      <c r="F959" s="644"/>
      <c r="G959" s="452"/>
      <c r="H959" s="169"/>
      <c r="I959" s="453">
        <f t="shared" ref="I959:I970" si="83">IF(OR(G959=0,H959=0),0,IF((((($O$5^2*G959^2)/$F$5^2)*H959)/((($O$5^2*G959^2)/$F$5^2)+H959))&lt;(($O$5^2*G959^2)/$F$5^2),ROUND((((($O$5^2*G959^2)/$F$5^2)*H959)/((($O$5^2*G959^2)/$F$5^2)+H959)),0),ROUND((($O$5^2*G959^2)/$F$5^2),0)))</f>
        <v>0</v>
      </c>
      <c r="J959" s="612">
        <f t="shared" ref="J959:J970" si="84">IF(ISERR(SMALL(K959:P959,1)),0,SMALL(K959:P959,1))</f>
        <v>0</v>
      </c>
      <c r="K959" s="613"/>
      <c r="L959" s="613"/>
      <c r="M959" s="613"/>
      <c r="N959" s="613"/>
      <c r="O959" s="613"/>
      <c r="P959" s="613"/>
    </row>
    <row r="960" spans="2:16" ht="15" customHeight="1" x14ac:dyDescent="0.35">
      <c r="B960" s="38">
        <v>21</v>
      </c>
      <c r="C960" s="645"/>
      <c r="D960" s="645"/>
      <c r="E960" s="645"/>
      <c r="F960" s="644"/>
      <c r="G960" s="452"/>
      <c r="H960" s="169"/>
      <c r="I960" s="453">
        <f t="shared" si="83"/>
        <v>0</v>
      </c>
      <c r="J960" s="612">
        <f t="shared" si="84"/>
        <v>0</v>
      </c>
      <c r="K960" s="613"/>
      <c r="L960" s="613"/>
      <c r="M960" s="613"/>
      <c r="N960" s="613"/>
      <c r="O960" s="613"/>
      <c r="P960" s="613"/>
    </row>
    <row r="961" spans="2:16" ht="15" customHeight="1" x14ac:dyDescent="0.35">
      <c r="B961" s="38">
        <v>22</v>
      </c>
      <c r="C961" s="645"/>
      <c r="D961" s="645"/>
      <c r="E961" s="645"/>
      <c r="F961" s="644"/>
      <c r="G961" s="452"/>
      <c r="H961" s="169"/>
      <c r="I961" s="453">
        <f t="shared" si="83"/>
        <v>0</v>
      </c>
      <c r="J961" s="612">
        <f t="shared" si="84"/>
        <v>0</v>
      </c>
      <c r="K961" s="613"/>
      <c r="L961" s="613"/>
      <c r="M961" s="613"/>
      <c r="N961" s="613"/>
      <c r="O961" s="613"/>
      <c r="P961" s="613"/>
    </row>
    <row r="962" spans="2:16" ht="15" customHeight="1" x14ac:dyDescent="0.35">
      <c r="B962" s="38">
        <v>23</v>
      </c>
      <c r="C962" s="645"/>
      <c r="D962" s="645"/>
      <c r="E962" s="645"/>
      <c r="F962" s="644"/>
      <c r="G962" s="452"/>
      <c r="H962" s="169"/>
      <c r="I962" s="453">
        <f t="shared" si="83"/>
        <v>0</v>
      </c>
      <c r="J962" s="612">
        <f t="shared" si="84"/>
        <v>0</v>
      </c>
      <c r="K962" s="613"/>
      <c r="L962" s="613"/>
      <c r="M962" s="613"/>
      <c r="N962" s="613"/>
      <c r="O962" s="613"/>
      <c r="P962" s="613"/>
    </row>
    <row r="963" spans="2:16" ht="15" customHeight="1" x14ac:dyDescent="0.35">
      <c r="B963" s="38">
        <v>24</v>
      </c>
      <c r="C963" s="645"/>
      <c r="D963" s="645"/>
      <c r="E963" s="645"/>
      <c r="F963" s="644"/>
      <c r="G963" s="452"/>
      <c r="H963" s="169"/>
      <c r="I963" s="453">
        <f t="shared" si="83"/>
        <v>0</v>
      </c>
      <c r="J963" s="612">
        <f t="shared" si="84"/>
        <v>0</v>
      </c>
      <c r="K963" s="613"/>
      <c r="L963" s="613"/>
      <c r="M963" s="613"/>
      <c r="N963" s="613"/>
      <c r="O963" s="613"/>
      <c r="P963" s="613"/>
    </row>
    <row r="964" spans="2:16" ht="15" customHeight="1" x14ac:dyDescent="0.35">
      <c r="B964" s="38">
        <v>25</v>
      </c>
      <c r="C964" s="645"/>
      <c r="D964" s="645"/>
      <c r="E964" s="645"/>
      <c r="F964" s="644"/>
      <c r="G964" s="452"/>
      <c r="H964" s="169"/>
      <c r="I964" s="453">
        <f t="shared" si="83"/>
        <v>0</v>
      </c>
      <c r="J964" s="612">
        <f t="shared" si="84"/>
        <v>0</v>
      </c>
      <c r="K964" s="613"/>
      <c r="L964" s="613"/>
      <c r="M964" s="613"/>
      <c r="N964" s="613"/>
      <c r="O964" s="613"/>
      <c r="P964" s="613"/>
    </row>
    <row r="965" spans="2:16" ht="15" customHeight="1" x14ac:dyDescent="0.35">
      <c r="B965" s="38">
        <v>26</v>
      </c>
      <c r="C965" s="645"/>
      <c r="D965" s="645"/>
      <c r="E965" s="645"/>
      <c r="F965" s="644"/>
      <c r="G965" s="452"/>
      <c r="H965" s="169"/>
      <c r="I965" s="453">
        <f t="shared" si="83"/>
        <v>0</v>
      </c>
      <c r="J965" s="612">
        <f t="shared" si="84"/>
        <v>0</v>
      </c>
      <c r="K965" s="613"/>
      <c r="L965" s="613"/>
      <c r="M965" s="613"/>
      <c r="N965" s="613"/>
      <c r="O965" s="613"/>
      <c r="P965" s="613"/>
    </row>
    <row r="966" spans="2:16" ht="15" customHeight="1" x14ac:dyDescent="0.35">
      <c r="B966" s="38">
        <v>27</v>
      </c>
      <c r="C966" s="645"/>
      <c r="D966" s="645"/>
      <c r="E966" s="645"/>
      <c r="F966" s="644"/>
      <c r="G966" s="452"/>
      <c r="H966" s="169"/>
      <c r="I966" s="453">
        <f t="shared" si="83"/>
        <v>0</v>
      </c>
      <c r="J966" s="612">
        <f t="shared" si="84"/>
        <v>0</v>
      </c>
      <c r="K966" s="613"/>
      <c r="L966" s="613"/>
      <c r="M966" s="613"/>
      <c r="N966" s="613"/>
      <c r="O966" s="613"/>
      <c r="P966" s="613"/>
    </row>
    <row r="967" spans="2:16" ht="15" customHeight="1" x14ac:dyDescent="0.35">
      <c r="B967" s="38">
        <v>28</v>
      </c>
      <c r="C967" s="645"/>
      <c r="D967" s="645"/>
      <c r="E967" s="645"/>
      <c r="F967" s="644"/>
      <c r="G967" s="452"/>
      <c r="H967" s="169"/>
      <c r="I967" s="453">
        <f t="shared" si="83"/>
        <v>0</v>
      </c>
      <c r="J967" s="612">
        <f t="shared" si="84"/>
        <v>0</v>
      </c>
      <c r="K967" s="613"/>
      <c r="L967" s="613"/>
      <c r="M967" s="613"/>
      <c r="N967" s="613"/>
      <c r="O967" s="613"/>
      <c r="P967" s="613"/>
    </row>
    <row r="968" spans="2:16" ht="15" customHeight="1" x14ac:dyDescent="0.35">
      <c r="B968" s="38">
        <v>29</v>
      </c>
      <c r="C968" s="645"/>
      <c r="D968" s="645"/>
      <c r="E968" s="645"/>
      <c r="F968" s="644"/>
      <c r="G968" s="452"/>
      <c r="H968" s="169"/>
      <c r="I968" s="453">
        <f t="shared" si="83"/>
        <v>0</v>
      </c>
      <c r="J968" s="612">
        <f t="shared" si="84"/>
        <v>0</v>
      </c>
      <c r="K968" s="613"/>
      <c r="L968" s="613"/>
      <c r="M968" s="613"/>
      <c r="N968" s="613"/>
      <c r="O968" s="613"/>
      <c r="P968" s="613"/>
    </row>
    <row r="969" spans="2:16" ht="15" customHeight="1" x14ac:dyDescent="0.35">
      <c r="B969" s="38">
        <v>30</v>
      </c>
      <c r="C969" s="645"/>
      <c r="D969" s="645"/>
      <c r="E969" s="645"/>
      <c r="F969" s="644"/>
      <c r="G969" s="452"/>
      <c r="H969" s="169"/>
      <c r="I969" s="453">
        <f t="shared" si="83"/>
        <v>0</v>
      </c>
      <c r="J969" s="612">
        <f t="shared" si="84"/>
        <v>0</v>
      </c>
      <c r="K969" s="613"/>
      <c r="L969" s="613"/>
      <c r="M969" s="613"/>
      <c r="N969" s="613"/>
      <c r="O969" s="613"/>
      <c r="P969" s="613"/>
    </row>
    <row r="970" spans="2:16" ht="15" customHeight="1" x14ac:dyDescent="0.35">
      <c r="B970" s="38">
        <v>31</v>
      </c>
      <c r="C970" s="645"/>
      <c r="D970" s="645"/>
      <c r="E970" s="645"/>
      <c r="F970" s="644"/>
      <c r="G970" s="452"/>
      <c r="H970" s="169"/>
      <c r="I970" s="453">
        <f t="shared" si="83"/>
        <v>0</v>
      </c>
      <c r="J970" s="612">
        <f t="shared" si="84"/>
        <v>0</v>
      </c>
      <c r="K970" s="613"/>
      <c r="L970" s="613"/>
      <c r="M970" s="613"/>
      <c r="N970" s="613"/>
      <c r="O970" s="613"/>
      <c r="P970" s="613"/>
    </row>
    <row r="971" spans="2:16" ht="15" customHeight="1" x14ac:dyDescent="0.35">
      <c r="B971" s="38">
        <v>32</v>
      </c>
      <c r="C971" s="645"/>
      <c r="D971" s="645"/>
      <c r="E971" s="645"/>
      <c r="F971" s="644"/>
      <c r="G971" s="452"/>
      <c r="H971" s="169"/>
      <c r="I971" s="453">
        <f t="shared" ref="I971:I988" si="85">IF(OR(G971=0,H971=0),0,IF((((($O$5^2*G971^2)/$F$5^2)*H971)/((($O$5^2*G971^2)/$F$5^2)+H971))&lt;(($O$5^2*G971^2)/$F$5^2),ROUND((((($O$5^2*G971^2)/$F$5^2)*H971)/((($O$5^2*G971^2)/$F$5^2)+H971)),0),ROUND((($O$5^2*G971^2)/$F$5^2),0)))</f>
        <v>0</v>
      </c>
      <c r="J971" s="612">
        <f t="shared" ref="J971:J988" si="86">IF(ISERR(SMALL(K971:P971,1)),0,SMALL(K971:P971,1))</f>
        <v>0</v>
      </c>
      <c r="K971" s="613"/>
      <c r="L971" s="613"/>
      <c r="M971" s="613"/>
      <c r="N971" s="613"/>
      <c r="O971" s="613"/>
      <c r="P971" s="613"/>
    </row>
    <row r="972" spans="2:16" ht="15" customHeight="1" x14ac:dyDescent="0.35">
      <c r="B972" s="38">
        <v>33</v>
      </c>
      <c r="C972" s="645"/>
      <c r="D972" s="645"/>
      <c r="E972" s="645"/>
      <c r="F972" s="644"/>
      <c r="G972" s="452"/>
      <c r="H972" s="169"/>
      <c r="I972" s="453">
        <f t="shared" si="85"/>
        <v>0</v>
      </c>
      <c r="J972" s="612">
        <f t="shared" si="86"/>
        <v>0</v>
      </c>
      <c r="K972" s="613"/>
      <c r="L972" s="613"/>
      <c r="M972" s="613"/>
      <c r="N972" s="613"/>
      <c r="O972" s="613"/>
      <c r="P972" s="613"/>
    </row>
    <row r="973" spans="2:16" ht="15" customHeight="1" x14ac:dyDescent="0.35">
      <c r="B973" s="38">
        <v>34</v>
      </c>
      <c r="C973" s="645"/>
      <c r="D973" s="645"/>
      <c r="E973" s="645"/>
      <c r="F973" s="644"/>
      <c r="G973" s="452"/>
      <c r="H973" s="169"/>
      <c r="I973" s="453">
        <f t="shared" si="85"/>
        <v>0</v>
      </c>
      <c r="J973" s="612">
        <f t="shared" si="86"/>
        <v>0</v>
      </c>
      <c r="K973" s="613"/>
      <c r="L973" s="613"/>
      <c r="M973" s="613"/>
      <c r="N973" s="613"/>
      <c r="O973" s="613"/>
      <c r="P973" s="613"/>
    </row>
    <row r="974" spans="2:16" ht="15" customHeight="1" x14ac:dyDescent="0.35">
      <c r="B974" s="38">
        <v>35</v>
      </c>
      <c r="C974" s="645"/>
      <c r="D974" s="645"/>
      <c r="E974" s="645"/>
      <c r="F974" s="644"/>
      <c r="G974" s="452"/>
      <c r="H974" s="169"/>
      <c r="I974" s="453">
        <f t="shared" si="85"/>
        <v>0</v>
      </c>
      <c r="J974" s="612">
        <f t="shared" si="86"/>
        <v>0</v>
      </c>
      <c r="K974" s="613"/>
      <c r="L974" s="613"/>
      <c r="M974" s="613"/>
      <c r="N974" s="613"/>
      <c r="O974" s="613"/>
      <c r="P974" s="613"/>
    </row>
    <row r="975" spans="2:16" ht="15" customHeight="1" x14ac:dyDescent="0.35">
      <c r="B975" s="38">
        <v>36</v>
      </c>
      <c r="C975" s="645"/>
      <c r="D975" s="645"/>
      <c r="E975" s="645"/>
      <c r="F975" s="644"/>
      <c r="G975" s="452"/>
      <c r="H975" s="169"/>
      <c r="I975" s="453">
        <f t="shared" si="85"/>
        <v>0</v>
      </c>
      <c r="J975" s="612">
        <f t="shared" si="86"/>
        <v>0</v>
      </c>
      <c r="K975" s="613"/>
      <c r="L975" s="613"/>
      <c r="M975" s="613"/>
      <c r="N975" s="613"/>
      <c r="O975" s="613"/>
      <c r="P975" s="613"/>
    </row>
    <row r="976" spans="2:16" ht="15" customHeight="1" x14ac:dyDescent="0.35">
      <c r="B976" s="38">
        <v>37</v>
      </c>
      <c r="C976" s="645"/>
      <c r="D976" s="645"/>
      <c r="E976" s="645"/>
      <c r="F976" s="644"/>
      <c r="G976" s="452"/>
      <c r="H976" s="169"/>
      <c r="I976" s="453">
        <f t="shared" si="85"/>
        <v>0</v>
      </c>
      <c r="J976" s="612">
        <f t="shared" si="86"/>
        <v>0</v>
      </c>
      <c r="K976" s="613"/>
      <c r="L976" s="613"/>
      <c r="M976" s="613"/>
      <c r="N976" s="613"/>
      <c r="O976" s="613"/>
      <c r="P976" s="613"/>
    </row>
    <row r="977" spans="2:16" ht="15" customHeight="1" x14ac:dyDescent="0.35">
      <c r="B977" s="38">
        <v>38</v>
      </c>
      <c r="C977" s="645"/>
      <c r="D977" s="645"/>
      <c r="E977" s="645"/>
      <c r="F977" s="644"/>
      <c r="G977" s="452"/>
      <c r="H977" s="169"/>
      <c r="I977" s="453">
        <f t="shared" si="85"/>
        <v>0</v>
      </c>
      <c r="J977" s="612">
        <f t="shared" si="86"/>
        <v>0</v>
      </c>
      <c r="K977" s="613"/>
      <c r="L977" s="613"/>
      <c r="M977" s="613"/>
      <c r="N977" s="613"/>
      <c r="O977" s="613"/>
      <c r="P977" s="613"/>
    </row>
    <row r="978" spans="2:16" ht="15" customHeight="1" x14ac:dyDescent="0.35">
      <c r="B978" s="38">
        <v>39</v>
      </c>
      <c r="C978" s="645"/>
      <c r="D978" s="645"/>
      <c r="E978" s="645"/>
      <c r="F978" s="644"/>
      <c r="G978" s="452"/>
      <c r="H978" s="169"/>
      <c r="I978" s="453">
        <f t="shared" si="85"/>
        <v>0</v>
      </c>
      <c r="J978" s="612">
        <f t="shared" si="86"/>
        <v>0</v>
      </c>
      <c r="K978" s="613"/>
      <c r="L978" s="613"/>
      <c r="M978" s="613"/>
      <c r="N978" s="613"/>
      <c r="O978" s="613"/>
      <c r="P978" s="613"/>
    </row>
    <row r="979" spans="2:16" ht="15" customHeight="1" x14ac:dyDescent="0.35">
      <c r="B979" s="38">
        <v>40</v>
      </c>
      <c r="C979" s="645"/>
      <c r="D979" s="645"/>
      <c r="E979" s="645"/>
      <c r="F979" s="644"/>
      <c r="G979" s="452"/>
      <c r="H979" s="169"/>
      <c r="I979" s="453">
        <f t="shared" si="85"/>
        <v>0</v>
      </c>
      <c r="J979" s="612">
        <f t="shared" si="86"/>
        <v>0</v>
      </c>
      <c r="K979" s="613"/>
      <c r="L979" s="613"/>
      <c r="M979" s="613"/>
      <c r="N979" s="613"/>
      <c r="O979" s="613"/>
      <c r="P979" s="613"/>
    </row>
    <row r="980" spans="2:16" ht="15" customHeight="1" x14ac:dyDescent="0.35">
      <c r="B980" s="38">
        <v>41</v>
      </c>
      <c r="C980" s="645"/>
      <c r="D980" s="645"/>
      <c r="E980" s="645"/>
      <c r="F980" s="644"/>
      <c r="G980" s="452"/>
      <c r="H980" s="169"/>
      <c r="I980" s="453">
        <f t="shared" si="85"/>
        <v>0</v>
      </c>
      <c r="J980" s="612">
        <f t="shared" si="86"/>
        <v>0</v>
      </c>
      <c r="K980" s="613"/>
      <c r="L980" s="613"/>
      <c r="M980" s="613"/>
      <c r="N980" s="613"/>
      <c r="O980" s="613"/>
      <c r="P980" s="613"/>
    </row>
    <row r="981" spans="2:16" ht="15" customHeight="1" x14ac:dyDescent="0.35">
      <c r="B981" s="38">
        <v>42</v>
      </c>
      <c r="C981" s="645"/>
      <c r="D981" s="645"/>
      <c r="E981" s="645"/>
      <c r="F981" s="644"/>
      <c r="G981" s="452"/>
      <c r="H981" s="169"/>
      <c r="I981" s="453">
        <f t="shared" si="85"/>
        <v>0</v>
      </c>
      <c r="J981" s="612">
        <f t="shared" si="86"/>
        <v>0</v>
      </c>
      <c r="K981" s="613"/>
      <c r="L981" s="613"/>
      <c r="M981" s="613"/>
      <c r="N981" s="613"/>
      <c r="O981" s="613"/>
      <c r="P981" s="613"/>
    </row>
    <row r="982" spans="2:16" ht="15" customHeight="1" x14ac:dyDescent="0.35">
      <c r="B982" s="38">
        <v>43</v>
      </c>
      <c r="C982" s="645"/>
      <c r="D982" s="645"/>
      <c r="E982" s="645"/>
      <c r="F982" s="644"/>
      <c r="G982" s="452"/>
      <c r="H982" s="169"/>
      <c r="I982" s="453">
        <f t="shared" si="85"/>
        <v>0</v>
      </c>
      <c r="J982" s="612">
        <f t="shared" si="86"/>
        <v>0</v>
      </c>
      <c r="K982" s="613"/>
      <c r="L982" s="613"/>
      <c r="M982" s="613"/>
      <c r="N982" s="613"/>
      <c r="O982" s="613"/>
      <c r="P982" s="613"/>
    </row>
    <row r="983" spans="2:16" ht="15" customHeight="1" x14ac:dyDescent="0.35">
      <c r="B983" s="38">
        <v>44</v>
      </c>
      <c r="C983" s="645"/>
      <c r="D983" s="645"/>
      <c r="E983" s="645"/>
      <c r="F983" s="644"/>
      <c r="G983" s="452"/>
      <c r="H983" s="169"/>
      <c r="I983" s="453">
        <f t="shared" si="85"/>
        <v>0</v>
      </c>
      <c r="J983" s="612">
        <f t="shared" si="86"/>
        <v>0</v>
      </c>
      <c r="K983" s="613"/>
      <c r="L983" s="613"/>
      <c r="M983" s="613"/>
      <c r="N983" s="613"/>
      <c r="O983" s="613"/>
      <c r="P983" s="613"/>
    </row>
    <row r="984" spans="2:16" ht="15" customHeight="1" x14ac:dyDescent="0.35">
      <c r="B984" s="38">
        <v>45</v>
      </c>
      <c r="C984" s="645"/>
      <c r="D984" s="645"/>
      <c r="E984" s="645"/>
      <c r="F984" s="644"/>
      <c r="G984" s="452"/>
      <c r="H984" s="169"/>
      <c r="I984" s="453">
        <f t="shared" si="85"/>
        <v>0</v>
      </c>
      <c r="J984" s="612">
        <f t="shared" si="86"/>
        <v>0</v>
      </c>
      <c r="K984" s="613"/>
      <c r="L984" s="613"/>
      <c r="M984" s="613"/>
      <c r="N984" s="613"/>
      <c r="O984" s="613"/>
      <c r="P984" s="613"/>
    </row>
    <row r="985" spans="2:16" ht="15" customHeight="1" x14ac:dyDescent="0.35">
      <c r="B985" s="38">
        <v>46</v>
      </c>
      <c r="C985" s="645"/>
      <c r="D985" s="645"/>
      <c r="E985" s="645"/>
      <c r="F985" s="644"/>
      <c r="G985" s="452"/>
      <c r="H985" s="169"/>
      <c r="I985" s="453">
        <f t="shared" si="85"/>
        <v>0</v>
      </c>
      <c r="J985" s="612">
        <f t="shared" si="86"/>
        <v>0</v>
      </c>
      <c r="K985" s="613"/>
      <c r="L985" s="613"/>
      <c r="M985" s="613"/>
      <c r="N985" s="613"/>
      <c r="O985" s="613"/>
      <c r="P985" s="613"/>
    </row>
    <row r="986" spans="2:16" ht="15" customHeight="1" x14ac:dyDescent="0.35">
      <c r="B986" s="38">
        <v>47</v>
      </c>
      <c r="C986" s="645"/>
      <c r="D986" s="645"/>
      <c r="E986" s="645"/>
      <c r="F986" s="644"/>
      <c r="G986" s="452"/>
      <c r="H986" s="169"/>
      <c r="I986" s="453">
        <f t="shared" si="85"/>
        <v>0</v>
      </c>
      <c r="J986" s="612">
        <f t="shared" si="86"/>
        <v>0</v>
      </c>
      <c r="K986" s="613"/>
      <c r="L986" s="613"/>
      <c r="M986" s="613"/>
      <c r="N986" s="613"/>
      <c r="O986" s="613"/>
      <c r="P986" s="613"/>
    </row>
    <row r="987" spans="2:16" ht="15" customHeight="1" x14ac:dyDescent="0.35">
      <c r="B987" s="38">
        <v>48</v>
      </c>
      <c r="C987" s="645"/>
      <c r="D987" s="645"/>
      <c r="E987" s="645"/>
      <c r="F987" s="644"/>
      <c r="G987" s="452"/>
      <c r="H987" s="169"/>
      <c r="I987" s="453">
        <f t="shared" si="85"/>
        <v>0</v>
      </c>
      <c r="J987" s="612">
        <f t="shared" si="86"/>
        <v>0</v>
      </c>
      <c r="K987" s="613"/>
      <c r="L987" s="613"/>
      <c r="M987" s="613"/>
      <c r="N987" s="613"/>
      <c r="O987" s="613"/>
      <c r="P987" s="613"/>
    </row>
    <row r="988" spans="2:16" ht="15" customHeight="1" x14ac:dyDescent="0.35">
      <c r="B988" s="38">
        <v>49</v>
      </c>
      <c r="C988" s="645"/>
      <c r="D988" s="645"/>
      <c r="E988" s="645"/>
      <c r="F988" s="644"/>
      <c r="G988" s="452"/>
      <c r="H988" s="169"/>
      <c r="I988" s="453">
        <f t="shared" si="85"/>
        <v>0</v>
      </c>
      <c r="J988" s="612">
        <f t="shared" si="86"/>
        <v>0</v>
      </c>
      <c r="K988" s="613"/>
      <c r="L988" s="613"/>
      <c r="M988" s="613"/>
      <c r="N988" s="613"/>
      <c r="O988" s="613"/>
      <c r="P988" s="613"/>
    </row>
    <row r="989" spans="2:16" ht="15" customHeight="1" x14ac:dyDescent="0.35">
      <c r="B989" s="38">
        <v>50</v>
      </c>
      <c r="C989" s="279"/>
      <c r="D989" s="279"/>
      <c r="E989" s="279"/>
      <c r="F989" s="280"/>
      <c r="G989" s="452"/>
      <c r="H989" s="169"/>
      <c r="I989" s="453">
        <f t="shared" si="81"/>
        <v>0</v>
      </c>
      <c r="J989" s="612">
        <f t="shared" si="82"/>
        <v>0</v>
      </c>
      <c r="K989" s="613"/>
      <c r="L989" s="613"/>
      <c r="M989" s="613"/>
      <c r="N989" s="613"/>
      <c r="O989" s="613"/>
      <c r="P989" s="613"/>
    </row>
    <row r="990" spans="2:16" s="175" customFormat="1" ht="15" customHeight="1" x14ac:dyDescent="0.35">
      <c r="B990" s="455" t="s">
        <v>989</v>
      </c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</row>
    <row r="991" spans="2:16" s="175" customFormat="1" ht="15" customHeight="1" x14ac:dyDescent="0.35">
      <c r="B991" s="426"/>
      <c r="C991" s="427"/>
      <c r="D991" s="427"/>
      <c r="E991" s="427"/>
      <c r="F991" s="427"/>
      <c r="G991" s="427"/>
      <c r="H991" s="427"/>
      <c r="I991" s="423"/>
      <c r="J991" s="428" t="s">
        <v>984</v>
      </c>
      <c r="K991" s="617"/>
      <c r="L991" s="617"/>
      <c r="M991" s="617"/>
      <c r="N991" s="617"/>
      <c r="O991" s="617"/>
      <c r="P991" s="617"/>
    </row>
    <row r="992" spans="2:16" s="175" customFormat="1" ht="15" customHeight="1" x14ac:dyDescent="0.35">
      <c r="B992" s="426"/>
      <c r="C992" s="427"/>
      <c r="D992" s="427"/>
      <c r="E992" s="427"/>
      <c r="F992" s="427"/>
      <c r="G992" s="427"/>
      <c r="H992" s="427"/>
      <c r="I992" s="423"/>
      <c r="J992" s="428" t="s">
        <v>985</v>
      </c>
      <c r="K992" s="604"/>
      <c r="L992" s="604"/>
      <c r="M992" s="604"/>
      <c r="N992" s="604"/>
      <c r="O992" s="604"/>
      <c r="P992" s="604"/>
    </row>
    <row r="993" spans="2:16" s="175" customFormat="1" ht="15" customHeight="1" x14ac:dyDescent="0.35">
      <c r="B993" s="426"/>
      <c r="C993" s="427"/>
      <c r="D993" s="427"/>
      <c r="E993" s="427"/>
      <c r="F993" s="427"/>
      <c r="G993" s="427"/>
      <c r="H993" s="427"/>
      <c r="I993" s="423"/>
      <c r="J993" s="428" t="s">
        <v>986</v>
      </c>
      <c r="K993" s="621"/>
      <c r="L993" s="621"/>
      <c r="M993" s="621"/>
      <c r="N993" s="621"/>
      <c r="O993" s="621"/>
      <c r="P993" s="621"/>
    </row>
    <row r="994" spans="2:16" s="175" customFormat="1" ht="15" customHeight="1" x14ac:dyDescent="0.35">
      <c r="B994" s="426"/>
      <c r="C994" s="427"/>
      <c r="D994" s="427"/>
      <c r="E994" s="427"/>
      <c r="F994" s="427"/>
      <c r="G994" s="427"/>
      <c r="H994" s="427"/>
      <c r="I994" s="423"/>
      <c r="J994" s="428" t="s">
        <v>987</v>
      </c>
      <c r="K994" s="621"/>
      <c r="L994" s="621"/>
      <c r="M994" s="621"/>
      <c r="N994" s="621"/>
      <c r="O994" s="621"/>
      <c r="P994" s="621"/>
    </row>
    <row r="995" spans="2:16" s="175" customFormat="1" ht="15" customHeight="1" x14ac:dyDescent="0.35">
      <c r="B995" s="426"/>
      <c r="C995" s="427"/>
      <c r="D995" s="427"/>
      <c r="E995" s="427"/>
      <c r="F995" s="427"/>
      <c r="G995" s="427"/>
      <c r="H995" s="427"/>
      <c r="I995" s="423"/>
      <c r="J995" s="428" t="s">
        <v>988</v>
      </c>
      <c r="K995" s="617"/>
      <c r="L995" s="617"/>
      <c r="M995" s="617"/>
      <c r="N995" s="617"/>
      <c r="O995" s="617"/>
      <c r="P995" s="617"/>
    </row>
    <row r="996" spans="2:16" s="175" customFormat="1" ht="15" customHeight="1" x14ac:dyDescent="0.35">
      <c r="B996" s="426"/>
      <c r="C996" s="427"/>
      <c r="D996" s="427"/>
      <c r="E996" s="427"/>
      <c r="F996" s="427"/>
      <c r="G996" s="427"/>
      <c r="H996" s="427"/>
      <c r="I996" s="423"/>
      <c r="J996" s="428" t="s">
        <v>509</v>
      </c>
      <c r="K996" s="603"/>
      <c r="L996" s="603"/>
      <c r="M996" s="603"/>
      <c r="N996" s="603"/>
      <c r="O996" s="603"/>
      <c r="P996" s="603"/>
    </row>
    <row r="997" spans="2:16" s="175" customFormat="1" ht="15" customHeight="1" x14ac:dyDescent="0.35">
      <c r="B997" s="426"/>
      <c r="C997" s="427"/>
      <c r="D997" s="427"/>
      <c r="E997" s="427"/>
      <c r="F997" s="427"/>
      <c r="G997" s="427"/>
      <c r="H997" s="427"/>
      <c r="I997" s="423"/>
      <c r="J997" s="428" t="s">
        <v>510</v>
      </c>
      <c r="K997" s="281"/>
      <c r="L997" s="281"/>
      <c r="M997" s="281"/>
      <c r="N997" s="281"/>
      <c r="O997" s="281"/>
      <c r="P997" s="281"/>
    </row>
    <row r="998" spans="2:16" ht="15" customHeight="1" x14ac:dyDescent="0.35">
      <c r="B998" s="313" t="s">
        <v>915</v>
      </c>
      <c r="C998" s="313"/>
      <c r="D998" s="313"/>
      <c r="E998" s="313"/>
      <c r="F998" s="313"/>
      <c r="G998" s="313"/>
      <c r="H998" s="313"/>
      <c r="I998" s="313"/>
      <c r="J998" s="313"/>
      <c r="K998" s="313"/>
      <c r="L998" s="313"/>
      <c r="M998" s="313"/>
      <c r="N998" s="313"/>
      <c r="O998" s="313"/>
      <c r="P998" s="313"/>
    </row>
    <row r="999" spans="2:16" ht="15" customHeight="1" x14ac:dyDescent="0.35">
      <c r="B999" s="444" t="s">
        <v>702</v>
      </c>
      <c r="C999" s="444"/>
      <c r="D999" s="444"/>
      <c r="E999" s="444"/>
      <c r="F999" s="444"/>
      <c r="G999" s="444"/>
      <c r="H999" s="444"/>
      <c r="I999" s="444"/>
      <c r="J999" s="444"/>
      <c r="K999" s="449" t="s">
        <v>1001</v>
      </c>
      <c r="L999" s="449"/>
      <c r="M999" s="449"/>
      <c r="N999" s="449"/>
      <c r="O999" s="449"/>
      <c r="P999" s="449"/>
    </row>
    <row r="1000" spans="2:16" ht="15" customHeight="1" x14ac:dyDescent="0.35">
      <c r="B1000" s="446"/>
      <c r="C1000" s="454" t="s">
        <v>95</v>
      </c>
      <c r="D1000" s="454"/>
      <c r="E1000" s="454"/>
      <c r="F1000" s="445"/>
      <c r="G1000" s="447" t="s">
        <v>135</v>
      </c>
      <c r="H1000" s="435" t="s">
        <v>131</v>
      </c>
      <c r="I1000" s="435" t="s">
        <v>130</v>
      </c>
      <c r="J1000" s="421" t="s">
        <v>978</v>
      </c>
      <c r="K1000" s="421" t="s">
        <v>893</v>
      </c>
      <c r="L1000" s="421" t="s">
        <v>894</v>
      </c>
      <c r="M1000" s="421" t="s">
        <v>895</v>
      </c>
      <c r="N1000" s="421" t="s">
        <v>896</v>
      </c>
      <c r="O1000" s="421" t="s">
        <v>897</v>
      </c>
      <c r="P1000" s="421" t="s">
        <v>898</v>
      </c>
    </row>
    <row r="1001" spans="2:16" ht="15" customHeight="1" x14ac:dyDescent="0.35">
      <c r="B1001" s="38">
        <v>1</v>
      </c>
      <c r="C1001" s="279"/>
      <c r="D1001" s="279"/>
      <c r="E1001" s="279"/>
      <c r="F1001" s="280"/>
      <c r="G1001" s="452"/>
      <c r="H1001" s="169"/>
      <c r="I1001" s="453">
        <f t="shared" ref="I1001:I1050" si="87">IF(OR(G1001=0,H1001=0),0,IF((((($O$5^2*G1001^2)/$F$5^2)*H1001)/((($O$5^2*G1001^2)/$F$5^2)+H1001))&lt;(($O$5^2*G1001^2)/$F$5^2),ROUND((((($O$5^2*G1001^2)/$F$5^2)*H1001)/((($O$5^2*G1001^2)/$F$5^2)+H1001)),0),ROUND((($O$5^2*G1001^2)/$F$5^2),0)))</f>
        <v>0</v>
      </c>
      <c r="J1001" s="612">
        <f t="shared" ref="J1001:J1050" si="88">IF(ISERR(SMALL(K1001:P1001,1)),0,SMALL(K1001:P1001,1))</f>
        <v>0</v>
      </c>
      <c r="K1001" s="613"/>
      <c r="L1001" s="613"/>
      <c r="M1001" s="613"/>
      <c r="N1001" s="613"/>
      <c r="O1001" s="613"/>
      <c r="P1001" s="613"/>
    </row>
    <row r="1002" spans="2:16" ht="15" customHeight="1" x14ac:dyDescent="0.35">
      <c r="B1002" s="38">
        <v>2</v>
      </c>
      <c r="C1002" s="279"/>
      <c r="D1002" s="279"/>
      <c r="E1002" s="279"/>
      <c r="F1002" s="280"/>
      <c r="G1002" s="452"/>
      <c r="H1002" s="169"/>
      <c r="I1002" s="453">
        <f t="shared" si="87"/>
        <v>0</v>
      </c>
      <c r="J1002" s="612">
        <f t="shared" si="88"/>
        <v>0</v>
      </c>
      <c r="K1002" s="613"/>
      <c r="L1002" s="613"/>
      <c r="M1002" s="613"/>
      <c r="N1002" s="613"/>
      <c r="O1002" s="613"/>
      <c r="P1002" s="613"/>
    </row>
    <row r="1003" spans="2:16" ht="15" customHeight="1" x14ac:dyDescent="0.35">
      <c r="B1003" s="38">
        <v>3</v>
      </c>
      <c r="C1003" s="279"/>
      <c r="D1003" s="279"/>
      <c r="E1003" s="279"/>
      <c r="F1003" s="280"/>
      <c r="G1003" s="452"/>
      <c r="H1003" s="169"/>
      <c r="I1003" s="453">
        <f t="shared" si="87"/>
        <v>0</v>
      </c>
      <c r="J1003" s="612">
        <f t="shared" si="88"/>
        <v>0</v>
      </c>
      <c r="K1003" s="613"/>
      <c r="L1003" s="613"/>
      <c r="M1003" s="613"/>
      <c r="N1003" s="613"/>
      <c r="O1003" s="613"/>
      <c r="P1003" s="613"/>
    </row>
    <row r="1004" spans="2:16" ht="15" customHeight="1" x14ac:dyDescent="0.35">
      <c r="B1004" s="38">
        <v>4</v>
      </c>
      <c r="C1004" s="279"/>
      <c r="D1004" s="279"/>
      <c r="E1004" s="279"/>
      <c r="F1004" s="280"/>
      <c r="G1004" s="452"/>
      <c r="H1004" s="169"/>
      <c r="I1004" s="453">
        <f t="shared" si="87"/>
        <v>0</v>
      </c>
      <c r="J1004" s="612">
        <f t="shared" si="88"/>
        <v>0</v>
      </c>
      <c r="K1004" s="613"/>
      <c r="L1004" s="613"/>
      <c r="M1004" s="613"/>
      <c r="N1004" s="613"/>
      <c r="O1004" s="613"/>
      <c r="P1004" s="613"/>
    </row>
    <row r="1005" spans="2:16" ht="15" customHeight="1" x14ac:dyDescent="0.35">
      <c r="B1005" s="38">
        <v>5</v>
      </c>
      <c r="C1005" s="279"/>
      <c r="D1005" s="279"/>
      <c r="E1005" s="279"/>
      <c r="F1005" s="280"/>
      <c r="G1005" s="452"/>
      <c r="H1005" s="169"/>
      <c r="I1005" s="453">
        <f t="shared" si="87"/>
        <v>0</v>
      </c>
      <c r="J1005" s="612">
        <f t="shared" si="88"/>
        <v>0</v>
      </c>
      <c r="K1005" s="613"/>
      <c r="L1005" s="613"/>
      <c r="M1005" s="613"/>
      <c r="N1005" s="613"/>
      <c r="O1005" s="613"/>
      <c r="P1005" s="613"/>
    </row>
    <row r="1006" spans="2:16" ht="15" customHeight="1" x14ac:dyDescent="0.35">
      <c r="B1006" s="38">
        <v>6</v>
      </c>
      <c r="C1006" s="279"/>
      <c r="D1006" s="279"/>
      <c r="E1006" s="279"/>
      <c r="F1006" s="280"/>
      <c r="G1006" s="452"/>
      <c r="H1006" s="169"/>
      <c r="I1006" s="453">
        <f t="shared" si="87"/>
        <v>0</v>
      </c>
      <c r="J1006" s="612">
        <f t="shared" si="88"/>
        <v>0</v>
      </c>
      <c r="K1006" s="613"/>
      <c r="L1006" s="613"/>
      <c r="M1006" s="613"/>
      <c r="N1006" s="613"/>
      <c r="O1006" s="613"/>
      <c r="P1006" s="613"/>
    </row>
    <row r="1007" spans="2:16" ht="15" customHeight="1" x14ac:dyDescent="0.35">
      <c r="B1007" s="38">
        <v>7</v>
      </c>
      <c r="C1007" s="279"/>
      <c r="D1007" s="279"/>
      <c r="E1007" s="279"/>
      <c r="F1007" s="280"/>
      <c r="G1007" s="452"/>
      <c r="H1007" s="169"/>
      <c r="I1007" s="453">
        <f t="shared" si="87"/>
        <v>0</v>
      </c>
      <c r="J1007" s="612">
        <f t="shared" si="88"/>
        <v>0</v>
      </c>
      <c r="K1007" s="613"/>
      <c r="L1007" s="613"/>
      <c r="M1007" s="613"/>
      <c r="N1007" s="613"/>
      <c r="O1007" s="613"/>
      <c r="P1007" s="613"/>
    </row>
    <row r="1008" spans="2:16" ht="15" customHeight="1" x14ac:dyDescent="0.35">
      <c r="B1008" s="38">
        <v>8</v>
      </c>
      <c r="C1008" s="279"/>
      <c r="D1008" s="279"/>
      <c r="E1008" s="279"/>
      <c r="F1008" s="280"/>
      <c r="G1008" s="452"/>
      <c r="H1008" s="169"/>
      <c r="I1008" s="453">
        <f t="shared" si="87"/>
        <v>0</v>
      </c>
      <c r="J1008" s="612">
        <f t="shared" si="88"/>
        <v>0</v>
      </c>
      <c r="K1008" s="613"/>
      <c r="L1008" s="613"/>
      <c r="M1008" s="613"/>
      <c r="N1008" s="613"/>
      <c r="O1008" s="613"/>
      <c r="P1008" s="613"/>
    </row>
    <row r="1009" spans="2:16" ht="15" customHeight="1" x14ac:dyDescent="0.35">
      <c r="B1009" s="38">
        <v>9</v>
      </c>
      <c r="C1009" s="279"/>
      <c r="D1009" s="279"/>
      <c r="E1009" s="279"/>
      <c r="F1009" s="280"/>
      <c r="G1009" s="452"/>
      <c r="H1009" s="169"/>
      <c r="I1009" s="453">
        <f t="shared" si="87"/>
        <v>0</v>
      </c>
      <c r="J1009" s="612">
        <f t="shared" si="88"/>
        <v>0</v>
      </c>
      <c r="K1009" s="613"/>
      <c r="L1009" s="613"/>
      <c r="M1009" s="613"/>
      <c r="N1009" s="613"/>
      <c r="O1009" s="613"/>
      <c r="P1009" s="613"/>
    </row>
    <row r="1010" spans="2:16" ht="15" customHeight="1" x14ac:dyDescent="0.35">
      <c r="B1010" s="38">
        <v>10</v>
      </c>
      <c r="C1010" s="279"/>
      <c r="D1010" s="279"/>
      <c r="E1010" s="279"/>
      <c r="F1010" s="280"/>
      <c r="G1010" s="452"/>
      <c r="H1010" s="169"/>
      <c r="I1010" s="453">
        <f t="shared" si="87"/>
        <v>0</v>
      </c>
      <c r="J1010" s="612">
        <f t="shared" si="88"/>
        <v>0</v>
      </c>
      <c r="K1010" s="613"/>
      <c r="L1010" s="613"/>
      <c r="M1010" s="613"/>
      <c r="N1010" s="613"/>
      <c r="O1010" s="613"/>
      <c r="P1010" s="613"/>
    </row>
    <row r="1011" spans="2:16" ht="15" customHeight="1" x14ac:dyDescent="0.35">
      <c r="B1011" s="38">
        <v>11</v>
      </c>
      <c r="C1011" s="279"/>
      <c r="D1011" s="279"/>
      <c r="E1011" s="279"/>
      <c r="F1011" s="280"/>
      <c r="G1011" s="452"/>
      <c r="H1011" s="169"/>
      <c r="I1011" s="453">
        <f t="shared" si="87"/>
        <v>0</v>
      </c>
      <c r="J1011" s="612">
        <f t="shared" si="88"/>
        <v>0</v>
      </c>
      <c r="K1011" s="613"/>
      <c r="L1011" s="613"/>
      <c r="M1011" s="613"/>
      <c r="N1011" s="613"/>
      <c r="O1011" s="613"/>
      <c r="P1011" s="613"/>
    </row>
    <row r="1012" spans="2:16" ht="15" customHeight="1" x14ac:dyDescent="0.35">
      <c r="B1012" s="38">
        <v>12</v>
      </c>
      <c r="C1012" s="279"/>
      <c r="D1012" s="279"/>
      <c r="E1012" s="279"/>
      <c r="F1012" s="280"/>
      <c r="G1012" s="452"/>
      <c r="H1012" s="169"/>
      <c r="I1012" s="453">
        <f t="shared" si="87"/>
        <v>0</v>
      </c>
      <c r="J1012" s="612">
        <f t="shared" si="88"/>
        <v>0</v>
      </c>
      <c r="K1012" s="613"/>
      <c r="L1012" s="613"/>
      <c r="M1012" s="613"/>
      <c r="N1012" s="613"/>
      <c r="O1012" s="613"/>
      <c r="P1012" s="613"/>
    </row>
    <row r="1013" spans="2:16" ht="15" customHeight="1" x14ac:dyDescent="0.35">
      <c r="B1013" s="38">
        <v>13</v>
      </c>
      <c r="C1013" s="279"/>
      <c r="D1013" s="279"/>
      <c r="E1013" s="279"/>
      <c r="F1013" s="280"/>
      <c r="G1013" s="452"/>
      <c r="H1013" s="169"/>
      <c r="I1013" s="453">
        <f t="shared" si="87"/>
        <v>0</v>
      </c>
      <c r="J1013" s="612">
        <f t="shared" si="88"/>
        <v>0</v>
      </c>
      <c r="K1013" s="613"/>
      <c r="L1013" s="613"/>
      <c r="M1013" s="613"/>
      <c r="N1013" s="613"/>
      <c r="O1013" s="613"/>
      <c r="P1013" s="613"/>
    </row>
    <row r="1014" spans="2:16" ht="15" customHeight="1" x14ac:dyDescent="0.35">
      <c r="B1014" s="38">
        <v>14</v>
      </c>
      <c r="C1014" s="279"/>
      <c r="D1014" s="279"/>
      <c r="E1014" s="279"/>
      <c r="F1014" s="280"/>
      <c r="G1014" s="452"/>
      <c r="H1014" s="169"/>
      <c r="I1014" s="453">
        <f t="shared" si="87"/>
        <v>0</v>
      </c>
      <c r="J1014" s="612">
        <f t="shared" si="88"/>
        <v>0</v>
      </c>
      <c r="K1014" s="613"/>
      <c r="L1014" s="613"/>
      <c r="M1014" s="613"/>
      <c r="N1014" s="613"/>
      <c r="O1014" s="613"/>
      <c r="P1014" s="613"/>
    </row>
    <row r="1015" spans="2:16" ht="15" customHeight="1" x14ac:dyDescent="0.35">
      <c r="B1015" s="38">
        <v>15</v>
      </c>
      <c r="C1015" s="279"/>
      <c r="D1015" s="279"/>
      <c r="E1015" s="279"/>
      <c r="F1015" s="280"/>
      <c r="G1015" s="452"/>
      <c r="H1015" s="169"/>
      <c r="I1015" s="453">
        <f t="shared" si="87"/>
        <v>0</v>
      </c>
      <c r="J1015" s="612">
        <f t="shared" si="88"/>
        <v>0</v>
      </c>
      <c r="K1015" s="613"/>
      <c r="L1015" s="613"/>
      <c r="M1015" s="613"/>
      <c r="N1015" s="613"/>
      <c r="O1015" s="613"/>
      <c r="P1015" s="613"/>
    </row>
    <row r="1016" spans="2:16" ht="15" customHeight="1" x14ac:dyDescent="0.35">
      <c r="B1016" s="38">
        <v>16</v>
      </c>
      <c r="C1016" s="279"/>
      <c r="D1016" s="279"/>
      <c r="E1016" s="279"/>
      <c r="F1016" s="280"/>
      <c r="G1016" s="452"/>
      <c r="H1016" s="169"/>
      <c r="I1016" s="453">
        <f t="shared" si="87"/>
        <v>0</v>
      </c>
      <c r="J1016" s="612">
        <f t="shared" si="88"/>
        <v>0</v>
      </c>
      <c r="K1016" s="613"/>
      <c r="L1016" s="613"/>
      <c r="M1016" s="613"/>
      <c r="N1016" s="613"/>
      <c r="O1016" s="613"/>
      <c r="P1016" s="613"/>
    </row>
    <row r="1017" spans="2:16" ht="15" customHeight="1" x14ac:dyDescent="0.35">
      <c r="B1017" s="38">
        <v>17</v>
      </c>
      <c r="C1017" s="279"/>
      <c r="D1017" s="279"/>
      <c r="E1017" s="279"/>
      <c r="F1017" s="280"/>
      <c r="G1017" s="452"/>
      <c r="H1017" s="169"/>
      <c r="I1017" s="453">
        <f t="shared" si="87"/>
        <v>0</v>
      </c>
      <c r="J1017" s="612">
        <f t="shared" si="88"/>
        <v>0</v>
      </c>
      <c r="K1017" s="613"/>
      <c r="L1017" s="613"/>
      <c r="M1017" s="613"/>
      <c r="N1017" s="613"/>
      <c r="O1017" s="613"/>
      <c r="P1017" s="613"/>
    </row>
    <row r="1018" spans="2:16" ht="15" customHeight="1" x14ac:dyDescent="0.35">
      <c r="B1018" s="38">
        <v>18</v>
      </c>
      <c r="C1018" s="279"/>
      <c r="D1018" s="279"/>
      <c r="E1018" s="279"/>
      <c r="F1018" s="280"/>
      <c r="G1018" s="452"/>
      <c r="H1018" s="169"/>
      <c r="I1018" s="453">
        <f t="shared" si="87"/>
        <v>0</v>
      </c>
      <c r="J1018" s="612">
        <f t="shared" si="88"/>
        <v>0</v>
      </c>
      <c r="K1018" s="613"/>
      <c r="L1018" s="613"/>
      <c r="M1018" s="613"/>
      <c r="N1018" s="613"/>
      <c r="O1018" s="613"/>
      <c r="P1018" s="613"/>
    </row>
    <row r="1019" spans="2:16" ht="15" customHeight="1" x14ac:dyDescent="0.35">
      <c r="B1019" s="38">
        <v>19</v>
      </c>
      <c r="C1019" s="279"/>
      <c r="D1019" s="279"/>
      <c r="E1019" s="279"/>
      <c r="F1019" s="280"/>
      <c r="G1019" s="452"/>
      <c r="H1019" s="169"/>
      <c r="I1019" s="453">
        <f t="shared" si="87"/>
        <v>0</v>
      </c>
      <c r="J1019" s="612">
        <f t="shared" si="88"/>
        <v>0</v>
      </c>
      <c r="K1019" s="613"/>
      <c r="L1019" s="613"/>
      <c r="M1019" s="613"/>
      <c r="N1019" s="613"/>
      <c r="O1019" s="613"/>
      <c r="P1019" s="613"/>
    </row>
    <row r="1020" spans="2:16" ht="15" customHeight="1" x14ac:dyDescent="0.35">
      <c r="B1020" s="38">
        <v>20</v>
      </c>
      <c r="C1020" s="645"/>
      <c r="D1020" s="645"/>
      <c r="E1020" s="645"/>
      <c r="F1020" s="644"/>
      <c r="G1020" s="452"/>
      <c r="H1020" s="169"/>
      <c r="I1020" s="453">
        <f t="shared" ref="I1020:I1031" si="89">IF(OR(G1020=0,H1020=0),0,IF((((($O$5^2*G1020^2)/$F$5^2)*H1020)/((($O$5^2*G1020^2)/$F$5^2)+H1020))&lt;(($O$5^2*G1020^2)/$F$5^2),ROUND((((($O$5^2*G1020^2)/$F$5^2)*H1020)/((($O$5^2*G1020^2)/$F$5^2)+H1020)),0),ROUND((($O$5^2*G1020^2)/$F$5^2),0)))</f>
        <v>0</v>
      </c>
      <c r="J1020" s="612">
        <f t="shared" ref="J1020:J1031" si="90">IF(ISERR(SMALL(K1020:P1020,1)),0,SMALL(K1020:P1020,1))</f>
        <v>0</v>
      </c>
      <c r="K1020" s="613"/>
      <c r="L1020" s="613"/>
      <c r="M1020" s="613"/>
      <c r="N1020" s="613"/>
      <c r="O1020" s="613"/>
      <c r="P1020" s="613"/>
    </row>
    <row r="1021" spans="2:16" ht="15" customHeight="1" x14ac:dyDescent="0.35">
      <c r="B1021" s="38">
        <v>21</v>
      </c>
      <c r="C1021" s="645"/>
      <c r="D1021" s="645"/>
      <c r="E1021" s="645"/>
      <c r="F1021" s="644"/>
      <c r="G1021" s="452"/>
      <c r="H1021" s="169"/>
      <c r="I1021" s="453">
        <f t="shared" si="89"/>
        <v>0</v>
      </c>
      <c r="J1021" s="612">
        <f t="shared" si="90"/>
        <v>0</v>
      </c>
      <c r="K1021" s="613"/>
      <c r="L1021" s="613"/>
      <c r="M1021" s="613"/>
      <c r="N1021" s="613"/>
      <c r="O1021" s="613"/>
      <c r="P1021" s="613"/>
    </row>
    <row r="1022" spans="2:16" ht="15" customHeight="1" x14ac:dyDescent="0.35">
      <c r="B1022" s="38">
        <v>22</v>
      </c>
      <c r="C1022" s="645"/>
      <c r="D1022" s="645"/>
      <c r="E1022" s="645"/>
      <c r="F1022" s="644"/>
      <c r="G1022" s="452"/>
      <c r="H1022" s="169"/>
      <c r="I1022" s="453">
        <f t="shared" si="89"/>
        <v>0</v>
      </c>
      <c r="J1022" s="612">
        <f t="shared" si="90"/>
        <v>0</v>
      </c>
      <c r="K1022" s="613"/>
      <c r="L1022" s="613"/>
      <c r="M1022" s="613"/>
      <c r="N1022" s="613"/>
      <c r="O1022" s="613"/>
      <c r="P1022" s="613"/>
    </row>
    <row r="1023" spans="2:16" ht="15" customHeight="1" x14ac:dyDescent="0.35">
      <c r="B1023" s="38">
        <v>23</v>
      </c>
      <c r="C1023" s="645"/>
      <c r="D1023" s="645"/>
      <c r="E1023" s="645"/>
      <c r="F1023" s="644"/>
      <c r="G1023" s="452"/>
      <c r="H1023" s="169"/>
      <c r="I1023" s="453">
        <f t="shared" si="89"/>
        <v>0</v>
      </c>
      <c r="J1023" s="612">
        <f t="shared" si="90"/>
        <v>0</v>
      </c>
      <c r="K1023" s="613"/>
      <c r="L1023" s="613"/>
      <c r="M1023" s="613"/>
      <c r="N1023" s="613"/>
      <c r="O1023" s="613"/>
      <c r="P1023" s="613"/>
    </row>
    <row r="1024" spans="2:16" ht="15" customHeight="1" x14ac:dyDescent="0.35">
      <c r="B1024" s="38">
        <v>24</v>
      </c>
      <c r="C1024" s="645"/>
      <c r="D1024" s="645"/>
      <c r="E1024" s="645"/>
      <c r="F1024" s="644"/>
      <c r="G1024" s="452"/>
      <c r="H1024" s="169"/>
      <c r="I1024" s="453">
        <f t="shared" si="89"/>
        <v>0</v>
      </c>
      <c r="J1024" s="612">
        <f t="shared" si="90"/>
        <v>0</v>
      </c>
      <c r="K1024" s="613"/>
      <c r="L1024" s="613"/>
      <c r="M1024" s="613"/>
      <c r="N1024" s="613"/>
      <c r="O1024" s="613"/>
      <c r="P1024" s="613"/>
    </row>
    <row r="1025" spans="2:16" ht="15" customHeight="1" x14ac:dyDescent="0.35">
      <c r="B1025" s="38">
        <v>25</v>
      </c>
      <c r="C1025" s="645"/>
      <c r="D1025" s="645"/>
      <c r="E1025" s="645"/>
      <c r="F1025" s="644"/>
      <c r="G1025" s="452"/>
      <c r="H1025" s="169"/>
      <c r="I1025" s="453">
        <f t="shared" si="89"/>
        <v>0</v>
      </c>
      <c r="J1025" s="612">
        <f t="shared" si="90"/>
        <v>0</v>
      </c>
      <c r="K1025" s="613"/>
      <c r="L1025" s="613"/>
      <c r="M1025" s="613"/>
      <c r="N1025" s="613"/>
      <c r="O1025" s="613"/>
      <c r="P1025" s="613"/>
    </row>
    <row r="1026" spans="2:16" ht="15" customHeight="1" x14ac:dyDescent="0.35">
      <c r="B1026" s="38">
        <v>26</v>
      </c>
      <c r="C1026" s="645"/>
      <c r="D1026" s="645"/>
      <c r="E1026" s="645"/>
      <c r="F1026" s="644"/>
      <c r="G1026" s="452"/>
      <c r="H1026" s="169"/>
      <c r="I1026" s="453">
        <f t="shared" si="89"/>
        <v>0</v>
      </c>
      <c r="J1026" s="612">
        <f t="shared" si="90"/>
        <v>0</v>
      </c>
      <c r="K1026" s="613"/>
      <c r="L1026" s="613"/>
      <c r="M1026" s="613"/>
      <c r="N1026" s="613"/>
      <c r="O1026" s="613"/>
      <c r="P1026" s="613"/>
    </row>
    <row r="1027" spans="2:16" ht="15" customHeight="1" x14ac:dyDescent="0.35">
      <c r="B1027" s="38">
        <v>27</v>
      </c>
      <c r="C1027" s="645"/>
      <c r="D1027" s="645"/>
      <c r="E1027" s="645"/>
      <c r="F1027" s="644"/>
      <c r="G1027" s="452"/>
      <c r="H1027" s="169"/>
      <c r="I1027" s="453">
        <f t="shared" si="89"/>
        <v>0</v>
      </c>
      <c r="J1027" s="612">
        <f t="shared" si="90"/>
        <v>0</v>
      </c>
      <c r="K1027" s="613"/>
      <c r="L1027" s="613"/>
      <c r="M1027" s="613"/>
      <c r="N1027" s="613"/>
      <c r="O1027" s="613"/>
      <c r="P1027" s="613"/>
    </row>
    <row r="1028" spans="2:16" ht="15" customHeight="1" x14ac:dyDescent="0.35">
      <c r="B1028" s="38">
        <v>28</v>
      </c>
      <c r="C1028" s="645"/>
      <c r="D1028" s="645"/>
      <c r="E1028" s="645"/>
      <c r="F1028" s="644"/>
      <c r="G1028" s="452"/>
      <c r="H1028" s="169"/>
      <c r="I1028" s="453">
        <f t="shared" si="89"/>
        <v>0</v>
      </c>
      <c r="J1028" s="612">
        <f t="shared" si="90"/>
        <v>0</v>
      </c>
      <c r="K1028" s="613"/>
      <c r="L1028" s="613"/>
      <c r="M1028" s="613"/>
      <c r="N1028" s="613"/>
      <c r="O1028" s="613"/>
      <c r="P1028" s="613"/>
    </row>
    <row r="1029" spans="2:16" ht="15" customHeight="1" x14ac:dyDescent="0.35">
      <c r="B1029" s="38">
        <v>29</v>
      </c>
      <c r="C1029" s="645"/>
      <c r="D1029" s="645"/>
      <c r="E1029" s="645"/>
      <c r="F1029" s="644"/>
      <c r="G1029" s="452"/>
      <c r="H1029" s="169"/>
      <c r="I1029" s="453">
        <f t="shared" si="89"/>
        <v>0</v>
      </c>
      <c r="J1029" s="612">
        <f t="shared" si="90"/>
        <v>0</v>
      </c>
      <c r="K1029" s="613"/>
      <c r="L1029" s="613"/>
      <c r="M1029" s="613"/>
      <c r="N1029" s="613"/>
      <c r="O1029" s="613"/>
      <c r="P1029" s="613"/>
    </row>
    <row r="1030" spans="2:16" ht="15" customHeight="1" x14ac:dyDescent="0.35">
      <c r="B1030" s="38">
        <v>30</v>
      </c>
      <c r="C1030" s="645"/>
      <c r="D1030" s="645"/>
      <c r="E1030" s="645"/>
      <c r="F1030" s="644"/>
      <c r="G1030" s="452"/>
      <c r="H1030" s="169"/>
      <c r="I1030" s="453">
        <f t="shared" si="89"/>
        <v>0</v>
      </c>
      <c r="J1030" s="612">
        <f t="shared" si="90"/>
        <v>0</v>
      </c>
      <c r="K1030" s="613"/>
      <c r="L1030" s="613"/>
      <c r="M1030" s="613"/>
      <c r="N1030" s="613"/>
      <c r="O1030" s="613"/>
      <c r="P1030" s="613"/>
    </row>
    <row r="1031" spans="2:16" ht="15" customHeight="1" x14ac:dyDescent="0.35">
      <c r="B1031" s="38">
        <v>31</v>
      </c>
      <c r="C1031" s="645"/>
      <c r="D1031" s="645"/>
      <c r="E1031" s="645"/>
      <c r="F1031" s="644"/>
      <c r="G1031" s="452"/>
      <c r="H1031" s="169"/>
      <c r="I1031" s="453">
        <f t="shared" si="89"/>
        <v>0</v>
      </c>
      <c r="J1031" s="612">
        <f t="shared" si="90"/>
        <v>0</v>
      </c>
      <c r="K1031" s="613"/>
      <c r="L1031" s="613"/>
      <c r="M1031" s="613"/>
      <c r="N1031" s="613"/>
      <c r="O1031" s="613"/>
      <c r="P1031" s="613"/>
    </row>
    <row r="1032" spans="2:16" ht="15" customHeight="1" x14ac:dyDescent="0.35">
      <c r="B1032" s="38">
        <v>32</v>
      </c>
      <c r="C1032" s="645"/>
      <c r="D1032" s="645"/>
      <c r="E1032" s="645"/>
      <c r="F1032" s="644"/>
      <c r="G1032" s="452"/>
      <c r="H1032" s="169"/>
      <c r="I1032" s="453">
        <f t="shared" ref="I1032:I1049" si="91">IF(OR(G1032=0,H1032=0),0,IF((((($O$5^2*G1032^2)/$F$5^2)*H1032)/((($O$5^2*G1032^2)/$F$5^2)+H1032))&lt;(($O$5^2*G1032^2)/$F$5^2),ROUND((((($O$5^2*G1032^2)/$F$5^2)*H1032)/((($O$5^2*G1032^2)/$F$5^2)+H1032)),0),ROUND((($O$5^2*G1032^2)/$F$5^2),0)))</f>
        <v>0</v>
      </c>
      <c r="J1032" s="612">
        <f t="shared" ref="J1032:J1049" si="92">IF(ISERR(SMALL(K1032:P1032,1)),0,SMALL(K1032:P1032,1))</f>
        <v>0</v>
      </c>
      <c r="K1032" s="613"/>
      <c r="L1032" s="613"/>
      <c r="M1032" s="613"/>
      <c r="N1032" s="613"/>
      <c r="O1032" s="613"/>
      <c r="P1032" s="613"/>
    </row>
    <row r="1033" spans="2:16" ht="15" customHeight="1" x14ac:dyDescent="0.35">
      <c r="B1033" s="38">
        <v>33</v>
      </c>
      <c r="C1033" s="645"/>
      <c r="D1033" s="645"/>
      <c r="E1033" s="645"/>
      <c r="F1033" s="644"/>
      <c r="G1033" s="452"/>
      <c r="H1033" s="169"/>
      <c r="I1033" s="453">
        <f t="shared" si="91"/>
        <v>0</v>
      </c>
      <c r="J1033" s="612">
        <f t="shared" si="92"/>
        <v>0</v>
      </c>
      <c r="K1033" s="613"/>
      <c r="L1033" s="613"/>
      <c r="M1033" s="613"/>
      <c r="N1033" s="613"/>
      <c r="O1033" s="613"/>
      <c r="P1033" s="613"/>
    </row>
    <row r="1034" spans="2:16" ht="15" customHeight="1" x14ac:dyDescent="0.35">
      <c r="B1034" s="38">
        <v>34</v>
      </c>
      <c r="C1034" s="645"/>
      <c r="D1034" s="645"/>
      <c r="E1034" s="645"/>
      <c r="F1034" s="644"/>
      <c r="G1034" s="452"/>
      <c r="H1034" s="169"/>
      <c r="I1034" s="453">
        <f t="shared" si="91"/>
        <v>0</v>
      </c>
      <c r="J1034" s="612">
        <f t="shared" si="92"/>
        <v>0</v>
      </c>
      <c r="K1034" s="613"/>
      <c r="L1034" s="613"/>
      <c r="M1034" s="613"/>
      <c r="N1034" s="613"/>
      <c r="O1034" s="613"/>
      <c r="P1034" s="613"/>
    </row>
    <row r="1035" spans="2:16" ht="15" customHeight="1" x14ac:dyDescent="0.35">
      <c r="B1035" s="38">
        <v>35</v>
      </c>
      <c r="C1035" s="645"/>
      <c r="D1035" s="645"/>
      <c r="E1035" s="645"/>
      <c r="F1035" s="644"/>
      <c r="G1035" s="452"/>
      <c r="H1035" s="169"/>
      <c r="I1035" s="453">
        <f t="shared" si="91"/>
        <v>0</v>
      </c>
      <c r="J1035" s="612">
        <f t="shared" si="92"/>
        <v>0</v>
      </c>
      <c r="K1035" s="613"/>
      <c r="L1035" s="613"/>
      <c r="M1035" s="613"/>
      <c r="N1035" s="613"/>
      <c r="O1035" s="613"/>
      <c r="P1035" s="613"/>
    </row>
    <row r="1036" spans="2:16" ht="15" customHeight="1" x14ac:dyDescent="0.35">
      <c r="B1036" s="38">
        <v>36</v>
      </c>
      <c r="C1036" s="645"/>
      <c r="D1036" s="645"/>
      <c r="E1036" s="645"/>
      <c r="F1036" s="644"/>
      <c r="G1036" s="452"/>
      <c r="H1036" s="169"/>
      <c r="I1036" s="453">
        <f t="shared" si="91"/>
        <v>0</v>
      </c>
      <c r="J1036" s="612">
        <f t="shared" si="92"/>
        <v>0</v>
      </c>
      <c r="K1036" s="613"/>
      <c r="L1036" s="613"/>
      <c r="M1036" s="613"/>
      <c r="N1036" s="613"/>
      <c r="O1036" s="613"/>
      <c r="P1036" s="613"/>
    </row>
    <row r="1037" spans="2:16" ht="15" customHeight="1" x14ac:dyDescent="0.35">
      <c r="B1037" s="38">
        <v>37</v>
      </c>
      <c r="C1037" s="645"/>
      <c r="D1037" s="645"/>
      <c r="E1037" s="645"/>
      <c r="F1037" s="644"/>
      <c r="G1037" s="452"/>
      <c r="H1037" s="169"/>
      <c r="I1037" s="453">
        <f t="shared" si="91"/>
        <v>0</v>
      </c>
      <c r="J1037" s="612">
        <f t="shared" si="92"/>
        <v>0</v>
      </c>
      <c r="K1037" s="613"/>
      <c r="L1037" s="613"/>
      <c r="M1037" s="613"/>
      <c r="N1037" s="613"/>
      <c r="O1037" s="613"/>
      <c r="P1037" s="613"/>
    </row>
    <row r="1038" spans="2:16" ht="15" customHeight="1" x14ac:dyDescent="0.35">
      <c r="B1038" s="38">
        <v>38</v>
      </c>
      <c r="C1038" s="645"/>
      <c r="D1038" s="645"/>
      <c r="E1038" s="645"/>
      <c r="F1038" s="644"/>
      <c r="G1038" s="452"/>
      <c r="H1038" s="169"/>
      <c r="I1038" s="453">
        <f t="shared" si="91"/>
        <v>0</v>
      </c>
      <c r="J1038" s="612">
        <f t="shared" si="92"/>
        <v>0</v>
      </c>
      <c r="K1038" s="613"/>
      <c r="L1038" s="613"/>
      <c r="M1038" s="613"/>
      <c r="N1038" s="613"/>
      <c r="O1038" s="613"/>
      <c r="P1038" s="613"/>
    </row>
    <row r="1039" spans="2:16" ht="15" customHeight="1" x14ac:dyDescent="0.35">
      <c r="B1039" s="38">
        <v>39</v>
      </c>
      <c r="C1039" s="645"/>
      <c r="D1039" s="645"/>
      <c r="E1039" s="645"/>
      <c r="F1039" s="644"/>
      <c r="G1039" s="452"/>
      <c r="H1039" s="169"/>
      <c r="I1039" s="453">
        <f t="shared" si="91"/>
        <v>0</v>
      </c>
      <c r="J1039" s="612">
        <f t="shared" si="92"/>
        <v>0</v>
      </c>
      <c r="K1039" s="613"/>
      <c r="L1039" s="613"/>
      <c r="M1039" s="613"/>
      <c r="N1039" s="613"/>
      <c r="O1039" s="613"/>
      <c r="P1039" s="613"/>
    </row>
    <row r="1040" spans="2:16" ht="15" customHeight="1" x14ac:dyDescent="0.35">
      <c r="B1040" s="38">
        <v>40</v>
      </c>
      <c r="C1040" s="645"/>
      <c r="D1040" s="645"/>
      <c r="E1040" s="645"/>
      <c r="F1040" s="644"/>
      <c r="G1040" s="452"/>
      <c r="H1040" s="169"/>
      <c r="I1040" s="453">
        <f t="shared" si="91"/>
        <v>0</v>
      </c>
      <c r="J1040" s="612">
        <f t="shared" si="92"/>
        <v>0</v>
      </c>
      <c r="K1040" s="613"/>
      <c r="L1040" s="613"/>
      <c r="M1040" s="613"/>
      <c r="N1040" s="613"/>
      <c r="O1040" s="613"/>
      <c r="P1040" s="613"/>
    </row>
    <row r="1041" spans="2:16" ht="15" customHeight="1" x14ac:dyDescent="0.35">
      <c r="B1041" s="38">
        <v>41</v>
      </c>
      <c r="C1041" s="645"/>
      <c r="D1041" s="645"/>
      <c r="E1041" s="645"/>
      <c r="F1041" s="644"/>
      <c r="G1041" s="452"/>
      <c r="H1041" s="169"/>
      <c r="I1041" s="453">
        <f t="shared" si="91"/>
        <v>0</v>
      </c>
      <c r="J1041" s="612">
        <f t="shared" si="92"/>
        <v>0</v>
      </c>
      <c r="K1041" s="613"/>
      <c r="L1041" s="613"/>
      <c r="M1041" s="613"/>
      <c r="N1041" s="613"/>
      <c r="O1041" s="613"/>
      <c r="P1041" s="613"/>
    </row>
    <row r="1042" spans="2:16" ht="15" customHeight="1" x14ac:dyDescent="0.35">
      <c r="B1042" s="38">
        <v>42</v>
      </c>
      <c r="C1042" s="645"/>
      <c r="D1042" s="645"/>
      <c r="E1042" s="645"/>
      <c r="F1042" s="644"/>
      <c r="G1042" s="452"/>
      <c r="H1042" s="169"/>
      <c r="I1042" s="453">
        <f t="shared" si="91"/>
        <v>0</v>
      </c>
      <c r="J1042" s="612">
        <f t="shared" si="92"/>
        <v>0</v>
      </c>
      <c r="K1042" s="613"/>
      <c r="L1042" s="613"/>
      <c r="M1042" s="613"/>
      <c r="N1042" s="613"/>
      <c r="O1042" s="613"/>
      <c r="P1042" s="613"/>
    </row>
    <row r="1043" spans="2:16" ht="15" customHeight="1" x14ac:dyDescent="0.35">
      <c r="B1043" s="38">
        <v>43</v>
      </c>
      <c r="C1043" s="645"/>
      <c r="D1043" s="645"/>
      <c r="E1043" s="645"/>
      <c r="F1043" s="644"/>
      <c r="G1043" s="452"/>
      <c r="H1043" s="169"/>
      <c r="I1043" s="453">
        <f t="shared" si="91"/>
        <v>0</v>
      </c>
      <c r="J1043" s="612">
        <f t="shared" si="92"/>
        <v>0</v>
      </c>
      <c r="K1043" s="613"/>
      <c r="L1043" s="613"/>
      <c r="M1043" s="613"/>
      <c r="N1043" s="613"/>
      <c r="O1043" s="613"/>
      <c r="P1043" s="613"/>
    </row>
    <row r="1044" spans="2:16" ht="15" customHeight="1" x14ac:dyDescent="0.35">
      <c r="B1044" s="38">
        <v>44</v>
      </c>
      <c r="C1044" s="645"/>
      <c r="D1044" s="645"/>
      <c r="E1044" s="645"/>
      <c r="F1044" s="644"/>
      <c r="G1044" s="452"/>
      <c r="H1044" s="169"/>
      <c r="I1044" s="453">
        <f t="shared" si="91"/>
        <v>0</v>
      </c>
      <c r="J1044" s="612">
        <f t="shared" si="92"/>
        <v>0</v>
      </c>
      <c r="K1044" s="613"/>
      <c r="L1044" s="613"/>
      <c r="M1044" s="613"/>
      <c r="N1044" s="613"/>
      <c r="O1044" s="613"/>
      <c r="P1044" s="613"/>
    </row>
    <row r="1045" spans="2:16" ht="15" customHeight="1" x14ac:dyDescent="0.35">
      <c r="B1045" s="38">
        <v>45</v>
      </c>
      <c r="C1045" s="645"/>
      <c r="D1045" s="645"/>
      <c r="E1045" s="645"/>
      <c r="F1045" s="644"/>
      <c r="G1045" s="452"/>
      <c r="H1045" s="169"/>
      <c r="I1045" s="453">
        <f t="shared" si="91"/>
        <v>0</v>
      </c>
      <c r="J1045" s="612">
        <f t="shared" si="92"/>
        <v>0</v>
      </c>
      <c r="K1045" s="613"/>
      <c r="L1045" s="613"/>
      <c r="M1045" s="613"/>
      <c r="N1045" s="613"/>
      <c r="O1045" s="613"/>
      <c r="P1045" s="613"/>
    </row>
    <row r="1046" spans="2:16" ht="15" customHeight="1" x14ac:dyDescent="0.35">
      <c r="B1046" s="38">
        <v>46</v>
      </c>
      <c r="C1046" s="645"/>
      <c r="D1046" s="645"/>
      <c r="E1046" s="645"/>
      <c r="F1046" s="644"/>
      <c r="G1046" s="452"/>
      <c r="H1046" s="169"/>
      <c r="I1046" s="453">
        <f t="shared" si="91"/>
        <v>0</v>
      </c>
      <c r="J1046" s="612">
        <f t="shared" si="92"/>
        <v>0</v>
      </c>
      <c r="K1046" s="613"/>
      <c r="L1046" s="613"/>
      <c r="M1046" s="613"/>
      <c r="N1046" s="613"/>
      <c r="O1046" s="613"/>
      <c r="P1046" s="613"/>
    </row>
    <row r="1047" spans="2:16" ht="15" customHeight="1" x14ac:dyDescent="0.35">
      <c r="B1047" s="38">
        <v>47</v>
      </c>
      <c r="C1047" s="645"/>
      <c r="D1047" s="645"/>
      <c r="E1047" s="645"/>
      <c r="F1047" s="644"/>
      <c r="G1047" s="452"/>
      <c r="H1047" s="169"/>
      <c r="I1047" s="453">
        <f t="shared" si="91"/>
        <v>0</v>
      </c>
      <c r="J1047" s="612">
        <f t="shared" si="92"/>
        <v>0</v>
      </c>
      <c r="K1047" s="613"/>
      <c r="L1047" s="613"/>
      <c r="M1047" s="613"/>
      <c r="N1047" s="613"/>
      <c r="O1047" s="613"/>
      <c r="P1047" s="613"/>
    </row>
    <row r="1048" spans="2:16" ht="15" customHeight="1" x14ac:dyDescent="0.35">
      <c r="B1048" s="38">
        <v>48</v>
      </c>
      <c r="C1048" s="645"/>
      <c r="D1048" s="645"/>
      <c r="E1048" s="645"/>
      <c r="F1048" s="644"/>
      <c r="G1048" s="452"/>
      <c r="H1048" s="169"/>
      <c r="I1048" s="453">
        <f t="shared" si="91"/>
        <v>0</v>
      </c>
      <c r="J1048" s="612">
        <f t="shared" si="92"/>
        <v>0</v>
      </c>
      <c r="K1048" s="613"/>
      <c r="L1048" s="613"/>
      <c r="M1048" s="613"/>
      <c r="N1048" s="613"/>
      <c r="O1048" s="613"/>
      <c r="P1048" s="613"/>
    </row>
    <row r="1049" spans="2:16" ht="15" customHeight="1" x14ac:dyDescent="0.35">
      <c r="B1049" s="38">
        <v>49</v>
      </c>
      <c r="C1049" s="645"/>
      <c r="D1049" s="645"/>
      <c r="E1049" s="645"/>
      <c r="F1049" s="644"/>
      <c r="G1049" s="452"/>
      <c r="H1049" s="169"/>
      <c r="I1049" s="453">
        <f t="shared" si="91"/>
        <v>0</v>
      </c>
      <c r="J1049" s="612">
        <f t="shared" si="92"/>
        <v>0</v>
      </c>
      <c r="K1049" s="613"/>
      <c r="L1049" s="613"/>
      <c r="M1049" s="613"/>
      <c r="N1049" s="613"/>
      <c r="O1049" s="613"/>
      <c r="P1049" s="613"/>
    </row>
    <row r="1050" spans="2:16" ht="15" customHeight="1" x14ac:dyDescent="0.35">
      <c r="B1050" s="38">
        <v>50</v>
      </c>
      <c r="C1050" s="279"/>
      <c r="D1050" s="279"/>
      <c r="E1050" s="279"/>
      <c r="F1050" s="280"/>
      <c r="G1050" s="452"/>
      <c r="H1050" s="169"/>
      <c r="I1050" s="453">
        <f t="shared" si="87"/>
        <v>0</v>
      </c>
      <c r="J1050" s="612">
        <f t="shared" si="88"/>
        <v>0</v>
      </c>
      <c r="K1050" s="613"/>
      <c r="L1050" s="613"/>
      <c r="M1050" s="613"/>
      <c r="N1050" s="613"/>
      <c r="O1050" s="613"/>
      <c r="P1050" s="613"/>
    </row>
    <row r="1051" spans="2:16" s="175" customFormat="1" ht="15" customHeight="1" x14ac:dyDescent="0.35">
      <c r="B1051" s="455" t="s">
        <v>989</v>
      </c>
      <c r="C1051" s="455"/>
      <c r="D1051" s="455"/>
      <c r="E1051" s="455"/>
      <c r="F1051" s="455"/>
      <c r="G1051" s="455"/>
      <c r="H1051" s="455"/>
      <c r="I1051" s="455"/>
      <c r="J1051" s="455"/>
      <c r="K1051" s="455"/>
      <c r="L1051" s="455"/>
      <c r="M1051" s="455"/>
      <c r="N1051" s="455"/>
      <c r="O1051" s="455"/>
      <c r="P1051" s="455"/>
    </row>
    <row r="1052" spans="2:16" s="175" customFormat="1" ht="15" customHeight="1" x14ac:dyDescent="0.35">
      <c r="B1052" s="426"/>
      <c r="C1052" s="427"/>
      <c r="D1052" s="427"/>
      <c r="E1052" s="427"/>
      <c r="F1052" s="427"/>
      <c r="G1052" s="427"/>
      <c r="H1052" s="427"/>
      <c r="I1052" s="423"/>
      <c r="J1052" s="428" t="s">
        <v>984</v>
      </c>
      <c r="K1052" s="617"/>
      <c r="L1052" s="617"/>
      <c r="M1052" s="617"/>
      <c r="N1052" s="617"/>
      <c r="O1052" s="617"/>
      <c r="P1052" s="617"/>
    </row>
    <row r="1053" spans="2:16" s="175" customFormat="1" ht="15" customHeight="1" x14ac:dyDescent="0.35">
      <c r="B1053" s="426"/>
      <c r="C1053" s="427"/>
      <c r="D1053" s="427"/>
      <c r="E1053" s="427"/>
      <c r="F1053" s="427"/>
      <c r="G1053" s="427"/>
      <c r="H1053" s="427"/>
      <c r="I1053" s="423"/>
      <c r="J1053" s="428" t="s">
        <v>985</v>
      </c>
      <c r="K1053" s="604"/>
      <c r="L1053" s="604"/>
      <c r="M1053" s="604"/>
      <c r="N1053" s="604"/>
      <c r="O1053" s="604"/>
      <c r="P1053" s="604"/>
    </row>
    <row r="1054" spans="2:16" s="175" customFormat="1" ht="15" customHeight="1" x14ac:dyDescent="0.35">
      <c r="B1054" s="426"/>
      <c r="C1054" s="427"/>
      <c r="D1054" s="427"/>
      <c r="E1054" s="427"/>
      <c r="F1054" s="427"/>
      <c r="G1054" s="427"/>
      <c r="H1054" s="427"/>
      <c r="I1054" s="423"/>
      <c r="J1054" s="428" t="s">
        <v>986</v>
      </c>
      <c r="K1054" s="621"/>
      <c r="L1054" s="621"/>
      <c r="M1054" s="621"/>
      <c r="N1054" s="621"/>
      <c r="O1054" s="621"/>
      <c r="P1054" s="621"/>
    </row>
    <row r="1055" spans="2:16" s="175" customFormat="1" ht="15" customHeight="1" x14ac:dyDescent="0.35">
      <c r="B1055" s="426"/>
      <c r="C1055" s="427"/>
      <c r="D1055" s="427"/>
      <c r="E1055" s="427"/>
      <c r="F1055" s="427"/>
      <c r="G1055" s="427"/>
      <c r="H1055" s="427"/>
      <c r="I1055" s="423"/>
      <c r="J1055" s="428" t="s">
        <v>987</v>
      </c>
      <c r="K1055" s="621"/>
      <c r="L1055" s="621"/>
      <c r="M1055" s="621"/>
      <c r="N1055" s="621"/>
      <c r="O1055" s="621"/>
      <c r="P1055" s="621"/>
    </row>
    <row r="1056" spans="2:16" s="175" customFormat="1" ht="15" customHeight="1" x14ac:dyDescent="0.35">
      <c r="B1056" s="426"/>
      <c r="C1056" s="427"/>
      <c r="D1056" s="427"/>
      <c r="E1056" s="427"/>
      <c r="F1056" s="427"/>
      <c r="G1056" s="427"/>
      <c r="H1056" s="427"/>
      <c r="I1056" s="423"/>
      <c r="J1056" s="428" t="s">
        <v>988</v>
      </c>
      <c r="K1056" s="617"/>
      <c r="L1056" s="617"/>
      <c r="M1056" s="617"/>
      <c r="N1056" s="617"/>
      <c r="O1056" s="617"/>
      <c r="P1056" s="617"/>
    </row>
    <row r="1057" spans="2:16" s="175" customFormat="1" ht="15" customHeight="1" x14ac:dyDescent="0.35">
      <c r="B1057" s="426"/>
      <c r="C1057" s="427"/>
      <c r="D1057" s="427"/>
      <c r="E1057" s="427"/>
      <c r="F1057" s="427"/>
      <c r="G1057" s="427"/>
      <c r="H1057" s="427"/>
      <c r="I1057" s="423"/>
      <c r="J1057" s="428" t="s">
        <v>509</v>
      </c>
      <c r="K1057" s="603"/>
      <c r="L1057" s="603"/>
      <c r="M1057" s="603"/>
      <c r="N1057" s="603"/>
      <c r="O1057" s="603"/>
      <c r="P1057" s="603"/>
    </row>
    <row r="1058" spans="2:16" s="175" customFormat="1" ht="15" customHeight="1" x14ac:dyDescent="0.35">
      <c r="B1058" s="426"/>
      <c r="C1058" s="427"/>
      <c r="D1058" s="427"/>
      <c r="E1058" s="427"/>
      <c r="F1058" s="427"/>
      <c r="G1058" s="427"/>
      <c r="H1058" s="427"/>
      <c r="I1058" s="423"/>
      <c r="J1058" s="428" t="s">
        <v>510</v>
      </c>
      <c r="K1058" s="281"/>
      <c r="L1058" s="281"/>
      <c r="M1058" s="281"/>
      <c r="N1058" s="281"/>
      <c r="O1058" s="281"/>
      <c r="P1058" s="281"/>
    </row>
  </sheetData>
  <conditionalFormatting sqref="K10:P109 K112:P211 K223:P272 K275:P324 K336:P435 K438:P537 K549:P598 K601:P650 K662:P711 K714:P763 K775:P824 K827:P876 K888:P937 K940:P989 K1001:P1050">
    <cfRule type="expression" dxfId="165" priority="79">
      <formula>AND(K10=$J10,$J10&gt;0)</formula>
    </cfRule>
  </conditionalFormatting>
  <conditionalFormatting sqref="C10:F109 C112:F211 C223:F272 C275:F324 C336:F435 C438:F537 C549:F598 C601:F650 C662:F711 C714:F763 C775:F824 C827:F876 C888:F937 C940:F989 C1001:F1050">
    <cfRule type="expression" dxfId="164" priority="62">
      <formula>AND(COUNT($K10:$P10)&lt;&gt;0,COUNT($K10:$P10)&lt;3)</formula>
    </cfRule>
  </conditionalFormatting>
  <conditionalFormatting sqref="J10:P109 J112:P211 J223:P272 J275:P324 J336:P435 J438:P537 J549:P598 J601:P650 J662:P711 J714:P763 J775:P824 J827:P876 J888:P937 J940:P989 J1001:P1050">
    <cfRule type="cellIs" dxfId="163" priority="1" operator="lessThan">
      <formula>0</formula>
    </cfRule>
  </conditionalFormatting>
  <dataValidations count="4">
    <dataValidation type="list" allowBlank="1" showInputMessage="1" showErrorMessage="1" sqref="F5">
      <formula1>Lista_Precisao</formula1>
    </dataValidation>
    <dataValidation type="list" allowBlank="1" showInputMessage="1" showErrorMessage="1" sqref="K5">
      <formula1>Lista_Confiabilidade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K218:P218 K331:P331 K544:P544 K657:P657 K770:P770 K883:P883 K996:P996 K1057:P1057">
      <formula1>0</formula1>
    </dataValidation>
    <dataValidation type="whole" operator="greaterThanOrEqual" allowBlank="1" showInputMessage="1" showErrorMessage="1" errorTitle="Atenção!" error="Inserir apenas números" sqref="K214:P214 K327:P327 K540:P540 K653:P653 K766:P766 K879:P879 K992:P992 K1053:P1053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7" fitToHeight="0" orientation="portrait" r:id="rId1"/>
  <headerFooter scaleWithDoc="0" alignWithMargins="0">
    <oddFooter>&amp;L&amp;F / &amp;A&amp;R&amp;P</oddFooter>
  </headerFooter>
  <rowBreaks count="2" manualBreakCount="2">
    <brk id="545" min="1" max="15" man="1"/>
    <brk id="884" min="1" max="15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0">
    <tabColor theme="0" tint="-0.499984740745262"/>
    <pageSetUpPr fitToPage="1"/>
  </sheetPr>
  <dimension ref="B2:K1014"/>
  <sheetViews>
    <sheetView topLeftCell="A106" zoomScaleNormal="100" workbookViewId="0">
      <selection activeCell="H6" sqref="H6:H7"/>
    </sheetView>
  </sheetViews>
  <sheetFormatPr defaultColWidth="9.1796875" defaultRowHeight="15" customHeight="1" x14ac:dyDescent="0.35"/>
  <cols>
    <col min="1" max="2" width="3.7265625" style="12" customWidth="1"/>
    <col min="3" max="3" width="40.7265625" style="12" customWidth="1"/>
    <col min="4" max="4" width="8.7265625" style="12" customWidth="1"/>
    <col min="5" max="6" width="12.7265625" style="12" customWidth="1"/>
    <col min="7" max="7" width="13.54296875" style="12" bestFit="1" customWidth="1"/>
    <col min="8" max="8" width="15.7265625" style="12" customWidth="1"/>
    <col min="9" max="10" width="14.7265625" style="12" customWidth="1"/>
    <col min="11" max="11" width="15.7265625" style="12" customWidth="1"/>
    <col min="12" max="16384" width="9.1796875" style="12"/>
  </cols>
  <sheetData>
    <row r="2" spans="2:11" ht="15" customHeight="1" x14ac:dyDescent="0.35">
      <c r="B2" s="310" t="s">
        <v>410</v>
      </c>
      <c r="C2" s="311"/>
      <c r="D2" s="311"/>
      <c r="E2" s="311"/>
      <c r="F2" s="311"/>
      <c r="G2" s="311"/>
      <c r="H2" s="311"/>
      <c r="I2" s="311"/>
      <c r="J2" s="311"/>
      <c r="K2" s="312"/>
    </row>
    <row r="3" spans="2:11" ht="15" customHeight="1" x14ac:dyDescent="0.35">
      <c r="B3" s="310" t="s">
        <v>407</v>
      </c>
      <c r="C3" s="311"/>
      <c r="D3" s="311"/>
      <c r="E3" s="311"/>
      <c r="F3" s="311"/>
      <c r="G3" s="311"/>
      <c r="H3" s="311"/>
      <c r="I3" s="311"/>
      <c r="J3" s="311"/>
      <c r="K3" s="312"/>
    </row>
    <row r="4" spans="2:11" ht="15" customHeight="1" x14ac:dyDescent="0.35">
      <c r="B4" s="442" t="s">
        <v>701</v>
      </c>
      <c r="C4" s="443"/>
      <c r="D4" s="443"/>
      <c r="E4" s="443"/>
      <c r="F4" s="443"/>
      <c r="G4" s="459"/>
      <c r="H4" s="444" t="s">
        <v>99</v>
      </c>
      <c r="I4" s="444"/>
      <c r="J4" s="444"/>
      <c r="K4" s="444"/>
    </row>
    <row r="5" spans="2:11" ht="15" customHeight="1" x14ac:dyDescent="0.35">
      <c r="B5" s="446"/>
      <c r="C5" s="447" t="s">
        <v>95</v>
      </c>
      <c r="D5" s="435" t="s">
        <v>135</v>
      </c>
      <c r="E5" s="435" t="s">
        <v>131</v>
      </c>
      <c r="F5" s="435" t="s">
        <v>130</v>
      </c>
      <c r="G5" s="435" t="s">
        <v>106</v>
      </c>
      <c r="H5" s="435" t="s">
        <v>383</v>
      </c>
      <c r="I5" s="246" t="s">
        <v>137</v>
      </c>
      <c r="J5" s="246" t="s">
        <v>138</v>
      </c>
      <c r="K5" s="247" t="s">
        <v>132</v>
      </c>
    </row>
    <row r="6" spans="2:11" ht="15" customHeight="1" x14ac:dyDescent="0.35">
      <c r="B6" s="38">
        <v>1</v>
      </c>
      <c r="C6" s="436" t="str">
        <f>IF('M&amp;VOrç'!C10="","",'M&amp;VOrç'!C10)</f>
        <v/>
      </c>
      <c r="D6" s="438" t="str">
        <f>IF('M&amp;VOrç'!G10="","",'M&amp;VOrç'!G10)</f>
        <v/>
      </c>
      <c r="E6" s="437" t="str">
        <f>IF('M&amp;VOrç'!H10="","",'M&amp;VOrç'!H10)</f>
        <v/>
      </c>
      <c r="F6" s="453">
        <f>IF('M&amp;VOrç'!I10="","",'M&amp;VOrç'!I10)</f>
        <v>0</v>
      </c>
      <c r="G6" s="254">
        <f>IF('M&amp;VOrç'!J10="","",'M&amp;VOrç'!J10)</f>
        <v>0</v>
      </c>
      <c r="H6" s="19">
        <f>K6-I6-J6</f>
        <v>0</v>
      </c>
      <c r="I6" s="18"/>
      <c r="J6" s="18"/>
      <c r="K6" s="19">
        <f>F6*G6</f>
        <v>0</v>
      </c>
    </row>
    <row r="7" spans="2:11" ht="15" customHeight="1" x14ac:dyDescent="0.35">
      <c r="B7" s="38">
        <v>2</v>
      </c>
      <c r="C7" s="436" t="str">
        <f>IF('M&amp;VOrç'!C11="","",'M&amp;VOrç'!C11)</f>
        <v/>
      </c>
      <c r="D7" s="438" t="str">
        <f>IF('M&amp;VOrç'!G11="","",'M&amp;VOrç'!G11)</f>
        <v/>
      </c>
      <c r="E7" s="437" t="str">
        <f>IF('M&amp;VOrç'!H11="","",'M&amp;VOrç'!H11)</f>
        <v/>
      </c>
      <c r="F7" s="453">
        <f>IF('M&amp;VOrç'!I11="","",'M&amp;VOrç'!I11)</f>
        <v>0</v>
      </c>
      <c r="G7" s="254">
        <f>IF('M&amp;VOrç'!J11="","",'M&amp;VOrç'!J11)</f>
        <v>0</v>
      </c>
      <c r="H7" s="19">
        <f t="shared" ref="H7:H105" si="0">K7-I7-J7</f>
        <v>0</v>
      </c>
      <c r="I7" s="18"/>
      <c r="J7" s="18"/>
      <c r="K7" s="19">
        <f t="shared" ref="K7:K105" si="1">F7*G7</f>
        <v>0</v>
      </c>
    </row>
    <row r="8" spans="2:11" ht="15" customHeight="1" x14ac:dyDescent="0.35">
      <c r="B8" s="38">
        <v>3</v>
      </c>
      <c r="C8" s="436" t="str">
        <f>IF('M&amp;VOrç'!C12="","",'M&amp;VOrç'!C12)</f>
        <v/>
      </c>
      <c r="D8" s="438" t="str">
        <f>IF('M&amp;VOrç'!G12="","",'M&amp;VOrç'!G12)</f>
        <v/>
      </c>
      <c r="E8" s="437" t="str">
        <f>IF('M&amp;VOrç'!H12="","",'M&amp;VOrç'!H12)</f>
        <v/>
      </c>
      <c r="F8" s="453">
        <f>IF('M&amp;VOrç'!I12="","",'M&amp;VOrç'!I12)</f>
        <v>0</v>
      </c>
      <c r="G8" s="254">
        <f>IF('M&amp;VOrç'!J12="","",'M&amp;VOrç'!J12)</f>
        <v>0</v>
      </c>
      <c r="H8" s="19">
        <f t="shared" si="0"/>
        <v>0</v>
      </c>
      <c r="I8" s="18"/>
      <c r="J8" s="18"/>
      <c r="K8" s="19">
        <f t="shared" si="1"/>
        <v>0</v>
      </c>
    </row>
    <row r="9" spans="2:11" ht="15" customHeight="1" x14ac:dyDescent="0.35">
      <c r="B9" s="38">
        <v>4</v>
      </c>
      <c r="C9" s="436" t="str">
        <f>IF('M&amp;VOrç'!C13="","",'M&amp;VOrç'!C13)</f>
        <v/>
      </c>
      <c r="D9" s="438" t="str">
        <f>IF('M&amp;VOrç'!G13="","",'M&amp;VOrç'!G13)</f>
        <v/>
      </c>
      <c r="E9" s="437" t="str">
        <f>IF('M&amp;VOrç'!H13="","",'M&amp;VOrç'!H13)</f>
        <v/>
      </c>
      <c r="F9" s="453">
        <f>IF('M&amp;VOrç'!I13="","",'M&amp;VOrç'!I13)</f>
        <v>0</v>
      </c>
      <c r="G9" s="254">
        <f>IF('M&amp;VOrç'!J13="","",'M&amp;VOrç'!J13)</f>
        <v>0</v>
      </c>
      <c r="H9" s="19">
        <f t="shared" si="0"/>
        <v>0</v>
      </c>
      <c r="I9" s="18"/>
      <c r="J9" s="18"/>
      <c r="K9" s="19">
        <f t="shared" si="1"/>
        <v>0</v>
      </c>
    </row>
    <row r="10" spans="2:11" ht="15" customHeight="1" x14ac:dyDescent="0.35">
      <c r="B10" s="38">
        <v>5</v>
      </c>
      <c r="C10" s="436" t="str">
        <f>IF('M&amp;VOrç'!C14="","",'M&amp;VOrç'!C14)</f>
        <v/>
      </c>
      <c r="D10" s="438" t="str">
        <f>IF('M&amp;VOrç'!G14="","",'M&amp;VOrç'!G14)</f>
        <v/>
      </c>
      <c r="E10" s="437" t="str">
        <f>IF('M&amp;VOrç'!H14="","",'M&amp;VOrç'!H14)</f>
        <v/>
      </c>
      <c r="F10" s="453">
        <f>IF('M&amp;VOrç'!I14="","",'M&amp;VOrç'!I14)</f>
        <v>0</v>
      </c>
      <c r="G10" s="254">
        <f>IF('M&amp;VOrç'!J14="","",'M&amp;VOrç'!J14)</f>
        <v>0</v>
      </c>
      <c r="H10" s="19">
        <f t="shared" si="0"/>
        <v>0</v>
      </c>
      <c r="I10" s="18"/>
      <c r="J10" s="18"/>
      <c r="K10" s="19">
        <f t="shared" si="1"/>
        <v>0</v>
      </c>
    </row>
    <row r="11" spans="2:11" ht="15" customHeight="1" x14ac:dyDescent="0.35">
      <c r="B11" s="38">
        <v>6</v>
      </c>
      <c r="C11" s="436" t="str">
        <f>IF('M&amp;VOrç'!C15="","",'M&amp;VOrç'!C15)</f>
        <v/>
      </c>
      <c r="D11" s="438" t="str">
        <f>IF('M&amp;VOrç'!G15="","",'M&amp;VOrç'!G15)</f>
        <v/>
      </c>
      <c r="E11" s="437" t="str">
        <f>IF('M&amp;VOrç'!H15="","",'M&amp;VOrç'!H15)</f>
        <v/>
      </c>
      <c r="F11" s="453">
        <f>IF('M&amp;VOrç'!I15="","",'M&amp;VOrç'!I15)</f>
        <v>0</v>
      </c>
      <c r="G11" s="254">
        <f>IF('M&amp;VOrç'!J15="","",'M&amp;VOrç'!J15)</f>
        <v>0</v>
      </c>
      <c r="H11" s="19">
        <f t="shared" si="0"/>
        <v>0</v>
      </c>
      <c r="I11" s="18"/>
      <c r="J11" s="18"/>
      <c r="K11" s="19">
        <f t="shared" si="1"/>
        <v>0</v>
      </c>
    </row>
    <row r="12" spans="2:11" ht="15" customHeight="1" x14ac:dyDescent="0.35">
      <c r="B12" s="38">
        <v>7</v>
      </c>
      <c r="C12" s="436" t="str">
        <f>IF('M&amp;VOrç'!C16="","",'M&amp;VOrç'!C16)</f>
        <v/>
      </c>
      <c r="D12" s="438" t="str">
        <f>IF('M&amp;VOrç'!G16="","",'M&amp;VOrç'!G16)</f>
        <v/>
      </c>
      <c r="E12" s="437" t="str">
        <f>IF('M&amp;VOrç'!H16="","",'M&amp;VOrç'!H16)</f>
        <v/>
      </c>
      <c r="F12" s="453">
        <f>IF('M&amp;VOrç'!I16="","",'M&amp;VOrç'!I16)</f>
        <v>0</v>
      </c>
      <c r="G12" s="254">
        <f>IF('M&amp;VOrç'!J16="","",'M&amp;VOrç'!J16)</f>
        <v>0</v>
      </c>
      <c r="H12" s="19">
        <f t="shared" si="0"/>
        <v>0</v>
      </c>
      <c r="I12" s="18"/>
      <c r="J12" s="18"/>
      <c r="K12" s="19">
        <f t="shared" si="1"/>
        <v>0</v>
      </c>
    </row>
    <row r="13" spans="2:11" ht="15" customHeight="1" x14ac:dyDescent="0.35">
      <c r="B13" s="38">
        <v>8</v>
      </c>
      <c r="C13" s="436" t="str">
        <f>IF('M&amp;VOrç'!C17="","",'M&amp;VOrç'!C17)</f>
        <v/>
      </c>
      <c r="D13" s="438" t="str">
        <f>IF('M&amp;VOrç'!G17="","",'M&amp;VOrç'!G17)</f>
        <v/>
      </c>
      <c r="E13" s="437" t="str">
        <f>IF('M&amp;VOrç'!H17="","",'M&amp;VOrç'!H17)</f>
        <v/>
      </c>
      <c r="F13" s="453">
        <f>IF('M&amp;VOrç'!I17="","",'M&amp;VOrç'!I17)</f>
        <v>0</v>
      </c>
      <c r="G13" s="254">
        <f>IF('M&amp;VOrç'!J17="","",'M&amp;VOrç'!J17)</f>
        <v>0</v>
      </c>
      <c r="H13" s="19">
        <f t="shared" si="0"/>
        <v>0</v>
      </c>
      <c r="I13" s="18"/>
      <c r="J13" s="18"/>
      <c r="K13" s="19">
        <f t="shared" si="1"/>
        <v>0</v>
      </c>
    </row>
    <row r="14" spans="2:11" ht="15" customHeight="1" x14ac:dyDescent="0.35">
      <c r="B14" s="38">
        <v>9</v>
      </c>
      <c r="C14" s="436" t="str">
        <f>IF('M&amp;VOrç'!C18="","",'M&amp;VOrç'!C18)</f>
        <v/>
      </c>
      <c r="D14" s="438" t="str">
        <f>IF('M&amp;VOrç'!G18="","",'M&amp;VOrç'!G18)</f>
        <v/>
      </c>
      <c r="E14" s="437" t="str">
        <f>IF('M&amp;VOrç'!H18="","",'M&amp;VOrç'!H18)</f>
        <v/>
      </c>
      <c r="F14" s="453">
        <f>IF('M&amp;VOrç'!I18="","",'M&amp;VOrç'!I18)</f>
        <v>0</v>
      </c>
      <c r="G14" s="254">
        <f>IF('M&amp;VOrç'!J18="","",'M&amp;VOrç'!J18)</f>
        <v>0</v>
      </c>
      <c r="H14" s="19">
        <f t="shared" si="0"/>
        <v>0</v>
      </c>
      <c r="I14" s="18"/>
      <c r="J14" s="18"/>
      <c r="K14" s="19">
        <f t="shared" si="1"/>
        <v>0</v>
      </c>
    </row>
    <row r="15" spans="2:11" ht="15" customHeight="1" x14ac:dyDescent="0.35">
      <c r="B15" s="38">
        <v>10</v>
      </c>
      <c r="C15" s="436" t="str">
        <f>IF('M&amp;VOrç'!C19="","",'M&amp;VOrç'!C19)</f>
        <v/>
      </c>
      <c r="D15" s="438" t="str">
        <f>IF('M&amp;VOrç'!G19="","",'M&amp;VOrç'!G19)</f>
        <v/>
      </c>
      <c r="E15" s="437" t="str">
        <f>IF('M&amp;VOrç'!H19="","",'M&amp;VOrç'!H19)</f>
        <v/>
      </c>
      <c r="F15" s="453">
        <f>IF('M&amp;VOrç'!I19="","",'M&amp;VOrç'!I19)</f>
        <v>0</v>
      </c>
      <c r="G15" s="254">
        <f>IF('M&amp;VOrç'!J19="","",'M&amp;VOrç'!J19)</f>
        <v>0</v>
      </c>
      <c r="H15" s="19">
        <f t="shared" ref="H15:H28" si="2">K15-I15-J15</f>
        <v>0</v>
      </c>
      <c r="I15" s="18"/>
      <c r="J15" s="18"/>
      <c r="K15" s="19">
        <f t="shared" ref="K15:K28" si="3">F15*G15</f>
        <v>0</v>
      </c>
    </row>
    <row r="16" spans="2:11" ht="15" customHeight="1" x14ac:dyDescent="0.35">
      <c r="B16" s="38">
        <v>11</v>
      </c>
      <c r="C16" s="436" t="str">
        <f>IF('M&amp;VOrç'!C20="","",'M&amp;VOrç'!C20)</f>
        <v/>
      </c>
      <c r="D16" s="438" t="str">
        <f>IF('M&amp;VOrç'!G20="","",'M&amp;VOrç'!G20)</f>
        <v/>
      </c>
      <c r="E16" s="437" t="str">
        <f>IF('M&amp;VOrç'!H20="","",'M&amp;VOrç'!H20)</f>
        <v/>
      </c>
      <c r="F16" s="453">
        <f>IF('M&amp;VOrç'!I20="","",'M&amp;VOrç'!I20)</f>
        <v>0</v>
      </c>
      <c r="G16" s="254">
        <f>IF('M&amp;VOrç'!J20="","",'M&amp;VOrç'!J20)</f>
        <v>0</v>
      </c>
      <c r="H16" s="19">
        <f t="shared" si="2"/>
        <v>0</v>
      </c>
      <c r="I16" s="18"/>
      <c r="J16" s="18"/>
      <c r="K16" s="19">
        <f t="shared" si="3"/>
        <v>0</v>
      </c>
    </row>
    <row r="17" spans="2:11" ht="15" customHeight="1" x14ac:dyDescent="0.35">
      <c r="B17" s="38">
        <v>12</v>
      </c>
      <c r="C17" s="436" t="str">
        <f>IF('M&amp;VOrç'!C21="","",'M&amp;VOrç'!C21)</f>
        <v/>
      </c>
      <c r="D17" s="438" t="str">
        <f>IF('M&amp;VOrç'!G21="","",'M&amp;VOrç'!G21)</f>
        <v/>
      </c>
      <c r="E17" s="437" t="str">
        <f>IF('M&amp;VOrç'!H21="","",'M&amp;VOrç'!H21)</f>
        <v/>
      </c>
      <c r="F17" s="453">
        <f>IF('M&amp;VOrç'!I21="","",'M&amp;VOrç'!I21)</f>
        <v>0</v>
      </c>
      <c r="G17" s="254">
        <f>IF('M&amp;VOrç'!J21="","",'M&amp;VOrç'!J21)</f>
        <v>0</v>
      </c>
      <c r="H17" s="19">
        <f t="shared" si="2"/>
        <v>0</v>
      </c>
      <c r="I17" s="18"/>
      <c r="J17" s="18"/>
      <c r="K17" s="19">
        <f t="shared" si="3"/>
        <v>0</v>
      </c>
    </row>
    <row r="18" spans="2:11" ht="15" customHeight="1" x14ac:dyDescent="0.35">
      <c r="B18" s="38">
        <v>13</v>
      </c>
      <c r="C18" s="436" t="str">
        <f>IF('M&amp;VOrç'!C22="","",'M&amp;VOrç'!C22)</f>
        <v/>
      </c>
      <c r="D18" s="438" t="str">
        <f>IF('M&amp;VOrç'!G22="","",'M&amp;VOrç'!G22)</f>
        <v/>
      </c>
      <c r="E18" s="437" t="str">
        <f>IF('M&amp;VOrç'!H22="","",'M&amp;VOrç'!H22)</f>
        <v/>
      </c>
      <c r="F18" s="453">
        <f>IF('M&amp;VOrç'!I22="","",'M&amp;VOrç'!I22)</f>
        <v>0</v>
      </c>
      <c r="G18" s="254">
        <f>IF('M&amp;VOrç'!J22="","",'M&amp;VOrç'!J22)</f>
        <v>0</v>
      </c>
      <c r="H18" s="19">
        <f t="shared" si="2"/>
        <v>0</v>
      </c>
      <c r="I18" s="18"/>
      <c r="J18" s="18"/>
      <c r="K18" s="19">
        <f t="shared" si="3"/>
        <v>0</v>
      </c>
    </row>
    <row r="19" spans="2:11" ht="15" customHeight="1" x14ac:dyDescent="0.35">
      <c r="B19" s="38">
        <v>14</v>
      </c>
      <c r="C19" s="436" t="str">
        <f>IF('M&amp;VOrç'!C23="","",'M&amp;VOrç'!C23)</f>
        <v/>
      </c>
      <c r="D19" s="438" t="str">
        <f>IF('M&amp;VOrç'!G23="","",'M&amp;VOrç'!G23)</f>
        <v/>
      </c>
      <c r="E19" s="437" t="str">
        <f>IF('M&amp;VOrç'!H23="","",'M&amp;VOrç'!H23)</f>
        <v/>
      </c>
      <c r="F19" s="453">
        <f>IF('M&amp;VOrç'!I23="","",'M&amp;VOrç'!I23)</f>
        <v>0</v>
      </c>
      <c r="G19" s="254">
        <f>IF('M&amp;VOrç'!J23="","",'M&amp;VOrç'!J23)</f>
        <v>0</v>
      </c>
      <c r="H19" s="19">
        <f t="shared" si="2"/>
        <v>0</v>
      </c>
      <c r="I19" s="18"/>
      <c r="J19" s="18"/>
      <c r="K19" s="19">
        <f t="shared" si="3"/>
        <v>0</v>
      </c>
    </row>
    <row r="20" spans="2:11" ht="15" customHeight="1" x14ac:dyDescent="0.35">
      <c r="B20" s="38">
        <v>15</v>
      </c>
      <c r="C20" s="436" t="str">
        <f>IF('M&amp;VOrç'!C24="","",'M&amp;VOrç'!C24)</f>
        <v/>
      </c>
      <c r="D20" s="438" t="str">
        <f>IF('M&amp;VOrç'!G24="","",'M&amp;VOrç'!G24)</f>
        <v/>
      </c>
      <c r="E20" s="437" t="str">
        <f>IF('M&amp;VOrç'!H24="","",'M&amp;VOrç'!H24)</f>
        <v/>
      </c>
      <c r="F20" s="453">
        <f>IF('M&amp;VOrç'!I24="","",'M&amp;VOrç'!I24)</f>
        <v>0</v>
      </c>
      <c r="G20" s="254">
        <f>IF('M&amp;VOrç'!J24="","",'M&amp;VOrç'!J24)</f>
        <v>0</v>
      </c>
      <c r="H20" s="19">
        <f t="shared" si="2"/>
        <v>0</v>
      </c>
      <c r="I20" s="18"/>
      <c r="J20" s="18"/>
      <c r="K20" s="19">
        <f t="shared" si="3"/>
        <v>0</v>
      </c>
    </row>
    <row r="21" spans="2:11" ht="15" customHeight="1" x14ac:dyDescent="0.35">
      <c r="B21" s="38">
        <v>16</v>
      </c>
      <c r="C21" s="436" t="str">
        <f>IF('M&amp;VOrç'!C25="","",'M&amp;VOrç'!C25)</f>
        <v/>
      </c>
      <c r="D21" s="438" t="str">
        <f>IF('M&amp;VOrç'!G25="","",'M&amp;VOrç'!G25)</f>
        <v/>
      </c>
      <c r="E21" s="437" t="str">
        <f>IF('M&amp;VOrç'!H25="","",'M&amp;VOrç'!H25)</f>
        <v/>
      </c>
      <c r="F21" s="453">
        <f>IF('M&amp;VOrç'!I25="","",'M&amp;VOrç'!I25)</f>
        <v>0</v>
      </c>
      <c r="G21" s="254">
        <f>IF('M&amp;VOrç'!J25="","",'M&amp;VOrç'!J25)</f>
        <v>0</v>
      </c>
      <c r="H21" s="19">
        <f t="shared" si="2"/>
        <v>0</v>
      </c>
      <c r="I21" s="18"/>
      <c r="J21" s="18"/>
      <c r="K21" s="19">
        <f t="shared" si="3"/>
        <v>0</v>
      </c>
    </row>
    <row r="22" spans="2:11" ht="15" customHeight="1" x14ac:dyDescent="0.35">
      <c r="B22" s="38">
        <v>17</v>
      </c>
      <c r="C22" s="436" t="str">
        <f>IF('M&amp;VOrç'!C26="","",'M&amp;VOrç'!C26)</f>
        <v/>
      </c>
      <c r="D22" s="438" t="str">
        <f>IF('M&amp;VOrç'!G26="","",'M&amp;VOrç'!G26)</f>
        <v/>
      </c>
      <c r="E22" s="437" t="str">
        <f>IF('M&amp;VOrç'!H26="","",'M&amp;VOrç'!H26)</f>
        <v/>
      </c>
      <c r="F22" s="453">
        <f>IF('M&amp;VOrç'!I26="","",'M&amp;VOrç'!I26)</f>
        <v>0</v>
      </c>
      <c r="G22" s="254">
        <f>IF('M&amp;VOrç'!J26="","",'M&amp;VOrç'!J26)</f>
        <v>0</v>
      </c>
      <c r="H22" s="19">
        <f t="shared" si="2"/>
        <v>0</v>
      </c>
      <c r="I22" s="18"/>
      <c r="J22" s="18"/>
      <c r="K22" s="19">
        <f t="shared" si="3"/>
        <v>0</v>
      </c>
    </row>
    <row r="23" spans="2:11" ht="15" customHeight="1" x14ac:dyDescent="0.35">
      <c r="B23" s="38">
        <v>18</v>
      </c>
      <c r="C23" s="436" t="str">
        <f>IF('M&amp;VOrç'!C27="","",'M&amp;VOrç'!C27)</f>
        <v/>
      </c>
      <c r="D23" s="438" t="str">
        <f>IF('M&amp;VOrç'!G27="","",'M&amp;VOrç'!G27)</f>
        <v/>
      </c>
      <c r="E23" s="437" t="str">
        <f>IF('M&amp;VOrç'!H27="","",'M&amp;VOrç'!H27)</f>
        <v/>
      </c>
      <c r="F23" s="453">
        <f>IF('M&amp;VOrç'!I27="","",'M&amp;VOrç'!I27)</f>
        <v>0</v>
      </c>
      <c r="G23" s="254">
        <f>IF('M&amp;VOrç'!J27="","",'M&amp;VOrç'!J27)</f>
        <v>0</v>
      </c>
      <c r="H23" s="19">
        <f t="shared" si="2"/>
        <v>0</v>
      </c>
      <c r="I23" s="18"/>
      <c r="J23" s="18"/>
      <c r="K23" s="19">
        <f t="shared" si="3"/>
        <v>0</v>
      </c>
    </row>
    <row r="24" spans="2:11" ht="15" customHeight="1" x14ac:dyDescent="0.35">
      <c r="B24" s="38">
        <v>19</v>
      </c>
      <c r="C24" s="436" t="str">
        <f>IF('M&amp;VOrç'!C28="","",'M&amp;VOrç'!C28)</f>
        <v/>
      </c>
      <c r="D24" s="438" t="str">
        <f>IF('M&amp;VOrç'!G28="","",'M&amp;VOrç'!G28)</f>
        <v/>
      </c>
      <c r="E24" s="437" t="str">
        <f>IF('M&amp;VOrç'!H28="","",'M&amp;VOrç'!H28)</f>
        <v/>
      </c>
      <c r="F24" s="453">
        <f>IF('M&amp;VOrç'!I28="","",'M&amp;VOrç'!I28)</f>
        <v>0</v>
      </c>
      <c r="G24" s="254">
        <f>IF('M&amp;VOrç'!J28="","",'M&amp;VOrç'!J28)</f>
        <v>0</v>
      </c>
      <c r="H24" s="19">
        <f t="shared" si="2"/>
        <v>0</v>
      </c>
      <c r="I24" s="18"/>
      <c r="J24" s="18"/>
      <c r="K24" s="19">
        <f t="shared" si="3"/>
        <v>0</v>
      </c>
    </row>
    <row r="25" spans="2:11" ht="15" customHeight="1" x14ac:dyDescent="0.35">
      <c r="B25" s="38">
        <v>20</v>
      </c>
      <c r="C25" s="436" t="str">
        <f>IF('M&amp;VOrç'!C29="","",'M&amp;VOrç'!C29)</f>
        <v/>
      </c>
      <c r="D25" s="438" t="str">
        <f>IF('M&amp;VOrç'!G29="","",'M&amp;VOrç'!G29)</f>
        <v/>
      </c>
      <c r="E25" s="437" t="str">
        <f>IF('M&amp;VOrç'!H29="","",'M&amp;VOrç'!H29)</f>
        <v/>
      </c>
      <c r="F25" s="453">
        <f>IF('M&amp;VOrç'!I29="","",'M&amp;VOrç'!I29)</f>
        <v>0</v>
      </c>
      <c r="G25" s="254">
        <f>IF('M&amp;VOrç'!J29="","",'M&amp;VOrç'!J29)</f>
        <v>0</v>
      </c>
      <c r="H25" s="19">
        <f t="shared" si="2"/>
        <v>0</v>
      </c>
      <c r="I25" s="18"/>
      <c r="J25" s="18"/>
      <c r="K25" s="19">
        <f t="shared" si="3"/>
        <v>0</v>
      </c>
    </row>
    <row r="26" spans="2:11" ht="15" customHeight="1" x14ac:dyDescent="0.35">
      <c r="B26" s="38">
        <v>21</v>
      </c>
      <c r="C26" s="436" t="str">
        <f>IF('M&amp;VOrç'!C30="","",'M&amp;VOrç'!C30)</f>
        <v/>
      </c>
      <c r="D26" s="438" t="str">
        <f>IF('M&amp;VOrç'!G30="","",'M&amp;VOrç'!G30)</f>
        <v/>
      </c>
      <c r="E26" s="437" t="str">
        <f>IF('M&amp;VOrç'!H30="","",'M&amp;VOrç'!H30)</f>
        <v/>
      </c>
      <c r="F26" s="453">
        <f>IF('M&amp;VOrç'!I30="","",'M&amp;VOrç'!I30)</f>
        <v>0</v>
      </c>
      <c r="G26" s="254">
        <f>IF('M&amp;VOrç'!J30="","",'M&amp;VOrç'!J30)</f>
        <v>0</v>
      </c>
      <c r="H26" s="19">
        <f t="shared" si="2"/>
        <v>0</v>
      </c>
      <c r="I26" s="18"/>
      <c r="J26" s="18"/>
      <c r="K26" s="19">
        <f t="shared" si="3"/>
        <v>0</v>
      </c>
    </row>
    <row r="27" spans="2:11" ht="15" customHeight="1" x14ac:dyDescent="0.35">
      <c r="B27" s="38">
        <v>22</v>
      </c>
      <c r="C27" s="436" t="str">
        <f>IF('M&amp;VOrç'!C31="","",'M&amp;VOrç'!C31)</f>
        <v/>
      </c>
      <c r="D27" s="438" t="str">
        <f>IF('M&amp;VOrç'!G31="","",'M&amp;VOrç'!G31)</f>
        <v/>
      </c>
      <c r="E27" s="437" t="str">
        <f>IF('M&amp;VOrç'!H31="","",'M&amp;VOrç'!H31)</f>
        <v/>
      </c>
      <c r="F27" s="453">
        <f>IF('M&amp;VOrç'!I31="","",'M&amp;VOrç'!I31)</f>
        <v>0</v>
      </c>
      <c r="G27" s="254">
        <f>IF('M&amp;VOrç'!J31="","",'M&amp;VOrç'!J31)</f>
        <v>0</v>
      </c>
      <c r="H27" s="19">
        <f t="shared" si="2"/>
        <v>0</v>
      </c>
      <c r="I27" s="18"/>
      <c r="J27" s="18"/>
      <c r="K27" s="19">
        <f t="shared" si="3"/>
        <v>0</v>
      </c>
    </row>
    <row r="28" spans="2:11" ht="15" customHeight="1" x14ac:dyDescent="0.35">
      <c r="B28" s="38">
        <v>23</v>
      </c>
      <c r="C28" s="436" t="str">
        <f>IF('M&amp;VOrç'!C32="","",'M&amp;VOrç'!C32)</f>
        <v/>
      </c>
      <c r="D28" s="438" t="str">
        <f>IF('M&amp;VOrç'!G32="","",'M&amp;VOrç'!G32)</f>
        <v/>
      </c>
      <c r="E28" s="437" t="str">
        <f>IF('M&amp;VOrç'!H32="","",'M&amp;VOrç'!H32)</f>
        <v/>
      </c>
      <c r="F28" s="453">
        <f>IF('M&amp;VOrç'!I32="","",'M&amp;VOrç'!I32)</f>
        <v>0</v>
      </c>
      <c r="G28" s="254">
        <f>IF('M&amp;VOrç'!J32="","",'M&amp;VOrç'!J32)</f>
        <v>0</v>
      </c>
      <c r="H28" s="19">
        <f t="shared" si="2"/>
        <v>0</v>
      </c>
      <c r="I28" s="18"/>
      <c r="J28" s="18"/>
      <c r="K28" s="19">
        <f t="shared" si="3"/>
        <v>0</v>
      </c>
    </row>
    <row r="29" spans="2:11" ht="15" customHeight="1" x14ac:dyDescent="0.35">
      <c r="B29" s="38">
        <v>24</v>
      </c>
      <c r="C29" s="436" t="str">
        <f>IF('M&amp;VOrç'!C33="","",'M&amp;VOrç'!C33)</f>
        <v/>
      </c>
      <c r="D29" s="438" t="str">
        <f>IF('M&amp;VOrç'!G33="","",'M&amp;VOrç'!G33)</f>
        <v/>
      </c>
      <c r="E29" s="437" t="str">
        <f>IF('M&amp;VOrç'!H33="","",'M&amp;VOrç'!H33)</f>
        <v/>
      </c>
      <c r="F29" s="453">
        <f>IF('M&amp;VOrç'!I33="","",'M&amp;VOrç'!I33)</f>
        <v>0</v>
      </c>
      <c r="G29" s="254">
        <f>IF('M&amp;VOrç'!J33="","",'M&amp;VOrç'!J33)</f>
        <v>0</v>
      </c>
      <c r="H29" s="19">
        <f t="shared" ref="H29:H35" si="4">K29-I29-J29</f>
        <v>0</v>
      </c>
      <c r="I29" s="18"/>
      <c r="J29" s="18"/>
      <c r="K29" s="19">
        <f t="shared" ref="K29:K35" si="5">F29*G29</f>
        <v>0</v>
      </c>
    </row>
    <row r="30" spans="2:11" ht="15" customHeight="1" x14ac:dyDescent="0.35">
      <c r="B30" s="38">
        <v>25</v>
      </c>
      <c r="C30" s="436" t="str">
        <f>IF('M&amp;VOrç'!C34="","",'M&amp;VOrç'!C34)</f>
        <v/>
      </c>
      <c r="D30" s="438" t="str">
        <f>IF('M&amp;VOrç'!G34="","",'M&amp;VOrç'!G34)</f>
        <v/>
      </c>
      <c r="E30" s="437" t="str">
        <f>IF('M&amp;VOrç'!H34="","",'M&amp;VOrç'!H34)</f>
        <v/>
      </c>
      <c r="F30" s="453">
        <f>IF('M&amp;VOrç'!I34="","",'M&amp;VOrç'!I34)</f>
        <v>0</v>
      </c>
      <c r="G30" s="254">
        <f>IF('M&amp;VOrç'!J34="","",'M&amp;VOrç'!J34)</f>
        <v>0</v>
      </c>
      <c r="H30" s="19">
        <f t="shared" si="4"/>
        <v>0</v>
      </c>
      <c r="I30" s="18"/>
      <c r="J30" s="18"/>
      <c r="K30" s="19">
        <f t="shared" si="5"/>
        <v>0</v>
      </c>
    </row>
    <row r="31" spans="2:11" ht="15" customHeight="1" x14ac:dyDescent="0.35">
      <c r="B31" s="38">
        <v>26</v>
      </c>
      <c r="C31" s="436" t="str">
        <f>IF('M&amp;VOrç'!C35="","",'M&amp;VOrç'!C35)</f>
        <v/>
      </c>
      <c r="D31" s="438" t="str">
        <f>IF('M&amp;VOrç'!G35="","",'M&amp;VOrç'!G35)</f>
        <v/>
      </c>
      <c r="E31" s="437" t="str">
        <f>IF('M&amp;VOrç'!H35="","",'M&amp;VOrç'!H35)</f>
        <v/>
      </c>
      <c r="F31" s="453">
        <f>IF('M&amp;VOrç'!I35="","",'M&amp;VOrç'!I35)</f>
        <v>0</v>
      </c>
      <c r="G31" s="254">
        <f>IF('M&amp;VOrç'!J35="","",'M&amp;VOrç'!J35)</f>
        <v>0</v>
      </c>
      <c r="H31" s="19">
        <f t="shared" si="4"/>
        <v>0</v>
      </c>
      <c r="I31" s="18"/>
      <c r="J31" s="18"/>
      <c r="K31" s="19">
        <f t="shared" si="5"/>
        <v>0</v>
      </c>
    </row>
    <row r="32" spans="2:11" ht="15" customHeight="1" x14ac:dyDescent="0.35">
      <c r="B32" s="38">
        <v>27</v>
      </c>
      <c r="C32" s="436" t="str">
        <f>IF('M&amp;VOrç'!C36="","",'M&amp;VOrç'!C36)</f>
        <v/>
      </c>
      <c r="D32" s="438" t="str">
        <f>IF('M&amp;VOrç'!G36="","",'M&amp;VOrç'!G36)</f>
        <v/>
      </c>
      <c r="E32" s="437" t="str">
        <f>IF('M&amp;VOrç'!H36="","",'M&amp;VOrç'!H36)</f>
        <v/>
      </c>
      <c r="F32" s="453">
        <f>IF('M&amp;VOrç'!I36="","",'M&amp;VOrç'!I36)</f>
        <v>0</v>
      </c>
      <c r="G32" s="254">
        <f>IF('M&amp;VOrç'!J36="","",'M&amp;VOrç'!J36)</f>
        <v>0</v>
      </c>
      <c r="H32" s="19">
        <f t="shared" si="4"/>
        <v>0</v>
      </c>
      <c r="I32" s="18"/>
      <c r="J32" s="18"/>
      <c r="K32" s="19">
        <f t="shared" si="5"/>
        <v>0</v>
      </c>
    </row>
    <row r="33" spans="2:11" ht="15" customHeight="1" x14ac:dyDescent="0.35">
      <c r="B33" s="38">
        <v>28</v>
      </c>
      <c r="C33" s="436" t="str">
        <f>IF('M&amp;VOrç'!C37="","",'M&amp;VOrç'!C37)</f>
        <v/>
      </c>
      <c r="D33" s="438" t="str">
        <f>IF('M&amp;VOrç'!G37="","",'M&amp;VOrç'!G37)</f>
        <v/>
      </c>
      <c r="E33" s="437" t="str">
        <f>IF('M&amp;VOrç'!H37="","",'M&amp;VOrç'!H37)</f>
        <v/>
      </c>
      <c r="F33" s="453">
        <f>IF('M&amp;VOrç'!I37="","",'M&amp;VOrç'!I37)</f>
        <v>0</v>
      </c>
      <c r="G33" s="254">
        <f>IF('M&amp;VOrç'!J37="","",'M&amp;VOrç'!J37)</f>
        <v>0</v>
      </c>
      <c r="H33" s="19">
        <f t="shared" si="4"/>
        <v>0</v>
      </c>
      <c r="I33" s="18"/>
      <c r="J33" s="18"/>
      <c r="K33" s="19">
        <f t="shared" si="5"/>
        <v>0</v>
      </c>
    </row>
    <row r="34" spans="2:11" ht="15" customHeight="1" x14ac:dyDescent="0.35">
      <c r="B34" s="38">
        <v>29</v>
      </c>
      <c r="C34" s="436" t="str">
        <f>IF('M&amp;VOrç'!C38="","",'M&amp;VOrç'!C38)</f>
        <v/>
      </c>
      <c r="D34" s="438" t="str">
        <f>IF('M&amp;VOrç'!G38="","",'M&amp;VOrç'!G38)</f>
        <v/>
      </c>
      <c r="E34" s="437" t="str">
        <f>IF('M&amp;VOrç'!H38="","",'M&amp;VOrç'!H38)</f>
        <v/>
      </c>
      <c r="F34" s="453">
        <f>IF('M&amp;VOrç'!I38="","",'M&amp;VOrç'!I38)</f>
        <v>0</v>
      </c>
      <c r="G34" s="254">
        <f>IF('M&amp;VOrç'!J38="","",'M&amp;VOrç'!J38)</f>
        <v>0</v>
      </c>
      <c r="H34" s="19">
        <f t="shared" si="4"/>
        <v>0</v>
      </c>
      <c r="I34" s="18"/>
      <c r="J34" s="18"/>
      <c r="K34" s="19">
        <f t="shared" si="5"/>
        <v>0</v>
      </c>
    </row>
    <row r="35" spans="2:11" ht="15" customHeight="1" x14ac:dyDescent="0.35">
      <c r="B35" s="38">
        <v>30</v>
      </c>
      <c r="C35" s="436" t="str">
        <f>IF('M&amp;VOrç'!C39="","",'M&amp;VOrç'!C39)</f>
        <v/>
      </c>
      <c r="D35" s="438" t="str">
        <f>IF('M&amp;VOrç'!G39="","",'M&amp;VOrç'!G39)</f>
        <v/>
      </c>
      <c r="E35" s="437" t="str">
        <f>IF('M&amp;VOrç'!H39="","",'M&amp;VOrç'!H39)</f>
        <v/>
      </c>
      <c r="F35" s="453">
        <f>IF('M&amp;VOrç'!I39="","",'M&amp;VOrç'!I39)</f>
        <v>0</v>
      </c>
      <c r="G35" s="254">
        <f>IF('M&amp;VOrç'!J39="","",'M&amp;VOrç'!J39)</f>
        <v>0</v>
      </c>
      <c r="H35" s="19">
        <f t="shared" si="4"/>
        <v>0</v>
      </c>
      <c r="I35" s="18"/>
      <c r="J35" s="18"/>
      <c r="K35" s="19">
        <f t="shared" si="5"/>
        <v>0</v>
      </c>
    </row>
    <row r="36" spans="2:11" ht="15" customHeight="1" x14ac:dyDescent="0.35">
      <c r="B36" s="38">
        <v>31</v>
      </c>
      <c r="C36" s="436" t="str">
        <f>IF('M&amp;VOrç'!C40="","",'M&amp;VOrç'!C40)</f>
        <v/>
      </c>
      <c r="D36" s="438" t="str">
        <f>IF('M&amp;VOrç'!G40="","",'M&amp;VOrç'!G40)</f>
        <v/>
      </c>
      <c r="E36" s="437" t="str">
        <f>IF('M&amp;VOrç'!H40="","",'M&amp;VOrç'!H40)</f>
        <v/>
      </c>
      <c r="F36" s="453">
        <f>IF('M&amp;VOrç'!I40="","",'M&amp;VOrç'!I40)</f>
        <v>0</v>
      </c>
      <c r="G36" s="254">
        <f>IF('M&amp;VOrç'!J40="","",'M&amp;VOrç'!J40)</f>
        <v>0</v>
      </c>
      <c r="H36" s="19">
        <f t="shared" ref="H36:H42" si="6">K36-I36-J36</f>
        <v>0</v>
      </c>
      <c r="I36" s="18"/>
      <c r="J36" s="18"/>
      <c r="K36" s="19">
        <f t="shared" ref="K36:K42" si="7">F36*G36</f>
        <v>0</v>
      </c>
    </row>
    <row r="37" spans="2:11" ht="15" customHeight="1" x14ac:dyDescent="0.35">
      <c r="B37" s="38">
        <v>32</v>
      </c>
      <c r="C37" s="436" t="str">
        <f>IF('M&amp;VOrç'!C41="","",'M&amp;VOrç'!C41)</f>
        <v/>
      </c>
      <c r="D37" s="438" t="str">
        <f>IF('M&amp;VOrç'!G41="","",'M&amp;VOrç'!G41)</f>
        <v/>
      </c>
      <c r="E37" s="437" t="str">
        <f>IF('M&amp;VOrç'!H41="","",'M&amp;VOrç'!H41)</f>
        <v/>
      </c>
      <c r="F37" s="453">
        <f>IF('M&amp;VOrç'!I41="","",'M&amp;VOrç'!I41)</f>
        <v>0</v>
      </c>
      <c r="G37" s="254">
        <f>IF('M&amp;VOrç'!J41="","",'M&amp;VOrç'!J41)</f>
        <v>0</v>
      </c>
      <c r="H37" s="19">
        <f t="shared" si="6"/>
        <v>0</v>
      </c>
      <c r="I37" s="18"/>
      <c r="J37" s="18"/>
      <c r="K37" s="19">
        <f t="shared" si="7"/>
        <v>0</v>
      </c>
    </row>
    <row r="38" spans="2:11" ht="15" customHeight="1" x14ac:dyDescent="0.35">
      <c r="B38" s="38">
        <v>33</v>
      </c>
      <c r="C38" s="436" t="str">
        <f>IF('M&amp;VOrç'!C42="","",'M&amp;VOrç'!C42)</f>
        <v/>
      </c>
      <c r="D38" s="438" t="str">
        <f>IF('M&amp;VOrç'!G42="","",'M&amp;VOrç'!G42)</f>
        <v/>
      </c>
      <c r="E38" s="437" t="str">
        <f>IF('M&amp;VOrç'!H42="","",'M&amp;VOrç'!H42)</f>
        <v/>
      </c>
      <c r="F38" s="453">
        <f>IF('M&amp;VOrç'!I42="","",'M&amp;VOrç'!I42)</f>
        <v>0</v>
      </c>
      <c r="G38" s="254">
        <f>IF('M&amp;VOrç'!J42="","",'M&amp;VOrç'!J42)</f>
        <v>0</v>
      </c>
      <c r="H38" s="19">
        <f t="shared" si="6"/>
        <v>0</v>
      </c>
      <c r="I38" s="18"/>
      <c r="J38" s="18"/>
      <c r="K38" s="19">
        <f t="shared" si="7"/>
        <v>0</v>
      </c>
    </row>
    <row r="39" spans="2:11" ht="15" customHeight="1" x14ac:dyDescent="0.35">
      <c r="B39" s="38">
        <v>34</v>
      </c>
      <c r="C39" s="436" t="str">
        <f>IF('M&amp;VOrç'!C43="","",'M&amp;VOrç'!C43)</f>
        <v/>
      </c>
      <c r="D39" s="438" t="str">
        <f>IF('M&amp;VOrç'!G43="","",'M&amp;VOrç'!G43)</f>
        <v/>
      </c>
      <c r="E39" s="437" t="str">
        <f>IF('M&amp;VOrç'!H43="","",'M&amp;VOrç'!H43)</f>
        <v/>
      </c>
      <c r="F39" s="453">
        <f>IF('M&amp;VOrç'!I43="","",'M&amp;VOrç'!I43)</f>
        <v>0</v>
      </c>
      <c r="G39" s="254">
        <f>IF('M&amp;VOrç'!J43="","",'M&amp;VOrç'!J43)</f>
        <v>0</v>
      </c>
      <c r="H39" s="19">
        <f t="shared" si="6"/>
        <v>0</v>
      </c>
      <c r="I39" s="18"/>
      <c r="J39" s="18"/>
      <c r="K39" s="19">
        <f t="shared" si="7"/>
        <v>0</v>
      </c>
    </row>
    <row r="40" spans="2:11" ht="15" customHeight="1" x14ac:dyDescent="0.35">
      <c r="B40" s="38">
        <v>35</v>
      </c>
      <c r="C40" s="436" t="str">
        <f>IF('M&amp;VOrç'!C44="","",'M&amp;VOrç'!C44)</f>
        <v/>
      </c>
      <c r="D40" s="438" t="str">
        <f>IF('M&amp;VOrç'!G44="","",'M&amp;VOrç'!G44)</f>
        <v/>
      </c>
      <c r="E40" s="437" t="str">
        <f>IF('M&amp;VOrç'!H44="","",'M&amp;VOrç'!H44)</f>
        <v/>
      </c>
      <c r="F40" s="453">
        <f>IF('M&amp;VOrç'!I44="","",'M&amp;VOrç'!I44)</f>
        <v>0</v>
      </c>
      <c r="G40" s="254">
        <f>IF('M&amp;VOrç'!J44="","",'M&amp;VOrç'!J44)</f>
        <v>0</v>
      </c>
      <c r="H40" s="19">
        <f t="shared" si="6"/>
        <v>0</v>
      </c>
      <c r="I40" s="18"/>
      <c r="J40" s="18"/>
      <c r="K40" s="19">
        <f t="shared" si="7"/>
        <v>0</v>
      </c>
    </row>
    <row r="41" spans="2:11" ht="15" customHeight="1" x14ac:dyDescent="0.35">
      <c r="B41" s="38">
        <v>36</v>
      </c>
      <c r="C41" s="436" t="str">
        <f>IF('M&amp;VOrç'!C45="","",'M&amp;VOrç'!C45)</f>
        <v/>
      </c>
      <c r="D41" s="438" t="str">
        <f>IF('M&amp;VOrç'!G45="","",'M&amp;VOrç'!G45)</f>
        <v/>
      </c>
      <c r="E41" s="437" t="str">
        <f>IF('M&amp;VOrç'!H45="","",'M&amp;VOrç'!H45)</f>
        <v/>
      </c>
      <c r="F41" s="453">
        <f>IF('M&amp;VOrç'!I45="","",'M&amp;VOrç'!I45)</f>
        <v>0</v>
      </c>
      <c r="G41" s="254">
        <f>IF('M&amp;VOrç'!J45="","",'M&amp;VOrç'!J45)</f>
        <v>0</v>
      </c>
      <c r="H41" s="19">
        <f t="shared" si="6"/>
        <v>0</v>
      </c>
      <c r="I41" s="18"/>
      <c r="J41" s="18"/>
      <c r="K41" s="19">
        <f t="shared" si="7"/>
        <v>0</v>
      </c>
    </row>
    <row r="42" spans="2:11" ht="15" customHeight="1" x14ac:dyDescent="0.35">
      <c r="B42" s="38">
        <v>37</v>
      </c>
      <c r="C42" s="436" t="str">
        <f>IF('M&amp;VOrç'!C46="","",'M&amp;VOrç'!C46)</f>
        <v/>
      </c>
      <c r="D42" s="438" t="str">
        <f>IF('M&amp;VOrç'!G46="","",'M&amp;VOrç'!G46)</f>
        <v/>
      </c>
      <c r="E42" s="437" t="str">
        <f>IF('M&amp;VOrç'!H46="","",'M&amp;VOrç'!H46)</f>
        <v/>
      </c>
      <c r="F42" s="453">
        <f>IF('M&amp;VOrç'!I46="","",'M&amp;VOrç'!I46)</f>
        <v>0</v>
      </c>
      <c r="G42" s="254">
        <f>IF('M&amp;VOrç'!J46="","",'M&amp;VOrç'!J46)</f>
        <v>0</v>
      </c>
      <c r="H42" s="19">
        <f t="shared" si="6"/>
        <v>0</v>
      </c>
      <c r="I42" s="18"/>
      <c r="J42" s="18"/>
      <c r="K42" s="19">
        <f t="shared" si="7"/>
        <v>0</v>
      </c>
    </row>
    <row r="43" spans="2:11" ht="15" customHeight="1" x14ac:dyDescent="0.35">
      <c r="B43" s="38">
        <v>38</v>
      </c>
      <c r="C43" s="436" t="str">
        <f>IF('M&amp;VOrç'!C47="","",'M&amp;VOrç'!C47)</f>
        <v/>
      </c>
      <c r="D43" s="438" t="str">
        <f>IF('M&amp;VOrç'!G47="","",'M&amp;VOrç'!G47)</f>
        <v/>
      </c>
      <c r="E43" s="437" t="str">
        <f>IF('M&amp;VOrç'!H47="","",'M&amp;VOrç'!H47)</f>
        <v/>
      </c>
      <c r="F43" s="453">
        <f>IF('M&amp;VOrç'!I47="","",'M&amp;VOrç'!I47)</f>
        <v>0</v>
      </c>
      <c r="G43" s="254">
        <f>IF('M&amp;VOrç'!J47="","",'M&amp;VOrç'!J47)</f>
        <v>0</v>
      </c>
      <c r="H43" s="19">
        <f t="shared" si="0"/>
        <v>0</v>
      </c>
      <c r="I43" s="18"/>
      <c r="J43" s="18"/>
      <c r="K43" s="19">
        <f t="shared" si="1"/>
        <v>0</v>
      </c>
    </row>
    <row r="44" spans="2:11" ht="15" customHeight="1" x14ac:dyDescent="0.35">
      <c r="B44" s="38">
        <v>39</v>
      </c>
      <c r="C44" s="436" t="str">
        <f>IF('M&amp;VOrç'!C48="","",'M&amp;VOrç'!C48)</f>
        <v/>
      </c>
      <c r="D44" s="438" t="str">
        <f>IF('M&amp;VOrç'!G48="","",'M&amp;VOrç'!G48)</f>
        <v/>
      </c>
      <c r="E44" s="437" t="str">
        <f>IF('M&amp;VOrç'!H48="","",'M&amp;VOrç'!H48)</f>
        <v/>
      </c>
      <c r="F44" s="453">
        <f>IF('M&amp;VOrç'!I48="","",'M&amp;VOrç'!I48)</f>
        <v>0</v>
      </c>
      <c r="G44" s="254">
        <f>IF('M&amp;VOrç'!J48="","",'M&amp;VOrç'!J48)</f>
        <v>0</v>
      </c>
      <c r="H44" s="19">
        <f t="shared" si="0"/>
        <v>0</v>
      </c>
      <c r="I44" s="18"/>
      <c r="J44" s="18"/>
      <c r="K44" s="19">
        <f t="shared" si="1"/>
        <v>0</v>
      </c>
    </row>
    <row r="45" spans="2:11" ht="15" customHeight="1" x14ac:dyDescent="0.35">
      <c r="B45" s="38">
        <v>40</v>
      </c>
      <c r="C45" s="436" t="str">
        <f>IF('M&amp;VOrç'!C49="","",'M&amp;VOrç'!C49)</f>
        <v/>
      </c>
      <c r="D45" s="438" t="str">
        <f>IF('M&amp;VOrç'!G49="","",'M&amp;VOrç'!G49)</f>
        <v/>
      </c>
      <c r="E45" s="437" t="str">
        <f>IF('M&amp;VOrç'!H49="","",'M&amp;VOrç'!H49)</f>
        <v/>
      </c>
      <c r="F45" s="453">
        <f>IF('M&amp;VOrç'!I49="","",'M&amp;VOrç'!I49)</f>
        <v>0</v>
      </c>
      <c r="G45" s="254">
        <f>IF('M&amp;VOrç'!J49="","",'M&amp;VOrç'!J49)</f>
        <v>0</v>
      </c>
      <c r="H45" s="19">
        <f t="shared" si="0"/>
        <v>0</v>
      </c>
      <c r="I45" s="18"/>
      <c r="J45" s="18"/>
      <c r="K45" s="19">
        <f t="shared" si="1"/>
        <v>0</v>
      </c>
    </row>
    <row r="46" spans="2:11" ht="15" customHeight="1" x14ac:dyDescent="0.35">
      <c r="B46" s="38">
        <v>41</v>
      </c>
      <c r="C46" s="436" t="str">
        <f>IF('M&amp;VOrç'!C50="","",'M&amp;VOrç'!C50)</f>
        <v/>
      </c>
      <c r="D46" s="438" t="str">
        <f>IF('M&amp;VOrç'!G50="","",'M&amp;VOrç'!G50)</f>
        <v/>
      </c>
      <c r="E46" s="437" t="str">
        <f>IF('M&amp;VOrç'!H50="","",'M&amp;VOrç'!H50)</f>
        <v/>
      </c>
      <c r="F46" s="453">
        <f>IF('M&amp;VOrç'!I50="","",'M&amp;VOrç'!I50)</f>
        <v>0</v>
      </c>
      <c r="G46" s="254">
        <f>IF('M&amp;VOrç'!J50="","",'M&amp;VOrç'!J50)</f>
        <v>0</v>
      </c>
      <c r="H46" s="19">
        <f t="shared" si="0"/>
        <v>0</v>
      </c>
      <c r="I46" s="18"/>
      <c r="J46" s="18"/>
      <c r="K46" s="19">
        <f t="shared" si="1"/>
        <v>0</v>
      </c>
    </row>
    <row r="47" spans="2:11" ht="15" customHeight="1" x14ac:dyDescent="0.35">
      <c r="B47" s="38">
        <v>42</v>
      </c>
      <c r="C47" s="436" t="str">
        <f>IF('M&amp;VOrç'!C51="","",'M&amp;VOrç'!C51)</f>
        <v/>
      </c>
      <c r="D47" s="438" t="str">
        <f>IF('M&amp;VOrç'!G51="","",'M&amp;VOrç'!G51)</f>
        <v/>
      </c>
      <c r="E47" s="437" t="str">
        <f>IF('M&amp;VOrç'!H51="","",'M&amp;VOrç'!H51)</f>
        <v/>
      </c>
      <c r="F47" s="453">
        <f>IF('M&amp;VOrç'!I51="","",'M&amp;VOrç'!I51)</f>
        <v>0</v>
      </c>
      <c r="G47" s="254">
        <f>IF('M&amp;VOrç'!J51="","",'M&amp;VOrç'!J51)</f>
        <v>0</v>
      </c>
      <c r="H47" s="19">
        <f t="shared" si="0"/>
        <v>0</v>
      </c>
      <c r="I47" s="18"/>
      <c r="J47" s="18"/>
      <c r="K47" s="19">
        <f t="shared" si="1"/>
        <v>0</v>
      </c>
    </row>
    <row r="48" spans="2:11" ht="15" customHeight="1" x14ac:dyDescent="0.35">
      <c r="B48" s="38">
        <v>43</v>
      </c>
      <c r="C48" s="436" t="str">
        <f>IF('M&amp;VOrç'!C52="","",'M&amp;VOrç'!C52)</f>
        <v/>
      </c>
      <c r="D48" s="438" t="str">
        <f>IF('M&amp;VOrç'!G52="","",'M&amp;VOrç'!G52)</f>
        <v/>
      </c>
      <c r="E48" s="437" t="str">
        <f>IF('M&amp;VOrç'!H52="","",'M&amp;VOrç'!H52)</f>
        <v/>
      </c>
      <c r="F48" s="453">
        <f>IF('M&amp;VOrç'!I52="","",'M&amp;VOrç'!I52)</f>
        <v>0</v>
      </c>
      <c r="G48" s="254">
        <f>IF('M&amp;VOrç'!J52="","",'M&amp;VOrç'!J52)</f>
        <v>0</v>
      </c>
      <c r="H48" s="19">
        <f t="shared" ref="H48:H50" si="8">K48-I48-J48</f>
        <v>0</v>
      </c>
      <c r="I48" s="18"/>
      <c r="J48" s="18"/>
      <c r="K48" s="19">
        <f t="shared" ref="K48:K50" si="9">F48*G48</f>
        <v>0</v>
      </c>
    </row>
    <row r="49" spans="2:11" ht="15" customHeight="1" x14ac:dyDescent="0.35">
      <c r="B49" s="38">
        <v>44</v>
      </c>
      <c r="C49" s="436" t="str">
        <f>IF('M&amp;VOrç'!C53="","",'M&amp;VOrç'!C53)</f>
        <v/>
      </c>
      <c r="D49" s="438" t="str">
        <f>IF('M&amp;VOrç'!G53="","",'M&amp;VOrç'!G53)</f>
        <v/>
      </c>
      <c r="E49" s="437" t="str">
        <f>IF('M&amp;VOrç'!H53="","",'M&amp;VOrç'!H53)</f>
        <v/>
      </c>
      <c r="F49" s="453">
        <f>IF('M&amp;VOrç'!I53="","",'M&amp;VOrç'!I53)</f>
        <v>0</v>
      </c>
      <c r="G49" s="254">
        <f>IF('M&amp;VOrç'!J53="","",'M&amp;VOrç'!J53)</f>
        <v>0</v>
      </c>
      <c r="H49" s="19">
        <f t="shared" si="8"/>
        <v>0</v>
      </c>
      <c r="I49" s="18"/>
      <c r="J49" s="18"/>
      <c r="K49" s="19">
        <f t="shared" si="9"/>
        <v>0</v>
      </c>
    </row>
    <row r="50" spans="2:11" ht="15" customHeight="1" x14ac:dyDescent="0.35">
      <c r="B50" s="38">
        <v>45</v>
      </c>
      <c r="C50" s="436" t="str">
        <f>IF('M&amp;VOrç'!C54="","",'M&amp;VOrç'!C54)</f>
        <v/>
      </c>
      <c r="D50" s="438" t="str">
        <f>IF('M&amp;VOrç'!G54="","",'M&amp;VOrç'!G54)</f>
        <v/>
      </c>
      <c r="E50" s="437" t="str">
        <f>IF('M&amp;VOrç'!H54="","",'M&amp;VOrç'!H54)</f>
        <v/>
      </c>
      <c r="F50" s="453">
        <f>IF('M&amp;VOrç'!I54="","",'M&amp;VOrç'!I54)</f>
        <v>0</v>
      </c>
      <c r="G50" s="254">
        <f>IF('M&amp;VOrç'!J54="","",'M&amp;VOrç'!J54)</f>
        <v>0</v>
      </c>
      <c r="H50" s="19">
        <f t="shared" si="8"/>
        <v>0</v>
      </c>
      <c r="I50" s="18"/>
      <c r="J50" s="18"/>
      <c r="K50" s="19">
        <f t="shared" si="9"/>
        <v>0</v>
      </c>
    </row>
    <row r="51" spans="2:11" ht="15" customHeight="1" x14ac:dyDescent="0.35">
      <c r="B51" s="38">
        <v>46</v>
      </c>
      <c r="C51" s="436" t="str">
        <f>IF('M&amp;VOrç'!C55="","",'M&amp;VOrç'!C55)</f>
        <v/>
      </c>
      <c r="D51" s="438" t="str">
        <f>IF('M&amp;VOrç'!G55="","",'M&amp;VOrç'!G55)</f>
        <v/>
      </c>
      <c r="E51" s="437" t="str">
        <f>IF('M&amp;VOrç'!H55="","",'M&amp;VOrç'!H55)</f>
        <v/>
      </c>
      <c r="F51" s="453">
        <f>IF('M&amp;VOrç'!I55="","",'M&amp;VOrç'!I55)</f>
        <v>0</v>
      </c>
      <c r="G51" s="254">
        <f>IF('M&amp;VOrç'!J55="","",'M&amp;VOrç'!J55)</f>
        <v>0</v>
      </c>
      <c r="H51" s="19">
        <f t="shared" si="0"/>
        <v>0</v>
      </c>
      <c r="I51" s="18"/>
      <c r="J51" s="18"/>
      <c r="K51" s="19">
        <f t="shared" si="1"/>
        <v>0</v>
      </c>
    </row>
    <row r="52" spans="2:11" ht="15" customHeight="1" x14ac:dyDescent="0.35">
      <c r="B52" s="38">
        <v>47</v>
      </c>
      <c r="C52" s="436" t="str">
        <f>IF('M&amp;VOrç'!C56="","",'M&amp;VOrç'!C56)</f>
        <v/>
      </c>
      <c r="D52" s="438" t="str">
        <f>IF('M&amp;VOrç'!G56="","",'M&amp;VOrç'!G56)</f>
        <v/>
      </c>
      <c r="E52" s="437" t="str">
        <f>IF('M&amp;VOrç'!H56="","",'M&amp;VOrç'!H56)</f>
        <v/>
      </c>
      <c r="F52" s="453">
        <f>IF('M&amp;VOrç'!I56="","",'M&amp;VOrç'!I56)</f>
        <v>0</v>
      </c>
      <c r="G52" s="254">
        <f>IF('M&amp;VOrç'!J56="","",'M&amp;VOrç'!J56)</f>
        <v>0</v>
      </c>
      <c r="H52" s="19">
        <f t="shared" si="0"/>
        <v>0</v>
      </c>
      <c r="I52" s="18"/>
      <c r="J52" s="18"/>
      <c r="K52" s="19">
        <f t="shared" si="1"/>
        <v>0</v>
      </c>
    </row>
    <row r="53" spans="2:11" ht="15" customHeight="1" x14ac:dyDescent="0.35">
      <c r="B53" s="38">
        <v>48</v>
      </c>
      <c r="C53" s="436" t="str">
        <f>IF('M&amp;VOrç'!C57="","",'M&amp;VOrç'!C57)</f>
        <v/>
      </c>
      <c r="D53" s="438" t="str">
        <f>IF('M&amp;VOrç'!G57="","",'M&amp;VOrç'!G57)</f>
        <v/>
      </c>
      <c r="E53" s="437" t="str">
        <f>IF('M&amp;VOrç'!H57="","",'M&amp;VOrç'!H57)</f>
        <v/>
      </c>
      <c r="F53" s="453">
        <f>IF('M&amp;VOrç'!I57="","",'M&amp;VOrç'!I57)</f>
        <v>0</v>
      </c>
      <c r="G53" s="254">
        <f>IF('M&amp;VOrç'!J57="","",'M&amp;VOrç'!J57)</f>
        <v>0</v>
      </c>
      <c r="H53" s="19">
        <f t="shared" si="0"/>
        <v>0</v>
      </c>
      <c r="I53" s="18"/>
      <c r="J53" s="18"/>
      <c r="K53" s="19">
        <f t="shared" si="1"/>
        <v>0</v>
      </c>
    </row>
    <row r="54" spans="2:11" ht="15" customHeight="1" x14ac:dyDescent="0.35">
      <c r="B54" s="38">
        <v>49</v>
      </c>
      <c r="C54" s="436" t="str">
        <f>IF('M&amp;VOrç'!C58="","",'M&amp;VOrç'!C58)</f>
        <v/>
      </c>
      <c r="D54" s="438" t="str">
        <f>IF('M&amp;VOrç'!G58="","",'M&amp;VOrç'!G58)</f>
        <v/>
      </c>
      <c r="E54" s="437" t="str">
        <f>IF('M&amp;VOrç'!H58="","",'M&amp;VOrç'!H58)</f>
        <v/>
      </c>
      <c r="F54" s="453">
        <f>IF('M&amp;VOrç'!I58="","",'M&amp;VOrç'!I58)</f>
        <v>0</v>
      </c>
      <c r="G54" s="254">
        <f>IF('M&amp;VOrç'!J58="","",'M&amp;VOrç'!J58)</f>
        <v>0</v>
      </c>
      <c r="H54" s="19">
        <f t="shared" si="0"/>
        <v>0</v>
      </c>
      <c r="I54" s="18"/>
      <c r="J54" s="18"/>
      <c r="K54" s="19">
        <f t="shared" si="1"/>
        <v>0</v>
      </c>
    </row>
    <row r="55" spans="2:11" ht="15" customHeight="1" x14ac:dyDescent="0.35">
      <c r="B55" s="38">
        <v>50</v>
      </c>
      <c r="C55" s="436" t="str">
        <f>IF('M&amp;VOrç'!C59="","",'M&amp;VOrç'!C59)</f>
        <v/>
      </c>
      <c r="D55" s="438" t="str">
        <f>IF('M&amp;VOrç'!G59="","",'M&amp;VOrç'!G59)</f>
        <v/>
      </c>
      <c r="E55" s="437" t="str">
        <f>IF('M&amp;VOrç'!H59="","",'M&amp;VOrç'!H59)</f>
        <v/>
      </c>
      <c r="F55" s="453">
        <f>IF('M&amp;VOrç'!I59="","",'M&amp;VOrç'!I59)</f>
        <v>0</v>
      </c>
      <c r="G55" s="254">
        <f>IF('M&amp;VOrç'!J59="","",'M&amp;VOrç'!J59)</f>
        <v>0</v>
      </c>
      <c r="H55" s="19">
        <f t="shared" si="0"/>
        <v>0</v>
      </c>
      <c r="I55" s="18"/>
      <c r="J55" s="18"/>
      <c r="K55" s="19">
        <f t="shared" si="1"/>
        <v>0</v>
      </c>
    </row>
    <row r="56" spans="2:11" ht="15" customHeight="1" x14ac:dyDescent="0.35">
      <c r="B56" s="38">
        <v>51</v>
      </c>
      <c r="C56" s="436" t="str">
        <f>IF('M&amp;VOrç'!C60="","",'M&amp;VOrç'!C60)</f>
        <v/>
      </c>
      <c r="D56" s="438" t="str">
        <f>IF('M&amp;VOrç'!G60="","",'M&amp;VOrç'!G60)</f>
        <v/>
      </c>
      <c r="E56" s="437" t="str">
        <f>IF('M&amp;VOrç'!H60="","",'M&amp;VOrç'!H60)</f>
        <v/>
      </c>
      <c r="F56" s="453">
        <f>IF('M&amp;VOrç'!I60="","",'M&amp;VOrç'!I60)</f>
        <v>0</v>
      </c>
      <c r="G56" s="254">
        <f>IF('M&amp;VOrç'!J60="","",'M&amp;VOrç'!J60)</f>
        <v>0</v>
      </c>
      <c r="H56" s="19">
        <f t="shared" si="0"/>
        <v>0</v>
      </c>
      <c r="I56" s="18"/>
      <c r="J56" s="18"/>
      <c r="K56" s="19">
        <f t="shared" si="1"/>
        <v>0</v>
      </c>
    </row>
    <row r="57" spans="2:11" ht="15" customHeight="1" x14ac:dyDescent="0.35">
      <c r="B57" s="38">
        <v>52</v>
      </c>
      <c r="C57" s="436" t="str">
        <f>IF('M&amp;VOrç'!C61="","",'M&amp;VOrç'!C61)</f>
        <v/>
      </c>
      <c r="D57" s="438" t="str">
        <f>IF('M&amp;VOrç'!G61="","",'M&amp;VOrç'!G61)</f>
        <v/>
      </c>
      <c r="E57" s="437" t="str">
        <f>IF('M&amp;VOrç'!H61="","",'M&amp;VOrç'!H61)</f>
        <v/>
      </c>
      <c r="F57" s="453">
        <f>IF('M&amp;VOrç'!I61="","",'M&amp;VOrç'!I61)</f>
        <v>0</v>
      </c>
      <c r="G57" s="254">
        <f>IF('M&amp;VOrç'!J61="","",'M&amp;VOrç'!J61)</f>
        <v>0</v>
      </c>
      <c r="H57" s="19">
        <f t="shared" ref="H57:H104" si="10">K57-I57-J57</f>
        <v>0</v>
      </c>
      <c r="I57" s="18"/>
      <c r="J57" s="18"/>
      <c r="K57" s="19">
        <f t="shared" ref="K57:K104" si="11">F57*G57</f>
        <v>0</v>
      </c>
    </row>
    <row r="58" spans="2:11" ht="15" customHeight="1" x14ac:dyDescent="0.35">
      <c r="B58" s="38">
        <v>53</v>
      </c>
      <c r="C58" s="436" t="str">
        <f>IF('M&amp;VOrç'!C62="","",'M&amp;VOrç'!C62)</f>
        <v/>
      </c>
      <c r="D58" s="438" t="str">
        <f>IF('M&amp;VOrç'!G62="","",'M&amp;VOrç'!G62)</f>
        <v/>
      </c>
      <c r="E58" s="437" t="str">
        <f>IF('M&amp;VOrç'!H62="","",'M&amp;VOrç'!H62)</f>
        <v/>
      </c>
      <c r="F58" s="453">
        <f>IF('M&amp;VOrç'!I62="","",'M&amp;VOrç'!I62)</f>
        <v>0</v>
      </c>
      <c r="G58" s="254">
        <f>IF('M&amp;VOrç'!J62="","",'M&amp;VOrç'!J62)</f>
        <v>0</v>
      </c>
      <c r="H58" s="19">
        <f t="shared" si="10"/>
        <v>0</v>
      </c>
      <c r="I58" s="18"/>
      <c r="J58" s="18"/>
      <c r="K58" s="19">
        <f t="shared" si="11"/>
        <v>0</v>
      </c>
    </row>
    <row r="59" spans="2:11" ht="15" customHeight="1" x14ac:dyDescent="0.35">
      <c r="B59" s="38">
        <v>54</v>
      </c>
      <c r="C59" s="436" t="str">
        <f>IF('M&amp;VOrç'!C63="","",'M&amp;VOrç'!C63)</f>
        <v/>
      </c>
      <c r="D59" s="438" t="str">
        <f>IF('M&amp;VOrç'!G63="","",'M&amp;VOrç'!G63)</f>
        <v/>
      </c>
      <c r="E59" s="437" t="str">
        <f>IF('M&amp;VOrç'!H63="","",'M&amp;VOrç'!H63)</f>
        <v/>
      </c>
      <c r="F59" s="453">
        <f>IF('M&amp;VOrç'!I63="","",'M&amp;VOrç'!I63)</f>
        <v>0</v>
      </c>
      <c r="G59" s="254">
        <f>IF('M&amp;VOrç'!J63="","",'M&amp;VOrç'!J63)</f>
        <v>0</v>
      </c>
      <c r="H59" s="19">
        <f t="shared" si="10"/>
        <v>0</v>
      </c>
      <c r="I59" s="18"/>
      <c r="J59" s="18"/>
      <c r="K59" s="19">
        <f t="shared" si="11"/>
        <v>0</v>
      </c>
    </row>
    <row r="60" spans="2:11" ht="15" customHeight="1" x14ac:dyDescent="0.35">
      <c r="B60" s="38">
        <v>55</v>
      </c>
      <c r="C60" s="436" t="str">
        <f>IF('M&amp;VOrç'!C64="","",'M&amp;VOrç'!C64)</f>
        <v/>
      </c>
      <c r="D60" s="438" t="str">
        <f>IF('M&amp;VOrç'!G64="","",'M&amp;VOrç'!G64)</f>
        <v/>
      </c>
      <c r="E60" s="437" t="str">
        <f>IF('M&amp;VOrç'!H64="","",'M&amp;VOrç'!H64)</f>
        <v/>
      </c>
      <c r="F60" s="453">
        <f>IF('M&amp;VOrç'!I64="","",'M&amp;VOrç'!I64)</f>
        <v>0</v>
      </c>
      <c r="G60" s="254">
        <f>IF('M&amp;VOrç'!J64="","",'M&amp;VOrç'!J64)</f>
        <v>0</v>
      </c>
      <c r="H60" s="19">
        <f t="shared" si="10"/>
        <v>0</v>
      </c>
      <c r="I60" s="18"/>
      <c r="J60" s="18"/>
      <c r="K60" s="19">
        <f t="shared" si="11"/>
        <v>0</v>
      </c>
    </row>
    <row r="61" spans="2:11" ht="15" customHeight="1" x14ac:dyDescent="0.35">
      <c r="B61" s="38">
        <v>56</v>
      </c>
      <c r="C61" s="436" t="str">
        <f>IF('M&amp;VOrç'!C65="","",'M&amp;VOrç'!C65)</f>
        <v/>
      </c>
      <c r="D61" s="438" t="str">
        <f>IF('M&amp;VOrç'!G65="","",'M&amp;VOrç'!G65)</f>
        <v/>
      </c>
      <c r="E61" s="437" t="str">
        <f>IF('M&amp;VOrç'!H65="","",'M&amp;VOrç'!H65)</f>
        <v/>
      </c>
      <c r="F61" s="453">
        <f>IF('M&amp;VOrç'!I65="","",'M&amp;VOrç'!I65)</f>
        <v>0</v>
      </c>
      <c r="G61" s="254">
        <f>IF('M&amp;VOrç'!J65="","",'M&amp;VOrç'!J65)</f>
        <v>0</v>
      </c>
      <c r="H61" s="19">
        <f t="shared" si="10"/>
        <v>0</v>
      </c>
      <c r="I61" s="18"/>
      <c r="J61" s="18"/>
      <c r="K61" s="19">
        <f t="shared" si="11"/>
        <v>0</v>
      </c>
    </row>
    <row r="62" spans="2:11" ht="15" customHeight="1" x14ac:dyDescent="0.35">
      <c r="B62" s="38">
        <v>57</v>
      </c>
      <c r="C62" s="436" t="str">
        <f>IF('M&amp;VOrç'!C66="","",'M&amp;VOrç'!C66)</f>
        <v/>
      </c>
      <c r="D62" s="438" t="str">
        <f>IF('M&amp;VOrç'!G66="","",'M&amp;VOrç'!G66)</f>
        <v/>
      </c>
      <c r="E62" s="437" t="str">
        <f>IF('M&amp;VOrç'!H66="","",'M&amp;VOrç'!H66)</f>
        <v/>
      </c>
      <c r="F62" s="453">
        <f>IF('M&amp;VOrç'!I66="","",'M&amp;VOrç'!I66)</f>
        <v>0</v>
      </c>
      <c r="G62" s="254">
        <f>IF('M&amp;VOrç'!J66="","",'M&amp;VOrç'!J66)</f>
        <v>0</v>
      </c>
      <c r="H62" s="19">
        <f t="shared" si="10"/>
        <v>0</v>
      </c>
      <c r="I62" s="18"/>
      <c r="J62" s="18"/>
      <c r="K62" s="19">
        <f t="shared" si="11"/>
        <v>0</v>
      </c>
    </row>
    <row r="63" spans="2:11" ht="15" customHeight="1" x14ac:dyDescent="0.35">
      <c r="B63" s="38">
        <v>58</v>
      </c>
      <c r="C63" s="436" t="str">
        <f>IF('M&amp;VOrç'!C67="","",'M&amp;VOrç'!C67)</f>
        <v/>
      </c>
      <c r="D63" s="438" t="str">
        <f>IF('M&amp;VOrç'!G67="","",'M&amp;VOrç'!G67)</f>
        <v/>
      </c>
      <c r="E63" s="437" t="str">
        <f>IF('M&amp;VOrç'!H67="","",'M&amp;VOrç'!H67)</f>
        <v/>
      </c>
      <c r="F63" s="453">
        <f>IF('M&amp;VOrç'!I67="","",'M&amp;VOrç'!I67)</f>
        <v>0</v>
      </c>
      <c r="G63" s="254">
        <f>IF('M&amp;VOrç'!J67="","",'M&amp;VOrç'!J67)</f>
        <v>0</v>
      </c>
      <c r="H63" s="19">
        <f t="shared" si="10"/>
        <v>0</v>
      </c>
      <c r="I63" s="18"/>
      <c r="J63" s="18"/>
      <c r="K63" s="19">
        <f t="shared" si="11"/>
        <v>0</v>
      </c>
    </row>
    <row r="64" spans="2:11" ht="15" customHeight="1" x14ac:dyDescent="0.35">
      <c r="B64" s="38">
        <v>59</v>
      </c>
      <c r="C64" s="436" t="str">
        <f>IF('M&amp;VOrç'!C68="","",'M&amp;VOrç'!C68)</f>
        <v/>
      </c>
      <c r="D64" s="438" t="str">
        <f>IF('M&amp;VOrç'!G68="","",'M&amp;VOrç'!G68)</f>
        <v/>
      </c>
      <c r="E64" s="437" t="str">
        <f>IF('M&amp;VOrç'!H68="","",'M&amp;VOrç'!H68)</f>
        <v/>
      </c>
      <c r="F64" s="453">
        <f>IF('M&amp;VOrç'!I68="","",'M&amp;VOrç'!I68)</f>
        <v>0</v>
      </c>
      <c r="G64" s="254">
        <f>IF('M&amp;VOrç'!J68="","",'M&amp;VOrç'!J68)</f>
        <v>0</v>
      </c>
      <c r="H64" s="19">
        <f t="shared" si="10"/>
        <v>0</v>
      </c>
      <c r="I64" s="18"/>
      <c r="J64" s="18"/>
      <c r="K64" s="19">
        <f t="shared" si="11"/>
        <v>0</v>
      </c>
    </row>
    <row r="65" spans="2:11" ht="15" customHeight="1" x14ac:dyDescent="0.35">
      <c r="B65" s="38">
        <v>60</v>
      </c>
      <c r="C65" s="436" t="str">
        <f>IF('M&amp;VOrç'!C69="","",'M&amp;VOrç'!C69)</f>
        <v/>
      </c>
      <c r="D65" s="438" t="str">
        <f>IF('M&amp;VOrç'!G69="","",'M&amp;VOrç'!G69)</f>
        <v/>
      </c>
      <c r="E65" s="437" t="str">
        <f>IF('M&amp;VOrç'!H69="","",'M&amp;VOrç'!H69)</f>
        <v/>
      </c>
      <c r="F65" s="453">
        <f>IF('M&amp;VOrç'!I69="","",'M&amp;VOrç'!I69)</f>
        <v>0</v>
      </c>
      <c r="G65" s="254">
        <f>IF('M&amp;VOrç'!J69="","",'M&amp;VOrç'!J69)</f>
        <v>0</v>
      </c>
      <c r="H65" s="19">
        <f t="shared" si="10"/>
        <v>0</v>
      </c>
      <c r="I65" s="18"/>
      <c r="J65" s="18"/>
      <c r="K65" s="19">
        <f t="shared" si="11"/>
        <v>0</v>
      </c>
    </row>
    <row r="66" spans="2:11" ht="15" customHeight="1" x14ac:dyDescent="0.35">
      <c r="B66" s="38">
        <v>61</v>
      </c>
      <c r="C66" s="436" t="str">
        <f>IF('M&amp;VOrç'!C70="","",'M&amp;VOrç'!C70)</f>
        <v/>
      </c>
      <c r="D66" s="438" t="str">
        <f>IF('M&amp;VOrç'!G70="","",'M&amp;VOrç'!G70)</f>
        <v/>
      </c>
      <c r="E66" s="437" t="str">
        <f>IF('M&amp;VOrç'!H70="","",'M&amp;VOrç'!H70)</f>
        <v/>
      </c>
      <c r="F66" s="453">
        <f>IF('M&amp;VOrç'!I70="","",'M&amp;VOrç'!I70)</f>
        <v>0</v>
      </c>
      <c r="G66" s="254">
        <f>IF('M&amp;VOrç'!J70="","",'M&amp;VOrç'!J70)</f>
        <v>0</v>
      </c>
      <c r="H66" s="19">
        <f t="shared" si="10"/>
        <v>0</v>
      </c>
      <c r="I66" s="18"/>
      <c r="J66" s="18"/>
      <c r="K66" s="19">
        <f t="shared" si="11"/>
        <v>0</v>
      </c>
    </row>
    <row r="67" spans="2:11" ht="15" customHeight="1" x14ac:dyDescent="0.35">
      <c r="B67" s="38">
        <v>62</v>
      </c>
      <c r="C67" s="436" t="str">
        <f>IF('M&amp;VOrç'!C71="","",'M&amp;VOrç'!C71)</f>
        <v/>
      </c>
      <c r="D67" s="438" t="str">
        <f>IF('M&amp;VOrç'!G71="","",'M&amp;VOrç'!G71)</f>
        <v/>
      </c>
      <c r="E67" s="437" t="str">
        <f>IF('M&amp;VOrç'!H71="","",'M&amp;VOrç'!H71)</f>
        <v/>
      </c>
      <c r="F67" s="453">
        <f>IF('M&amp;VOrç'!I71="","",'M&amp;VOrç'!I71)</f>
        <v>0</v>
      </c>
      <c r="G67" s="254">
        <f>IF('M&amp;VOrç'!J71="","",'M&amp;VOrç'!J71)</f>
        <v>0</v>
      </c>
      <c r="H67" s="19">
        <f t="shared" si="10"/>
        <v>0</v>
      </c>
      <c r="I67" s="18"/>
      <c r="J67" s="18"/>
      <c r="K67" s="19">
        <f t="shared" si="11"/>
        <v>0</v>
      </c>
    </row>
    <row r="68" spans="2:11" ht="15" customHeight="1" x14ac:dyDescent="0.35">
      <c r="B68" s="38">
        <v>63</v>
      </c>
      <c r="C68" s="436" t="str">
        <f>IF('M&amp;VOrç'!C72="","",'M&amp;VOrç'!C72)</f>
        <v/>
      </c>
      <c r="D68" s="438" t="str">
        <f>IF('M&amp;VOrç'!G72="","",'M&amp;VOrç'!G72)</f>
        <v/>
      </c>
      <c r="E68" s="437" t="str">
        <f>IF('M&amp;VOrç'!H72="","",'M&amp;VOrç'!H72)</f>
        <v/>
      </c>
      <c r="F68" s="453">
        <f>IF('M&amp;VOrç'!I72="","",'M&amp;VOrç'!I72)</f>
        <v>0</v>
      </c>
      <c r="G68" s="254">
        <f>IF('M&amp;VOrç'!J72="","",'M&amp;VOrç'!J72)</f>
        <v>0</v>
      </c>
      <c r="H68" s="19">
        <f t="shared" si="10"/>
        <v>0</v>
      </c>
      <c r="I68" s="18"/>
      <c r="J68" s="18"/>
      <c r="K68" s="19">
        <f t="shared" si="11"/>
        <v>0</v>
      </c>
    </row>
    <row r="69" spans="2:11" ht="15" customHeight="1" x14ac:dyDescent="0.35">
      <c r="B69" s="38">
        <v>64</v>
      </c>
      <c r="C69" s="436" t="str">
        <f>IF('M&amp;VOrç'!C73="","",'M&amp;VOrç'!C73)</f>
        <v/>
      </c>
      <c r="D69" s="438" t="str">
        <f>IF('M&amp;VOrç'!G73="","",'M&amp;VOrç'!G73)</f>
        <v/>
      </c>
      <c r="E69" s="437" t="str">
        <f>IF('M&amp;VOrç'!H73="","",'M&amp;VOrç'!H73)</f>
        <v/>
      </c>
      <c r="F69" s="453">
        <f>IF('M&amp;VOrç'!I73="","",'M&amp;VOrç'!I73)</f>
        <v>0</v>
      </c>
      <c r="G69" s="254">
        <f>IF('M&amp;VOrç'!J73="","",'M&amp;VOrç'!J73)</f>
        <v>0</v>
      </c>
      <c r="H69" s="19">
        <f t="shared" si="10"/>
        <v>0</v>
      </c>
      <c r="I69" s="18"/>
      <c r="J69" s="18"/>
      <c r="K69" s="19">
        <f t="shared" si="11"/>
        <v>0</v>
      </c>
    </row>
    <row r="70" spans="2:11" ht="15" customHeight="1" x14ac:dyDescent="0.35">
      <c r="B70" s="38">
        <v>65</v>
      </c>
      <c r="C70" s="436" t="str">
        <f>IF('M&amp;VOrç'!C74="","",'M&amp;VOrç'!C74)</f>
        <v/>
      </c>
      <c r="D70" s="438" t="str">
        <f>IF('M&amp;VOrç'!G74="","",'M&amp;VOrç'!G74)</f>
        <v/>
      </c>
      <c r="E70" s="437" t="str">
        <f>IF('M&amp;VOrç'!H74="","",'M&amp;VOrç'!H74)</f>
        <v/>
      </c>
      <c r="F70" s="453">
        <f>IF('M&amp;VOrç'!I74="","",'M&amp;VOrç'!I74)</f>
        <v>0</v>
      </c>
      <c r="G70" s="254">
        <f>IF('M&amp;VOrç'!J74="","",'M&amp;VOrç'!J74)</f>
        <v>0</v>
      </c>
      <c r="H70" s="19">
        <f t="shared" si="10"/>
        <v>0</v>
      </c>
      <c r="I70" s="18"/>
      <c r="J70" s="18"/>
      <c r="K70" s="19">
        <f t="shared" si="11"/>
        <v>0</v>
      </c>
    </row>
    <row r="71" spans="2:11" ht="15" customHeight="1" x14ac:dyDescent="0.35">
      <c r="B71" s="38">
        <v>66</v>
      </c>
      <c r="C71" s="436" t="str">
        <f>IF('M&amp;VOrç'!C75="","",'M&amp;VOrç'!C75)</f>
        <v/>
      </c>
      <c r="D71" s="438" t="str">
        <f>IF('M&amp;VOrç'!G75="","",'M&amp;VOrç'!G75)</f>
        <v/>
      </c>
      <c r="E71" s="437" t="str">
        <f>IF('M&amp;VOrç'!H75="","",'M&amp;VOrç'!H75)</f>
        <v/>
      </c>
      <c r="F71" s="453">
        <f>IF('M&amp;VOrç'!I75="","",'M&amp;VOrç'!I75)</f>
        <v>0</v>
      </c>
      <c r="G71" s="254">
        <f>IF('M&amp;VOrç'!J75="","",'M&amp;VOrç'!J75)</f>
        <v>0</v>
      </c>
      <c r="H71" s="19">
        <f t="shared" si="10"/>
        <v>0</v>
      </c>
      <c r="I71" s="18"/>
      <c r="J71" s="18"/>
      <c r="K71" s="19">
        <f t="shared" si="11"/>
        <v>0</v>
      </c>
    </row>
    <row r="72" spans="2:11" ht="15" customHeight="1" x14ac:dyDescent="0.35">
      <c r="B72" s="38">
        <v>67</v>
      </c>
      <c r="C72" s="436" t="str">
        <f>IF('M&amp;VOrç'!C76="","",'M&amp;VOrç'!C76)</f>
        <v/>
      </c>
      <c r="D72" s="438" t="str">
        <f>IF('M&amp;VOrç'!G76="","",'M&amp;VOrç'!G76)</f>
        <v/>
      </c>
      <c r="E72" s="437" t="str">
        <f>IF('M&amp;VOrç'!H76="","",'M&amp;VOrç'!H76)</f>
        <v/>
      </c>
      <c r="F72" s="453">
        <f>IF('M&amp;VOrç'!I76="","",'M&amp;VOrç'!I76)</f>
        <v>0</v>
      </c>
      <c r="G72" s="254">
        <f>IF('M&amp;VOrç'!J76="","",'M&amp;VOrç'!J76)</f>
        <v>0</v>
      </c>
      <c r="H72" s="19">
        <f t="shared" si="10"/>
        <v>0</v>
      </c>
      <c r="I72" s="18"/>
      <c r="J72" s="18"/>
      <c r="K72" s="19">
        <f t="shared" si="11"/>
        <v>0</v>
      </c>
    </row>
    <row r="73" spans="2:11" ht="15" customHeight="1" x14ac:dyDescent="0.35">
      <c r="B73" s="38">
        <v>68</v>
      </c>
      <c r="C73" s="436" t="str">
        <f>IF('M&amp;VOrç'!C77="","",'M&amp;VOrç'!C77)</f>
        <v/>
      </c>
      <c r="D73" s="438" t="str">
        <f>IF('M&amp;VOrç'!G77="","",'M&amp;VOrç'!G77)</f>
        <v/>
      </c>
      <c r="E73" s="437" t="str">
        <f>IF('M&amp;VOrç'!H77="","",'M&amp;VOrç'!H77)</f>
        <v/>
      </c>
      <c r="F73" s="453">
        <f>IF('M&amp;VOrç'!I77="","",'M&amp;VOrç'!I77)</f>
        <v>0</v>
      </c>
      <c r="G73" s="254">
        <f>IF('M&amp;VOrç'!J77="","",'M&amp;VOrç'!J77)</f>
        <v>0</v>
      </c>
      <c r="H73" s="19">
        <f t="shared" si="10"/>
        <v>0</v>
      </c>
      <c r="I73" s="18"/>
      <c r="J73" s="18"/>
      <c r="K73" s="19">
        <f t="shared" si="11"/>
        <v>0</v>
      </c>
    </row>
    <row r="74" spans="2:11" ht="15" customHeight="1" x14ac:dyDescent="0.35">
      <c r="B74" s="38">
        <v>69</v>
      </c>
      <c r="C74" s="436" t="str">
        <f>IF('M&amp;VOrç'!C78="","",'M&amp;VOrç'!C78)</f>
        <v/>
      </c>
      <c r="D74" s="438" t="str">
        <f>IF('M&amp;VOrç'!G78="","",'M&amp;VOrç'!G78)</f>
        <v/>
      </c>
      <c r="E74" s="437" t="str">
        <f>IF('M&amp;VOrç'!H78="","",'M&amp;VOrç'!H78)</f>
        <v/>
      </c>
      <c r="F74" s="453">
        <f>IF('M&amp;VOrç'!I78="","",'M&amp;VOrç'!I78)</f>
        <v>0</v>
      </c>
      <c r="G74" s="254">
        <f>IF('M&amp;VOrç'!J78="","",'M&amp;VOrç'!J78)</f>
        <v>0</v>
      </c>
      <c r="H74" s="19">
        <f t="shared" si="10"/>
        <v>0</v>
      </c>
      <c r="I74" s="18"/>
      <c r="J74" s="18"/>
      <c r="K74" s="19">
        <f t="shared" si="11"/>
        <v>0</v>
      </c>
    </row>
    <row r="75" spans="2:11" ht="15" customHeight="1" x14ac:dyDescent="0.35">
      <c r="B75" s="38">
        <v>70</v>
      </c>
      <c r="C75" s="436" t="str">
        <f>IF('M&amp;VOrç'!C79="","",'M&amp;VOrç'!C79)</f>
        <v/>
      </c>
      <c r="D75" s="438" t="str">
        <f>IF('M&amp;VOrç'!G79="","",'M&amp;VOrç'!G79)</f>
        <v/>
      </c>
      <c r="E75" s="437" t="str">
        <f>IF('M&amp;VOrç'!H79="","",'M&amp;VOrç'!H79)</f>
        <v/>
      </c>
      <c r="F75" s="453">
        <f>IF('M&amp;VOrç'!I79="","",'M&amp;VOrç'!I79)</f>
        <v>0</v>
      </c>
      <c r="G75" s="254">
        <f>IF('M&amp;VOrç'!J79="","",'M&amp;VOrç'!J79)</f>
        <v>0</v>
      </c>
      <c r="H75" s="19">
        <f t="shared" si="10"/>
        <v>0</v>
      </c>
      <c r="I75" s="18"/>
      <c r="J75" s="18"/>
      <c r="K75" s="19">
        <f t="shared" si="11"/>
        <v>0</v>
      </c>
    </row>
    <row r="76" spans="2:11" ht="15" customHeight="1" x14ac:dyDescent="0.35">
      <c r="B76" s="38">
        <v>71</v>
      </c>
      <c r="C76" s="436" t="str">
        <f>IF('M&amp;VOrç'!C80="","",'M&amp;VOrç'!C80)</f>
        <v/>
      </c>
      <c r="D76" s="438" t="str">
        <f>IF('M&amp;VOrç'!G80="","",'M&amp;VOrç'!G80)</f>
        <v/>
      </c>
      <c r="E76" s="437" t="str">
        <f>IF('M&amp;VOrç'!H80="","",'M&amp;VOrç'!H80)</f>
        <v/>
      </c>
      <c r="F76" s="453">
        <f>IF('M&amp;VOrç'!I80="","",'M&amp;VOrç'!I80)</f>
        <v>0</v>
      </c>
      <c r="G76" s="254">
        <f>IF('M&amp;VOrç'!J80="","",'M&amp;VOrç'!J80)</f>
        <v>0</v>
      </c>
      <c r="H76" s="19">
        <f t="shared" si="10"/>
        <v>0</v>
      </c>
      <c r="I76" s="18"/>
      <c r="J76" s="18"/>
      <c r="K76" s="19">
        <f t="shared" si="11"/>
        <v>0</v>
      </c>
    </row>
    <row r="77" spans="2:11" ht="15" customHeight="1" x14ac:dyDescent="0.35">
      <c r="B77" s="38">
        <v>72</v>
      </c>
      <c r="C77" s="436" t="str">
        <f>IF('M&amp;VOrç'!C81="","",'M&amp;VOrç'!C81)</f>
        <v/>
      </c>
      <c r="D77" s="438" t="str">
        <f>IF('M&amp;VOrç'!G81="","",'M&amp;VOrç'!G81)</f>
        <v/>
      </c>
      <c r="E77" s="437" t="str">
        <f>IF('M&amp;VOrç'!H81="","",'M&amp;VOrç'!H81)</f>
        <v/>
      </c>
      <c r="F77" s="453">
        <f>IF('M&amp;VOrç'!I81="","",'M&amp;VOrç'!I81)</f>
        <v>0</v>
      </c>
      <c r="G77" s="254">
        <f>IF('M&amp;VOrç'!J81="","",'M&amp;VOrç'!J81)</f>
        <v>0</v>
      </c>
      <c r="H77" s="19">
        <f t="shared" si="10"/>
        <v>0</v>
      </c>
      <c r="I77" s="18"/>
      <c r="J77" s="18"/>
      <c r="K77" s="19">
        <f t="shared" si="11"/>
        <v>0</v>
      </c>
    </row>
    <row r="78" spans="2:11" ht="15" customHeight="1" x14ac:dyDescent="0.35">
      <c r="B78" s="38">
        <v>73</v>
      </c>
      <c r="C78" s="436" t="str">
        <f>IF('M&amp;VOrç'!C82="","",'M&amp;VOrç'!C82)</f>
        <v/>
      </c>
      <c r="D78" s="438" t="str">
        <f>IF('M&amp;VOrç'!G82="","",'M&amp;VOrç'!G82)</f>
        <v/>
      </c>
      <c r="E78" s="437" t="str">
        <f>IF('M&amp;VOrç'!H82="","",'M&amp;VOrç'!H82)</f>
        <v/>
      </c>
      <c r="F78" s="453">
        <f>IF('M&amp;VOrç'!I82="","",'M&amp;VOrç'!I82)</f>
        <v>0</v>
      </c>
      <c r="G78" s="254">
        <f>IF('M&amp;VOrç'!J82="","",'M&amp;VOrç'!J82)</f>
        <v>0</v>
      </c>
      <c r="H78" s="19">
        <f t="shared" si="10"/>
        <v>0</v>
      </c>
      <c r="I78" s="18"/>
      <c r="J78" s="18"/>
      <c r="K78" s="19">
        <f t="shared" si="11"/>
        <v>0</v>
      </c>
    </row>
    <row r="79" spans="2:11" ht="15" customHeight="1" x14ac:dyDescent="0.35">
      <c r="B79" s="38">
        <v>74</v>
      </c>
      <c r="C79" s="436" t="str">
        <f>IF('M&amp;VOrç'!C83="","",'M&amp;VOrç'!C83)</f>
        <v/>
      </c>
      <c r="D79" s="438" t="str">
        <f>IF('M&amp;VOrç'!G83="","",'M&amp;VOrç'!G83)</f>
        <v/>
      </c>
      <c r="E79" s="437" t="str">
        <f>IF('M&amp;VOrç'!H83="","",'M&amp;VOrç'!H83)</f>
        <v/>
      </c>
      <c r="F79" s="453">
        <f>IF('M&amp;VOrç'!I83="","",'M&amp;VOrç'!I83)</f>
        <v>0</v>
      </c>
      <c r="G79" s="254">
        <f>IF('M&amp;VOrç'!J83="","",'M&amp;VOrç'!J83)</f>
        <v>0</v>
      </c>
      <c r="H79" s="19">
        <f t="shared" si="10"/>
        <v>0</v>
      </c>
      <c r="I79" s="18"/>
      <c r="J79" s="18"/>
      <c r="K79" s="19">
        <f t="shared" si="11"/>
        <v>0</v>
      </c>
    </row>
    <row r="80" spans="2:11" ht="15" customHeight="1" x14ac:dyDescent="0.35">
      <c r="B80" s="38">
        <v>75</v>
      </c>
      <c r="C80" s="436" t="str">
        <f>IF('M&amp;VOrç'!C84="","",'M&amp;VOrç'!C84)</f>
        <v/>
      </c>
      <c r="D80" s="438" t="str">
        <f>IF('M&amp;VOrç'!G84="","",'M&amp;VOrç'!G84)</f>
        <v/>
      </c>
      <c r="E80" s="437" t="str">
        <f>IF('M&amp;VOrç'!H84="","",'M&amp;VOrç'!H84)</f>
        <v/>
      </c>
      <c r="F80" s="453">
        <f>IF('M&amp;VOrç'!I84="","",'M&amp;VOrç'!I84)</f>
        <v>0</v>
      </c>
      <c r="G80" s="254">
        <f>IF('M&amp;VOrç'!J84="","",'M&amp;VOrç'!J84)</f>
        <v>0</v>
      </c>
      <c r="H80" s="19">
        <f t="shared" si="10"/>
        <v>0</v>
      </c>
      <c r="I80" s="18"/>
      <c r="J80" s="18"/>
      <c r="K80" s="19">
        <f t="shared" si="11"/>
        <v>0</v>
      </c>
    </row>
    <row r="81" spans="2:11" ht="15" customHeight="1" x14ac:dyDescent="0.35">
      <c r="B81" s="38">
        <v>76</v>
      </c>
      <c r="C81" s="436" t="str">
        <f>IF('M&amp;VOrç'!C85="","",'M&amp;VOrç'!C85)</f>
        <v/>
      </c>
      <c r="D81" s="438" t="str">
        <f>IF('M&amp;VOrç'!G85="","",'M&amp;VOrç'!G85)</f>
        <v/>
      </c>
      <c r="E81" s="437" t="str">
        <f>IF('M&amp;VOrç'!H85="","",'M&amp;VOrç'!H85)</f>
        <v/>
      </c>
      <c r="F81" s="453">
        <f>IF('M&amp;VOrç'!I85="","",'M&amp;VOrç'!I85)</f>
        <v>0</v>
      </c>
      <c r="G81" s="254">
        <f>IF('M&amp;VOrç'!J85="","",'M&amp;VOrç'!J85)</f>
        <v>0</v>
      </c>
      <c r="H81" s="19">
        <f t="shared" si="10"/>
        <v>0</v>
      </c>
      <c r="I81" s="18"/>
      <c r="J81" s="18"/>
      <c r="K81" s="19">
        <f t="shared" si="11"/>
        <v>0</v>
      </c>
    </row>
    <row r="82" spans="2:11" ht="15" customHeight="1" x14ac:dyDescent="0.35">
      <c r="B82" s="38">
        <v>77</v>
      </c>
      <c r="C82" s="436" t="str">
        <f>IF('M&amp;VOrç'!C86="","",'M&amp;VOrç'!C86)</f>
        <v/>
      </c>
      <c r="D82" s="438" t="str">
        <f>IF('M&amp;VOrç'!G86="","",'M&amp;VOrç'!G86)</f>
        <v/>
      </c>
      <c r="E82" s="437" t="str">
        <f>IF('M&amp;VOrç'!H86="","",'M&amp;VOrç'!H86)</f>
        <v/>
      </c>
      <c r="F82" s="453">
        <f>IF('M&amp;VOrç'!I86="","",'M&amp;VOrç'!I86)</f>
        <v>0</v>
      </c>
      <c r="G82" s="254">
        <f>IF('M&amp;VOrç'!J86="","",'M&amp;VOrç'!J86)</f>
        <v>0</v>
      </c>
      <c r="H82" s="19">
        <f t="shared" si="10"/>
        <v>0</v>
      </c>
      <c r="I82" s="18"/>
      <c r="J82" s="18"/>
      <c r="K82" s="19">
        <f t="shared" si="11"/>
        <v>0</v>
      </c>
    </row>
    <row r="83" spans="2:11" ht="15" customHeight="1" x14ac:dyDescent="0.35">
      <c r="B83" s="38">
        <v>78</v>
      </c>
      <c r="C83" s="436" t="str">
        <f>IF('M&amp;VOrç'!C87="","",'M&amp;VOrç'!C87)</f>
        <v/>
      </c>
      <c r="D83" s="438" t="str">
        <f>IF('M&amp;VOrç'!G87="","",'M&amp;VOrç'!G87)</f>
        <v/>
      </c>
      <c r="E83" s="437" t="str">
        <f>IF('M&amp;VOrç'!H87="","",'M&amp;VOrç'!H87)</f>
        <v/>
      </c>
      <c r="F83" s="453">
        <f>IF('M&amp;VOrç'!I87="","",'M&amp;VOrç'!I87)</f>
        <v>0</v>
      </c>
      <c r="G83" s="254">
        <f>IF('M&amp;VOrç'!J87="","",'M&amp;VOrç'!J87)</f>
        <v>0</v>
      </c>
      <c r="H83" s="19">
        <f t="shared" si="10"/>
        <v>0</v>
      </c>
      <c r="I83" s="18"/>
      <c r="J83" s="18"/>
      <c r="K83" s="19">
        <f t="shared" si="11"/>
        <v>0</v>
      </c>
    </row>
    <row r="84" spans="2:11" ht="15" customHeight="1" x14ac:dyDescent="0.35">
      <c r="B84" s="38">
        <v>79</v>
      </c>
      <c r="C84" s="436" t="str">
        <f>IF('M&amp;VOrç'!C88="","",'M&amp;VOrç'!C88)</f>
        <v/>
      </c>
      <c r="D84" s="438" t="str">
        <f>IF('M&amp;VOrç'!G88="","",'M&amp;VOrç'!G88)</f>
        <v/>
      </c>
      <c r="E84" s="437" t="str">
        <f>IF('M&amp;VOrç'!H88="","",'M&amp;VOrç'!H88)</f>
        <v/>
      </c>
      <c r="F84" s="453">
        <f>IF('M&amp;VOrç'!I88="","",'M&amp;VOrç'!I88)</f>
        <v>0</v>
      </c>
      <c r="G84" s="254">
        <f>IF('M&amp;VOrç'!J88="","",'M&amp;VOrç'!J88)</f>
        <v>0</v>
      </c>
      <c r="H84" s="19">
        <f t="shared" si="10"/>
        <v>0</v>
      </c>
      <c r="I84" s="18"/>
      <c r="J84" s="18"/>
      <c r="K84" s="19">
        <f t="shared" si="11"/>
        <v>0</v>
      </c>
    </row>
    <row r="85" spans="2:11" ht="15" customHeight="1" x14ac:dyDescent="0.35">
      <c r="B85" s="38">
        <v>80</v>
      </c>
      <c r="C85" s="436" t="str">
        <f>IF('M&amp;VOrç'!C89="","",'M&amp;VOrç'!C89)</f>
        <v/>
      </c>
      <c r="D85" s="438" t="str">
        <f>IF('M&amp;VOrç'!G89="","",'M&amp;VOrç'!G89)</f>
        <v/>
      </c>
      <c r="E85" s="437" t="str">
        <f>IF('M&amp;VOrç'!H89="","",'M&amp;VOrç'!H89)</f>
        <v/>
      </c>
      <c r="F85" s="453">
        <f>IF('M&amp;VOrç'!I89="","",'M&amp;VOrç'!I89)</f>
        <v>0</v>
      </c>
      <c r="G85" s="254">
        <f>IF('M&amp;VOrç'!J89="","",'M&amp;VOrç'!J89)</f>
        <v>0</v>
      </c>
      <c r="H85" s="19">
        <f t="shared" si="10"/>
        <v>0</v>
      </c>
      <c r="I85" s="18"/>
      <c r="J85" s="18"/>
      <c r="K85" s="19">
        <f t="shared" si="11"/>
        <v>0</v>
      </c>
    </row>
    <row r="86" spans="2:11" ht="15" customHeight="1" x14ac:dyDescent="0.35">
      <c r="B86" s="38">
        <v>81</v>
      </c>
      <c r="C86" s="436" t="str">
        <f>IF('M&amp;VOrç'!C90="","",'M&amp;VOrç'!C90)</f>
        <v/>
      </c>
      <c r="D86" s="438" t="str">
        <f>IF('M&amp;VOrç'!G90="","",'M&amp;VOrç'!G90)</f>
        <v/>
      </c>
      <c r="E86" s="437" t="str">
        <f>IF('M&amp;VOrç'!H90="","",'M&amp;VOrç'!H90)</f>
        <v/>
      </c>
      <c r="F86" s="453">
        <f>IF('M&amp;VOrç'!I90="","",'M&amp;VOrç'!I90)</f>
        <v>0</v>
      </c>
      <c r="G86" s="254">
        <f>IF('M&amp;VOrç'!J90="","",'M&amp;VOrç'!J90)</f>
        <v>0</v>
      </c>
      <c r="H86" s="19">
        <f t="shared" si="10"/>
        <v>0</v>
      </c>
      <c r="I86" s="18"/>
      <c r="J86" s="18"/>
      <c r="K86" s="19">
        <f t="shared" si="11"/>
        <v>0</v>
      </c>
    </row>
    <row r="87" spans="2:11" ht="15" customHeight="1" x14ac:dyDescent="0.35">
      <c r="B87" s="38">
        <v>82</v>
      </c>
      <c r="C87" s="436" t="str">
        <f>IF('M&amp;VOrç'!C91="","",'M&amp;VOrç'!C91)</f>
        <v/>
      </c>
      <c r="D87" s="438" t="str">
        <f>IF('M&amp;VOrç'!G91="","",'M&amp;VOrç'!G91)</f>
        <v/>
      </c>
      <c r="E87" s="437" t="str">
        <f>IF('M&amp;VOrç'!H91="","",'M&amp;VOrç'!H91)</f>
        <v/>
      </c>
      <c r="F87" s="453">
        <f>IF('M&amp;VOrç'!I91="","",'M&amp;VOrç'!I91)</f>
        <v>0</v>
      </c>
      <c r="G87" s="254">
        <f>IF('M&amp;VOrç'!J91="","",'M&amp;VOrç'!J91)</f>
        <v>0</v>
      </c>
      <c r="H87" s="19">
        <f t="shared" si="10"/>
        <v>0</v>
      </c>
      <c r="I87" s="18"/>
      <c r="J87" s="18"/>
      <c r="K87" s="19">
        <f t="shared" si="11"/>
        <v>0</v>
      </c>
    </row>
    <row r="88" spans="2:11" ht="15" customHeight="1" x14ac:dyDescent="0.35">
      <c r="B88" s="38">
        <v>83</v>
      </c>
      <c r="C88" s="436" t="str">
        <f>IF('M&amp;VOrç'!C92="","",'M&amp;VOrç'!C92)</f>
        <v/>
      </c>
      <c r="D88" s="438" t="str">
        <f>IF('M&amp;VOrç'!G92="","",'M&amp;VOrç'!G92)</f>
        <v/>
      </c>
      <c r="E88" s="437" t="str">
        <f>IF('M&amp;VOrç'!H92="","",'M&amp;VOrç'!H92)</f>
        <v/>
      </c>
      <c r="F88" s="453">
        <f>IF('M&amp;VOrç'!I92="","",'M&amp;VOrç'!I92)</f>
        <v>0</v>
      </c>
      <c r="G88" s="254">
        <f>IF('M&amp;VOrç'!J92="","",'M&amp;VOrç'!J92)</f>
        <v>0</v>
      </c>
      <c r="H88" s="19">
        <f t="shared" si="10"/>
        <v>0</v>
      </c>
      <c r="I88" s="18"/>
      <c r="J88" s="18"/>
      <c r="K88" s="19">
        <f t="shared" si="11"/>
        <v>0</v>
      </c>
    </row>
    <row r="89" spans="2:11" ht="15" customHeight="1" x14ac:dyDescent="0.35">
      <c r="B89" s="38">
        <v>84</v>
      </c>
      <c r="C89" s="436" t="str">
        <f>IF('M&amp;VOrç'!C93="","",'M&amp;VOrç'!C93)</f>
        <v/>
      </c>
      <c r="D89" s="438" t="str">
        <f>IF('M&amp;VOrç'!G93="","",'M&amp;VOrç'!G93)</f>
        <v/>
      </c>
      <c r="E89" s="437" t="str">
        <f>IF('M&amp;VOrç'!H93="","",'M&amp;VOrç'!H93)</f>
        <v/>
      </c>
      <c r="F89" s="453">
        <f>IF('M&amp;VOrç'!I93="","",'M&amp;VOrç'!I93)</f>
        <v>0</v>
      </c>
      <c r="G89" s="254">
        <f>IF('M&amp;VOrç'!J93="","",'M&amp;VOrç'!J93)</f>
        <v>0</v>
      </c>
      <c r="H89" s="19">
        <f t="shared" si="10"/>
        <v>0</v>
      </c>
      <c r="I89" s="18"/>
      <c r="J89" s="18"/>
      <c r="K89" s="19">
        <f t="shared" si="11"/>
        <v>0</v>
      </c>
    </row>
    <row r="90" spans="2:11" ht="15" customHeight="1" x14ac:dyDescent="0.35">
      <c r="B90" s="38">
        <v>85</v>
      </c>
      <c r="C90" s="436" t="str">
        <f>IF('M&amp;VOrç'!C94="","",'M&amp;VOrç'!C94)</f>
        <v/>
      </c>
      <c r="D90" s="438" t="str">
        <f>IF('M&amp;VOrç'!G94="","",'M&amp;VOrç'!G94)</f>
        <v/>
      </c>
      <c r="E90" s="437" t="str">
        <f>IF('M&amp;VOrç'!H94="","",'M&amp;VOrç'!H94)</f>
        <v/>
      </c>
      <c r="F90" s="453">
        <f>IF('M&amp;VOrç'!I94="","",'M&amp;VOrç'!I94)</f>
        <v>0</v>
      </c>
      <c r="G90" s="254">
        <f>IF('M&amp;VOrç'!J94="","",'M&amp;VOrç'!J94)</f>
        <v>0</v>
      </c>
      <c r="H90" s="19">
        <f t="shared" si="10"/>
        <v>0</v>
      </c>
      <c r="I90" s="18"/>
      <c r="J90" s="18"/>
      <c r="K90" s="19">
        <f t="shared" si="11"/>
        <v>0</v>
      </c>
    </row>
    <row r="91" spans="2:11" ht="15" customHeight="1" x14ac:dyDescent="0.35">
      <c r="B91" s="38">
        <v>86</v>
      </c>
      <c r="C91" s="436" t="str">
        <f>IF('M&amp;VOrç'!C95="","",'M&amp;VOrç'!C95)</f>
        <v/>
      </c>
      <c r="D91" s="438" t="str">
        <f>IF('M&amp;VOrç'!G95="","",'M&amp;VOrç'!G95)</f>
        <v/>
      </c>
      <c r="E91" s="437" t="str">
        <f>IF('M&amp;VOrç'!H95="","",'M&amp;VOrç'!H95)</f>
        <v/>
      </c>
      <c r="F91" s="453">
        <f>IF('M&amp;VOrç'!I95="","",'M&amp;VOrç'!I95)</f>
        <v>0</v>
      </c>
      <c r="G91" s="254">
        <f>IF('M&amp;VOrç'!J95="","",'M&amp;VOrç'!J95)</f>
        <v>0</v>
      </c>
      <c r="H91" s="19">
        <f t="shared" si="10"/>
        <v>0</v>
      </c>
      <c r="I91" s="18"/>
      <c r="J91" s="18"/>
      <c r="K91" s="19">
        <f t="shared" si="11"/>
        <v>0</v>
      </c>
    </row>
    <row r="92" spans="2:11" ht="15" customHeight="1" x14ac:dyDescent="0.35">
      <c r="B92" s="38">
        <v>87</v>
      </c>
      <c r="C92" s="436" t="str">
        <f>IF('M&amp;VOrç'!C96="","",'M&amp;VOrç'!C96)</f>
        <v/>
      </c>
      <c r="D92" s="438" t="str">
        <f>IF('M&amp;VOrç'!G96="","",'M&amp;VOrç'!G96)</f>
        <v/>
      </c>
      <c r="E92" s="437" t="str">
        <f>IF('M&amp;VOrç'!H96="","",'M&amp;VOrç'!H96)</f>
        <v/>
      </c>
      <c r="F92" s="453">
        <f>IF('M&amp;VOrç'!I96="","",'M&amp;VOrç'!I96)</f>
        <v>0</v>
      </c>
      <c r="G92" s="254">
        <f>IF('M&amp;VOrç'!J96="","",'M&amp;VOrç'!J96)</f>
        <v>0</v>
      </c>
      <c r="H92" s="19">
        <f t="shared" si="10"/>
        <v>0</v>
      </c>
      <c r="I92" s="18"/>
      <c r="J92" s="18"/>
      <c r="K92" s="19">
        <f t="shared" si="11"/>
        <v>0</v>
      </c>
    </row>
    <row r="93" spans="2:11" ht="15" customHeight="1" x14ac:dyDescent="0.35">
      <c r="B93" s="38">
        <v>88</v>
      </c>
      <c r="C93" s="436" t="str">
        <f>IF('M&amp;VOrç'!C97="","",'M&amp;VOrç'!C97)</f>
        <v/>
      </c>
      <c r="D93" s="438" t="str">
        <f>IF('M&amp;VOrç'!G97="","",'M&amp;VOrç'!G97)</f>
        <v/>
      </c>
      <c r="E93" s="437" t="str">
        <f>IF('M&amp;VOrç'!H97="","",'M&amp;VOrç'!H97)</f>
        <v/>
      </c>
      <c r="F93" s="453">
        <f>IF('M&amp;VOrç'!I97="","",'M&amp;VOrç'!I97)</f>
        <v>0</v>
      </c>
      <c r="G93" s="254">
        <f>IF('M&amp;VOrç'!J97="","",'M&amp;VOrç'!J97)</f>
        <v>0</v>
      </c>
      <c r="H93" s="19">
        <f t="shared" si="10"/>
        <v>0</v>
      </c>
      <c r="I93" s="18"/>
      <c r="J93" s="18"/>
      <c r="K93" s="19">
        <f t="shared" si="11"/>
        <v>0</v>
      </c>
    </row>
    <row r="94" spans="2:11" ht="15" customHeight="1" x14ac:dyDescent="0.35">
      <c r="B94" s="38">
        <v>89</v>
      </c>
      <c r="C94" s="436" t="str">
        <f>IF('M&amp;VOrç'!C98="","",'M&amp;VOrç'!C98)</f>
        <v/>
      </c>
      <c r="D94" s="438" t="str">
        <f>IF('M&amp;VOrç'!G98="","",'M&amp;VOrç'!G98)</f>
        <v/>
      </c>
      <c r="E94" s="437" t="str">
        <f>IF('M&amp;VOrç'!H98="","",'M&amp;VOrç'!H98)</f>
        <v/>
      </c>
      <c r="F94" s="453">
        <f>IF('M&amp;VOrç'!I98="","",'M&amp;VOrç'!I98)</f>
        <v>0</v>
      </c>
      <c r="G94" s="254">
        <f>IF('M&amp;VOrç'!J98="","",'M&amp;VOrç'!J98)</f>
        <v>0</v>
      </c>
      <c r="H94" s="19">
        <f t="shared" si="10"/>
        <v>0</v>
      </c>
      <c r="I94" s="18"/>
      <c r="J94" s="18"/>
      <c r="K94" s="19">
        <f t="shared" si="11"/>
        <v>0</v>
      </c>
    </row>
    <row r="95" spans="2:11" ht="15" customHeight="1" x14ac:dyDescent="0.35">
      <c r="B95" s="38">
        <v>90</v>
      </c>
      <c r="C95" s="436" t="str">
        <f>IF('M&amp;VOrç'!C99="","",'M&amp;VOrç'!C99)</f>
        <v/>
      </c>
      <c r="D95" s="438" t="str">
        <f>IF('M&amp;VOrç'!G99="","",'M&amp;VOrç'!G99)</f>
        <v/>
      </c>
      <c r="E95" s="437" t="str">
        <f>IF('M&amp;VOrç'!H99="","",'M&amp;VOrç'!H99)</f>
        <v/>
      </c>
      <c r="F95" s="453">
        <f>IF('M&amp;VOrç'!I99="","",'M&amp;VOrç'!I99)</f>
        <v>0</v>
      </c>
      <c r="G95" s="254">
        <f>IF('M&amp;VOrç'!J99="","",'M&amp;VOrç'!J99)</f>
        <v>0</v>
      </c>
      <c r="H95" s="19">
        <f t="shared" si="10"/>
        <v>0</v>
      </c>
      <c r="I95" s="18"/>
      <c r="J95" s="18"/>
      <c r="K95" s="19">
        <f t="shared" si="11"/>
        <v>0</v>
      </c>
    </row>
    <row r="96" spans="2:11" ht="15" customHeight="1" x14ac:dyDescent="0.35">
      <c r="B96" s="38">
        <v>91</v>
      </c>
      <c r="C96" s="436" t="str">
        <f>IF('M&amp;VOrç'!C100="","",'M&amp;VOrç'!C100)</f>
        <v/>
      </c>
      <c r="D96" s="438" t="str">
        <f>IF('M&amp;VOrç'!G100="","",'M&amp;VOrç'!G100)</f>
        <v/>
      </c>
      <c r="E96" s="437" t="str">
        <f>IF('M&amp;VOrç'!H100="","",'M&amp;VOrç'!H100)</f>
        <v/>
      </c>
      <c r="F96" s="453">
        <f>IF('M&amp;VOrç'!I100="","",'M&amp;VOrç'!I100)</f>
        <v>0</v>
      </c>
      <c r="G96" s="254">
        <f>IF('M&amp;VOrç'!J100="","",'M&amp;VOrç'!J100)</f>
        <v>0</v>
      </c>
      <c r="H96" s="19">
        <f t="shared" si="10"/>
        <v>0</v>
      </c>
      <c r="I96" s="18"/>
      <c r="J96" s="18"/>
      <c r="K96" s="19">
        <f t="shared" si="11"/>
        <v>0</v>
      </c>
    </row>
    <row r="97" spans="2:11" ht="15" customHeight="1" x14ac:dyDescent="0.35">
      <c r="B97" s="38">
        <v>92</v>
      </c>
      <c r="C97" s="436" t="str">
        <f>IF('M&amp;VOrç'!C101="","",'M&amp;VOrç'!C101)</f>
        <v/>
      </c>
      <c r="D97" s="438" t="str">
        <f>IF('M&amp;VOrç'!G101="","",'M&amp;VOrç'!G101)</f>
        <v/>
      </c>
      <c r="E97" s="437" t="str">
        <f>IF('M&amp;VOrç'!H101="","",'M&amp;VOrç'!H101)</f>
        <v/>
      </c>
      <c r="F97" s="453">
        <f>IF('M&amp;VOrç'!I101="","",'M&amp;VOrç'!I101)</f>
        <v>0</v>
      </c>
      <c r="G97" s="254">
        <f>IF('M&amp;VOrç'!J101="","",'M&amp;VOrç'!J101)</f>
        <v>0</v>
      </c>
      <c r="H97" s="19">
        <f t="shared" si="10"/>
        <v>0</v>
      </c>
      <c r="I97" s="18"/>
      <c r="J97" s="18"/>
      <c r="K97" s="19">
        <f t="shared" si="11"/>
        <v>0</v>
      </c>
    </row>
    <row r="98" spans="2:11" ht="15" customHeight="1" x14ac:dyDescent="0.35">
      <c r="B98" s="38">
        <v>93</v>
      </c>
      <c r="C98" s="436" t="str">
        <f>IF('M&amp;VOrç'!C102="","",'M&amp;VOrç'!C102)</f>
        <v/>
      </c>
      <c r="D98" s="438" t="str">
        <f>IF('M&amp;VOrç'!G102="","",'M&amp;VOrç'!G102)</f>
        <v/>
      </c>
      <c r="E98" s="437" t="str">
        <f>IF('M&amp;VOrç'!H102="","",'M&amp;VOrç'!H102)</f>
        <v/>
      </c>
      <c r="F98" s="453">
        <f>IF('M&amp;VOrç'!I102="","",'M&amp;VOrç'!I102)</f>
        <v>0</v>
      </c>
      <c r="G98" s="254">
        <f>IF('M&amp;VOrç'!J102="","",'M&amp;VOrç'!J102)</f>
        <v>0</v>
      </c>
      <c r="H98" s="19">
        <f t="shared" si="10"/>
        <v>0</v>
      </c>
      <c r="I98" s="18"/>
      <c r="J98" s="18"/>
      <c r="K98" s="19">
        <f t="shared" si="11"/>
        <v>0</v>
      </c>
    </row>
    <row r="99" spans="2:11" ht="15" customHeight="1" x14ac:dyDescent="0.35">
      <c r="B99" s="38">
        <v>94</v>
      </c>
      <c r="C99" s="436" t="str">
        <f>IF('M&amp;VOrç'!C103="","",'M&amp;VOrç'!C103)</f>
        <v/>
      </c>
      <c r="D99" s="438" t="str">
        <f>IF('M&amp;VOrç'!G103="","",'M&amp;VOrç'!G103)</f>
        <v/>
      </c>
      <c r="E99" s="437" t="str">
        <f>IF('M&amp;VOrç'!H103="","",'M&amp;VOrç'!H103)</f>
        <v/>
      </c>
      <c r="F99" s="453">
        <f>IF('M&amp;VOrç'!I103="","",'M&amp;VOrç'!I103)</f>
        <v>0</v>
      </c>
      <c r="G99" s="254">
        <f>IF('M&amp;VOrç'!J103="","",'M&amp;VOrç'!J103)</f>
        <v>0</v>
      </c>
      <c r="H99" s="19">
        <f t="shared" si="10"/>
        <v>0</v>
      </c>
      <c r="I99" s="18"/>
      <c r="J99" s="18"/>
      <c r="K99" s="19">
        <f t="shared" si="11"/>
        <v>0</v>
      </c>
    </row>
    <row r="100" spans="2:11" ht="15" customHeight="1" x14ac:dyDescent="0.35">
      <c r="B100" s="38">
        <v>95</v>
      </c>
      <c r="C100" s="436" t="str">
        <f>IF('M&amp;VOrç'!C104="","",'M&amp;VOrç'!C104)</f>
        <v/>
      </c>
      <c r="D100" s="438" t="str">
        <f>IF('M&amp;VOrç'!G104="","",'M&amp;VOrç'!G104)</f>
        <v/>
      </c>
      <c r="E100" s="437" t="str">
        <f>IF('M&amp;VOrç'!H104="","",'M&amp;VOrç'!H104)</f>
        <v/>
      </c>
      <c r="F100" s="453">
        <f>IF('M&amp;VOrç'!I104="","",'M&amp;VOrç'!I104)</f>
        <v>0</v>
      </c>
      <c r="G100" s="254">
        <f>IF('M&amp;VOrç'!J104="","",'M&amp;VOrç'!J104)</f>
        <v>0</v>
      </c>
      <c r="H100" s="19">
        <f t="shared" si="10"/>
        <v>0</v>
      </c>
      <c r="I100" s="18"/>
      <c r="J100" s="18"/>
      <c r="K100" s="19">
        <f t="shared" si="11"/>
        <v>0</v>
      </c>
    </row>
    <row r="101" spans="2:11" ht="15" customHeight="1" x14ac:dyDescent="0.35">
      <c r="B101" s="38">
        <v>96</v>
      </c>
      <c r="C101" s="436" t="str">
        <f>IF('M&amp;VOrç'!C105="","",'M&amp;VOrç'!C105)</f>
        <v/>
      </c>
      <c r="D101" s="438" t="str">
        <f>IF('M&amp;VOrç'!G105="","",'M&amp;VOrç'!G105)</f>
        <v/>
      </c>
      <c r="E101" s="437" t="str">
        <f>IF('M&amp;VOrç'!H105="","",'M&amp;VOrç'!H105)</f>
        <v/>
      </c>
      <c r="F101" s="453">
        <f>IF('M&amp;VOrç'!I105="","",'M&amp;VOrç'!I105)</f>
        <v>0</v>
      </c>
      <c r="G101" s="254">
        <f>IF('M&amp;VOrç'!J105="","",'M&amp;VOrç'!J105)</f>
        <v>0</v>
      </c>
      <c r="H101" s="19">
        <f t="shared" si="10"/>
        <v>0</v>
      </c>
      <c r="I101" s="18"/>
      <c r="J101" s="18"/>
      <c r="K101" s="19">
        <f t="shared" si="11"/>
        <v>0</v>
      </c>
    </row>
    <row r="102" spans="2:11" ht="15" customHeight="1" x14ac:dyDescent="0.35">
      <c r="B102" s="38">
        <v>97</v>
      </c>
      <c r="C102" s="436" t="str">
        <f>IF('M&amp;VOrç'!C106="","",'M&amp;VOrç'!C106)</f>
        <v/>
      </c>
      <c r="D102" s="438" t="str">
        <f>IF('M&amp;VOrç'!G106="","",'M&amp;VOrç'!G106)</f>
        <v/>
      </c>
      <c r="E102" s="437" t="str">
        <f>IF('M&amp;VOrç'!H106="","",'M&amp;VOrç'!H106)</f>
        <v/>
      </c>
      <c r="F102" s="453">
        <f>IF('M&amp;VOrç'!I106="","",'M&amp;VOrç'!I106)</f>
        <v>0</v>
      </c>
      <c r="G102" s="254">
        <f>IF('M&amp;VOrç'!J106="","",'M&amp;VOrç'!J106)</f>
        <v>0</v>
      </c>
      <c r="H102" s="19">
        <f t="shared" si="10"/>
        <v>0</v>
      </c>
      <c r="I102" s="18"/>
      <c r="J102" s="18"/>
      <c r="K102" s="19">
        <f t="shared" si="11"/>
        <v>0</v>
      </c>
    </row>
    <row r="103" spans="2:11" ht="15" customHeight="1" x14ac:dyDescent="0.35">
      <c r="B103" s="38">
        <v>98</v>
      </c>
      <c r="C103" s="436" t="str">
        <f>IF('M&amp;VOrç'!C107="","",'M&amp;VOrç'!C107)</f>
        <v/>
      </c>
      <c r="D103" s="438" t="str">
        <f>IF('M&amp;VOrç'!G107="","",'M&amp;VOrç'!G107)</f>
        <v/>
      </c>
      <c r="E103" s="437" t="str">
        <f>IF('M&amp;VOrç'!H107="","",'M&amp;VOrç'!H107)</f>
        <v/>
      </c>
      <c r="F103" s="453">
        <f>IF('M&amp;VOrç'!I107="","",'M&amp;VOrç'!I107)</f>
        <v>0</v>
      </c>
      <c r="G103" s="254">
        <f>IF('M&amp;VOrç'!J107="","",'M&amp;VOrç'!J107)</f>
        <v>0</v>
      </c>
      <c r="H103" s="19">
        <f t="shared" si="10"/>
        <v>0</v>
      </c>
      <c r="I103" s="18"/>
      <c r="J103" s="18"/>
      <c r="K103" s="19">
        <f t="shared" si="11"/>
        <v>0</v>
      </c>
    </row>
    <row r="104" spans="2:11" ht="15" customHeight="1" x14ac:dyDescent="0.35">
      <c r="B104" s="38">
        <v>99</v>
      </c>
      <c r="C104" s="436" t="str">
        <f>IF('M&amp;VOrç'!C108="","",'M&amp;VOrç'!C108)</f>
        <v/>
      </c>
      <c r="D104" s="438" t="str">
        <f>IF('M&amp;VOrç'!G108="","",'M&amp;VOrç'!G108)</f>
        <v/>
      </c>
      <c r="E104" s="437" t="str">
        <f>IF('M&amp;VOrç'!H108="","",'M&amp;VOrç'!H108)</f>
        <v/>
      </c>
      <c r="F104" s="453">
        <f>IF('M&amp;VOrç'!I108="","",'M&amp;VOrç'!I108)</f>
        <v>0</v>
      </c>
      <c r="G104" s="254">
        <f>IF('M&amp;VOrç'!J108="","",'M&amp;VOrç'!J108)</f>
        <v>0</v>
      </c>
      <c r="H104" s="19">
        <f t="shared" si="10"/>
        <v>0</v>
      </c>
      <c r="I104" s="18"/>
      <c r="J104" s="18"/>
      <c r="K104" s="19">
        <f t="shared" si="11"/>
        <v>0</v>
      </c>
    </row>
    <row r="105" spans="2:11" ht="15" customHeight="1" x14ac:dyDescent="0.35">
      <c r="B105" s="38">
        <v>100</v>
      </c>
      <c r="C105" s="436" t="str">
        <f>IF('M&amp;VOrç'!C109="","",'M&amp;VOrç'!C109)</f>
        <v/>
      </c>
      <c r="D105" s="438" t="str">
        <f>IF('M&amp;VOrç'!G109="","",'M&amp;VOrç'!G109)</f>
        <v/>
      </c>
      <c r="E105" s="437" t="str">
        <f>IF('M&amp;VOrç'!H109="","",'M&amp;VOrç'!H109)</f>
        <v/>
      </c>
      <c r="F105" s="453">
        <f>IF('M&amp;VOrç'!I109="","",'M&amp;VOrç'!I109)</f>
        <v>0</v>
      </c>
      <c r="G105" s="254">
        <f>IF('M&amp;VOrç'!J109="","",'M&amp;VOrç'!J109)</f>
        <v>0</v>
      </c>
      <c r="H105" s="19">
        <f t="shared" si="0"/>
        <v>0</v>
      </c>
      <c r="I105" s="18"/>
      <c r="J105" s="18"/>
      <c r="K105" s="19">
        <f t="shared" si="1"/>
        <v>0</v>
      </c>
    </row>
    <row r="106" spans="2:11" s="67" customFormat="1" ht="15" customHeight="1" x14ac:dyDescent="0.35">
      <c r="B106" s="69"/>
      <c r="C106" s="74" t="s">
        <v>704</v>
      </c>
      <c r="D106" s="74"/>
      <c r="E106" s="74"/>
      <c r="F106" s="74"/>
      <c r="G106" s="73"/>
      <c r="H106" s="624">
        <f>SUM(H6:H105)</f>
        <v>0</v>
      </c>
      <c r="I106" s="134">
        <f>SUM(I6:I105)</f>
        <v>0</v>
      </c>
      <c r="J106" s="134">
        <f>SUM(J6:J105)</f>
        <v>0</v>
      </c>
      <c r="K106" s="134">
        <f>SUM(K6:K105)</f>
        <v>0</v>
      </c>
    </row>
    <row r="107" spans="2:11" ht="15" customHeight="1" x14ac:dyDescent="0.35">
      <c r="B107" s="442" t="s">
        <v>702</v>
      </c>
      <c r="C107" s="443"/>
      <c r="D107" s="443"/>
      <c r="E107" s="443"/>
      <c r="F107" s="443"/>
      <c r="G107" s="459"/>
      <c r="H107" s="444" t="s">
        <v>99</v>
      </c>
      <c r="I107" s="444"/>
      <c r="J107" s="444"/>
      <c r="K107" s="444"/>
    </row>
    <row r="108" spans="2:11" ht="15" customHeight="1" x14ac:dyDescent="0.35">
      <c r="B108" s="446"/>
      <c r="C108" s="447" t="s">
        <v>95</v>
      </c>
      <c r="D108" s="435" t="s">
        <v>135</v>
      </c>
      <c r="E108" s="435" t="s">
        <v>131</v>
      </c>
      <c r="F108" s="435" t="s">
        <v>130</v>
      </c>
      <c r="G108" s="435" t="s">
        <v>106</v>
      </c>
      <c r="H108" s="435" t="s">
        <v>383</v>
      </c>
      <c r="I108" s="246" t="s">
        <v>137</v>
      </c>
      <c r="J108" s="246" t="s">
        <v>138</v>
      </c>
      <c r="K108" s="247" t="s">
        <v>132</v>
      </c>
    </row>
    <row r="109" spans="2:11" ht="15" customHeight="1" x14ac:dyDescent="0.35">
      <c r="B109" s="38">
        <v>1</v>
      </c>
      <c r="C109" s="436" t="str">
        <f>IF('M&amp;VOrç'!C112="","",'M&amp;VOrç'!C112)</f>
        <v/>
      </c>
      <c r="D109" s="438" t="str">
        <f>IF('M&amp;VOrç'!G112="","",'M&amp;VOrç'!G112)</f>
        <v/>
      </c>
      <c r="E109" s="437" t="str">
        <f>IF('M&amp;VOrç'!H112="","",'M&amp;VOrç'!H112)</f>
        <v/>
      </c>
      <c r="F109" s="453">
        <f>IF('M&amp;VOrç'!I112="","",'M&amp;VOrç'!I112)</f>
        <v>0</v>
      </c>
      <c r="G109" s="254">
        <f>IF('M&amp;VOrç'!J112="","",'M&amp;VOrç'!J112)</f>
        <v>0</v>
      </c>
      <c r="H109" s="19">
        <f>K109-I109-J109</f>
        <v>0</v>
      </c>
      <c r="I109" s="18"/>
      <c r="J109" s="18"/>
      <c r="K109" s="19">
        <f>F109*G109</f>
        <v>0</v>
      </c>
    </row>
    <row r="110" spans="2:11" ht="15" customHeight="1" x14ac:dyDescent="0.35">
      <c r="B110" s="38">
        <v>2</v>
      </c>
      <c r="C110" s="436" t="str">
        <f>IF('M&amp;VOrç'!C113="","",'M&amp;VOrç'!C113)</f>
        <v/>
      </c>
      <c r="D110" s="438" t="str">
        <f>IF('M&amp;VOrç'!G113="","",'M&amp;VOrç'!G113)</f>
        <v/>
      </c>
      <c r="E110" s="437" t="str">
        <f>IF('M&amp;VOrç'!H113="","",'M&amp;VOrç'!H113)</f>
        <v/>
      </c>
      <c r="F110" s="453">
        <f>IF('M&amp;VOrç'!I113="","",'M&amp;VOrç'!I113)</f>
        <v>0</v>
      </c>
      <c r="G110" s="254">
        <f>IF('M&amp;VOrç'!J113="","",'M&amp;VOrç'!J113)</f>
        <v>0</v>
      </c>
      <c r="H110" s="19">
        <f t="shared" ref="H110:H208" si="12">K110-I110-J110</f>
        <v>0</v>
      </c>
      <c r="I110" s="18"/>
      <c r="J110" s="18"/>
      <c r="K110" s="19">
        <f t="shared" ref="K110:K208" si="13">F110*G110</f>
        <v>0</v>
      </c>
    </row>
    <row r="111" spans="2:11" ht="15" customHeight="1" x14ac:dyDescent="0.35">
      <c r="B111" s="38">
        <v>3</v>
      </c>
      <c r="C111" s="436" t="str">
        <f>IF('M&amp;VOrç'!C114="","",'M&amp;VOrç'!C114)</f>
        <v/>
      </c>
      <c r="D111" s="438" t="str">
        <f>IF('M&amp;VOrç'!G114="","",'M&amp;VOrç'!G114)</f>
        <v/>
      </c>
      <c r="E111" s="437" t="str">
        <f>IF('M&amp;VOrç'!H114="","",'M&amp;VOrç'!H114)</f>
        <v/>
      </c>
      <c r="F111" s="453">
        <f>IF('M&amp;VOrç'!I114="","",'M&amp;VOrç'!I114)</f>
        <v>0</v>
      </c>
      <c r="G111" s="254">
        <f>IF('M&amp;VOrç'!J114="","",'M&amp;VOrç'!J114)</f>
        <v>0</v>
      </c>
      <c r="H111" s="19">
        <f t="shared" si="12"/>
        <v>0</v>
      </c>
      <c r="I111" s="18"/>
      <c r="J111" s="18"/>
      <c r="K111" s="19">
        <f t="shared" si="13"/>
        <v>0</v>
      </c>
    </row>
    <row r="112" spans="2:11" ht="15" customHeight="1" x14ac:dyDescent="0.35">
      <c r="B112" s="38">
        <v>4</v>
      </c>
      <c r="C112" s="436" t="str">
        <f>IF('M&amp;VOrç'!C115="","",'M&amp;VOrç'!C115)</f>
        <v/>
      </c>
      <c r="D112" s="438" t="str">
        <f>IF('M&amp;VOrç'!G115="","",'M&amp;VOrç'!G115)</f>
        <v/>
      </c>
      <c r="E112" s="437" t="str">
        <f>IF('M&amp;VOrç'!H115="","",'M&amp;VOrç'!H115)</f>
        <v/>
      </c>
      <c r="F112" s="453">
        <f>IF('M&amp;VOrç'!I115="","",'M&amp;VOrç'!I115)</f>
        <v>0</v>
      </c>
      <c r="G112" s="254">
        <f>IF('M&amp;VOrç'!J115="","",'M&amp;VOrç'!J115)</f>
        <v>0</v>
      </c>
      <c r="H112" s="19">
        <f t="shared" si="12"/>
        <v>0</v>
      </c>
      <c r="I112" s="18"/>
      <c r="J112" s="18"/>
      <c r="K112" s="19">
        <f t="shared" si="13"/>
        <v>0</v>
      </c>
    </row>
    <row r="113" spans="2:11" ht="15" customHeight="1" x14ac:dyDescent="0.35">
      <c r="B113" s="38">
        <v>5</v>
      </c>
      <c r="C113" s="436" t="str">
        <f>IF('M&amp;VOrç'!C116="","",'M&amp;VOrç'!C116)</f>
        <v/>
      </c>
      <c r="D113" s="438" t="str">
        <f>IF('M&amp;VOrç'!G116="","",'M&amp;VOrç'!G116)</f>
        <v/>
      </c>
      <c r="E113" s="437" t="str">
        <f>IF('M&amp;VOrç'!H116="","",'M&amp;VOrç'!H116)</f>
        <v/>
      </c>
      <c r="F113" s="453">
        <f>IF('M&amp;VOrç'!I116="","",'M&amp;VOrç'!I116)</f>
        <v>0</v>
      </c>
      <c r="G113" s="254">
        <f>IF('M&amp;VOrç'!J116="","",'M&amp;VOrç'!J116)</f>
        <v>0</v>
      </c>
      <c r="H113" s="19">
        <f t="shared" si="12"/>
        <v>0</v>
      </c>
      <c r="I113" s="18"/>
      <c r="J113" s="18"/>
      <c r="K113" s="19">
        <f t="shared" si="13"/>
        <v>0</v>
      </c>
    </row>
    <row r="114" spans="2:11" ht="15" customHeight="1" x14ac:dyDescent="0.35">
      <c r="B114" s="38">
        <v>6</v>
      </c>
      <c r="C114" s="436" t="str">
        <f>IF('M&amp;VOrç'!C117="","",'M&amp;VOrç'!C117)</f>
        <v/>
      </c>
      <c r="D114" s="438" t="str">
        <f>IF('M&amp;VOrç'!G117="","",'M&amp;VOrç'!G117)</f>
        <v/>
      </c>
      <c r="E114" s="437" t="str">
        <f>IF('M&amp;VOrç'!H117="","",'M&amp;VOrç'!H117)</f>
        <v/>
      </c>
      <c r="F114" s="453">
        <f>IF('M&amp;VOrç'!I117="","",'M&amp;VOrç'!I117)</f>
        <v>0</v>
      </c>
      <c r="G114" s="254">
        <f>IF('M&amp;VOrç'!J117="","",'M&amp;VOrç'!J117)</f>
        <v>0</v>
      </c>
      <c r="H114" s="19">
        <f t="shared" si="12"/>
        <v>0</v>
      </c>
      <c r="I114" s="18"/>
      <c r="J114" s="18"/>
      <c r="K114" s="19">
        <f t="shared" si="13"/>
        <v>0</v>
      </c>
    </row>
    <row r="115" spans="2:11" ht="15" customHeight="1" x14ac:dyDescent="0.35">
      <c r="B115" s="38">
        <v>7</v>
      </c>
      <c r="C115" s="436" t="str">
        <f>IF('M&amp;VOrç'!C118="","",'M&amp;VOrç'!C118)</f>
        <v/>
      </c>
      <c r="D115" s="438" t="str">
        <f>IF('M&amp;VOrç'!G118="","",'M&amp;VOrç'!G118)</f>
        <v/>
      </c>
      <c r="E115" s="437" t="str">
        <f>IF('M&amp;VOrç'!H118="","",'M&amp;VOrç'!H118)</f>
        <v/>
      </c>
      <c r="F115" s="453">
        <f>IF('M&amp;VOrç'!I118="","",'M&amp;VOrç'!I118)</f>
        <v>0</v>
      </c>
      <c r="G115" s="254">
        <f>IF('M&amp;VOrç'!J118="","",'M&amp;VOrç'!J118)</f>
        <v>0</v>
      </c>
      <c r="H115" s="19">
        <f t="shared" si="12"/>
        <v>0</v>
      </c>
      <c r="I115" s="18"/>
      <c r="J115" s="18"/>
      <c r="K115" s="19">
        <f t="shared" si="13"/>
        <v>0</v>
      </c>
    </row>
    <row r="116" spans="2:11" ht="15" customHeight="1" x14ac:dyDescent="0.35">
      <c r="B116" s="38">
        <v>8</v>
      </c>
      <c r="C116" s="436" t="str">
        <f>IF('M&amp;VOrç'!C119="","",'M&amp;VOrç'!C119)</f>
        <v/>
      </c>
      <c r="D116" s="438" t="str">
        <f>IF('M&amp;VOrç'!G119="","",'M&amp;VOrç'!G119)</f>
        <v/>
      </c>
      <c r="E116" s="437" t="str">
        <f>IF('M&amp;VOrç'!H119="","",'M&amp;VOrç'!H119)</f>
        <v/>
      </c>
      <c r="F116" s="453">
        <f>IF('M&amp;VOrç'!I119="","",'M&amp;VOrç'!I119)</f>
        <v>0</v>
      </c>
      <c r="G116" s="254">
        <f>IF('M&amp;VOrç'!J119="","",'M&amp;VOrç'!J119)</f>
        <v>0</v>
      </c>
      <c r="H116" s="19">
        <f t="shared" si="12"/>
        <v>0</v>
      </c>
      <c r="I116" s="18"/>
      <c r="J116" s="18"/>
      <c r="K116" s="19">
        <f t="shared" si="13"/>
        <v>0</v>
      </c>
    </row>
    <row r="117" spans="2:11" ht="15" customHeight="1" x14ac:dyDescent="0.35">
      <c r="B117" s="38">
        <v>9</v>
      </c>
      <c r="C117" s="436" t="str">
        <f>IF('M&amp;VOrç'!C120="","",'M&amp;VOrç'!C120)</f>
        <v/>
      </c>
      <c r="D117" s="438" t="str">
        <f>IF('M&amp;VOrç'!G120="","",'M&amp;VOrç'!G120)</f>
        <v/>
      </c>
      <c r="E117" s="437" t="str">
        <f>IF('M&amp;VOrç'!H120="","",'M&amp;VOrç'!H120)</f>
        <v/>
      </c>
      <c r="F117" s="453">
        <f>IF('M&amp;VOrç'!I120="","",'M&amp;VOrç'!I120)</f>
        <v>0</v>
      </c>
      <c r="G117" s="254">
        <f>IF('M&amp;VOrç'!J120="","",'M&amp;VOrç'!J120)</f>
        <v>0</v>
      </c>
      <c r="H117" s="19">
        <f t="shared" si="12"/>
        <v>0</v>
      </c>
      <c r="I117" s="18"/>
      <c r="J117" s="18"/>
      <c r="K117" s="19">
        <f t="shared" si="13"/>
        <v>0</v>
      </c>
    </row>
    <row r="118" spans="2:11" ht="15" customHeight="1" x14ac:dyDescent="0.35">
      <c r="B118" s="38">
        <v>10</v>
      </c>
      <c r="C118" s="436" t="str">
        <f>IF('M&amp;VOrç'!C121="","",'M&amp;VOrç'!C121)</f>
        <v/>
      </c>
      <c r="D118" s="438" t="str">
        <f>IF('M&amp;VOrç'!G121="","",'M&amp;VOrç'!G121)</f>
        <v/>
      </c>
      <c r="E118" s="437" t="str">
        <f>IF('M&amp;VOrç'!H121="","",'M&amp;VOrç'!H121)</f>
        <v/>
      </c>
      <c r="F118" s="453">
        <f>IF('M&amp;VOrç'!I121="","",'M&amp;VOrç'!I121)</f>
        <v>0</v>
      </c>
      <c r="G118" s="254">
        <f>IF('M&amp;VOrç'!J121="","",'M&amp;VOrç'!J121)</f>
        <v>0</v>
      </c>
      <c r="H118" s="19">
        <f t="shared" ref="H118:H133" si="14">K118-I118-J118</f>
        <v>0</v>
      </c>
      <c r="I118" s="18"/>
      <c r="J118" s="18"/>
      <c r="K118" s="19">
        <f t="shared" ref="K118:K133" si="15">F118*G118</f>
        <v>0</v>
      </c>
    </row>
    <row r="119" spans="2:11" ht="15" customHeight="1" x14ac:dyDescent="0.35">
      <c r="B119" s="38">
        <v>11</v>
      </c>
      <c r="C119" s="436" t="str">
        <f>IF('M&amp;VOrç'!C122="","",'M&amp;VOrç'!C122)</f>
        <v/>
      </c>
      <c r="D119" s="438" t="str">
        <f>IF('M&amp;VOrç'!G122="","",'M&amp;VOrç'!G122)</f>
        <v/>
      </c>
      <c r="E119" s="437" t="str">
        <f>IF('M&amp;VOrç'!H122="","",'M&amp;VOrç'!H122)</f>
        <v/>
      </c>
      <c r="F119" s="453">
        <f>IF('M&amp;VOrç'!I122="","",'M&amp;VOrç'!I122)</f>
        <v>0</v>
      </c>
      <c r="G119" s="254">
        <f>IF('M&amp;VOrç'!J122="","",'M&amp;VOrç'!J122)</f>
        <v>0</v>
      </c>
      <c r="H119" s="19">
        <f t="shared" si="14"/>
        <v>0</v>
      </c>
      <c r="I119" s="18"/>
      <c r="J119" s="18"/>
      <c r="K119" s="19">
        <f t="shared" si="15"/>
        <v>0</v>
      </c>
    </row>
    <row r="120" spans="2:11" ht="15" customHeight="1" x14ac:dyDescent="0.35">
      <c r="B120" s="38">
        <v>12</v>
      </c>
      <c r="C120" s="436" t="str">
        <f>IF('M&amp;VOrç'!C123="","",'M&amp;VOrç'!C123)</f>
        <v/>
      </c>
      <c r="D120" s="438" t="str">
        <f>IF('M&amp;VOrç'!G123="","",'M&amp;VOrç'!G123)</f>
        <v/>
      </c>
      <c r="E120" s="437" t="str">
        <f>IF('M&amp;VOrç'!H123="","",'M&amp;VOrç'!H123)</f>
        <v/>
      </c>
      <c r="F120" s="453">
        <f>IF('M&amp;VOrç'!I123="","",'M&amp;VOrç'!I123)</f>
        <v>0</v>
      </c>
      <c r="G120" s="254">
        <f>IF('M&amp;VOrç'!J123="","",'M&amp;VOrç'!J123)</f>
        <v>0</v>
      </c>
      <c r="H120" s="19">
        <f t="shared" si="14"/>
        <v>0</v>
      </c>
      <c r="I120" s="18"/>
      <c r="J120" s="18"/>
      <c r="K120" s="19">
        <f t="shared" si="15"/>
        <v>0</v>
      </c>
    </row>
    <row r="121" spans="2:11" ht="15" customHeight="1" x14ac:dyDescent="0.35">
      <c r="B121" s="38">
        <v>13</v>
      </c>
      <c r="C121" s="436" t="str">
        <f>IF('M&amp;VOrç'!C124="","",'M&amp;VOrç'!C124)</f>
        <v/>
      </c>
      <c r="D121" s="438" t="str">
        <f>IF('M&amp;VOrç'!G124="","",'M&amp;VOrç'!G124)</f>
        <v/>
      </c>
      <c r="E121" s="437" t="str">
        <f>IF('M&amp;VOrç'!H124="","",'M&amp;VOrç'!H124)</f>
        <v/>
      </c>
      <c r="F121" s="453">
        <f>IF('M&amp;VOrç'!I124="","",'M&amp;VOrç'!I124)</f>
        <v>0</v>
      </c>
      <c r="G121" s="254">
        <f>IF('M&amp;VOrç'!J124="","",'M&amp;VOrç'!J124)</f>
        <v>0</v>
      </c>
      <c r="H121" s="19">
        <f t="shared" si="14"/>
        <v>0</v>
      </c>
      <c r="I121" s="18"/>
      <c r="J121" s="18"/>
      <c r="K121" s="19">
        <f t="shared" si="15"/>
        <v>0</v>
      </c>
    </row>
    <row r="122" spans="2:11" ht="15" customHeight="1" x14ac:dyDescent="0.35">
      <c r="B122" s="38">
        <v>14</v>
      </c>
      <c r="C122" s="436" t="str">
        <f>IF('M&amp;VOrç'!C125="","",'M&amp;VOrç'!C125)</f>
        <v/>
      </c>
      <c r="D122" s="438" t="str">
        <f>IF('M&amp;VOrç'!G125="","",'M&amp;VOrç'!G125)</f>
        <v/>
      </c>
      <c r="E122" s="437" t="str">
        <f>IF('M&amp;VOrç'!H125="","",'M&amp;VOrç'!H125)</f>
        <v/>
      </c>
      <c r="F122" s="453">
        <f>IF('M&amp;VOrç'!I125="","",'M&amp;VOrç'!I125)</f>
        <v>0</v>
      </c>
      <c r="G122" s="254">
        <f>IF('M&amp;VOrç'!J125="","",'M&amp;VOrç'!J125)</f>
        <v>0</v>
      </c>
      <c r="H122" s="19">
        <f t="shared" si="14"/>
        <v>0</v>
      </c>
      <c r="I122" s="18"/>
      <c r="J122" s="18"/>
      <c r="K122" s="19">
        <f t="shared" si="15"/>
        <v>0</v>
      </c>
    </row>
    <row r="123" spans="2:11" ht="15" customHeight="1" x14ac:dyDescent="0.35">
      <c r="B123" s="38">
        <v>15</v>
      </c>
      <c r="C123" s="436" t="str">
        <f>IF('M&amp;VOrç'!C126="","",'M&amp;VOrç'!C126)</f>
        <v/>
      </c>
      <c r="D123" s="438" t="str">
        <f>IF('M&amp;VOrç'!G126="","",'M&amp;VOrç'!G126)</f>
        <v/>
      </c>
      <c r="E123" s="437" t="str">
        <f>IF('M&amp;VOrç'!H126="","",'M&amp;VOrç'!H126)</f>
        <v/>
      </c>
      <c r="F123" s="453">
        <f>IF('M&amp;VOrç'!I126="","",'M&amp;VOrç'!I126)</f>
        <v>0</v>
      </c>
      <c r="G123" s="254">
        <f>IF('M&amp;VOrç'!J126="","",'M&amp;VOrç'!J126)</f>
        <v>0</v>
      </c>
      <c r="H123" s="19">
        <f t="shared" si="14"/>
        <v>0</v>
      </c>
      <c r="I123" s="18"/>
      <c r="J123" s="18"/>
      <c r="K123" s="19">
        <f t="shared" si="15"/>
        <v>0</v>
      </c>
    </row>
    <row r="124" spans="2:11" ht="15" customHeight="1" x14ac:dyDescent="0.35">
      <c r="B124" s="38">
        <v>16</v>
      </c>
      <c r="C124" s="436" t="str">
        <f>IF('M&amp;VOrç'!C127="","",'M&amp;VOrç'!C127)</f>
        <v/>
      </c>
      <c r="D124" s="438" t="str">
        <f>IF('M&amp;VOrç'!G127="","",'M&amp;VOrç'!G127)</f>
        <v/>
      </c>
      <c r="E124" s="437" t="str">
        <f>IF('M&amp;VOrç'!H127="","",'M&amp;VOrç'!H127)</f>
        <v/>
      </c>
      <c r="F124" s="453">
        <f>IF('M&amp;VOrç'!I127="","",'M&amp;VOrç'!I127)</f>
        <v>0</v>
      </c>
      <c r="G124" s="254">
        <f>IF('M&amp;VOrç'!J127="","",'M&amp;VOrç'!J127)</f>
        <v>0</v>
      </c>
      <c r="H124" s="19">
        <f t="shared" si="14"/>
        <v>0</v>
      </c>
      <c r="I124" s="18"/>
      <c r="J124" s="18"/>
      <c r="K124" s="19">
        <f t="shared" si="15"/>
        <v>0</v>
      </c>
    </row>
    <row r="125" spans="2:11" ht="15" customHeight="1" x14ac:dyDescent="0.35">
      <c r="B125" s="38">
        <v>17</v>
      </c>
      <c r="C125" s="436" t="str">
        <f>IF('M&amp;VOrç'!C128="","",'M&amp;VOrç'!C128)</f>
        <v/>
      </c>
      <c r="D125" s="438" t="str">
        <f>IF('M&amp;VOrç'!G128="","",'M&amp;VOrç'!G128)</f>
        <v/>
      </c>
      <c r="E125" s="437" t="str">
        <f>IF('M&amp;VOrç'!H128="","",'M&amp;VOrç'!H128)</f>
        <v/>
      </c>
      <c r="F125" s="453">
        <f>IF('M&amp;VOrç'!I128="","",'M&amp;VOrç'!I128)</f>
        <v>0</v>
      </c>
      <c r="G125" s="254">
        <f>IF('M&amp;VOrç'!J128="","",'M&amp;VOrç'!J128)</f>
        <v>0</v>
      </c>
      <c r="H125" s="19">
        <f t="shared" si="14"/>
        <v>0</v>
      </c>
      <c r="I125" s="18"/>
      <c r="J125" s="18"/>
      <c r="K125" s="19">
        <f t="shared" si="15"/>
        <v>0</v>
      </c>
    </row>
    <row r="126" spans="2:11" ht="15" customHeight="1" x14ac:dyDescent="0.35">
      <c r="B126" s="38">
        <v>18</v>
      </c>
      <c r="C126" s="436" t="str">
        <f>IF('M&amp;VOrç'!C129="","",'M&amp;VOrç'!C129)</f>
        <v/>
      </c>
      <c r="D126" s="438" t="str">
        <f>IF('M&amp;VOrç'!G129="","",'M&amp;VOrç'!G129)</f>
        <v/>
      </c>
      <c r="E126" s="437" t="str">
        <f>IF('M&amp;VOrç'!H129="","",'M&amp;VOrç'!H129)</f>
        <v/>
      </c>
      <c r="F126" s="453">
        <f>IF('M&amp;VOrç'!I129="","",'M&amp;VOrç'!I129)</f>
        <v>0</v>
      </c>
      <c r="G126" s="254">
        <f>IF('M&amp;VOrç'!J129="","",'M&amp;VOrç'!J129)</f>
        <v>0</v>
      </c>
      <c r="H126" s="19">
        <f t="shared" si="14"/>
        <v>0</v>
      </c>
      <c r="I126" s="18"/>
      <c r="J126" s="18"/>
      <c r="K126" s="19">
        <f t="shared" si="15"/>
        <v>0</v>
      </c>
    </row>
    <row r="127" spans="2:11" ht="15" customHeight="1" x14ac:dyDescent="0.35">
      <c r="B127" s="38">
        <v>19</v>
      </c>
      <c r="C127" s="436" t="str">
        <f>IF('M&amp;VOrç'!C130="","",'M&amp;VOrç'!C130)</f>
        <v/>
      </c>
      <c r="D127" s="438" t="str">
        <f>IF('M&amp;VOrç'!G130="","",'M&amp;VOrç'!G130)</f>
        <v/>
      </c>
      <c r="E127" s="437" t="str">
        <f>IF('M&amp;VOrç'!H130="","",'M&amp;VOrç'!H130)</f>
        <v/>
      </c>
      <c r="F127" s="453">
        <f>IF('M&amp;VOrç'!I130="","",'M&amp;VOrç'!I130)</f>
        <v>0</v>
      </c>
      <c r="G127" s="254">
        <f>IF('M&amp;VOrç'!J130="","",'M&amp;VOrç'!J130)</f>
        <v>0</v>
      </c>
      <c r="H127" s="19">
        <f t="shared" si="14"/>
        <v>0</v>
      </c>
      <c r="I127" s="18"/>
      <c r="J127" s="18"/>
      <c r="K127" s="19">
        <f t="shared" si="15"/>
        <v>0</v>
      </c>
    </row>
    <row r="128" spans="2:11" ht="15" customHeight="1" x14ac:dyDescent="0.35">
      <c r="B128" s="38">
        <v>20</v>
      </c>
      <c r="C128" s="436" t="str">
        <f>IF('M&amp;VOrç'!C131="","",'M&amp;VOrç'!C131)</f>
        <v/>
      </c>
      <c r="D128" s="438" t="str">
        <f>IF('M&amp;VOrç'!G131="","",'M&amp;VOrç'!G131)</f>
        <v/>
      </c>
      <c r="E128" s="437" t="str">
        <f>IF('M&amp;VOrç'!H131="","",'M&amp;VOrç'!H131)</f>
        <v/>
      </c>
      <c r="F128" s="453">
        <f>IF('M&amp;VOrç'!I131="","",'M&amp;VOrç'!I131)</f>
        <v>0</v>
      </c>
      <c r="G128" s="254">
        <f>IF('M&amp;VOrç'!J131="","",'M&amp;VOrç'!J131)</f>
        <v>0</v>
      </c>
      <c r="H128" s="19">
        <f t="shared" si="14"/>
        <v>0</v>
      </c>
      <c r="I128" s="18"/>
      <c r="J128" s="18"/>
      <c r="K128" s="19">
        <f t="shared" si="15"/>
        <v>0</v>
      </c>
    </row>
    <row r="129" spans="2:11" ht="15" customHeight="1" x14ac:dyDescent="0.35">
      <c r="B129" s="38">
        <v>21</v>
      </c>
      <c r="C129" s="436" t="str">
        <f>IF('M&amp;VOrç'!C132="","",'M&amp;VOrç'!C132)</f>
        <v/>
      </c>
      <c r="D129" s="438" t="str">
        <f>IF('M&amp;VOrç'!G132="","",'M&amp;VOrç'!G132)</f>
        <v/>
      </c>
      <c r="E129" s="437" t="str">
        <f>IF('M&amp;VOrç'!H132="","",'M&amp;VOrç'!H132)</f>
        <v/>
      </c>
      <c r="F129" s="453">
        <f>IF('M&amp;VOrç'!I132="","",'M&amp;VOrç'!I132)</f>
        <v>0</v>
      </c>
      <c r="G129" s="254">
        <f>IF('M&amp;VOrç'!J132="","",'M&amp;VOrç'!J132)</f>
        <v>0</v>
      </c>
      <c r="H129" s="19">
        <f t="shared" si="14"/>
        <v>0</v>
      </c>
      <c r="I129" s="18"/>
      <c r="J129" s="18"/>
      <c r="K129" s="19">
        <f t="shared" si="15"/>
        <v>0</v>
      </c>
    </row>
    <row r="130" spans="2:11" ht="15" customHeight="1" x14ac:dyDescent="0.35">
      <c r="B130" s="38">
        <v>22</v>
      </c>
      <c r="C130" s="436" t="str">
        <f>IF('M&amp;VOrç'!C133="","",'M&amp;VOrç'!C133)</f>
        <v/>
      </c>
      <c r="D130" s="438" t="str">
        <f>IF('M&amp;VOrç'!G133="","",'M&amp;VOrç'!G133)</f>
        <v/>
      </c>
      <c r="E130" s="437" t="str">
        <f>IF('M&amp;VOrç'!H133="","",'M&amp;VOrç'!H133)</f>
        <v/>
      </c>
      <c r="F130" s="453">
        <f>IF('M&amp;VOrç'!I133="","",'M&amp;VOrç'!I133)</f>
        <v>0</v>
      </c>
      <c r="G130" s="254">
        <f>IF('M&amp;VOrç'!J133="","",'M&amp;VOrç'!J133)</f>
        <v>0</v>
      </c>
      <c r="H130" s="19">
        <f t="shared" si="14"/>
        <v>0</v>
      </c>
      <c r="I130" s="18"/>
      <c r="J130" s="18"/>
      <c r="K130" s="19">
        <f t="shared" si="15"/>
        <v>0</v>
      </c>
    </row>
    <row r="131" spans="2:11" ht="15" customHeight="1" x14ac:dyDescent="0.35">
      <c r="B131" s="38">
        <v>23</v>
      </c>
      <c r="C131" s="436" t="str">
        <f>IF('M&amp;VOrç'!C134="","",'M&amp;VOrç'!C134)</f>
        <v/>
      </c>
      <c r="D131" s="438" t="str">
        <f>IF('M&amp;VOrç'!G134="","",'M&amp;VOrç'!G134)</f>
        <v/>
      </c>
      <c r="E131" s="437" t="str">
        <f>IF('M&amp;VOrç'!H134="","",'M&amp;VOrç'!H134)</f>
        <v/>
      </c>
      <c r="F131" s="453">
        <f>IF('M&amp;VOrç'!I134="","",'M&amp;VOrç'!I134)</f>
        <v>0</v>
      </c>
      <c r="G131" s="254">
        <f>IF('M&amp;VOrç'!J134="","",'M&amp;VOrç'!J134)</f>
        <v>0</v>
      </c>
      <c r="H131" s="19">
        <f t="shared" si="14"/>
        <v>0</v>
      </c>
      <c r="I131" s="18"/>
      <c r="J131" s="18"/>
      <c r="K131" s="19">
        <f t="shared" si="15"/>
        <v>0</v>
      </c>
    </row>
    <row r="132" spans="2:11" ht="15" customHeight="1" x14ac:dyDescent="0.35">
      <c r="B132" s="38">
        <v>24</v>
      </c>
      <c r="C132" s="436" t="str">
        <f>IF('M&amp;VOrç'!C135="","",'M&amp;VOrç'!C135)</f>
        <v/>
      </c>
      <c r="D132" s="438" t="str">
        <f>IF('M&amp;VOrç'!G135="","",'M&amp;VOrç'!G135)</f>
        <v/>
      </c>
      <c r="E132" s="437" t="str">
        <f>IF('M&amp;VOrç'!H135="","",'M&amp;VOrç'!H135)</f>
        <v/>
      </c>
      <c r="F132" s="453">
        <f>IF('M&amp;VOrç'!I135="","",'M&amp;VOrç'!I135)</f>
        <v>0</v>
      </c>
      <c r="G132" s="254">
        <f>IF('M&amp;VOrç'!J135="","",'M&amp;VOrç'!J135)</f>
        <v>0</v>
      </c>
      <c r="H132" s="19">
        <f t="shared" si="14"/>
        <v>0</v>
      </c>
      <c r="I132" s="18"/>
      <c r="J132" s="18"/>
      <c r="K132" s="19">
        <f t="shared" si="15"/>
        <v>0</v>
      </c>
    </row>
    <row r="133" spans="2:11" ht="15" customHeight="1" x14ac:dyDescent="0.35">
      <c r="B133" s="38">
        <v>25</v>
      </c>
      <c r="C133" s="436" t="str">
        <f>IF('M&amp;VOrç'!C136="","",'M&amp;VOrç'!C136)</f>
        <v/>
      </c>
      <c r="D133" s="438" t="str">
        <f>IF('M&amp;VOrç'!G136="","",'M&amp;VOrç'!G136)</f>
        <v/>
      </c>
      <c r="E133" s="437" t="str">
        <f>IF('M&amp;VOrç'!H136="","",'M&amp;VOrç'!H136)</f>
        <v/>
      </c>
      <c r="F133" s="453">
        <f>IF('M&amp;VOrç'!I136="","",'M&amp;VOrç'!I136)</f>
        <v>0</v>
      </c>
      <c r="G133" s="254">
        <f>IF('M&amp;VOrç'!J136="","",'M&amp;VOrç'!J136)</f>
        <v>0</v>
      </c>
      <c r="H133" s="19">
        <f t="shared" si="14"/>
        <v>0</v>
      </c>
      <c r="I133" s="18"/>
      <c r="J133" s="18"/>
      <c r="K133" s="19">
        <f t="shared" si="15"/>
        <v>0</v>
      </c>
    </row>
    <row r="134" spans="2:11" ht="15" customHeight="1" x14ac:dyDescent="0.35">
      <c r="B134" s="38">
        <v>26</v>
      </c>
      <c r="C134" s="436" t="str">
        <f>IF('M&amp;VOrç'!C137="","",'M&amp;VOrç'!C137)</f>
        <v/>
      </c>
      <c r="D134" s="438" t="str">
        <f>IF('M&amp;VOrç'!G137="","",'M&amp;VOrç'!G137)</f>
        <v/>
      </c>
      <c r="E134" s="437" t="str">
        <f>IF('M&amp;VOrç'!H137="","",'M&amp;VOrç'!H137)</f>
        <v/>
      </c>
      <c r="F134" s="453">
        <f>IF('M&amp;VOrç'!I137="","",'M&amp;VOrç'!I137)</f>
        <v>0</v>
      </c>
      <c r="G134" s="254">
        <f>IF('M&amp;VOrç'!J137="","",'M&amp;VOrç'!J137)</f>
        <v>0</v>
      </c>
      <c r="H134" s="19">
        <f t="shared" ref="H134:H149" si="16">K134-I134-J134</f>
        <v>0</v>
      </c>
      <c r="I134" s="18"/>
      <c r="J134" s="18"/>
      <c r="K134" s="19">
        <f t="shared" ref="K134:K149" si="17">F134*G134</f>
        <v>0</v>
      </c>
    </row>
    <row r="135" spans="2:11" ht="15" customHeight="1" x14ac:dyDescent="0.35">
      <c r="B135" s="38">
        <v>27</v>
      </c>
      <c r="C135" s="436" t="str">
        <f>IF('M&amp;VOrç'!C138="","",'M&amp;VOrç'!C138)</f>
        <v/>
      </c>
      <c r="D135" s="438" t="str">
        <f>IF('M&amp;VOrç'!G138="","",'M&amp;VOrç'!G138)</f>
        <v/>
      </c>
      <c r="E135" s="437" t="str">
        <f>IF('M&amp;VOrç'!H138="","",'M&amp;VOrç'!H138)</f>
        <v/>
      </c>
      <c r="F135" s="453">
        <f>IF('M&amp;VOrç'!I138="","",'M&amp;VOrç'!I138)</f>
        <v>0</v>
      </c>
      <c r="G135" s="254">
        <f>IF('M&amp;VOrç'!J138="","",'M&amp;VOrç'!J138)</f>
        <v>0</v>
      </c>
      <c r="H135" s="19">
        <f t="shared" si="16"/>
        <v>0</v>
      </c>
      <c r="I135" s="18"/>
      <c r="J135" s="18"/>
      <c r="K135" s="19">
        <f t="shared" si="17"/>
        <v>0</v>
      </c>
    </row>
    <row r="136" spans="2:11" ht="15" customHeight="1" x14ac:dyDescent="0.35">
      <c r="B136" s="38">
        <v>28</v>
      </c>
      <c r="C136" s="436" t="str">
        <f>IF('M&amp;VOrç'!C139="","",'M&amp;VOrç'!C139)</f>
        <v/>
      </c>
      <c r="D136" s="438" t="str">
        <f>IF('M&amp;VOrç'!G139="","",'M&amp;VOrç'!G139)</f>
        <v/>
      </c>
      <c r="E136" s="437" t="str">
        <f>IF('M&amp;VOrç'!H139="","",'M&amp;VOrç'!H139)</f>
        <v/>
      </c>
      <c r="F136" s="453">
        <f>IF('M&amp;VOrç'!I139="","",'M&amp;VOrç'!I139)</f>
        <v>0</v>
      </c>
      <c r="G136" s="254">
        <f>IF('M&amp;VOrç'!J139="","",'M&amp;VOrç'!J139)</f>
        <v>0</v>
      </c>
      <c r="H136" s="19">
        <f t="shared" si="16"/>
        <v>0</v>
      </c>
      <c r="I136" s="18"/>
      <c r="J136" s="18"/>
      <c r="K136" s="19">
        <f t="shared" si="17"/>
        <v>0</v>
      </c>
    </row>
    <row r="137" spans="2:11" ht="15" customHeight="1" x14ac:dyDescent="0.35">
      <c r="B137" s="38">
        <v>29</v>
      </c>
      <c r="C137" s="436" t="str">
        <f>IF('M&amp;VOrç'!C140="","",'M&amp;VOrç'!C140)</f>
        <v/>
      </c>
      <c r="D137" s="438" t="str">
        <f>IF('M&amp;VOrç'!G140="","",'M&amp;VOrç'!G140)</f>
        <v/>
      </c>
      <c r="E137" s="437" t="str">
        <f>IF('M&amp;VOrç'!H140="","",'M&amp;VOrç'!H140)</f>
        <v/>
      </c>
      <c r="F137" s="453">
        <f>IF('M&amp;VOrç'!I140="","",'M&amp;VOrç'!I140)</f>
        <v>0</v>
      </c>
      <c r="G137" s="254">
        <f>IF('M&amp;VOrç'!J140="","",'M&amp;VOrç'!J140)</f>
        <v>0</v>
      </c>
      <c r="H137" s="19">
        <f t="shared" si="16"/>
        <v>0</v>
      </c>
      <c r="I137" s="18"/>
      <c r="J137" s="18"/>
      <c r="K137" s="19">
        <f t="shared" si="17"/>
        <v>0</v>
      </c>
    </row>
    <row r="138" spans="2:11" ht="15" customHeight="1" x14ac:dyDescent="0.35">
      <c r="B138" s="38">
        <v>30</v>
      </c>
      <c r="C138" s="436" t="str">
        <f>IF('M&amp;VOrç'!C141="","",'M&amp;VOrç'!C141)</f>
        <v/>
      </c>
      <c r="D138" s="438" t="str">
        <f>IF('M&amp;VOrç'!G141="","",'M&amp;VOrç'!G141)</f>
        <v/>
      </c>
      <c r="E138" s="437" t="str">
        <f>IF('M&amp;VOrç'!H141="","",'M&amp;VOrç'!H141)</f>
        <v/>
      </c>
      <c r="F138" s="453">
        <f>IF('M&amp;VOrç'!I141="","",'M&amp;VOrç'!I141)</f>
        <v>0</v>
      </c>
      <c r="G138" s="254">
        <f>IF('M&amp;VOrç'!J141="","",'M&amp;VOrç'!J141)</f>
        <v>0</v>
      </c>
      <c r="H138" s="19">
        <f t="shared" si="16"/>
        <v>0</v>
      </c>
      <c r="I138" s="18"/>
      <c r="J138" s="18"/>
      <c r="K138" s="19">
        <f t="shared" si="17"/>
        <v>0</v>
      </c>
    </row>
    <row r="139" spans="2:11" ht="15" customHeight="1" x14ac:dyDescent="0.35">
      <c r="B139" s="38">
        <v>31</v>
      </c>
      <c r="C139" s="436" t="str">
        <f>IF('M&amp;VOrç'!C142="","",'M&amp;VOrç'!C142)</f>
        <v/>
      </c>
      <c r="D139" s="438" t="str">
        <f>IF('M&amp;VOrç'!G142="","",'M&amp;VOrç'!G142)</f>
        <v/>
      </c>
      <c r="E139" s="437" t="str">
        <f>IF('M&amp;VOrç'!H142="","",'M&amp;VOrç'!H142)</f>
        <v/>
      </c>
      <c r="F139" s="453">
        <f>IF('M&amp;VOrç'!I142="","",'M&amp;VOrç'!I142)</f>
        <v>0</v>
      </c>
      <c r="G139" s="254">
        <f>IF('M&amp;VOrç'!J142="","",'M&amp;VOrç'!J142)</f>
        <v>0</v>
      </c>
      <c r="H139" s="19">
        <f t="shared" si="16"/>
        <v>0</v>
      </c>
      <c r="I139" s="18"/>
      <c r="J139" s="18"/>
      <c r="K139" s="19">
        <f t="shared" si="17"/>
        <v>0</v>
      </c>
    </row>
    <row r="140" spans="2:11" ht="15" customHeight="1" x14ac:dyDescent="0.35">
      <c r="B140" s="38">
        <v>32</v>
      </c>
      <c r="C140" s="436" t="str">
        <f>IF('M&amp;VOrç'!C143="","",'M&amp;VOrç'!C143)</f>
        <v/>
      </c>
      <c r="D140" s="438" t="str">
        <f>IF('M&amp;VOrç'!G143="","",'M&amp;VOrç'!G143)</f>
        <v/>
      </c>
      <c r="E140" s="437" t="str">
        <f>IF('M&amp;VOrç'!H143="","",'M&amp;VOrç'!H143)</f>
        <v/>
      </c>
      <c r="F140" s="453">
        <f>IF('M&amp;VOrç'!I143="","",'M&amp;VOrç'!I143)</f>
        <v>0</v>
      </c>
      <c r="G140" s="254">
        <f>IF('M&amp;VOrç'!J143="","",'M&amp;VOrç'!J143)</f>
        <v>0</v>
      </c>
      <c r="H140" s="19">
        <f t="shared" si="16"/>
        <v>0</v>
      </c>
      <c r="I140" s="18"/>
      <c r="J140" s="18"/>
      <c r="K140" s="19">
        <f t="shared" si="17"/>
        <v>0</v>
      </c>
    </row>
    <row r="141" spans="2:11" ht="15" customHeight="1" x14ac:dyDescent="0.35">
      <c r="B141" s="38">
        <v>33</v>
      </c>
      <c r="C141" s="436" t="str">
        <f>IF('M&amp;VOrç'!C144="","",'M&amp;VOrç'!C144)</f>
        <v/>
      </c>
      <c r="D141" s="438" t="str">
        <f>IF('M&amp;VOrç'!G144="","",'M&amp;VOrç'!G144)</f>
        <v/>
      </c>
      <c r="E141" s="437" t="str">
        <f>IF('M&amp;VOrç'!H144="","",'M&amp;VOrç'!H144)</f>
        <v/>
      </c>
      <c r="F141" s="453">
        <f>IF('M&amp;VOrç'!I144="","",'M&amp;VOrç'!I144)</f>
        <v>0</v>
      </c>
      <c r="G141" s="254">
        <f>IF('M&amp;VOrç'!J144="","",'M&amp;VOrç'!J144)</f>
        <v>0</v>
      </c>
      <c r="H141" s="19">
        <f t="shared" si="16"/>
        <v>0</v>
      </c>
      <c r="I141" s="18"/>
      <c r="J141" s="18"/>
      <c r="K141" s="19">
        <f t="shared" si="17"/>
        <v>0</v>
      </c>
    </row>
    <row r="142" spans="2:11" ht="15" customHeight="1" x14ac:dyDescent="0.35">
      <c r="B142" s="38">
        <v>34</v>
      </c>
      <c r="C142" s="436" t="str">
        <f>IF('M&amp;VOrç'!C145="","",'M&amp;VOrç'!C145)</f>
        <v/>
      </c>
      <c r="D142" s="438" t="str">
        <f>IF('M&amp;VOrç'!G145="","",'M&amp;VOrç'!G145)</f>
        <v/>
      </c>
      <c r="E142" s="437" t="str">
        <f>IF('M&amp;VOrç'!H145="","",'M&amp;VOrç'!H145)</f>
        <v/>
      </c>
      <c r="F142" s="453">
        <f>IF('M&amp;VOrç'!I145="","",'M&amp;VOrç'!I145)</f>
        <v>0</v>
      </c>
      <c r="G142" s="254">
        <f>IF('M&amp;VOrç'!J145="","",'M&amp;VOrç'!J145)</f>
        <v>0</v>
      </c>
      <c r="H142" s="19">
        <f t="shared" si="16"/>
        <v>0</v>
      </c>
      <c r="I142" s="18"/>
      <c r="J142" s="18"/>
      <c r="K142" s="19">
        <f t="shared" si="17"/>
        <v>0</v>
      </c>
    </row>
    <row r="143" spans="2:11" ht="15" customHeight="1" x14ac:dyDescent="0.35">
      <c r="B143" s="38">
        <v>35</v>
      </c>
      <c r="C143" s="436" t="str">
        <f>IF('M&amp;VOrç'!C146="","",'M&amp;VOrç'!C146)</f>
        <v/>
      </c>
      <c r="D143" s="438" t="str">
        <f>IF('M&amp;VOrç'!G146="","",'M&amp;VOrç'!G146)</f>
        <v/>
      </c>
      <c r="E143" s="437" t="str">
        <f>IF('M&amp;VOrç'!H146="","",'M&amp;VOrç'!H146)</f>
        <v/>
      </c>
      <c r="F143" s="453">
        <f>IF('M&amp;VOrç'!I146="","",'M&amp;VOrç'!I146)</f>
        <v>0</v>
      </c>
      <c r="G143" s="254">
        <f>IF('M&amp;VOrç'!J146="","",'M&amp;VOrç'!J146)</f>
        <v>0</v>
      </c>
      <c r="H143" s="19">
        <f t="shared" si="16"/>
        <v>0</v>
      </c>
      <c r="I143" s="18"/>
      <c r="J143" s="18"/>
      <c r="K143" s="19">
        <f t="shared" si="17"/>
        <v>0</v>
      </c>
    </row>
    <row r="144" spans="2:11" ht="15" customHeight="1" x14ac:dyDescent="0.35">
      <c r="B144" s="38">
        <v>36</v>
      </c>
      <c r="C144" s="436" t="str">
        <f>IF('M&amp;VOrç'!C147="","",'M&amp;VOrç'!C147)</f>
        <v/>
      </c>
      <c r="D144" s="438" t="str">
        <f>IF('M&amp;VOrç'!G147="","",'M&amp;VOrç'!G147)</f>
        <v/>
      </c>
      <c r="E144" s="437" t="str">
        <f>IF('M&amp;VOrç'!H147="","",'M&amp;VOrç'!H147)</f>
        <v/>
      </c>
      <c r="F144" s="453">
        <f>IF('M&amp;VOrç'!I147="","",'M&amp;VOrç'!I147)</f>
        <v>0</v>
      </c>
      <c r="G144" s="254">
        <f>IF('M&amp;VOrç'!J147="","",'M&amp;VOrç'!J147)</f>
        <v>0</v>
      </c>
      <c r="H144" s="19">
        <f t="shared" si="16"/>
        <v>0</v>
      </c>
      <c r="I144" s="18"/>
      <c r="J144" s="18"/>
      <c r="K144" s="19">
        <f t="shared" si="17"/>
        <v>0</v>
      </c>
    </row>
    <row r="145" spans="2:11" ht="15" customHeight="1" x14ac:dyDescent="0.35">
      <c r="B145" s="38">
        <v>37</v>
      </c>
      <c r="C145" s="436" t="str">
        <f>IF('M&amp;VOrç'!C148="","",'M&amp;VOrç'!C148)</f>
        <v/>
      </c>
      <c r="D145" s="438" t="str">
        <f>IF('M&amp;VOrç'!G148="","",'M&amp;VOrç'!G148)</f>
        <v/>
      </c>
      <c r="E145" s="437" t="str">
        <f>IF('M&amp;VOrç'!H148="","",'M&amp;VOrç'!H148)</f>
        <v/>
      </c>
      <c r="F145" s="453">
        <f>IF('M&amp;VOrç'!I148="","",'M&amp;VOrç'!I148)</f>
        <v>0</v>
      </c>
      <c r="G145" s="254">
        <f>IF('M&amp;VOrç'!J148="","",'M&amp;VOrç'!J148)</f>
        <v>0</v>
      </c>
      <c r="H145" s="19">
        <f t="shared" si="16"/>
        <v>0</v>
      </c>
      <c r="I145" s="18"/>
      <c r="J145" s="18"/>
      <c r="K145" s="19">
        <f t="shared" si="17"/>
        <v>0</v>
      </c>
    </row>
    <row r="146" spans="2:11" ht="15" customHeight="1" x14ac:dyDescent="0.35">
      <c r="B146" s="38">
        <v>38</v>
      </c>
      <c r="C146" s="436" t="str">
        <f>IF('M&amp;VOrç'!C149="","",'M&amp;VOrç'!C149)</f>
        <v/>
      </c>
      <c r="D146" s="438" t="str">
        <f>IF('M&amp;VOrç'!G149="","",'M&amp;VOrç'!G149)</f>
        <v/>
      </c>
      <c r="E146" s="437" t="str">
        <f>IF('M&amp;VOrç'!H149="","",'M&amp;VOrç'!H149)</f>
        <v/>
      </c>
      <c r="F146" s="453">
        <f>IF('M&amp;VOrç'!I149="","",'M&amp;VOrç'!I149)</f>
        <v>0</v>
      </c>
      <c r="G146" s="254">
        <f>IF('M&amp;VOrç'!J149="","",'M&amp;VOrç'!J149)</f>
        <v>0</v>
      </c>
      <c r="H146" s="19">
        <f t="shared" si="16"/>
        <v>0</v>
      </c>
      <c r="I146" s="18"/>
      <c r="J146" s="18"/>
      <c r="K146" s="19">
        <f t="shared" si="17"/>
        <v>0</v>
      </c>
    </row>
    <row r="147" spans="2:11" ht="15" customHeight="1" x14ac:dyDescent="0.35">
      <c r="B147" s="38">
        <v>39</v>
      </c>
      <c r="C147" s="436" t="str">
        <f>IF('M&amp;VOrç'!C150="","",'M&amp;VOrç'!C150)</f>
        <v/>
      </c>
      <c r="D147" s="438" t="str">
        <f>IF('M&amp;VOrç'!G150="","",'M&amp;VOrç'!G150)</f>
        <v/>
      </c>
      <c r="E147" s="437" t="str">
        <f>IF('M&amp;VOrç'!H150="","",'M&amp;VOrç'!H150)</f>
        <v/>
      </c>
      <c r="F147" s="453">
        <f>IF('M&amp;VOrç'!I150="","",'M&amp;VOrç'!I150)</f>
        <v>0</v>
      </c>
      <c r="G147" s="254">
        <f>IF('M&amp;VOrç'!J150="","",'M&amp;VOrç'!J150)</f>
        <v>0</v>
      </c>
      <c r="H147" s="19">
        <f t="shared" si="16"/>
        <v>0</v>
      </c>
      <c r="I147" s="18"/>
      <c r="J147" s="18"/>
      <c r="K147" s="19">
        <f t="shared" si="17"/>
        <v>0</v>
      </c>
    </row>
    <row r="148" spans="2:11" ht="15" customHeight="1" x14ac:dyDescent="0.35">
      <c r="B148" s="38">
        <v>40</v>
      </c>
      <c r="C148" s="436" t="str">
        <f>IF('M&amp;VOrç'!C151="","",'M&amp;VOrç'!C151)</f>
        <v/>
      </c>
      <c r="D148" s="438" t="str">
        <f>IF('M&amp;VOrç'!G151="","",'M&amp;VOrç'!G151)</f>
        <v/>
      </c>
      <c r="E148" s="437" t="str">
        <f>IF('M&amp;VOrç'!H151="","",'M&amp;VOrç'!H151)</f>
        <v/>
      </c>
      <c r="F148" s="453">
        <f>IF('M&amp;VOrç'!I151="","",'M&amp;VOrç'!I151)</f>
        <v>0</v>
      </c>
      <c r="G148" s="254">
        <f>IF('M&amp;VOrç'!J151="","",'M&amp;VOrç'!J151)</f>
        <v>0</v>
      </c>
      <c r="H148" s="19">
        <f t="shared" si="16"/>
        <v>0</v>
      </c>
      <c r="I148" s="18"/>
      <c r="J148" s="18"/>
      <c r="K148" s="19">
        <f t="shared" si="17"/>
        <v>0</v>
      </c>
    </row>
    <row r="149" spans="2:11" ht="15" customHeight="1" x14ac:dyDescent="0.35">
      <c r="B149" s="38">
        <v>41</v>
      </c>
      <c r="C149" s="436" t="str">
        <f>IF('M&amp;VOrç'!C152="","",'M&amp;VOrç'!C152)</f>
        <v/>
      </c>
      <c r="D149" s="438" t="str">
        <f>IF('M&amp;VOrç'!G152="","",'M&amp;VOrç'!G152)</f>
        <v/>
      </c>
      <c r="E149" s="437" t="str">
        <f>IF('M&amp;VOrç'!H152="","",'M&amp;VOrç'!H152)</f>
        <v/>
      </c>
      <c r="F149" s="453">
        <f>IF('M&amp;VOrç'!I152="","",'M&amp;VOrç'!I152)</f>
        <v>0</v>
      </c>
      <c r="G149" s="254">
        <f>IF('M&amp;VOrç'!J152="","",'M&amp;VOrç'!J152)</f>
        <v>0</v>
      </c>
      <c r="H149" s="19">
        <f t="shared" si="16"/>
        <v>0</v>
      </c>
      <c r="I149" s="18"/>
      <c r="J149" s="18"/>
      <c r="K149" s="19">
        <f t="shared" si="17"/>
        <v>0</v>
      </c>
    </row>
    <row r="150" spans="2:11" ht="15" customHeight="1" x14ac:dyDescent="0.35">
      <c r="B150" s="38">
        <v>42</v>
      </c>
      <c r="C150" s="436" t="str">
        <f>IF('M&amp;VOrç'!C153="","",'M&amp;VOrç'!C153)</f>
        <v/>
      </c>
      <c r="D150" s="438" t="str">
        <f>IF('M&amp;VOrç'!G153="","",'M&amp;VOrç'!G153)</f>
        <v/>
      </c>
      <c r="E150" s="437" t="str">
        <f>IF('M&amp;VOrç'!H153="","",'M&amp;VOrç'!H153)</f>
        <v/>
      </c>
      <c r="F150" s="453">
        <f>IF('M&amp;VOrç'!I153="","",'M&amp;VOrç'!I153)</f>
        <v>0</v>
      </c>
      <c r="G150" s="254">
        <f>IF('M&amp;VOrç'!J153="","",'M&amp;VOrç'!J153)</f>
        <v>0</v>
      </c>
      <c r="H150" s="19">
        <f t="shared" ref="H150:H199" si="18">K150-I150-J150</f>
        <v>0</v>
      </c>
      <c r="I150" s="18"/>
      <c r="J150" s="18"/>
      <c r="K150" s="19">
        <f t="shared" ref="K150:K199" si="19">F150*G150</f>
        <v>0</v>
      </c>
    </row>
    <row r="151" spans="2:11" ht="15" customHeight="1" x14ac:dyDescent="0.35">
      <c r="B151" s="38">
        <v>43</v>
      </c>
      <c r="C151" s="436" t="str">
        <f>IF('M&amp;VOrç'!C154="","",'M&amp;VOrç'!C154)</f>
        <v/>
      </c>
      <c r="D151" s="438" t="str">
        <f>IF('M&amp;VOrç'!G154="","",'M&amp;VOrç'!G154)</f>
        <v/>
      </c>
      <c r="E151" s="437" t="str">
        <f>IF('M&amp;VOrç'!H154="","",'M&amp;VOrç'!H154)</f>
        <v/>
      </c>
      <c r="F151" s="453">
        <f>IF('M&amp;VOrç'!I154="","",'M&amp;VOrç'!I154)</f>
        <v>0</v>
      </c>
      <c r="G151" s="254">
        <f>IF('M&amp;VOrç'!J154="","",'M&amp;VOrç'!J154)</f>
        <v>0</v>
      </c>
      <c r="H151" s="19">
        <f t="shared" si="18"/>
        <v>0</v>
      </c>
      <c r="I151" s="18"/>
      <c r="J151" s="18"/>
      <c r="K151" s="19">
        <f t="shared" si="19"/>
        <v>0</v>
      </c>
    </row>
    <row r="152" spans="2:11" ht="15" customHeight="1" x14ac:dyDescent="0.35">
      <c r="B152" s="38">
        <v>44</v>
      </c>
      <c r="C152" s="436" t="str">
        <f>IF('M&amp;VOrç'!C155="","",'M&amp;VOrç'!C155)</f>
        <v/>
      </c>
      <c r="D152" s="438" t="str">
        <f>IF('M&amp;VOrç'!G155="","",'M&amp;VOrç'!G155)</f>
        <v/>
      </c>
      <c r="E152" s="437" t="str">
        <f>IF('M&amp;VOrç'!H155="","",'M&amp;VOrç'!H155)</f>
        <v/>
      </c>
      <c r="F152" s="453">
        <f>IF('M&amp;VOrç'!I155="","",'M&amp;VOrç'!I155)</f>
        <v>0</v>
      </c>
      <c r="G152" s="254">
        <f>IF('M&amp;VOrç'!J155="","",'M&amp;VOrç'!J155)</f>
        <v>0</v>
      </c>
      <c r="H152" s="19">
        <f t="shared" si="18"/>
        <v>0</v>
      </c>
      <c r="I152" s="18"/>
      <c r="J152" s="18"/>
      <c r="K152" s="19">
        <f t="shared" si="19"/>
        <v>0</v>
      </c>
    </row>
    <row r="153" spans="2:11" ht="15" customHeight="1" x14ac:dyDescent="0.35">
      <c r="B153" s="38">
        <v>45</v>
      </c>
      <c r="C153" s="436" t="str">
        <f>IF('M&amp;VOrç'!C156="","",'M&amp;VOrç'!C156)</f>
        <v/>
      </c>
      <c r="D153" s="438" t="str">
        <f>IF('M&amp;VOrç'!G156="","",'M&amp;VOrç'!G156)</f>
        <v/>
      </c>
      <c r="E153" s="437" t="str">
        <f>IF('M&amp;VOrç'!H156="","",'M&amp;VOrç'!H156)</f>
        <v/>
      </c>
      <c r="F153" s="453">
        <f>IF('M&amp;VOrç'!I156="","",'M&amp;VOrç'!I156)</f>
        <v>0</v>
      </c>
      <c r="G153" s="254">
        <f>IF('M&amp;VOrç'!J156="","",'M&amp;VOrç'!J156)</f>
        <v>0</v>
      </c>
      <c r="H153" s="19">
        <f t="shared" si="18"/>
        <v>0</v>
      </c>
      <c r="I153" s="18"/>
      <c r="J153" s="18"/>
      <c r="K153" s="19">
        <f t="shared" si="19"/>
        <v>0</v>
      </c>
    </row>
    <row r="154" spans="2:11" ht="15" customHeight="1" x14ac:dyDescent="0.35">
      <c r="B154" s="38">
        <v>46</v>
      </c>
      <c r="C154" s="436" t="str">
        <f>IF('M&amp;VOrç'!C157="","",'M&amp;VOrç'!C157)</f>
        <v/>
      </c>
      <c r="D154" s="438" t="str">
        <f>IF('M&amp;VOrç'!G157="","",'M&amp;VOrç'!G157)</f>
        <v/>
      </c>
      <c r="E154" s="437" t="str">
        <f>IF('M&amp;VOrç'!H157="","",'M&amp;VOrç'!H157)</f>
        <v/>
      </c>
      <c r="F154" s="453">
        <f>IF('M&amp;VOrç'!I157="","",'M&amp;VOrç'!I157)</f>
        <v>0</v>
      </c>
      <c r="G154" s="254">
        <f>IF('M&amp;VOrç'!J157="","",'M&amp;VOrç'!J157)</f>
        <v>0</v>
      </c>
      <c r="H154" s="19">
        <f t="shared" si="18"/>
        <v>0</v>
      </c>
      <c r="I154" s="18"/>
      <c r="J154" s="18"/>
      <c r="K154" s="19">
        <f t="shared" si="19"/>
        <v>0</v>
      </c>
    </row>
    <row r="155" spans="2:11" ht="15" customHeight="1" x14ac:dyDescent="0.35">
      <c r="B155" s="38">
        <v>47</v>
      </c>
      <c r="C155" s="436" t="str">
        <f>IF('M&amp;VOrç'!C158="","",'M&amp;VOrç'!C158)</f>
        <v/>
      </c>
      <c r="D155" s="438" t="str">
        <f>IF('M&amp;VOrç'!G158="","",'M&amp;VOrç'!G158)</f>
        <v/>
      </c>
      <c r="E155" s="437" t="str">
        <f>IF('M&amp;VOrç'!H158="","",'M&amp;VOrç'!H158)</f>
        <v/>
      </c>
      <c r="F155" s="453">
        <f>IF('M&amp;VOrç'!I158="","",'M&amp;VOrç'!I158)</f>
        <v>0</v>
      </c>
      <c r="G155" s="254">
        <f>IF('M&amp;VOrç'!J158="","",'M&amp;VOrç'!J158)</f>
        <v>0</v>
      </c>
      <c r="H155" s="19">
        <f t="shared" si="18"/>
        <v>0</v>
      </c>
      <c r="I155" s="18"/>
      <c r="J155" s="18"/>
      <c r="K155" s="19">
        <f t="shared" si="19"/>
        <v>0</v>
      </c>
    </row>
    <row r="156" spans="2:11" ht="15" customHeight="1" x14ac:dyDescent="0.35">
      <c r="B156" s="38">
        <v>48</v>
      </c>
      <c r="C156" s="436" t="str">
        <f>IF('M&amp;VOrç'!C159="","",'M&amp;VOrç'!C159)</f>
        <v/>
      </c>
      <c r="D156" s="438" t="str">
        <f>IF('M&amp;VOrç'!G159="","",'M&amp;VOrç'!G159)</f>
        <v/>
      </c>
      <c r="E156" s="437" t="str">
        <f>IF('M&amp;VOrç'!H159="","",'M&amp;VOrç'!H159)</f>
        <v/>
      </c>
      <c r="F156" s="453">
        <f>IF('M&amp;VOrç'!I159="","",'M&amp;VOrç'!I159)</f>
        <v>0</v>
      </c>
      <c r="G156" s="254">
        <f>IF('M&amp;VOrç'!J159="","",'M&amp;VOrç'!J159)</f>
        <v>0</v>
      </c>
      <c r="H156" s="19">
        <f t="shared" si="18"/>
        <v>0</v>
      </c>
      <c r="I156" s="18"/>
      <c r="J156" s="18"/>
      <c r="K156" s="19">
        <f t="shared" si="19"/>
        <v>0</v>
      </c>
    </row>
    <row r="157" spans="2:11" ht="15" customHeight="1" x14ac:dyDescent="0.35">
      <c r="B157" s="38">
        <v>49</v>
      </c>
      <c r="C157" s="436" t="str">
        <f>IF('M&amp;VOrç'!C160="","",'M&amp;VOrç'!C160)</f>
        <v/>
      </c>
      <c r="D157" s="438" t="str">
        <f>IF('M&amp;VOrç'!G160="","",'M&amp;VOrç'!G160)</f>
        <v/>
      </c>
      <c r="E157" s="437" t="str">
        <f>IF('M&amp;VOrç'!H160="","",'M&amp;VOrç'!H160)</f>
        <v/>
      </c>
      <c r="F157" s="453">
        <f>IF('M&amp;VOrç'!I160="","",'M&amp;VOrç'!I160)</f>
        <v>0</v>
      </c>
      <c r="G157" s="254">
        <f>IF('M&amp;VOrç'!J160="","",'M&amp;VOrç'!J160)</f>
        <v>0</v>
      </c>
      <c r="H157" s="19">
        <f t="shared" si="18"/>
        <v>0</v>
      </c>
      <c r="I157" s="18"/>
      <c r="J157" s="18"/>
      <c r="K157" s="19">
        <f t="shared" si="19"/>
        <v>0</v>
      </c>
    </row>
    <row r="158" spans="2:11" ht="15" customHeight="1" x14ac:dyDescent="0.35">
      <c r="B158" s="38">
        <v>50</v>
      </c>
      <c r="C158" s="436" t="str">
        <f>IF('M&amp;VOrç'!C161="","",'M&amp;VOrç'!C161)</f>
        <v/>
      </c>
      <c r="D158" s="438" t="str">
        <f>IF('M&amp;VOrç'!G161="","",'M&amp;VOrç'!G161)</f>
        <v/>
      </c>
      <c r="E158" s="437" t="str">
        <f>IF('M&amp;VOrç'!H161="","",'M&amp;VOrç'!H161)</f>
        <v/>
      </c>
      <c r="F158" s="453">
        <f>IF('M&amp;VOrç'!I161="","",'M&amp;VOrç'!I161)</f>
        <v>0</v>
      </c>
      <c r="G158" s="254">
        <f>IF('M&amp;VOrç'!J161="","",'M&amp;VOrç'!J161)</f>
        <v>0</v>
      </c>
      <c r="H158" s="19">
        <f t="shared" ref="H158:H159" si="20">K158-I158-J158</f>
        <v>0</v>
      </c>
      <c r="I158" s="18"/>
      <c r="J158" s="18"/>
      <c r="K158" s="19">
        <f t="shared" ref="K158:K159" si="21">F158*G158</f>
        <v>0</v>
      </c>
    </row>
    <row r="159" spans="2:11" ht="15" customHeight="1" x14ac:dyDescent="0.35">
      <c r="B159" s="38">
        <v>51</v>
      </c>
      <c r="C159" s="436" t="str">
        <f>IF('M&amp;VOrç'!C162="","",'M&amp;VOrç'!C162)</f>
        <v/>
      </c>
      <c r="D159" s="438" t="str">
        <f>IF('M&amp;VOrç'!G162="","",'M&amp;VOrç'!G162)</f>
        <v/>
      </c>
      <c r="E159" s="437" t="str">
        <f>IF('M&amp;VOrç'!H162="","",'M&amp;VOrç'!H162)</f>
        <v/>
      </c>
      <c r="F159" s="453">
        <f>IF('M&amp;VOrç'!I162="","",'M&amp;VOrç'!I162)</f>
        <v>0</v>
      </c>
      <c r="G159" s="254">
        <f>IF('M&amp;VOrç'!J162="","",'M&amp;VOrç'!J162)</f>
        <v>0</v>
      </c>
      <c r="H159" s="19">
        <f t="shared" si="20"/>
        <v>0</v>
      </c>
      <c r="I159" s="18"/>
      <c r="J159" s="18"/>
      <c r="K159" s="19">
        <f t="shared" si="21"/>
        <v>0</v>
      </c>
    </row>
    <row r="160" spans="2:11" ht="15" customHeight="1" x14ac:dyDescent="0.35">
      <c r="B160" s="38">
        <v>52</v>
      </c>
      <c r="C160" s="436" t="str">
        <f>IF('M&amp;VOrç'!C163="","",'M&amp;VOrç'!C163)</f>
        <v/>
      </c>
      <c r="D160" s="438" t="str">
        <f>IF('M&amp;VOrç'!G163="","",'M&amp;VOrç'!G163)</f>
        <v/>
      </c>
      <c r="E160" s="437" t="str">
        <f>IF('M&amp;VOrç'!H163="","",'M&amp;VOrç'!H163)</f>
        <v/>
      </c>
      <c r="F160" s="453">
        <f>IF('M&amp;VOrç'!I163="","",'M&amp;VOrç'!I163)</f>
        <v>0</v>
      </c>
      <c r="G160" s="254">
        <f>IF('M&amp;VOrç'!J163="","",'M&amp;VOrç'!J163)</f>
        <v>0</v>
      </c>
      <c r="H160" s="19">
        <f t="shared" si="18"/>
        <v>0</v>
      </c>
      <c r="I160" s="18"/>
      <c r="J160" s="18"/>
      <c r="K160" s="19">
        <f t="shared" si="19"/>
        <v>0</v>
      </c>
    </row>
    <row r="161" spans="2:11" ht="15" customHeight="1" x14ac:dyDescent="0.35">
      <c r="B161" s="38">
        <v>53</v>
      </c>
      <c r="C161" s="436" t="str">
        <f>IF('M&amp;VOrç'!C164="","",'M&amp;VOrç'!C164)</f>
        <v/>
      </c>
      <c r="D161" s="438" t="str">
        <f>IF('M&amp;VOrç'!G164="","",'M&amp;VOrç'!G164)</f>
        <v/>
      </c>
      <c r="E161" s="437" t="str">
        <f>IF('M&amp;VOrç'!H164="","",'M&amp;VOrç'!H164)</f>
        <v/>
      </c>
      <c r="F161" s="453">
        <f>IF('M&amp;VOrç'!I164="","",'M&amp;VOrç'!I164)</f>
        <v>0</v>
      </c>
      <c r="G161" s="254">
        <f>IF('M&amp;VOrç'!J164="","",'M&amp;VOrç'!J164)</f>
        <v>0</v>
      </c>
      <c r="H161" s="19">
        <f t="shared" si="18"/>
        <v>0</v>
      </c>
      <c r="I161" s="18"/>
      <c r="J161" s="18"/>
      <c r="K161" s="19">
        <f t="shared" si="19"/>
        <v>0</v>
      </c>
    </row>
    <row r="162" spans="2:11" ht="15" customHeight="1" x14ac:dyDescent="0.35">
      <c r="B162" s="38">
        <v>54</v>
      </c>
      <c r="C162" s="436" t="str">
        <f>IF('M&amp;VOrç'!C165="","",'M&amp;VOrç'!C165)</f>
        <v/>
      </c>
      <c r="D162" s="438" t="str">
        <f>IF('M&amp;VOrç'!G165="","",'M&amp;VOrç'!G165)</f>
        <v/>
      </c>
      <c r="E162" s="437" t="str">
        <f>IF('M&amp;VOrç'!H165="","",'M&amp;VOrç'!H165)</f>
        <v/>
      </c>
      <c r="F162" s="453">
        <f>IF('M&amp;VOrç'!I165="","",'M&amp;VOrç'!I165)</f>
        <v>0</v>
      </c>
      <c r="G162" s="254">
        <f>IF('M&amp;VOrç'!J165="","",'M&amp;VOrç'!J165)</f>
        <v>0</v>
      </c>
      <c r="H162" s="19">
        <f t="shared" si="18"/>
        <v>0</v>
      </c>
      <c r="I162" s="18"/>
      <c r="J162" s="18"/>
      <c r="K162" s="19">
        <f t="shared" si="19"/>
        <v>0</v>
      </c>
    </row>
    <row r="163" spans="2:11" ht="15" customHeight="1" x14ac:dyDescent="0.35">
      <c r="B163" s="38">
        <v>55</v>
      </c>
      <c r="C163" s="436" t="str">
        <f>IF('M&amp;VOrç'!C166="","",'M&amp;VOrç'!C166)</f>
        <v/>
      </c>
      <c r="D163" s="438" t="str">
        <f>IF('M&amp;VOrç'!G166="","",'M&amp;VOrç'!G166)</f>
        <v/>
      </c>
      <c r="E163" s="437" t="str">
        <f>IF('M&amp;VOrç'!H166="","",'M&amp;VOrç'!H166)</f>
        <v/>
      </c>
      <c r="F163" s="453">
        <f>IF('M&amp;VOrç'!I166="","",'M&amp;VOrç'!I166)</f>
        <v>0</v>
      </c>
      <c r="G163" s="254">
        <f>IF('M&amp;VOrç'!J166="","",'M&amp;VOrç'!J166)</f>
        <v>0</v>
      </c>
      <c r="H163" s="19">
        <f t="shared" si="18"/>
        <v>0</v>
      </c>
      <c r="I163" s="18"/>
      <c r="J163" s="18"/>
      <c r="K163" s="19">
        <f t="shared" si="19"/>
        <v>0</v>
      </c>
    </row>
    <row r="164" spans="2:11" ht="15" customHeight="1" x14ac:dyDescent="0.35">
      <c r="B164" s="38">
        <v>56</v>
      </c>
      <c r="C164" s="436" t="str">
        <f>IF('M&amp;VOrç'!C167="","",'M&amp;VOrç'!C167)</f>
        <v/>
      </c>
      <c r="D164" s="438" t="str">
        <f>IF('M&amp;VOrç'!G167="","",'M&amp;VOrç'!G167)</f>
        <v/>
      </c>
      <c r="E164" s="437" t="str">
        <f>IF('M&amp;VOrç'!H167="","",'M&amp;VOrç'!H167)</f>
        <v/>
      </c>
      <c r="F164" s="453">
        <f>IF('M&amp;VOrç'!I167="","",'M&amp;VOrç'!I167)</f>
        <v>0</v>
      </c>
      <c r="G164" s="254">
        <f>IF('M&amp;VOrç'!J167="","",'M&amp;VOrç'!J167)</f>
        <v>0</v>
      </c>
      <c r="H164" s="19">
        <f t="shared" si="18"/>
        <v>0</v>
      </c>
      <c r="I164" s="18"/>
      <c r="J164" s="18"/>
      <c r="K164" s="19">
        <f t="shared" si="19"/>
        <v>0</v>
      </c>
    </row>
    <row r="165" spans="2:11" ht="15" customHeight="1" x14ac:dyDescent="0.35">
      <c r="B165" s="38">
        <v>57</v>
      </c>
      <c r="C165" s="436" t="str">
        <f>IF('M&amp;VOrç'!C168="","",'M&amp;VOrç'!C168)</f>
        <v/>
      </c>
      <c r="D165" s="438" t="str">
        <f>IF('M&amp;VOrç'!G168="","",'M&amp;VOrç'!G168)</f>
        <v/>
      </c>
      <c r="E165" s="437" t="str">
        <f>IF('M&amp;VOrç'!H168="","",'M&amp;VOrç'!H168)</f>
        <v/>
      </c>
      <c r="F165" s="453">
        <f>IF('M&amp;VOrç'!I168="","",'M&amp;VOrç'!I168)</f>
        <v>0</v>
      </c>
      <c r="G165" s="254">
        <f>IF('M&amp;VOrç'!J168="","",'M&amp;VOrç'!J168)</f>
        <v>0</v>
      </c>
      <c r="H165" s="19">
        <f t="shared" si="18"/>
        <v>0</v>
      </c>
      <c r="I165" s="18"/>
      <c r="J165" s="18"/>
      <c r="K165" s="19">
        <f t="shared" si="19"/>
        <v>0</v>
      </c>
    </row>
    <row r="166" spans="2:11" ht="15" customHeight="1" x14ac:dyDescent="0.35">
      <c r="B166" s="38">
        <v>58</v>
      </c>
      <c r="C166" s="436" t="str">
        <f>IF('M&amp;VOrç'!C169="","",'M&amp;VOrç'!C169)</f>
        <v/>
      </c>
      <c r="D166" s="438" t="str">
        <f>IF('M&amp;VOrç'!G169="","",'M&amp;VOrç'!G169)</f>
        <v/>
      </c>
      <c r="E166" s="437" t="str">
        <f>IF('M&amp;VOrç'!H169="","",'M&amp;VOrç'!H169)</f>
        <v/>
      </c>
      <c r="F166" s="453">
        <f>IF('M&amp;VOrç'!I169="","",'M&amp;VOrç'!I169)</f>
        <v>0</v>
      </c>
      <c r="G166" s="254">
        <f>IF('M&amp;VOrç'!J169="","",'M&amp;VOrç'!J169)</f>
        <v>0</v>
      </c>
      <c r="H166" s="19">
        <f t="shared" si="18"/>
        <v>0</v>
      </c>
      <c r="I166" s="18"/>
      <c r="J166" s="18"/>
      <c r="K166" s="19">
        <f t="shared" si="19"/>
        <v>0</v>
      </c>
    </row>
    <row r="167" spans="2:11" ht="15" customHeight="1" x14ac:dyDescent="0.35">
      <c r="B167" s="38">
        <v>59</v>
      </c>
      <c r="C167" s="436" t="str">
        <f>IF('M&amp;VOrç'!C170="","",'M&amp;VOrç'!C170)</f>
        <v/>
      </c>
      <c r="D167" s="438" t="str">
        <f>IF('M&amp;VOrç'!G170="","",'M&amp;VOrç'!G170)</f>
        <v/>
      </c>
      <c r="E167" s="437" t="str">
        <f>IF('M&amp;VOrç'!H170="","",'M&amp;VOrç'!H170)</f>
        <v/>
      </c>
      <c r="F167" s="453">
        <f>IF('M&amp;VOrç'!I170="","",'M&amp;VOrç'!I170)</f>
        <v>0</v>
      </c>
      <c r="G167" s="254">
        <f>IF('M&amp;VOrç'!J170="","",'M&amp;VOrç'!J170)</f>
        <v>0</v>
      </c>
      <c r="H167" s="19">
        <f t="shared" si="18"/>
        <v>0</v>
      </c>
      <c r="I167" s="18"/>
      <c r="J167" s="18"/>
      <c r="K167" s="19">
        <f t="shared" si="19"/>
        <v>0</v>
      </c>
    </row>
    <row r="168" spans="2:11" ht="15" customHeight="1" x14ac:dyDescent="0.35">
      <c r="B168" s="38">
        <v>60</v>
      </c>
      <c r="C168" s="436" t="str">
        <f>IF('M&amp;VOrç'!C171="","",'M&amp;VOrç'!C171)</f>
        <v/>
      </c>
      <c r="D168" s="438" t="str">
        <f>IF('M&amp;VOrç'!G171="","",'M&amp;VOrç'!G171)</f>
        <v/>
      </c>
      <c r="E168" s="437" t="str">
        <f>IF('M&amp;VOrç'!H171="","",'M&amp;VOrç'!H171)</f>
        <v/>
      </c>
      <c r="F168" s="453">
        <f>IF('M&amp;VOrç'!I171="","",'M&amp;VOrç'!I171)</f>
        <v>0</v>
      </c>
      <c r="G168" s="254">
        <f>IF('M&amp;VOrç'!J171="","",'M&amp;VOrç'!J171)</f>
        <v>0</v>
      </c>
      <c r="H168" s="19">
        <f t="shared" si="18"/>
        <v>0</v>
      </c>
      <c r="I168" s="18"/>
      <c r="J168" s="18"/>
      <c r="K168" s="19">
        <f t="shared" si="19"/>
        <v>0</v>
      </c>
    </row>
    <row r="169" spans="2:11" ht="15" customHeight="1" x14ac:dyDescent="0.35">
      <c r="B169" s="38">
        <v>61</v>
      </c>
      <c r="C169" s="436" t="str">
        <f>IF('M&amp;VOrç'!C172="","",'M&amp;VOrç'!C172)</f>
        <v/>
      </c>
      <c r="D169" s="438" t="str">
        <f>IF('M&amp;VOrç'!G172="","",'M&amp;VOrç'!G172)</f>
        <v/>
      </c>
      <c r="E169" s="437" t="str">
        <f>IF('M&amp;VOrç'!H172="","",'M&amp;VOrç'!H172)</f>
        <v/>
      </c>
      <c r="F169" s="453">
        <f>IF('M&amp;VOrç'!I172="","",'M&amp;VOrç'!I172)</f>
        <v>0</v>
      </c>
      <c r="G169" s="254">
        <f>IF('M&amp;VOrç'!J172="","",'M&amp;VOrç'!J172)</f>
        <v>0</v>
      </c>
      <c r="H169" s="19">
        <f t="shared" si="18"/>
        <v>0</v>
      </c>
      <c r="I169" s="18"/>
      <c r="J169" s="18"/>
      <c r="K169" s="19">
        <f t="shared" si="19"/>
        <v>0</v>
      </c>
    </row>
    <row r="170" spans="2:11" ht="15" customHeight="1" x14ac:dyDescent="0.35">
      <c r="B170" s="38">
        <v>62</v>
      </c>
      <c r="C170" s="436" t="str">
        <f>IF('M&amp;VOrç'!C173="","",'M&amp;VOrç'!C173)</f>
        <v/>
      </c>
      <c r="D170" s="438" t="str">
        <f>IF('M&amp;VOrç'!G173="","",'M&amp;VOrç'!G173)</f>
        <v/>
      </c>
      <c r="E170" s="437" t="str">
        <f>IF('M&amp;VOrç'!H173="","",'M&amp;VOrç'!H173)</f>
        <v/>
      </c>
      <c r="F170" s="453">
        <f>IF('M&amp;VOrç'!I173="","",'M&amp;VOrç'!I173)</f>
        <v>0</v>
      </c>
      <c r="G170" s="254">
        <f>IF('M&amp;VOrç'!J173="","",'M&amp;VOrç'!J173)</f>
        <v>0</v>
      </c>
      <c r="H170" s="19">
        <f t="shared" si="18"/>
        <v>0</v>
      </c>
      <c r="I170" s="18"/>
      <c r="J170" s="18"/>
      <c r="K170" s="19">
        <f t="shared" si="19"/>
        <v>0</v>
      </c>
    </row>
    <row r="171" spans="2:11" ht="15" customHeight="1" x14ac:dyDescent="0.35">
      <c r="B171" s="38">
        <v>63</v>
      </c>
      <c r="C171" s="436" t="str">
        <f>IF('M&amp;VOrç'!C174="","",'M&amp;VOrç'!C174)</f>
        <v/>
      </c>
      <c r="D171" s="438" t="str">
        <f>IF('M&amp;VOrç'!G174="","",'M&amp;VOrç'!G174)</f>
        <v/>
      </c>
      <c r="E171" s="437" t="str">
        <f>IF('M&amp;VOrç'!H174="","",'M&amp;VOrç'!H174)</f>
        <v/>
      </c>
      <c r="F171" s="453">
        <f>IF('M&amp;VOrç'!I174="","",'M&amp;VOrç'!I174)</f>
        <v>0</v>
      </c>
      <c r="G171" s="254">
        <f>IF('M&amp;VOrç'!J174="","",'M&amp;VOrç'!J174)</f>
        <v>0</v>
      </c>
      <c r="H171" s="19">
        <f t="shared" si="18"/>
        <v>0</v>
      </c>
      <c r="I171" s="18"/>
      <c r="J171" s="18"/>
      <c r="K171" s="19">
        <f t="shared" si="19"/>
        <v>0</v>
      </c>
    </row>
    <row r="172" spans="2:11" ht="15" customHeight="1" x14ac:dyDescent="0.35">
      <c r="B172" s="38">
        <v>64</v>
      </c>
      <c r="C172" s="436" t="str">
        <f>IF('M&amp;VOrç'!C175="","",'M&amp;VOrç'!C175)</f>
        <v/>
      </c>
      <c r="D172" s="438" t="str">
        <f>IF('M&amp;VOrç'!G175="","",'M&amp;VOrç'!G175)</f>
        <v/>
      </c>
      <c r="E172" s="437" t="str">
        <f>IF('M&amp;VOrç'!H175="","",'M&amp;VOrç'!H175)</f>
        <v/>
      </c>
      <c r="F172" s="453">
        <f>IF('M&amp;VOrç'!I175="","",'M&amp;VOrç'!I175)</f>
        <v>0</v>
      </c>
      <c r="G172" s="254">
        <f>IF('M&amp;VOrç'!J175="","",'M&amp;VOrç'!J175)</f>
        <v>0</v>
      </c>
      <c r="H172" s="19">
        <f t="shared" si="18"/>
        <v>0</v>
      </c>
      <c r="I172" s="18"/>
      <c r="J172" s="18"/>
      <c r="K172" s="19">
        <f t="shared" si="19"/>
        <v>0</v>
      </c>
    </row>
    <row r="173" spans="2:11" ht="15" customHeight="1" x14ac:dyDescent="0.35">
      <c r="B173" s="38">
        <v>65</v>
      </c>
      <c r="C173" s="436" t="str">
        <f>IF('M&amp;VOrç'!C176="","",'M&amp;VOrç'!C176)</f>
        <v/>
      </c>
      <c r="D173" s="438" t="str">
        <f>IF('M&amp;VOrç'!G176="","",'M&amp;VOrç'!G176)</f>
        <v/>
      </c>
      <c r="E173" s="437" t="str">
        <f>IF('M&amp;VOrç'!H176="","",'M&amp;VOrç'!H176)</f>
        <v/>
      </c>
      <c r="F173" s="453">
        <f>IF('M&amp;VOrç'!I176="","",'M&amp;VOrç'!I176)</f>
        <v>0</v>
      </c>
      <c r="G173" s="254">
        <f>IF('M&amp;VOrç'!J176="","",'M&amp;VOrç'!J176)</f>
        <v>0</v>
      </c>
      <c r="H173" s="19">
        <f t="shared" si="18"/>
        <v>0</v>
      </c>
      <c r="I173" s="18"/>
      <c r="J173" s="18"/>
      <c r="K173" s="19">
        <f t="shared" si="19"/>
        <v>0</v>
      </c>
    </row>
    <row r="174" spans="2:11" ht="15" customHeight="1" x14ac:dyDescent="0.35">
      <c r="B174" s="38">
        <v>66</v>
      </c>
      <c r="C174" s="436" t="str">
        <f>IF('M&amp;VOrç'!C177="","",'M&amp;VOrç'!C177)</f>
        <v/>
      </c>
      <c r="D174" s="438" t="str">
        <f>IF('M&amp;VOrç'!G177="","",'M&amp;VOrç'!G177)</f>
        <v/>
      </c>
      <c r="E174" s="437" t="str">
        <f>IF('M&amp;VOrç'!H177="","",'M&amp;VOrç'!H177)</f>
        <v/>
      </c>
      <c r="F174" s="453">
        <f>IF('M&amp;VOrç'!I177="","",'M&amp;VOrç'!I177)</f>
        <v>0</v>
      </c>
      <c r="G174" s="254">
        <f>IF('M&amp;VOrç'!J177="","",'M&amp;VOrç'!J177)</f>
        <v>0</v>
      </c>
      <c r="H174" s="19">
        <f t="shared" si="18"/>
        <v>0</v>
      </c>
      <c r="I174" s="18"/>
      <c r="J174" s="18"/>
      <c r="K174" s="19">
        <f t="shared" si="19"/>
        <v>0</v>
      </c>
    </row>
    <row r="175" spans="2:11" ht="15" customHeight="1" x14ac:dyDescent="0.35">
      <c r="B175" s="38">
        <v>67</v>
      </c>
      <c r="C175" s="436" t="str">
        <f>IF('M&amp;VOrç'!C178="","",'M&amp;VOrç'!C178)</f>
        <v/>
      </c>
      <c r="D175" s="438" t="str">
        <f>IF('M&amp;VOrç'!G178="","",'M&amp;VOrç'!G178)</f>
        <v/>
      </c>
      <c r="E175" s="437" t="str">
        <f>IF('M&amp;VOrç'!H178="","",'M&amp;VOrç'!H178)</f>
        <v/>
      </c>
      <c r="F175" s="453">
        <f>IF('M&amp;VOrç'!I178="","",'M&amp;VOrç'!I178)</f>
        <v>0</v>
      </c>
      <c r="G175" s="254">
        <f>IF('M&amp;VOrç'!J178="","",'M&amp;VOrç'!J178)</f>
        <v>0</v>
      </c>
      <c r="H175" s="19">
        <f t="shared" si="18"/>
        <v>0</v>
      </c>
      <c r="I175" s="18"/>
      <c r="J175" s="18"/>
      <c r="K175" s="19">
        <f t="shared" si="19"/>
        <v>0</v>
      </c>
    </row>
    <row r="176" spans="2:11" ht="15" customHeight="1" x14ac:dyDescent="0.35">
      <c r="B176" s="38">
        <v>68</v>
      </c>
      <c r="C176" s="436" t="str">
        <f>IF('M&amp;VOrç'!C179="","",'M&amp;VOrç'!C179)</f>
        <v/>
      </c>
      <c r="D176" s="438" t="str">
        <f>IF('M&amp;VOrç'!G179="","",'M&amp;VOrç'!G179)</f>
        <v/>
      </c>
      <c r="E176" s="437" t="str">
        <f>IF('M&amp;VOrç'!H179="","",'M&amp;VOrç'!H179)</f>
        <v/>
      </c>
      <c r="F176" s="453">
        <f>IF('M&amp;VOrç'!I179="","",'M&amp;VOrç'!I179)</f>
        <v>0</v>
      </c>
      <c r="G176" s="254">
        <f>IF('M&amp;VOrç'!J179="","",'M&amp;VOrç'!J179)</f>
        <v>0</v>
      </c>
      <c r="H176" s="19">
        <f t="shared" si="18"/>
        <v>0</v>
      </c>
      <c r="I176" s="18"/>
      <c r="J176" s="18"/>
      <c r="K176" s="19">
        <f t="shared" si="19"/>
        <v>0</v>
      </c>
    </row>
    <row r="177" spans="2:11" ht="15" customHeight="1" x14ac:dyDescent="0.35">
      <c r="B177" s="38">
        <v>69</v>
      </c>
      <c r="C177" s="436" t="str">
        <f>IF('M&amp;VOrç'!C180="","",'M&amp;VOrç'!C180)</f>
        <v/>
      </c>
      <c r="D177" s="438" t="str">
        <f>IF('M&amp;VOrç'!G180="","",'M&amp;VOrç'!G180)</f>
        <v/>
      </c>
      <c r="E177" s="437" t="str">
        <f>IF('M&amp;VOrç'!H180="","",'M&amp;VOrç'!H180)</f>
        <v/>
      </c>
      <c r="F177" s="453">
        <f>IF('M&amp;VOrç'!I180="","",'M&amp;VOrç'!I180)</f>
        <v>0</v>
      </c>
      <c r="G177" s="254">
        <f>IF('M&amp;VOrç'!J180="","",'M&amp;VOrç'!J180)</f>
        <v>0</v>
      </c>
      <c r="H177" s="19">
        <f t="shared" si="18"/>
        <v>0</v>
      </c>
      <c r="I177" s="18"/>
      <c r="J177" s="18"/>
      <c r="K177" s="19">
        <f t="shared" si="19"/>
        <v>0</v>
      </c>
    </row>
    <row r="178" spans="2:11" ht="15" customHeight="1" x14ac:dyDescent="0.35">
      <c r="B178" s="38">
        <v>70</v>
      </c>
      <c r="C178" s="436" t="str">
        <f>IF('M&amp;VOrç'!C181="","",'M&amp;VOrç'!C181)</f>
        <v/>
      </c>
      <c r="D178" s="438" t="str">
        <f>IF('M&amp;VOrç'!G181="","",'M&amp;VOrç'!G181)</f>
        <v/>
      </c>
      <c r="E178" s="437" t="str">
        <f>IF('M&amp;VOrç'!H181="","",'M&amp;VOrç'!H181)</f>
        <v/>
      </c>
      <c r="F178" s="453">
        <f>IF('M&amp;VOrç'!I181="","",'M&amp;VOrç'!I181)</f>
        <v>0</v>
      </c>
      <c r="G178" s="254">
        <f>IF('M&amp;VOrç'!J181="","",'M&amp;VOrç'!J181)</f>
        <v>0</v>
      </c>
      <c r="H178" s="19">
        <f t="shared" si="18"/>
        <v>0</v>
      </c>
      <c r="I178" s="18"/>
      <c r="J178" s="18"/>
      <c r="K178" s="19">
        <f t="shared" si="19"/>
        <v>0</v>
      </c>
    </row>
    <row r="179" spans="2:11" ht="15" customHeight="1" x14ac:dyDescent="0.35">
      <c r="B179" s="38">
        <v>71</v>
      </c>
      <c r="C179" s="436" t="str">
        <f>IF('M&amp;VOrç'!C182="","",'M&amp;VOrç'!C182)</f>
        <v/>
      </c>
      <c r="D179" s="438" t="str">
        <f>IF('M&amp;VOrç'!G182="","",'M&amp;VOrç'!G182)</f>
        <v/>
      </c>
      <c r="E179" s="437" t="str">
        <f>IF('M&amp;VOrç'!H182="","",'M&amp;VOrç'!H182)</f>
        <v/>
      </c>
      <c r="F179" s="453">
        <f>IF('M&amp;VOrç'!I182="","",'M&amp;VOrç'!I182)</f>
        <v>0</v>
      </c>
      <c r="G179" s="254">
        <f>IF('M&amp;VOrç'!J182="","",'M&amp;VOrç'!J182)</f>
        <v>0</v>
      </c>
      <c r="H179" s="19">
        <f t="shared" si="18"/>
        <v>0</v>
      </c>
      <c r="I179" s="18"/>
      <c r="J179" s="18"/>
      <c r="K179" s="19">
        <f t="shared" si="19"/>
        <v>0</v>
      </c>
    </row>
    <row r="180" spans="2:11" ht="15" customHeight="1" x14ac:dyDescent="0.35">
      <c r="B180" s="38">
        <v>72</v>
      </c>
      <c r="C180" s="436" t="str">
        <f>IF('M&amp;VOrç'!C183="","",'M&amp;VOrç'!C183)</f>
        <v/>
      </c>
      <c r="D180" s="438" t="str">
        <f>IF('M&amp;VOrç'!G183="","",'M&amp;VOrç'!G183)</f>
        <v/>
      </c>
      <c r="E180" s="437" t="str">
        <f>IF('M&amp;VOrç'!H183="","",'M&amp;VOrç'!H183)</f>
        <v/>
      </c>
      <c r="F180" s="453">
        <f>IF('M&amp;VOrç'!I183="","",'M&amp;VOrç'!I183)</f>
        <v>0</v>
      </c>
      <c r="G180" s="254">
        <f>IF('M&amp;VOrç'!J183="","",'M&amp;VOrç'!J183)</f>
        <v>0</v>
      </c>
      <c r="H180" s="19">
        <f t="shared" si="18"/>
        <v>0</v>
      </c>
      <c r="I180" s="18"/>
      <c r="J180" s="18"/>
      <c r="K180" s="19">
        <f t="shared" si="19"/>
        <v>0</v>
      </c>
    </row>
    <row r="181" spans="2:11" ht="15" customHeight="1" x14ac:dyDescent="0.35">
      <c r="B181" s="38">
        <v>73</v>
      </c>
      <c r="C181" s="436" t="str">
        <f>IF('M&amp;VOrç'!C184="","",'M&amp;VOrç'!C184)</f>
        <v/>
      </c>
      <c r="D181" s="438" t="str">
        <f>IF('M&amp;VOrç'!G184="","",'M&amp;VOrç'!G184)</f>
        <v/>
      </c>
      <c r="E181" s="437" t="str">
        <f>IF('M&amp;VOrç'!H184="","",'M&amp;VOrç'!H184)</f>
        <v/>
      </c>
      <c r="F181" s="453">
        <f>IF('M&amp;VOrç'!I184="","",'M&amp;VOrç'!I184)</f>
        <v>0</v>
      </c>
      <c r="G181" s="254">
        <f>IF('M&amp;VOrç'!J184="","",'M&amp;VOrç'!J184)</f>
        <v>0</v>
      </c>
      <c r="H181" s="19">
        <f t="shared" si="18"/>
        <v>0</v>
      </c>
      <c r="I181" s="18"/>
      <c r="J181" s="18"/>
      <c r="K181" s="19">
        <f t="shared" si="19"/>
        <v>0</v>
      </c>
    </row>
    <row r="182" spans="2:11" ht="15" customHeight="1" x14ac:dyDescent="0.35">
      <c r="B182" s="38">
        <v>74</v>
      </c>
      <c r="C182" s="436" t="str">
        <f>IF('M&amp;VOrç'!C185="","",'M&amp;VOrç'!C185)</f>
        <v/>
      </c>
      <c r="D182" s="438" t="str">
        <f>IF('M&amp;VOrç'!G185="","",'M&amp;VOrç'!G185)</f>
        <v/>
      </c>
      <c r="E182" s="437" t="str">
        <f>IF('M&amp;VOrç'!H185="","",'M&amp;VOrç'!H185)</f>
        <v/>
      </c>
      <c r="F182" s="453">
        <f>IF('M&amp;VOrç'!I185="","",'M&amp;VOrç'!I185)</f>
        <v>0</v>
      </c>
      <c r="G182" s="254">
        <f>IF('M&amp;VOrç'!J185="","",'M&amp;VOrç'!J185)</f>
        <v>0</v>
      </c>
      <c r="H182" s="19">
        <f t="shared" si="18"/>
        <v>0</v>
      </c>
      <c r="I182" s="18"/>
      <c r="J182" s="18"/>
      <c r="K182" s="19">
        <f t="shared" si="19"/>
        <v>0</v>
      </c>
    </row>
    <row r="183" spans="2:11" ht="15" customHeight="1" x14ac:dyDescent="0.35">
      <c r="B183" s="38">
        <v>75</v>
      </c>
      <c r="C183" s="436" t="str">
        <f>IF('M&amp;VOrç'!C186="","",'M&amp;VOrç'!C186)</f>
        <v/>
      </c>
      <c r="D183" s="438" t="str">
        <f>IF('M&amp;VOrç'!G186="","",'M&amp;VOrç'!G186)</f>
        <v/>
      </c>
      <c r="E183" s="437" t="str">
        <f>IF('M&amp;VOrç'!H186="","",'M&amp;VOrç'!H186)</f>
        <v/>
      </c>
      <c r="F183" s="453">
        <f>IF('M&amp;VOrç'!I186="","",'M&amp;VOrç'!I186)</f>
        <v>0</v>
      </c>
      <c r="G183" s="254">
        <f>IF('M&amp;VOrç'!J186="","",'M&amp;VOrç'!J186)</f>
        <v>0</v>
      </c>
      <c r="H183" s="19">
        <f t="shared" si="18"/>
        <v>0</v>
      </c>
      <c r="I183" s="18"/>
      <c r="J183" s="18"/>
      <c r="K183" s="19">
        <f t="shared" si="19"/>
        <v>0</v>
      </c>
    </row>
    <row r="184" spans="2:11" ht="15" customHeight="1" x14ac:dyDescent="0.35">
      <c r="B184" s="38">
        <v>76</v>
      </c>
      <c r="C184" s="436" t="str">
        <f>IF('M&amp;VOrç'!C187="","",'M&amp;VOrç'!C187)</f>
        <v/>
      </c>
      <c r="D184" s="438" t="str">
        <f>IF('M&amp;VOrç'!G187="","",'M&amp;VOrç'!G187)</f>
        <v/>
      </c>
      <c r="E184" s="437" t="str">
        <f>IF('M&amp;VOrç'!H187="","",'M&amp;VOrç'!H187)</f>
        <v/>
      </c>
      <c r="F184" s="453">
        <f>IF('M&amp;VOrç'!I187="","",'M&amp;VOrç'!I187)</f>
        <v>0</v>
      </c>
      <c r="G184" s="254">
        <f>IF('M&amp;VOrç'!J187="","",'M&amp;VOrç'!J187)</f>
        <v>0</v>
      </c>
      <c r="H184" s="19">
        <f t="shared" si="18"/>
        <v>0</v>
      </c>
      <c r="I184" s="18"/>
      <c r="J184" s="18"/>
      <c r="K184" s="19">
        <f t="shared" si="19"/>
        <v>0</v>
      </c>
    </row>
    <row r="185" spans="2:11" ht="15" customHeight="1" x14ac:dyDescent="0.35">
      <c r="B185" s="38">
        <v>77</v>
      </c>
      <c r="C185" s="436" t="str">
        <f>IF('M&amp;VOrç'!C188="","",'M&amp;VOrç'!C188)</f>
        <v/>
      </c>
      <c r="D185" s="438" t="str">
        <f>IF('M&amp;VOrç'!G188="","",'M&amp;VOrç'!G188)</f>
        <v/>
      </c>
      <c r="E185" s="437" t="str">
        <f>IF('M&amp;VOrç'!H188="","",'M&amp;VOrç'!H188)</f>
        <v/>
      </c>
      <c r="F185" s="453">
        <f>IF('M&amp;VOrç'!I188="","",'M&amp;VOrç'!I188)</f>
        <v>0</v>
      </c>
      <c r="G185" s="254">
        <f>IF('M&amp;VOrç'!J188="","",'M&amp;VOrç'!J188)</f>
        <v>0</v>
      </c>
      <c r="H185" s="19">
        <f t="shared" si="18"/>
        <v>0</v>
      </c>
      <c r="I185" s="18"/>
      <c r="J185" s="18"/>
      <c r="K185" s="19">
        <f t="shared" si="19"/>
        <v>0</v>
      </c>
    </row>
    <row r="186" spans="2:11" ht="15" customHeight="1" x14ac:dyDescent="0.35">
      <c r="B186" s="38">
        <v>78</v>
      </c>
      <c r="C186" s="436" t="str">
        <f>IF('M&amp;VOrç'!C189="","",'M&amp;VOrç'!C189)</f>
        <v/>
      </c>
      <c r="D186" s="438" t="str">
        <f>IF('M&amp;VOrç'!G189="","",'M&amp;VOrç'!G189)</f>
        <v/>
      </c>
      <c r="E186" s="437" t="str">
        <f>IF('M&amp;VOrç'!H189="","",'M&amp;VOrç'!H189)</f>
        <v/>
      </c>
      <c r="F186" s="453">
        <f>IF('M&amp;VOrç'!I189="","",'M&amp;VOrç'!I189)</f>
        <v>0</v>
      </c>
      <c r="G186" s="254">
        <f>IF('M&amp;VOrç'!J189="","",'M&amp;VOrç'!J189)</f>
        <v>0</v>
      </c>
      <c r="H186" s="19">
        <f t="shared" si="18"/>
        <v>0</v>
      </c>
      <c r="I186" s="18"/>
      <c r="J186" s="18"/>
      <c r="K186" s="19">
        <f t="shared" si="19"/>
        <v>0</v>
      </c>
    </row>
    <row r="187" spans="2:11" ht="15" customHeight="1" x14ac:dyDescent="0.35">
      <c r="B187" s="38">
        <v>79</v>
      </c>
      <c r="C187" s="436" t="str">
        <f>IF('M&amp;VOrç'!C190="","",'M&amp;VOrç'!C190)</f>
        <v/>
      </c>
      <c r="D187" s="438" t="str">
        <f>IF('M&amp;VOrç'!G190="","",'M&amp;VOrç'!G190)</f>
        <v/>
      </c>
      <c r="E187" s="437" t="str">
        <f>IF('M&amp;VOrç'!H190="","",'M&amp;VOrç'!H190)</f>
        <v/>
      </c>
      <c r="F187" s="453">
        <f>IF('M&amp;VOrç'!I190="","",'M&amp;VOrç'!I190)</f>
        <v>0</v>
      </c>
      <c r="G187" s="254">
        <f>IF('M&amp;VOrç'!J190="","",'M&amp;VOrç'!J190)</f>
        <v>0</v>
      </c>
      <c r="H187" s="19">
        <f t="shared" si="18"/>
        <v>0</v>
      </c>
      <c r="I187" s="18"/>
      <c r="J187" s="18"/>
      <c r="K187" s="19">
        <f t="shared" si="19"/>
        <v>0</v>
      </c>
    </row>
    <row r="188" spans="2:11" ht="15" customHeight="1" x14ac:dyDescent="0.35">
      <c r="B188" s="38">
        <v>80</v>
      </c>
      <c r="C188" s="436" t="str">
        <f>IF('M&amp;VOrç'!C191="","",'M&amp;VOrç'!C191)</f>
        <v/>
      </c>
      <c r="D188" s="438" t="str">
        <f>IF('M&amp;VOrç'!G191="","",'M&amp;VOrç'!G191)</f>
        <v/>
      </c>
      <c r="E188" s="437" t="str">
        <f>IF('M&amp;VOrç'!H191="","",'M&amp;VOrç'!H191)</f>
        <v/>
      </c>
      <c r="F188" s="453">
        <f>IF('M&amp;VOrç'!I191="","",'M&amp;VOrç'!I191)</f>
        <v>0</v>
      </c>
      <c r="G188" s="254">
        <f>IF('M&amp;VOrç'!J191="","",'M&amp;VOrç'!J191)</f>
        <v>0</v>
      </c>
      <c r="H188" s="19">
        <f t="shared" si="18"/>
        <v>0</v>
      </c>
      <c r="I188" s="18"/>
      <c r="J188" s="18"/>
      <c r="K188" s="19">
        <f t="shared" si="19"/>
        <v>0</v>
      </c>
    </row>
    <row r="189" spans="2:11" ht="15" customHeight="1" x14ac:dyDescent="0.35">
      <c r="B189" s="38">
        <v>81</v>
      </c>
      <c r="C189" s="436" t="str">
        <f>IF('M&amp;VOrç'!C192="","",'M&amp;VOrç'!C192)</f>
        <v/>
      </c>
      <c r="D189" s="438" t="str">
        <f>IF('M&amp;VOrç'!G192="","",'M&amp;VOrç'!G192)</f>
        <v/>
      </c>
      <c r="E189" s="437" t="str">
        <f>IF('M&amp;VOrç'!H192="","",'M&amp;VOrç'!H192)</f>
        <v/>
      </c>
      <c r="F189" s="453">
        <f>IF('M&amp;VOrç'!I192="","",'M&amp;VOrç'!I192)</f>
        <v>0</v>
      </c>
      <c r="G189" s="254">
        <f>IF('M&amp;VOrç'!J192="","",'M&amp;VOrç'!J192)</f>
        <v>0</v>
      </c>
      <c r="H189" s="19">
        <f t="shared" si="18"/>
        <v>0</v>
      </c>
      <c r="I189" s="18"/>
      <c r="J189" s="18"/>
      <c r="K189" s="19">
        <f t="shared" si="19"/>
        <v>0</v>
      </c>
    </row>
    <row r="190" spans="2:11" ht="15" customHeight="1" x14ac:dyDescent="0.35">
      <c r="B190" s="38">
        <v>82</v>
      </c>
      <c r="C190" s="436" t="str">
        <f>IF('M&amp;VOrç'!C193="","",'M&amp;VOrç'!C193)</f>
        <v/>
      </c>
      <c r="D190" s="438" t="str">
        <f>IF('M&amp;VOrç'!G193="","",'M&amp;VOrç'!G193)</f>
        <v/>
      </c>
      <c r="E190" s="437" t="str">
        <f>IF('M&amp;VOrç'!H193="","",'M&amp;VOrç'!H193)</f>
        <v/>
      </c>
      <c r="F190" s="453">
        <f>IF('M&amp;VOrç'!I193="","",'M&amp;VOrç'!I193)</f>
        <v>0</v>
      </c>
      <c r="G190" s="254">
        <f>IF('M&amp;VOrç'!J193="","",'M&amp;VOrç'!J193)</f>
        <v>0</v>
      </c>
      <c r="H190" s="19">
        <f t="shared" si="18"/>
        <v>0</v>
      </c>
      <c r="I190" s="18"/>
      <c r="J190" s="18"/>
      <c r="K190" s="19">
        <f t="shared" si="19"/>
        <v>0</v>
      </c>
    </row>
    <row r="191" spans="2:11" ht="15" customHeight="1" x14ac:dyDescent="0.35">
      <c r="B191" s="38">
        <v>83</v>
      </c>
      <c r="C191" s="436" t="str">
        <f>IF('M&amp;VOrç'!C194="","",'M&amp;VOrç'!C194)</f>
        <v/>
      </c>
      <c r="D191" s="438" t="str">
        <f>IF('M&amp;VOrç'!G194="","",'M&amp;VOrç'!G194)</f>
        <v/>
      </c>
      <c r="E191" s="437" t="str">
        <f>IF('M&amp;VOrç'!H194="","",'M&amp;VOrç'!H194)</f>
        <v/>
      </c>
      <c r="F191" s="453">
        <f>IF('M&amp;VOrç'!I194="","",'M&amp;VOrç'!I194)</f>
        <v>0</v>
      </c>
      <c r="G191" s="254">
        <f>IF('M&amp;VOrç'!J194="","",'M&amp;VOrç'!J194)</f>
        <v>0</v>
      </c>
      <c r="H191" s="19">
        <f t="shared" si="18"/>
        <v>0</v>
      </c>
      <c r="I191" s="18"/>
      <c r="J191" s="18"/>
      <c r="K191" s="19">
        <f t="shared" si="19"/>
        <v>0</v>
      </c>
    </row>
    <row r="192" spans="2:11" ht="15" customHeight="1" x14ac:dyDescent="0.35">
      <c r="B192" s="38">
        <v>84</v>
      </c>
      <c r="C192" s="436" t="str">
        <f>IF('M&amp;VOrç'!C195="","",'M&amp;VOrç'!C195)</f>
        <v/>
      </c>
      <c r="D192" s="438" t="str">
        <f>IF('M&amp;VOrç'!G195="","",'M&amp;VOrç'!G195)</f>
        <v/>
      </c>
      <c r="E192" s="437" t="str">
        <f>IF('M&amp;VOrç'!H195="","",'M&amp;VOrç'!H195)</f>
        <v/>
      </c>
      <c r="F192" s="453">
        <f>IF('M&amp;VOrç'!I195="","",'M&amp;VOrç'!I195)</f>
        <v>0</v>
      </c>
      <c r="G192" s="254">
        <f>IF('M&amp;VOrç'!J195="","",'M&amp;VOrç'!J195)</f>
        <v>0</v>
      </c>
      <c r="H192" s="19">
        <f t="shared" si="18"/>
        <v>0</v>
      </c>
      <c r="I192" s="18"/>
      <c r="J192" s="18"/>
      <c r="K192" s="19">
        <f t="shared" si="19"/>
        <v>0</v>
      </c>
    </row>
    <row r="193" spans="2:11" ht="15" customHeight="1" x14ac:dyDescent="0.35">
      <c r="B193" s="38">
        <v>85</v>
      </c>
      <c r="C193" s="436" t="str">
        <f>IF('M&amp;VOrç'!C196="","",'M&amp;VOrç'!C196)</f>
        <v/>
      </c>
      <c r="D193" s="438" t="str">
        <f>IF('M&amp;VOrç'!G196="","",'M&amp;VOrç'!G196)</f>
        <v/>
      </c>
      <c r="E193" s="437" t="str">
        <f>IF('M&amp;VOrç'!H196="","",'M&amp;VOrç'!H196)</f>
        <v/>
      </c>
      <c r="F193" s="453">
        <f>IF('M&amp;VOrç'!I196="","",'M&amp;VOrç'!I196)</f>
        <v>0</v>
      </c>
      <c r="G193" s="254">
        <f>IF('M&amp;VOrç'!J196="","",'M&amp;VOrç'!J196)</f>
        <v>0</v>
      </c>
      <c r="H193" s="19">
        <f t="shared" si="18"/>
        <v>0</v>
      </c>
      <c r="I193" s="18"/>
      <c r="J193" s="18"/>
      <c r="K193" s="19">
        <f t="shared" si="19"/>
        <v>0</v>
      </c>
    </row>
    <row r="194" spans="2:11" ht="15" customHeight="1" x14ac:dyDescent="0.35">
      <c r="B194" s="38">
        <v>86</v>
      </c>
      <c r="C194" s="436" t="str">
        <f>IF('M&amp;VOrç'!C197="","",'M&amp;VOrç'!C197)</f>
        <v/>
      </c>
      <c r="D194" s="438" t="str">
        <f>IF('M&amp;VOrç'!G197="","",'M&amp;VOrç'!G197)</f>
        <v/>
      </c>
      <c r="E194" s="437" t="str">
        <f>IF('M&amp;VOrç'!H197="","",'M&amp;VOrç'!H197)</f>
        <v/>
      </c>
      <c r="F194" s="453">
        <f>IF('M&amp;VOrç'!I197="","",'M&amp;VOrç'!I197)</f>
        <v>0</v>
      </c>
      <c r="G194" s="254">
        <f>IF('M&amp;VOrç'!J197="","",'M&amp;VOrç'!J197)</f>
        <v>0</v>
      </c>
      <c r="H194" s="19">
        <f t="shared" si="18"/>
        <v>0</v>
      </c>
      <c r="I194" s="18"/>
      <c r="J194" s="18"/>
      <c r="K194" s="19">
        <f t="shared" si="19"/>
        <v>0</v>
      </c>
    </row>
    <row r="195" spans="2:11" ht="15" customHeight="1" x14ac:dyDescent="0.35">
      <c r="B195" s="38">
        <v>87</v>
      </c>
      <c r="C195" s="436" t="str">
        <f>IF('M&amp;VOrç'!C198="","",'M&amp;VOrç'!C198)</f>
        <v/>
      </c>
      <c r="D195" s="438" t="str">
        <f>IF('M&amp;VOrç'!G198="","",'M&amp;VOrç'!G198)</f>
        <v/>
      </c>
      <c r="E195" s="437" t="str">
        <f>IF('M&amp;VOrç'!H198="","",'M&amp;VOrç'!H198)</f>
        <v/>
      </c>
      <c r="F195" s="453">
        <f>IF('M&amp;VOrç'!I198="","",'M&amp;VOrç'!I198)</f>
        <v>0</v>
      </c>
      <c r="G195" s="254">
        <f>IF('M&amp;VOrç'!J198="","",'M&amp;VOrç'!J198)</f>
        <v>0</v>
      </c>
      <c r="H195" s="19">
        <f t="shared" si="18"/>
        <v>0</v>
      </c>
      <c r="I195" s="18"/>
      <c r="J195" s="18"/>
      <c r="K195" s="19">
        <f t="shared" si="19"/>
        <v>0</v>
      </c>
    </row>
    <row r="196" spans="2:11" ht="15" customHeight="1" x14ac:dyDescent="0.35">
      <c r="B196" s="38">
        <v>88</v>
      </c>
      <c r="C196" s="436" t="str">
        <f>IF('M&amp;VOrç'!C199="","",'M&amp;VOrç'!C199)</f>
        <v/>
      </c>
      <c r="D196" s="438" t="str">
        <f>IF('M&amp;VOrç'!G199="","",'M&amp;VOrç'!G199)</f>
        <v/>
      </c>
      <c r="E196" s="437" t="str">
        <f>IF('M&amp;VOrç'!H199="","",'M&amp;VOrç'!H199)</f>
        <v/>
      </c>
      <c r="F196" s="453">
        <f>IF('M&amp;VOrç'!I199="","",'M&amp;VOrç'!I199)</f>
        <v>0</v>
      </c>
      <c r="G196" s="254">
        <f>IF('M&amp;VOrç'!J199="","",'M&amp;VOrç'!J199)</f>
        <v>0</v>
      </c>
      <c r="H196" s="19">
        <f t="shared" si="18"/>
        <v>0</v>
      </c>
      <c r="I196" s="18"/>
      <c r="J196" s="18"/>
      <c r="K196" s="19">
        <f t="shared" si="19"/>
        <v>0</v>
      </c>
    </row>
    <row r="197" spans="2:11" ht="15" customHeight="1" x14ac:dyDescent="0.35">
      <c r="B197" s="38">
        <v>89</v>
      </c>
      <c r="C197" s="436" t="str">
        <f>IF('M&amp;VOrç'!C200="","",'M&amp;VOrç'!C200)</f>
        <v/>
      </c>
      <c r="D197" s="438" t="str">
        <f>IF('M&amp;VOrç'!G200="","",'M&amp;VOrç'!G200)</f>
        <v/>
      </c>
      <c r="E197" s="437" t="str">
        <f>IF('M&amp;VOrç'!H200="","",'M&amp;VOrç'!H200)</f>
        <v/>
      </c>
      <c r="F197" s="453">
        <f>IF('M&amp;VOrç'!I200="","",'M&amp;VOrç'!I200)</f>
        <v>0</v>
      </c>
      <c r="G197" s="254">
        <f>IF('M&amp;VOrç'!J200="","",'M&amp;VOrç'!J200)</f>
        <v>0</v>
      </c>
      <c r="H197" s="19">
        <f t="shared" si="18"/>
        <v>0</v>
      </c>
      <c r="I197" s="18"/>
      <c r="J197" s="18"/>
      <c r="K197" s="19">
        <f t="shared" si="19"/>
        <v>0</v>
      </c>
    </row>
    <row r="198" spans="2:11" ht="15" customHeight="1" x14ac:dyDescent="0.35">
      <c r="B198" s="38">
        <v>90</v>
      </c>
      <c r="C198" s="436" t="str">
        <f>IF('M&amp;VOrç'!C201="","",'M&amp;VOrç'!C201)</f>
        <v/>
      </c>
      <c r="D198" s="438" t="str">
        <f>IF('M&amp;VOrç'!G201="","",'M&amp;VOrç'!G201)</f>
        <v/>
      </c>
      <c r="E198" s="437" t="str">
        <f>IF('M&amp;VOrç'!H201="","",'M&amp;VOrç'!H201)</f>
        <v/>
      </c>
      <c r="F198" s="453">
        <f>IF('M&amp;VOrç'!I201="","",'M&amp;VOrç'!I201)</f>
        <v>0</v>
      </c>
      <c r="G198" s="254">
        <f>IF('M&amp;VOrç'!J201="","",'M&amp;VOrç'!J201)</f>
        <v>0</v>
      </c>
      <c r="H198" s="19">
        <f t="shared" si="18"/>
        <v>0</v>
      </c>
      <c r="I198" s="18"/>
      <c r="J198" s="18"/>
      <c r="K198" s="19">
        <f t="shared" si="19"/>
        <v>0</v>
      </c>
    </row>
    <row r="199" spans="2:11" ht="15" customHeight="1" x14ac:dyDescent="0.35">
      <c r="B199" s="38">
        <v>91</v>
      </c>
      <c r="C199" s="436" t="str">
        <f>IF('M&amp;VOrç'!C202="","",'M&amp;VOrç'!C202)</f>
        <v/>
      </c>
      <c r="D199" s="438" t="str">
        <f>IF('M&amp;VOrç'!G202="","",'M&amp;VOrç'!G202)</f>
        <v/>
      </c>
      <c r="E199" s="437" t="str">
        <f>IF('M&amp;VOrç'!H202="","",'M&amp;VOrç'!H202)</f>
        <v/>
      </c>
      <c r="F199" s="453">
        <f>IF('M&amp;VOrç'!I202="","",'M&amp;VOrç'!I202)</f>
        <v>0</v>
      </c>
      <c r="G199" s="254">
        <f>IF('M&amp;VOrç'!J202="","",'M&amp;VOrç'!J202)</f>
        <v>0</v>
      </c>
      <c r="H199" s="19">
        <f t="shared" si="18"/>
        <v>0</v>
      </c>
      <c r="I199" s="18"/>
      <c r="J199" s="18"/>
      <c r="K199" s="19">
        <f t="shared" si="19"/>
        <v>0</v>
      </c>
    </row>
    <row r="200" spans="2:11" ht="15" customHeight="1" x14ac:dyDescent="0.35">
      <c r="B200" s="38">
        <v>92</v>
      </c>
      <c r="C200" s="436" t="str">
        <f>IF('M&amp;VOrç'!C203="","",'M&amp;VOrç'!C203)</f>
        <v/>
      </c>
      <c r="D200" s="438" t="str">
        <f>IF('M&amp;VOrç'!G203="","",'M&amp;VOrç'!G203)</f>
        <v/>
      </c>
      <c r="E200" s="437" t="str">
        <f>IF('M&amp;VOrç'!H203="","",'M&amp;VOrç'!H203)</f>
        <v/>
      </c>
      <c r="F200" s="453">
        <f>IF('M&amp;VOrç'!I203="","",'M&amp;VOrç'!I203)</f>
        <v>0</v>
      </c>
      <c r="G200" s="254">
        <f>IF('M&amp;VOrç'!J203="","",'M&amp;VOrç'!J203)</f>
        <v>0</v>
      </c>
      <c r="H200" s="19">
        <f t="shared" ref="H200:H207" si="22">K200-I200-J200</f>
        <v>0</v>
      </c>
      <c r="I200" s="18"/>
      <c r="J200" s="18"/>
      <c r="K200" s="19">
        <f t="shared" ref="K200:K207" si="23">F200*G200</f>
        <v>0</v>
      </c>
    </row>
    <row r="201" spans="2:11" ht="15" customHeight="1" x14ac:dyDescent="0.35">
      <c r="B201" s="38">
        <v>93</v>
      </c>
      <c r="C201" s="436" t="str">
        <f>IF('M&amp;VOrç'!C204="","",'M&amp;VOrç'!C204)</f>
        <v/>
      </c>
      <c r="D201" s="438" t="str">
        <f>IF('M&amp;VOrç'!G204="","",'M&amp;VOrç'!G204)</f>
        <v/>
      </c>
      <c r="E201" s="437" t="str">
        <f>IF('M&amp;VOrç'!H204="","",'M&amp;VOrç'!H204)</f>
        <v/>
      </c>
      <c r="F201" s="453">
        <f>IF('M&amp;VOrç'!I204="","",'M&amp;VOrç'!I204)</f>
        <v>0</v>
      </c>
      <c r="G201" s="254">
        <f>IF('M&amp;VOrç'!J204="","",'M&amp;VOrç'!J204)</f>
        <v>0</v>
      </c>
      <c r="H201" s="19">
        <f t="shared" si="22"/>
        <v>0</v>
      </c>
      <c r="I201" s="18"/>
      <c r="J201" s="18"/>
      <c r="K201" s="19">
        <f t="shared" si="23"/>
        <v>0</v>
      </c>
    </row>
    <row r="202" spans="2:11" ht="15" customHeight="1" x14ac:dyDescent="0.35">
      <c r="B202" s="38">
        <v>94</v>
      </c>
      <c r="C202" s="436" t="str">
        <f>IF('M&amp;VOrç'!C205="","",'M&amp;VOrç'!C205)</f>
        <v/>
      </c>
      <c r="D202" s="438" t="str">
        <f>IF('M&amp;VOrç'!G205="","",'M&amp;VOrç'!G205)</f>
        <v/>
      </c>
      <c r="E202" s="437" t="str">
        <f>IF('M&amp;VOrç'!H205="","",'M&amp;VOrç'!H205)</f>
        <v/>
      </c>
      <c r="F202" s="453">
        <f>IF('M&amp;VOrç'!I205="","",'M&amp;VOrç'!I205)</f>
        <v>0</v>
      </c>
      <c r="G202" s="254">
        <f>IF('M&amp;VOrç'!J205="","",'M&amp;VOrç'!J205)</f>
        <v>0</v>
      </c>
      <c r="H202" s="19">
        <f t="shared" si="22"/>
        <v>0</v>
      </c>
      <c r="I202" s="18"/>
      <c r="J202" s="18"/>
      <c r="K202" s="19">
        <f t="shared" si="23"/>
        <v>0</v>
      </c>
    </row>
    <row r="203" spans="2:11" ht="15" customHeight="1" x14ac:dyDescent="0.35">
      <c r="B203" s="38">
        <v>95</v>
      </c>
      <c r="C203" s="436" t="str">
        <f>IF('M&amp;VOrç'!C206="","",'M&amp;VOrç'!C206)</f>
        <v/>
      </c>
      <c r="D203" s="438" t="str">
        <f>IF('M&amp;VOrç'!G206="","",'M&amp;VOrç'!G206)</f>
        <v/>
      </c>
      <c r="E203" s="437" t="str">
        <f>IF('M&amp;VOrç'!H206="","",'M&amp;VOrç'!H206)</f>
        <v/>
      </c>
      <c r="F203" s="453">
        <f>IF('M&amp;VOrç'!I206="","",'M&amp;VOrç'!I206)</f>
        <v>0</v>
      </c>
      <c r="G203" s="254">
        <f>IF('M&amp;VOrç'!J206="","",'M&amp;VOrç'!J206)</f>
        <v>0</v>
      </c>
      <c r="H203" s="19">
        <f t="shared" si="22"/>
        <v>0</v>
      </c>
      <c r="I203" s="18"/>
      <c r="J203" s="18"/>
      <c r="K203" s="19">
        <f t="shared" si="23"/>
        <v>0</v>
      </c>
    </row>
    <row r="204" spans="2:11" ht="15" customHeight="1" x14ac:dyDescent="0.35">
      <c r="B204" s="38">
        <v>96</v>
      </c>
      <c r="C204" s="436" t="str">
        <f>IF('M&amp;VOrç'!C207="","",'M&amp;VOrç'!C207)</f>
        <v/>
      </c>
      <c r="D204" s="438" t="str">
        <f>IF('M&amp;VOrç'!G207="","",'M&amp;VOrç'!G207)</f>
        <v/>
      </c>
      <c r="E204" s="437" t="str">
        <f>IF('M&amp;VOrç'!H207="","",'M&amp;VOrç'!H207)</f>
        <v/>
      </c>
      <c r="F204" s="453">
        <f>IF('M&amp;VOrç'!I207="","",'M&amp;VOrç'!I207)</f>
        <v>0</v>
      </c>
      <c r="G204" s="254">
        <f>IF('M&amp;VOrç'!J207="","",'M&amp;VOrç'!J207)</f>
        <v>0</v>
      </c>
      <c r="H204" s="19">
        <f t="shared" si="22"/>
        <v>0</v>
      </c>
      <c r="I204" s="18"/>
      <c r="J204" s="18"/>
      <c r="K204" s="19">
        <f t="shared" si="23"/>
        <v>0</v>
      </c>
    </row>
    <row r="205" spans="2:11" ht="15" customHeight="1" x14ac:dyDescent="0.35">
      <c r="B205" s="38">
        <v>97</v>
      </c>
      <c r="C205" s="436" t="str">
        <f>IF('M&amp;VOrç'!C208="","",'M&amp;VOrç'!C208)</f>
        <v/>
      </c>
      <c r="D205" s="438" t="str">
        <f>IF('M&amp;VOrç'!G208="","",'M&amp;VOrç'!G208)</f>
        <v/>
      </c>
      <c r="E205" s="437" t="str">
        <f>IF('M&amp;VOrç'!H208="","",'M&amp;VOrç'!H208)</f>
        <v/>
      </c>
      <c r="F205" s="453">
        <f>IF('M&amp;VOrç'!I208="","",'M&amp;VOrç'!I208)</f>
        <v>0</v>
      </c>
      <c r="G205" s="254">
        <f>IF('M&amp;VOrç'!J208="","",'M&amp;VOrç'!J208)</f>
        <v>0</v>
      </c>
      <c r="H205" s="19">
        <f t="shared" si="22"/>
        <v>0</v>
      </c>
      <c r="I205" s="18"/>
      <c r="J205" s="18"/>
      <c r="K205" s="19">
        <f t="shared" si="23"/>
        <v>0</v>
      </c>
    </row>
    <row r="206" spans="2:11" ht="15" customHeight="1" x14ac:dyDescent="0.35">
      <c r="B206" s="38">
        <v>98</v>
      </c>
      <c r="C206" s="436" t="str">
        <f>IF('M&amp;VOrç'!C209="","",'M&amp;VOrç'!C209)</f>
        <v/>
      </c>
      <c r="D206" s="438" t="str">
        <f>IF('M&amp;VOrç'!G209="","",'M&amp;VOrç'!G209)</f>
        <v/>
      </c>
      <c r="E206" s="437" t="str">
        <f>IF('M&amp;VOrç'!H209="","",'M&amp;VOrç'!H209)</f>
        <v/>
      </c>
      <c r="F206" s="453">
        <f>IF('M&amp;VOrç'!I209="","",'M&amp;VOrç'!I209)</f>
        <v>0</v>
      </c>
      <c r="G206" s="254">
        <f>IF('M&amp;VOrç'!J209="","",'M&amp;VOrç'!J209)</f>
        <v>0</v>
      </c>
      <c r="H206" s="19">
        <f t="shared" si="22"/>
        <v>0</v>
      </c>
      <c r="I206" s="18"/>
      <c r="J206" s="18"/>
      <c r="K206" s="19">
        <f t="shared" si="23"/>
        <v>0</v>
      </c>
    </row>
    <row r="207" spans="2:11" ht="15" customHeight="1" x14ac:dyDescent="0.35">
      <c r="B207" s="38">
        <v>99</v>
      </c>
      <c r="C207" s="436" t="str">
        <f>IF('M&amp;VOrç'!C210="","",'M&amp;VOrç'!C210)</f>
        <v/>
      </c>
      <c r="D207" s="438" t="str">
        <f>IF('M&amp;VOrç'!G210="","",'M&amp;VOrç'!G210)</f>
        <v/>
      </c>
      <c r="E207" s="437" t="str">
        <f>IF('M&amp;VOrç'!H210="","",'M&amp;VOrç'!H210)</f>
        <v/>
      </c>
      <c r="F207" s="453">
        <f>IF('M&amp;VOrç'!I210="","",'M&amp;VOrç'!I210)</f>
        <v>0</v>
      </c>
      <c r="G207" s="254">
        <f>IF('M&amp;VOrç'!J210="","",'M&amp;VOrç'!J210)</f>
        <v>0</v>
      </c>
      <c r="H207" s="19">
        <f t="shared" si="22"/>
        <v>0</v>
      </c>
      <c r="I207" s="18"/>
      <c r="J207" s="18"/>
      <c r="K207" s="19">
        <f t="shared" si="23"/>
        <v>0</v>
      </c>
    </row>
    <row r="208" spans="2:11" ht="15" customHeight="1" x14ac:dyDescent="0.35">
      <c r="B208" s="38">
        <v>100</v>
      </c>
      <c r="C208" s="436" t="str">
        <f>IF('M&amp;VOrç'!C211="","",'M&amp;VOrç'!C211)</f>
        <v/>
      </c>
      <c r="D208" s="438" t="str">
        <f>IF('M&amp;VOrç'!G211="","",'M&amp;VOrç'!G211)</f>
        <v/>
      </c>
      <c r="E208" s="437" t="str">
        <f>IF('M&amp;VOrç'!H211="","",'M&amp;VOrç'!H211)</f>
        <v/>
      </c>
      <c r="F208" s="453">
        <f>IF('M&amp;VOrç'!I211="","",'M&amp;VOrç'!I211)</f>
        <v>0</v>
      </c>
      <c r="G208" s="254">
        <f>IF('M&amp;VOrç'!J211="","",'M&amp;VOrç'!J211)</f>
        <v>0</v>
      </c>
      <c r="H208" s="19">
        <f t="shared" si="12"/>
        <v>0</v>
      </c>
      <c r="I208" s="18"/>
      <c r="J208" s="18"/>
      <c r="K208" s="19">
        <f t="shared" si="13"/>
        <v>0</v>
      </c>
    </row>
    <row r="209" spans="2:11" s="67" customFormat="1" ht="15" customHeight="1" x14ac:dyDescent="0.35">
      <c r="B209" s="69"/>
      <c r="C209" s="74" t="s">
        <v>705</v>
      </c>
      <c r="D209" s="74"/>
      <c r="E209" s="74"/>
      <c r="F209" s="74"/>
      <c r="G209" s="73"/>
      <c r="H209" s="624">
        <f>SUM(H109:H208)</f>
        <v>0</v>
      </c>
      <c r="I209" s="134">
        <f>SUM(I109:I208)</f>
        <v>0</v>
      </c>
      <c r="J209" s="134">
        <f>SUM(J109:J208)</f>
        <v>0</v>
      </c>
      <c r="K209" s="134">
        <f>SUM(K109:K208)</f>
        <v>0</v>
      </c>
    </row>
    <row r="210" spans="2:11" ht="15" customHeight="1" x14ac:dyDescent="0.35">
      <c r="B210" s="456"/>
      <c r="C210" s="457" t="s">
        <v>706</v>
      </c>
      <c r="D210" s="457"/>
      <c r="E210" s="457"/>
      <c r="F210" s="457"/>
      <c r="G210" s="458"/>
      <c r="H210" s="625">
        <f>SUM(H106,H209)</f>
        <v>0</v>
      </c>
      <c r="I210" s="20">
        <f t="shared" ref="I210:J210" si="24">SUM(I106,I209)</f>
        <v>0</v>
      </c>
      <c r="J210" s="20">
        <f t="shared" si="24"/>
        <v>0</v>
      </c>
      <c r="K210" s="20">
        <f>SUM(K106,K209)</f>
        <v>0</v>
      </c>
    </row>
    <row r="211" spans="2:11" ht="15" customHeight="1" x14ac:dyDescent="0.35">
      <c r="B211" s="310" t="s">
        <v>412</v>
      </c>
      <c r="C211" s="311"/>
      <c r="D211" s="311"/>
      <c r="E211" s="311"/>
      <c r="F211" s="311"/>
      <c r="G211" s="311"/>
      <c r="H211" s="311"/>
      <c r="I211" s="311"/>
      <c r="J211" s="311"/>
      <c r="K211" s="312"/>
    </row>
    <row r="212" spans="2:11" ht="15" customHeight="1" x14ac:dyDescent="0.35">
      <c r="B212" s="442" t="s">
        <v>701</v>
      </c>
      <c r="C212" s="443"/>
      <c r="D212" s="443"/>
      <c r="E212" s="443"/>
      <c r="F212" s="443"/>
      <c r="G212" s="459"/>
      <c r="H212" s="444" t="s">
        <v>99</v>
      </c>
      <c r="I212" s="444"/>
      <c r="J212" s="444"/>
      <c r="K212" s="444"/>
    </row>
    <row r="213" spans="2:11" ht="15" customHeight="1" x14ac:dyDescent="0.35">
      <c r="B213" s="446"/>
      <c r="C213" s="447" t="s">
        <v>95</v>
      </c>
      <c r="D213" s="435" t="s">
        <v>135</v>
      </c>
      <c r="E213" s="435" t="s">
        <v>131</v>
      </c>
      <c r="F213" s="435" t="s">
        <v>130</v>
      </c>
      <c r="G213" s="435" t="s">
        <v>106</v>
      </c>
      <c r="H213" s="435" t="s">
        <v>383</v>
      </c>
      <c r="I213" s="246" t="s">
        <v>137</v>
      </c>
      <c r="J213" s="246" t="s">
        <v>138</v>
      </c>
      <c r="K213" s="247" t="s">
        <v>132</v>
      </c>
    </row>
    <row r="214" spans="2:11" ht="15" customHeight="1" x14ac:dyDescent="0.35">
      <c r="B214" s="38">
        <v>1</v>
      </c>
      <c r="C214" s="436" t="str">
        <f>IF('M&amp;VOrç'!C223="","",'M&amp;VOrç'!C223)</f>
        <v/>
      </c>
      <c r="D214" s="438" t="str">
        <f>IF('M&amp;VOrç'!G223="","",'M&amp;VOrç'!G223)</f>
        <v/>
      </c>
      <c r="E214" s="437" t="str">
        <f>IF('M&amp;VOrç'!H223="","",'M&amp;VOrç'!H223)</f>
        <v/>
      </c>
      <c r="F214" s="453">
        <f>IF('M&amp;VOrç'!I223="","",'M&amp;VOrç'!I223)</f>
        <v>0</v>
      </c>
      <c r="G214" s="254">
        <f>IF('M&amp;VOrç'!J223="","",'M&amp;VOrç'!J223)</f>
        <v>0</v>
      </c>
      <c r="H214" s="19">
        <f>K214-I214-J214</f>
        <v>0</v>
      </c>
      <c r="I214" s="18"/>
      <c r="J214" s="18"/>
      <c r="K214" s="19">
        <f>F214*G214</f>
        <v>0</v>
      </c>
    </row>
    <row r="215" spans="2:11" ht="15" customHeight="1" x14ac:dyDescent="0.35">
      <c r="B215" s="38">
        <v>2</v>
      </c>
      <c r="C215" s="436" t="str">
        <f>IF('M&amp;VOrç'!C224="","",'M&amp;VOrç'!C224)</f>
        <v/>
      </c>
      <c r="D215" s="438" t="str">
        <f>IF('M&amp;VOrç'!G224="","",'M&amp;VOrç'!G224)</f>
        <v/>
      </c>
      <c r="E215" s="437" t="str">
        <f>IF('M&amp;VOrç'!H224="","",'M&amp;VOrç'!H224)</f>
        <v/>
      </c>
      <c r="F215" s="453">
        <f>IF('M&amp;VOrç'!I224="","",'M&amp;VOrç'!I224)</f>
        <v>0</v>
      </c>
      <c r="G215" s="254">
        <f>IF('M&amp;VOrç'!J224="","",'M&amp;VOrç'!J224)</f>
        <v>0</v>
      </c>
      <c r="H215" s="19">
        <f t="shared" ref="H215:H263" si="25">K215-I215-J215</f>
        <v>0</v>
      </c>
      <c r="I215" s="18"/>
      <c r="J215" s="18"/>
      <c r="K215" s="19">
        <f t="shared" ref="K215:K263" si="26">F215*G215</f>
        <v>0</v>
      </c>
    </row>
    <row r="216" spans="2:11" ht="15" customHeight="1" x14ac:dyDescent="0.35">
      <c r="B216" s="38">
        <v>3</v>
      </c>
      <c r="C216" s="436" t="str">
        <f>IF('M&amp;VOrç'!C225="","",'M&amp;VOrç'!C225)</f>
        <v/>
      </c>
      <c r="D216" s="438" t="str">
        <f>IF('M&amp;VOrç'!G225="","",'M&amp;VOrç'!G225)</f>
        <v/>
      </c>
      <c r="E216" s="437" t="str">
        <f>IF('M&amp;VOrç'!H225="","",'M&amp;VOrç'!H225)</f>
        <v/>
      </c>
      <c r="F216" s="453">
        <f>IF('M&amp;VOrç'!I225="","",'M&amp;VOrç'!I225)</f>
        <v>0</v>
      </c>
      <c r="G216" s="254">
        <f>IF('M&amp;VOrç'!J225="","",'M&amp;VOrç'!J225)</f>
        <v>0</v>
      </c>
      <c r="H216" s="19">
        <f t="shared" si="25"/>
        <v>0</v>
      </c>
      <c r="I216" s="18"/>
      <c r="J216" s="18"/>
      <c r="K216" s="19">
        <f t="shared" si="26"/>
        <v>0</v>
      </c>
    </row>
    <row r="217" spans="2:11" ht="15" customHeight="1" x14ac:dyDescent="0.35">
      <c r="B217" s="38">
        <v>4</v>
      </c>
      <c r="C217" s="436" t="str">
        <f>IF('M&amp;VOrç'!C226="","",'M&amp;VOrç'!C226)</f>
        <v/>
      </c>
      <c r="D217" s="438" t="str">
        <f>IF('M&amp;VOrç'!G226="","",'M&amp;VOrç'!G226)</f>
        <v/>
      </c>
      <c r="E217" s="437" t="str">
        <f>IF('M&amp;VOrç'!H226="","",'M&amp;VOrç'!H226)</f>
        <v/>
      </c>
      <c r="F217" s="453">
        <f>IF('M&amp;VOrç'!I226="","",'M&amp;VOrç'!I226)</f>
        <v>0</v>
      </c>
      <c r="G217" s="254">
        <f>IF('M&amp;VOrç'!J226="","",'M&amp;VOrç'!J226)</f>
        <v>0</v>
      </c>
      <c r="H217" s="19">
        <f t="shared" si="25"/>
        <v>0</v>
      </c>
      <c r="I217" s="18"/>
      <c r="J217" s="18"/>
      <c r="K217" s="19">
        <f t="shared" si="26"/>
        <v>0</v>
      </c>
    </row>
    <row r="218" spans="2:11" ht="15" customHeight="1" x14ac:dyDescent="0.35">
      <c r="B218" s="38">
        <v>5</v>
      </c>
      <c r="C218" s="436" t="str">
        <f>IF('M&amp;VOrç'!C227="","",'M&amp;VOrç'!C227)</f>
        <v/>
      </c>
      <c r="D218" s="438" t="str">
        <f>IF('M&amp;VOrç'!G227="","",'M&amp;VOrç'!G227)</f>
        <v/>
      </c>
      <c r="E218" s="437" t="str">
        <f>IF('M&amp;VOrç'!H227="","",'M&amp;VOrç'!H227)</f>
        <v/>
      </c>
      <c r="F218" s="453">
        <f>IF('M&amp;VOrç'!I227="","",'M&amp;VOrç'!I227)</f>
        <v>0</v>
      </c>
      <c r="G218" s="254">
        <f>IF('M&amp;VOrç'!J227="","",'M&amp;VOrç'!J227)</f>
        <v>0</v>
      </c>
      <c r="H218" s="19">
        <f t="shared" si="25"/>
        <v>0</v>
      </c>
      <c r="I218" s="18"/>
      <c r="J218" s="18"/>
      <c r="K218" s="19">
        <f t="shared" si="26"/>
        <v>0</v>
      </c>
    </row>
    <row r="219" spans="2:11" ht="15" customHeight="1" x14ac:dyDescent="0.35">
      <c r="B219" s="38">
        <v>6</v>
      </c>
      <c r="C219" s="436" t="str">
        <f>IF('M&amp;VOrç'!C228="","",'M&amp;VOrç'!C228)</f>
        <v/>
      </c>
      <c r="D219" s="438" t="str">
        <f>IF('M&amp;VOrç'!G228="","",'M&amp;VOrç'!G228)</f>
        <v/>
      </c>
      <c r="E219" s="437" t="str">
        <f>IF('M&amp;VOrç'!H228="","",'M&amp;VOrç'!H228)</f>
        <v/>
      </c>
      <c r="F219" s="453">
        <f>IF('M&amp;VOrç'!I228="","",'M&amp;VOrç'!I228)</f>
        <v>0</v>
      </c>
      <c r="G219" s="254">
        <f>IF('M&amp;VOrç'!J228="","",'M&amp;VOrç'!J228)</f>
        <v>0</v>
      </c>
      <c r="H219" s="19">
        <f t="shared" si="25"/>
        <v>0</v>
      </c>
      <c r="I219" s="18"/>
      <c r="J219" s="18"/>
      <c r="K219" s="19">
        <f t="shared" si="26"/>
        <v>0</v>
      </c>
    </row>
    <row r="220" spans="2:11" ht="15" customHeight="1" x14ac:dyDescent="0.35">
      <c r="B220" s="38">
        <v>7</v>
      </c>
      <c r="C220" s="436" t="str">
        <f>IF('M&amp;VOrç'!C229="","",'M&amp;VOrç'!C229)</f>
        <v/>
      </c>
      <c r="D220" s="438" t="str">
        <f>IF('M&amp;VOrç'!G229="","",'M&amp;VOrç'!G229)</f>
        <v/>
      </c>
      <c r="E220" s="437" t="str">
        <f>IF('M&amp;VOrç'!H229="","",'M&amp;VOrç'!H229)</f>
        <v/>
      </c>
      <c r="F220" s="453">
        <f>IF('M&amp;VOrç'!I229="","",'M&amp;VOrç'!I229)</f>
        <v>0</v>
      </c>
      <c r="G220" s="254">
        <f>IF('M&amp;VOrç'!J229="","",'M&amp;VOrç'!J229)</f>
        <v>0</v>
      </c>
      <c r="H220" s="19">
        <f t="shared" si="25"/>
        <v>0</v>
      </c>
      <c r="I220" s="18"/>
      <c r="J220" s="18"/>
      <c r="K220" s="19">
        <f t="shared" si="26"/>
        <v>0</v>
      </c>
    </row>
    <row r="221" spans="2:11" ht="15" customHeight="1" x14ac:dyDescent="0.35">
      <c r="B221" s="38">
        <v>8</v>
      </c>
      <c r="C221" s="436" t="str">
        <f>IF('M&amp;VOrç'!C230="","",'M&amp;VOrç'!C230)</f>
        <v/>
      </c>
      <c r="D221" s="438" t="str">
        <f>IF('M&amp;VOrç'!G230="","",'M&amp;VOrç'!G230)</f>
        <v/>
      </c>
      <c r="E221" s="437" t="str">
        <f>IF('M&amp;VOrç'!H230="","",'M&amp;VOrç'!H230)</f>
        <v/>
      </c>
      <c r="F221" s="453">
        <f>IF('M&amp;VOrç'!I230="","",'M&amp;VOrç'!I230)</f>
        <v>0</v>
      </c>
      <c r="G221" s="254">
        <f>IF('M&amp;VOrç'!J230="","",'M&amp;VOrç'!J230)</f>
        <v>0</v>
      </c>
      <c r="H221" s="19">
        <f t="shared" si="25"/>
        <v>0</v>
      </c>
      <c r="I221" s="18"/>
      <c r="J221" s="18"/>
      <c r="K221" s="19">
        <f t="shared" si="26"/>
        <v>0</v>
      </c>
    </row>
    <row r="222" spans="2:11" ht="15" customHeight="1" x14ac:dyDescent="0.35">
      <c r="B222" s="38">
        <v>9</v>
      </c>
      <c r="C222" s="436" t="str">
        <f>IF('M&amp;VOrç'!C231="","",'M&amp;VOrç'!C231)</f>
        <v/>
      </c>
      <c r="D222" s="438" t="str">
        <f>IF('M&amp;VOrç'!G231="","",'M&amp;VOrç'!G231)</f>
        <v/>
      </c>
      <c r="E222" s="437" t="str">
        <f>IF('M&amp;VOrç'!H231="","",'M&amp;VOrç'!H231)</f>
        <v/>
      </c>
      <c r="F222" s="453">
        <f>IF('M&amp;VOrç'!I231="","",'M&amp;VOrç'!I231)</f>
        <v>0</v>
      </c>
      <c r="G222" s="254">
        <f>IF('M&amp;VOrç'!J231="","",'M&amp;VOrç'!J231)</f>
        <v>0</v>
      </c>
      <c r="H222" s="19">
        <f t="shared" si="25"/>
        <v>0</v>
      </c>
      <c r="I222" s="18"/>
      <c r="J222" s="18"/>
      <c r="K222" s="19">
        <f t="shared" si="26"/>
        <v>0</v>
      </c>
    </row>
    <row r="223" spans="2:11" ht="15" customHeight="1" x14ac:dyDescent="0.35">
      <c r="B223" s="38">
        <v>10</v>
      </c>
      <c r="C223" s="436" t="str">
        <f>IF('M&amp;VOrç'!C232="","",'M&amp;VOrç'!C232)</f>
        <v/>
      </c>
      <c r="D223" s="438" t="str">
        <f>IF('M&amp;VOrç'!G232="","",'M&amp;VOrç'!G232)</f>
        <v/>
      </c>
      <c r="E223" s="437" t="str">
        <f>IF('M&amp;VOrç'!H232="","",'M&amp;VOrç'!H232)</f>
        <v/>
      </c>
      <c r="F223" s="453">
        <f>IF('M&amp;VOrç'!I232="","",'M&amp;VOrç'!I232)</f>
        <v>0</v>
      </c>
      <c r="G223" s="254">
        <f>IF('M&amp;VOrç'!J232="","",'M&amp;VOrç'!J232)</f>
        <v>0</v>
      </c>
      <c r="H223" s="19">
        <f t="shared" ref="H223:H252" si="27">K223-I223-J223</f>
        <v>0</v>
      </c>
      <c r="I223" s="18"/>
      <c r="J223" s="18"/>
      <c r="K223" s="19">
        <f t="shared" ref="K223:K252" si="28">F223*G223</f>
        <v>0</v>
      </c>
    </row>
    <row r="224" spans="2:11" ht="15" customHeight="1" x14ac:dyDescent="0.35">
      <c r="B224" s="38">
        <v>11</v>
      </c>
      <c r="C224" s="436" t="str">
        <f>IF('M&amp;VOrç'!C233="","",'M&amp;VOrç'!C233)</f>
        <v/>
      </c>
      <c r="D224" s="438" t="str">
        <f>IF('M&amp;VOrç'!G233="","",'M&amp;VOrç'!G233)</f>
        <v/>
      </c>
      <c r="E224" s="437" t="str">
        <f>IF('M&amp;VOrç'!H233="","",'M&amp;VOrç'!H233)</f>
        <v/>
      </c>
      <c r="F224" s="453">
        <f>IF('M&amp;VOrç'!I233="","",'M&amp;VOrç'!I233)</f>
        <v>0</v>
      </c>
      <c r="G224" s="254">
        <f>IF('M&amp;VOrç'!J233="","",'M&amp;VOrç'!J233)</f>
        <v>0</v>
      </c>
      <c r="H224" s="19">
        <f t="shared" si="27"/>
        <v>0</v>
      </c>
      <c r="I224" s="18"/>
      <c r="J224" s="18"/>
      <c r="K224" s="19">
        <f t="shared" si="28"/>
        <v>0</v>
      </c>
    </row>
    <row r="225" spans="2:11" ht="15" customHeight="1" x14ac:dyDescent="0.35">
      <c r="B225" s="38">
        <v>12</v>
      </c>
      <c r="C225" s="436" t="str">
        <f>IF('M&amp;VOrç'!C234="","",'M&amp;VOrç'!C234)</f>
        <v/>
      </c>
      <c r="D225" s="438" t="str">
        <f>IF('M&amp;VOrç'!G234="","",'M&amp;VOrç'!G234)</f>
        <v/>
      </c>
      <c r="E225" s="437" t="str">
        <f>IF('M&amp;VOrç'!H234="","",'M&amp;VOrç'!H234)</f>
        <v/>
      </c>
      <c r="F225" s="453">
        <f>IF('M&amp;VOrç'!I234="","",'M&amp;VOrç'!I234)</f>
        <v>0</v>
      </c>
      <c r="G225" s="254">
        <f>IF('M&amp;VOrç'!J234="","",'M&amp;VOrç'!J234)</f>
        <v>0</v>
      </c>
      <c r="H225" s="19">
        <f t="shared" si="27"/>
        <v>0</v>
      </c>
      <c r="I225" s="18"/>
      <c r="J225" s="18"/>
      <c r="K225" s="19">
        <f t="shared" si="28"/>
        <v>0</v>
      </c>
    </row>
    <row r="226" spans="2:11" ht="15" customHeight="1" x14ac:dyDescent="0.35">
      <c r="B226" s="38">
        <v>13</v>
      </c>
      <c r="C226" s="436" t="str">
        <f>IF('M&amp;VOrç'!C235="","",'M&amp;VOrç'!C235)</f>
        <v/>
      </c>
      <c r="D226" s="438" t="str">
        <f>IF('M&amp;VOrç'!G235="","",'M&amp;VOrç'!G235)</f>
        <v/>
      </c>
      <c r="E226" s="437" t="str">
        <f>IF('M&amp;VOrç'!H235="","",'M&amp;VOrç'!H235)</f>
        <v/>
      </c>
      <c r="F226" s="453">
        <f>IF('M&amp;VOrç'!I235="","",'M&amp;VOrç'!I235)</f>
        <v>0</v>
      </c>
      <c r="G226" s="254">
        <f>IF('M&amp;VOrç'!J235="","",'M&amp;VOrç'!J235)</f>
        <v>0</v>
      </c>
      <c r="H226" s="19">
        <f t="shared" ref="H226" si="29">K226-I226-J226</f>
        <v>0</v>
      </c>
      <c r="I226" s="18"/>
      <c r="J226" s="18"/>
      <c r="K226" s="19">
        <f t="shared" ref="K226" si="30">F226*G226</f>
        <v>0</v>
      </c>
    </row>
    <row r="227" spans="2:11" ht="15" customHeight="1" x14ac:dyDescent="0.35">
      <c r="B227" s="38">
        <v>14</v>
      </c>
      <c r="C227" s="436" t="str">
        <f>IF('M&amp;VOrç'!C236="","",'M&amp;VOrç'!C236)</f>
        <v/>
      </c>
      <c r="D227" s="438" t="str">
        <f>IF('M&amp;VOrç'!G236="","",'M&amp;VOrç'!G236)</f>
        <v/>
      </c>
      <c r="E227" s="437" t="str">
        <f>IF('M&amp;VOrç'!H236="","",'M&amp;VOrç'!H236)</f>
        <v/>
      </c>
      <c r="F227" s="453">
        <f>IF('M&amp;VOrç'!I236="","",'M&amp;VOrç'!I236)</f>
        <v>0</v>
      </c>
      <c r="G227" s="254">
        <f>IF('M&amp;VOrç'!J236="","",'M&amp;VOrç'!J236)</f>
        <v>0</v>
      </c>
      <c r="H227" s="19">
        <f t="shared" si="27"/>
        <v>0</v>
      </c>
      <c r="I227" s="18"/>
      <c r="J227" s="18"/>
      <c r="K227" s="19">
        <f t="shared" si="28"/>
        <v>0</v>
      </c>
    </row>
    <row r="228" spans="2:11" ht="15" customHeight="1" x14ac:dyDescent="0.35">
      <c r="B228" s="38">
        <v>15</v>
      </c>
      <c r="C228" s="436" t="str">
        <f>IF('M&amp;VOrç'!C237="","",'M&amp;VOrç'!C237)</f>
        <v/>
      </c>
      <c r="D228" s="438" t="str">
        <f>IF('M&amp;VOrç'!G237="","",'M&amp;VOrç'!G237)</f>
        <v/>
      </c>
      <c r="E228" s="437" t="str">
        <f>IF('M&amp;VOrç'!H237="","",'M&amp;VOrç'!H237)</f>
        <v/>
      </c>
      <c r="F228" s="453">
        <f>IF('M&amp;VOrç'!I237="","",'M&amp;VOrç'!I237)</f>
        <v>0</v>
      </c>
      <c r="G228" s="254">
        <f>IF('M&amp;VOrç'!J237="","",'M&amp;VOrç'!J237)</f>
        <v>0</v>
      </c>
      <c r="H228" s="19">
        <f t="shared" si="27"/>
        <v>0</v>
      </c>
      <c r="I228" s="18"/>
      <c r="J228" s="18"/>
      <c r="K228" s="19">
        <f t="shared" si="28"/>
        <v>0</v>
      </c>
    </row>
    <row r="229" spans="2:11" ht="15" customHeight="1" x14ac:dyDescent="0.35">
      <c r="B229" s="38">
        <v>16</v>
      </c>
      <c r="C229" s="436" t="str">
        <f>IF('M&amp;VOrç'!C238="","",'M&amp;VOrç'!C238)</f>
        <v/>
      </c>
      <c r="D229" s="438" t="str">
        <f>IF('M&amp;VOrç'!G238="","",'M&amp;VOrç'!G238)</f>
        <v/>
      </c>
      <c r="E229" s="437" t="str">
        <f>IF('M&amp;VOrç'!H238="","",'M&amp;VOrç'!H238)</f>
        <v/>
      </c>
      <c r="F229" s="453">
        <f>IF('M&amp;VOrç'!I238="","",'M&amp;VOrç'!I238)</f>
        <v>0</v>
      </c>
      <c r="G229" s="254">
        <f>IF('M&amp;VOrç'!J238="","",'M&amp;VOrç'!J238)</f>
        <v>0</v>
      </c>
      <c r="H229" s="19">
        <f t="shared" si="27"/>
        <v>0</v>
      </c>
      <c r="I229" s="18"/>
      <c r="J229" s="18"/>
      <c r="K229" s="19">
        <f t="shared" si="28"/>
        <v>0</v>
      </c>
    </row>
    <row r="230" spans="2:11" ht="15" customHeight="1" x14ac:dyDescent="0.35">
      <c r="B230" s="38">
        <v>17</v>
      </c>
      <c r="C230" s="436" t="str">
        <f>IF('M&amp;VOrç'!C239="","",'M&amp;VOrç'!C239)</f>
        <v/>
      </c>
      <c r="D230" s="438" t="str">
        <f>IF('M&amp;VOrç'!G239="","",'M&amp;VOrç'!G239)</f>
        <v/>
      </c>
      <c r="E230" s="437" t="str">
        <f>IF('M&amp;VOrç'!H239="","",'M&amp;VOrç'!H239)</f>
        <v/>
      </c>
      <c r="F230" s="453">
        <f>IF('M&amp;VOrç'!I239="","",'M&amp;VOrç'!I239)</f>
        <v>0</v>
      </c>
      <c r="G230" s="254">
        <f>IF('M&amp;VOrç'!J239="","",'M&amp;VOrç'!J239)</f>
        <v>0</v>
      </c>
      <c r="H230" s="19">
        <f t="shared" si="27"/>
        <v>0</v>
      </c>
      <c r="I230" s="18"/>
      <c r="J230" s="18"/>
      <c r="K230" s="19">
        <f t="shared" si="28"/>
        <v>0</v>
      </c>
    </row>
    <row r="231" spans="2:11" ht="15" customHeight="1" x14ac:dyDescent="0.35">
      <c r="B231" s="38">
        <v>18</v>
      </c>
      <c r="C231" s="436" t="str">
        <f>IF('M&amp;VOrç'!C240="","",'M&amp;VOrç'!C240)</f>
        <v/>
      </c>
      <c r="D231" s="438" t="str">
        <f>IF('M&amp;VOrç'!G240="","",'M&amp;VOrç'!G240)</f>
        <v/>
      </c>
      <c r="E231" s="437" t="str">
        <f>IF('M&amp;VOrç'!H240="","",'M&amp;VOrç'!H240)</f>
        <v/>
      </c>
      <c r="F231" s="453">
        <f>IF('M&amp;VOrç'!I240="","",'M&amp;VOrç'!I240)</f>
        <v>0</v>
      </c>
      <c r="G231" s="254">
        <f>IF('M&amp;VOrç'!J240="","",'M&amp;VOrç'!J240)</f>
        <v>0</v>
      </c>
      <c r="H231" s="19">
        <f t="shared" si="27"/>
        <v>0</v>
      </c>
      <c r="I231" s="18"/>
      <c r="J231" s="18"/>
      <c r="K231" s="19">
        <f t="shared" si="28"/>
        <v>0</v>
      </c>
    </row>
    <row r="232" spans="2:11" ht="15" customHeight="1" x14ac:dyDescent="0.35">
      <c r="B232" s="38">
        <v>19</v>
      </c>
      <c r="C232" s="436" t="str">
        <f>IF('M&amp;VOrç'!C241="","",'M&amp;VOrç'!C241)</f>
        <v/>
      </c>
      <c r="D232" s="438" t="str">
        <f>IF('M&amp;VOrç'!G241="","",'M&amp;VOrç'!G241)</f>
        <v/>
      </c>
      <c r="E232" s="437" t="str">
        <f>IF('M&amp;VOrç'!H241="","",'M&amp;VOrç'!H241)</f>
        <v/>
      </c>
      <c r="F232" s="453">
        <f>IF('M&amp;VOrç'!I241="","",'M&amp;VOrç'!I241)</f>
        <v>0</v>
      </c>
      <c r="G232" s="254">
        <f>IF('M&amp;VOrç'!J241="","",'M&amp;VOrç'!J241)</f>
        <v>0</v>
      </c>
      <c r="H232" s="19">
        <f t="shared" si="27"/>
        <v>0</v>
      </c>
      <c r="I232" s="18"/>
      <c r="J232" s="18"/>
      <c r="K232" s="19">
        <f t="shared" si="28"/>
        <v>0</v>
      </c>
    </row>
    <row r="233" spans="2:11" ht="15" customHeight="1" x14ac:dyDescent="0.35">
      <c r="B233" s="38">
        <v>20</v>
      </c>
      <c r="C233" s="436" t="str">
        <f>IF('M&amp;VOrç'!C242="","",'M&amp;VOrç'!C242)</f>
        <v/>
      </c>
      <c r="D233" s="438" t="str">
        <f>IF('M&amp;VOrç'!G242="","",'M&amp;VOrç'!G242)</f>
        <v/>
      </c>
      <c r="E233" s="437" t="str">
        <f>IF('M&amp;VOrç'!H242="","",'M&amp;VOrç'!H242)</f>
        <v/>
      </c>
      <c r="F233" s="453">
        <f>IF('M&amp;VOrç'!I242="","",'M&amp;VOrç'!I242)</f>
        <v>0</v>
      </c>
      <c r="G233" s="254">
        <f>IF('M&amp;VOrç'!J242="","",'M&amp;VOrç'!J242)</f>
        <v>0</v>
      </c>
      <c r="H233" s="19">
        <f t="shared" si="27"/>
        <v>0</v>
      </c>
      <c r="I233" s="18"/>
      <c r="J233" s="18"/>
      <c r="K233" s="19">
        <f t="shared" si="28"/>
        <v>0</v>
      </c>
    </row>
    <row r="234" spans="2:11" ht="15" customHeight="1" x14ac:dyDescent="0.35">
      <c r="B234" s="38">
        <v>21</v>
      </c>
      <c r="C234" s="436" t="str">
        <f>IF('M&amp;VOrç'!C243="","",'M&amp;VOrç'!C243)</f>
        <v/>
      </c>
      <c r="D234" s="438" t="str">
        <f>IF('M&amp;VOrç'!G243="","",'M&amp;VOrç'!G243)</f>
        <v/>
      </c>
      <c r="E234" s="437" t="str">
        <f>IF('M&amp;VOrç'!H243="","",'M&amp;VOrç'!H243)</f>
        <v/>
      </c>
      <c r="F234" s="453">
        <f>IF('M&amp;VOrç'!I243="","",'M&amp;VOrç'!I243)</f>
        <v>0</v>
      </c>
      <c r="G234" s="254">
        <f>IF('M&amp;VOrç'!J243="","",'M&amp;VOrç'!J243)</f>
        <v>0</v>
      </c>
      <c r="H234" s="19">
        <f t="shared" si="27"/>
        <v>0</v>
      </c>
      <c r="I234" s="18"/>
      <c r="J234" s="18"/>
      <c r="K234" s="19">
        <f t="shared" si="28"/>
        <v>0</v>
      </c>
    </row>
    <row r="235" spans="2:11" ht="15" customHeight="1" x14ac:dyDescent="0.35">
      <c r="B235" s="38">
        <v>22</v>
      </c>
      <c r="C235" s="436" t="str">
        <f>IF('M&amp;VOrç'!C244="","",'M&amp;VOrç'!C244)</f>
        <v/>
      </c>
      <c r="D235" s="438" t="str">
        <f>IF('M&amp;VOrç'!G244="","",'M&amp;VOrç'!G244)</f>
        <v/>
      </c>
      <c r="E235" s="437" t="str">
        <f>IF('M&amp;VOrç'!H244="","",'M&amp;VOrç'!H244)</f>
        <v/>
      </c>
      <c r="F235" s="453">
        <f>IF('M&amp;VOrç'!I244="","",'M&amp;VOrç'!I244)</f>
        <v>0</v>
      </c>
      <c r="G235" s="254">
        <f>IF('M&amp;VOrç'!J244="","",'M&amp;VOrç'!J244)</f>
        <v>0</v>
      </c>
      <c r="H235" s="19">
        <f t="shared" ref="H235:H244" si="31">K235-I235-J235</f>
        <v>0</v>
      </c>
      <c r="I235" s="18"/>
      <c r="J235" s="18"/>
      <c r="K235" s="19">
        <f t="shared" ref="K235:K244" si="32">F235*G235</f>
        <v>0</v>
      </c>
    </row>
    <row r="236" spans="2:11" ht="15" customHeight="1" x14ac:dyDescent="0.35">
      <c r="B236" s="38">
        <v>23</v>
      </c>
      <c r="C236" s="436" t="str">
        <f>IF('M&amp;VOrç'!C245="","",'M&amp;VOrç'!C245)</f>
        <v/>
      </c>
      <c r="D236" s="438" t="str">
        <f>IF('M&amp;VOrç'!G245="","",'M&amp;VOrç'!G245)</f>
        <v/>
      </c>
      <c r="E236" s="437" t="str">
        <f>IF('M&amp;VOrç'!H245="","",'M&amp;VOrç'!H245)</f>
        <v/>
      </c>
      <c r="F236" s="453">
        <f>IF('M&amp;VOrç'!I245="","",'M&amp;VOrç'!I245)</f>
        <v>0</v>
      </c>
      <c r="G236" s="254">
        <f>IF('M&amp;VOrç'!J245="","",'M&amp;VOrç'!J245)</f>
        <v>0</v>
      </c>
      <c r="H236" s="19">
        <f t="shared" si="31"/>
        <v>0</v>
      </c>
      <c r="I236" s="18"/>
      <c r="J236" s="18"/>
      <c r="K236" s="19">
        <f t="shared" si="32"/>
        <v>0</v>
      </c>
    </row>
    <row r="237" spans="2:11" ht="15" customHeight="1" x14ac:dyDescent="0.35">
      <c r="B237" s="38">
        <v>24</v>
      </c>
      <c r="C237" s="436" t="str">
        <f>IF('M&amp;VOrç'!C246="","",'M&amp;VOrç'!C246)</f>
        <v/>
      </c>
      <c r="D237" s="438" t="str">
        <f>IF('M&amp;VOrç'!G246="","",'M&amp;VOrç'!G246)</f>
        <v/>
      </c>
      <c r="E237" s="437" t="str">
        <f>IF('M&amp;VOrç'!H246="","",'M&amp;VOrç'!H246)</f>
        <v/>
      </c>
      <c r="F237" s="453">
        <f>IF('M&amp;VOrç'!I246="","",'M&amp;VOrç'!I246)</f>
        <v>0</v>
      </c>
      <c r="G237" s="254">
        <f>IF('M&amp;VOrç'!J246="","",'M&amp;VOrç'!J246)</f>
        <v>0</v>
      </c>
      <c r="H237" s="19">
        <f t="shared" si="31"/>
        <v>0</v>
      </c>
      <c r="I237" s="18"/>
      <c r="J237" s="18"/>
      <c r="K237" s="19">
        <f t="shared" si="32"/>
        <v>0</v>
      </c>
    </row>
    <row r="238" spans="2:11" ht="15" customHeight="1" x14ac:dyDescent="0.35">
      <c r="B238" s="38">
        <v>25</v>
      </c>
      <c r="C238" s="436" t="str">
        <f>IF('M&amp;VOrç'!C247="","",'M&amp;VOrç'!C247)</f>
        <v/>
      </c>
      <c r="D238" s="438" t="str">
        <f>IF('M&amp;VOrç'!G247="","",'M&amp;VOrç'!G247)</f>
        <v/>
      </c>
      <c r="E238" s="437" t="str">
        <f>IF('M&amp;VOrç'!H247="","",'M&amp;VOrç'!H247)</f>
        <v/>
      </c>
      <c r="F238" s="453">
        <f>IF('M&amp;VOrç'!I247="","",'M&amp;VOrç'!I247)</f>
        <v>0</v>
      </c>
      <c r="G238" s="254">
        <f>IF('M&amp;VOrç'!J247="","",'M&amp;VOrç'!J247)</f>
        <v>0</v>
      </c>
      <c r="H238" s="19">
        <f t="shared" si="31"/>
        <v>0</v>
      </c>
      <c r="I238" s="18"/>
      <c r="J238" s="18"/>
      <c r="K238" s="19">
        <f t="shared" si="32"/>
        <v>0</v>
      </c>
    </row>
    <row r="239" spans="2:11" ht="15" customHeight="1" x14ac:dyDescent="0.35">
      <c r="B239" s="38">
        <v>26</v>
      </c>
      <c r="C239" s="436" t="str">
        <f>IF('M&amp;VOrç'!C248="","",'M&amp;VOrç'!C248)</f>
        <v/>
      </c>
      <c r="D239" s="438" t="str">
        <f>IF('M&amp;VOrç'!G248="","",'M&amp;VOrç'!G248)</f>
        <v/>
      </c>
      <c r="E239" s="437" t="str">
        <f>IF('M&amp;VOrç'!H248="","",'M&amp;VOrç'!H248)</f>
        <v/>
      </c>
      <c r="F239" s="453">
        <f>IF('M&amp;VOrç'!I248="","",'M&amp;VOrç'!I248)</f>
        <v>0</v>
      </c>
      <c r="G239" s="254">
        <f>IF('M&amp;VOrç'!J248="","",'M&amp;VOrç'!J248)</f>
        <v>0</v>
      </c>
      <c r="H239" s="19">
        <f t="shared" si="31"/>
        <v>0</v>
      </c>
      <c r="I239" s="18"/>
      <c r="J239" s="18"/>
      <c r="K239" s="19">
        <f t="shared" si="32"/>
        <v>0</v>
      </c>
    </row>
    <row r="240" spans="2:11" ht="15" customHeight="1" x14ac:dyDescent="0.35">
      <c r="B240" s="38">
        <v>27</v>
      </c>
      <c r="C240" s="436" t="str">
        <f>IF('M&amp;VOrç'!C249="","",'M&amp;VOrç'!C249)</f>
        <v/>
      </c>
      <c r="D240" s="438" t="str">
        <f>IF('M&amp;VOrç'!G249="","",'M&amp;VOrç'!G249)</f>
        <v/>
      </c>
      <c r="E240" s="437" t="str">
        <f>IF('M&amp;VOrç'!H249="","",'M&amp;VOrç'!H249)</f>
        <v/>
      </c>
      <c r="F240" s="453">
        <f>IF('M&amp;VOrç'!I249="","",'M&amp;VOrç'!I249)</f>
        <v>0</v>
      </c>
      <c r="G240" s="254">
        <f>IF('M&amp;VOrç'!J249="","",'M&amp;VOrç'!J249)</f>
        <v>0</v>
      </c>
      <c r="H240" s="19">
        <f t="shared" si="31"/>
        <v>0</v>
      </c>
      <c r="I240" s="18"/>
      <c r="J240" s="18"/>
      <c r="K240" s="19">
        <f t="shared" si="32"/>
        <v>0</v>
      </c>
    </row>
    <row r="241" spans="2:11" ht="15" customHeight="1" x14ac:dyDescent="0.35">
      <c r="B241" s="38">
        <v>28</v>
      </c>
      <c r="C241" s="436" t="str">
        <f>IF('M&amp;VOrç'!C250="","",'M&amp;VOrç'!C250)</f>
        <v/>
      </c>
      <c r="D241" s="438" t="str">
        <f>IF('M&amp;VOrç'!G250="","",'M&amp;VOrç'!G250)</f>
        <v/>
      </c>
      <c r="E241" s="437" t="str">
        <f>IF('M&amp;VOrç'!H250="","",'M&amp;VOrç'!H250)</f>
        <v/>
      </c>
      <c r="F241" s="453">
        <f>IF('M&amp;VOrç'!I250="","",'M&amp;VOrç'!I250)</f>
        <v>0</v>
      </c>
      <c r="G241" s="254">
        <f>IF('M&amp;VOrç'!J250="","",'M&amp;VOrç'!J250)</f>
        <v>0</v>
      </c>
      <c r="H241" s="19">
        <f t="shared" si="31"/>
        <v>0</v>
      </c>
      <c r="I241" s="18"/>
      <c r="J241" s="18"/>
      <c r="K241" s="19">
        <f t="shared" si="32"/>
        <v>0</v>
      </c>
    </row>
    <row r="242" spans="2:11" ht="15" customHeight="1" x14ac:dyDescent="0.35">
      <c r="B242" s="38">
        <v>29</v>
      </c>
      <c r="C242" s="436" t="str">
        <f>IF('M&amp;VOrç'!C251="","",'M&amp;VOrç'!C251)</f>
        <v/>
      </c>
      <c r="D242" s="438" t="str">
        <f>IF('M&amp;VOrç'!G251="","",'M&amp;VOrç'!G251)</f>
        <v/>
      </c>
      <c r="E242" s="437" t="str">
        <f>IF('M&amp;VOrç'!H251="","",'M&amp;VOrç'!H251)</f>
        <v/>
      </c>
      <c r="F242" s="453">
        <f>IF('M&amp;VOrç'!I251="","",'M&amp;VOrç'!I251)</f>
        <v>0</v>
      </c>
      <c r="G242" s="254">
        <f>IF('M&amp;VOrç'!J251="","",'M&amp;VOrç'!J251)</f>
        <v>0</v>
      </c>
      <c r="H242" s="19">
        <f t="shared" si="31"/>
        <v>0</v>
      </c>
      <c r="I242" s="18"/>
      <c r="J242" s="18"/>
      <c r="K242" s="19">
        <f t="shared" si="32"/>
        <v>0</v>
      </c>
    </row>
    <row r="243" spans="2:11" ht="15" customHeight="1" x14ac:dyDescent="0.35">
      <c r="B243" s="38">
        <v>30</v>
      </c>
      <c r="C243" s="436" t="str">
        <f>IF('M&amp;VOrç'!C252="","",'M&amp;VOrç'!C252)</f>
        <v/>
      </c>
      <c r="D243" s="438" t="str">
        <f>IF('M&amp;VOrç'!G252="","",'M&amp;VOrç'!G252)</f>
        <v/>
      </c>
      <c r="E243" s="437" t="str">
        <f>IF('M&amp;VOrç'!H252="","",'M&amp;VOrç'!H252)</f>
        <v/>
      </c>
      <c r="F243" s="453">
        <f>IF('M&amp;VOrç'!I252="","",'M&amp;VOrç'!I252)</f>
        <v>0</v>
      </c>
      <c r="G243" s="254">
        <f>IF('M&amp;VOrç'!J252="","",'M&amp;VOrç'!J252)</f>
        <v>0</v>
      </c>
      <c r="H243" s="19">
        <f t="shared" si="31"/>
        <v>0</v>
      </c>
      <c r="I243" s="18"/>
      <c r="J243" s="18"/>
      <c r="K243" s="19">
        <f t="shared" si="32"/>
        <v>0</v>
      </c>
    </row>
    <row r="244" spans="2:11" ht="15" customHeight="1" x14ac:dyDescent="0.35">
      <c r="B244" s="38">
        <v>31</v>
      </c>
      <c r="C244" s="436" t="str">
        <f>IF('M&amp;VOrç'!C253="","",'M&amp;VOrç'!C253)</f>
        <v/>
      </c>
      <c r="D244" s="438" t="str">
        <f>IF('M&amp;VOrç'!G253="","",'M&amp;VOrç'!G253)</f>
        <v/>
      </c>
      <c r="E244" s="437" t="str">
        <f>IF('M&amp;VOrç'!H253="","",'M&amp;VOrç'!H253)</f>
        <v/>
      </c>
      <c r="F244" s="453">
        <f>IF('M&amp;VOrç'!I253="","",'M&amp;VOrç'!I253)</f>
        <v>0</v>
      </c>
      <c r="G244" s="254">
        <f>IF('M&amp;VOrç'!J253="","",'M&amp;VOrç'!J253)</f>
        <v>0</v>
      </c>
      <c r="H244" s="19">
        <f t="shared" si="31"/>
        <v>0</v>
      </c>
      <c r="I244" s="18"/>
      <c r="J244" s="18"/>
      <c r="K244" s="19">
        <f t="shared" si="32"/>
        <v>0</v>
      </c>
    </row>
    <row r="245" spans="2:11" ht="15" customHeight="1" x14ac:dyDescent="0.35">
      <c r="B245" s="38">
        <v>32</v>
      </c>
      <c r="C245" s="436" t="str">
        <f>IF('M&amp;VOrç'!C254="","",'M&amp;VOrç'!C254)</f>
        <v/>
      </c>
      <c r="D245" s="438" t="str">
        <f>IF('M&amp;VOrç'!G254="","",'M&amp;VOrç'!G254)</f>
        <v/>
      </c>
      <c r="E245" s="437" t="str">
        <f>IF('M&amp;VOrç'!H254="","",'M&amp;VOrç'!H254)</f>
        <v/>
      </c>
      <c r="F245" s="453">
        <f>IF('M&amp;VOrç'!I254="","",'M&amp;VOrç'!I254)</f>
        <v>0</v>
      </c>
      <c r="G245" s="254">
        <f>IF('M&amp;VOrç'!J254="","",'M&amp;VOrç'!J254)</f>
        <v>0</v>
      </c>
      <c r="H245" s="19">
        <f t="shared" si="27"/>
        <v>0</v>
      </c>
      <c r="I245" s="18"/>
      <c r="J245" s="18"/>
      <c r="K245" s="19">
        <f t="shared" si="28"/>
        <v>0</v>
      </c>
    </row>
    <row r="246" spans="2:11" ht="15" customHeight="1" x14ac:dyDescent="0.35">
      <c r="B246" s="38">
        <v>33</v>
      </c>
      <c r="C246" s="436" t="str">
        <f>IF('M&amp;VOrç'!C255="","",'M&amp;VOrç'!C255)</f>
        <v/>
      </c>
      <c r="D246" s="438" t="str">
        <f>IF('M&amp;VOrç'!G255="","",'M&amp;VOrç'!G255)</f>
        <v/>
      </c>
      <c r="E246" s="437" t="str">
        <f>IF('M&amp;VOrç'!H255="","",'M&amp;VOrç'!H255)</f>
        <v/>
      </c>
      <c r="F246" s="453">
        <f>IF('M&amp;VOrç'!I255="","",'M&amp;VOrç'!I255)</f>
        <v>0</v>
      </c>
      <c r="G246" s="254">
        <f>IF('M&amp;VOrç'!J255="","",'M&amp;VOrç'!J255)</f>
        <v>0</v>
      </c>
      <c r="H246" s="19">
        <f t="shared" si="27"/>
        <v>0</v>
      </c>
      <c r="I246" s="18"/>
      <c r="J246" s="18"/>
      <c r="K246" s="19">
        <f t="shared" si="28"/>
        <v>0</v>
      </c>
    </row>
    <row r="247" spans="2:11" ht="15" customHeight="1" x14ac:dyDescent="0.35">
      <c r="B247" s="38">
        <v>34</v>
      </c>
      <c r="C247" s="436" t="str">
        <f>IF('M&amp;VOrç'!C256="","",'M&amp;VOrç'!C256)</f>
        <v/>
      </c>
      <c r="D247" s="438" t="str">
        <f>IF('M&amp;VOrç'!G256="","",'M&amp;VOrç'!G256)</f>
        <v/>
      </c>
      <c r="E247" s="437" t="str">
        <f>IF('M&amp;VOrç'!H256="","",'M&amp;VOrç'!H256)</f>
        <v/>
      </c>
      <c r="F247" s="453">
        <f>IF('M&amp;VOrç'!I256="","",'M&amp;VOrç'!I256)</f>
        <v>0</v>
      </c>
      <c r="G247" s="254">
        <f>IF('M&amp;VOrç'!J256="","",'M&amp;VOrç'!J256)</f>
        <v>0</v>
      </c>
      <c r="H247" s="19">
        <f t="shared" si="27"/>
        <v>0</v>
      </c>
      <c r="I247" s="18"/>
      <c r="J247" s="18"/>
      <c r="K247" s="19">
        <f t="shared" si="28"/>
        <v>0</v>
      </c>
    </row>
    <row r="248" spans="2:11" ht="15" customHeight="1" x14ac:dyDescent="0.35">
      <c r="B248" s="38">
        <v>35</v>
      </c>
      <c r="C248" s="436" t="str">
        <f>IF('M&amp;VOrç'!C257="","",'M&amp;VOrç'!C257)</f>
        <v/>
      </c>
      <c r="D248" s="438" t="str">
        <f>IF('M&amp;VOrç'!G257="","",'M&amp;VOrç'!G257)</f>
        <v/>
      </c>
      <c r="E248" s="437" t="str">
        <f>IF('M&amp;VOrç'!H257="","",'M&amp;VOrç'!H257)</f>
        <v/>
      </c>
      <c r="F248" s="453">
        <f>IF('M&amp;VOrç'!I257="","",'M&amp;VOrç'!I257)</f>
        <v>0</v>
      </c>
      <c r="G248" s="254">
        <f>IF('M&amp;VOrç'!J257="","",'M&amp;VOrç'!J257)</f>
        <v>0</v>
      </c>
      <c r="H248" s="19">
        <f t="shared" si="27"/>
        <v>0</v>
      </c>
      <c r="I248" s="18"/>
      <c r="J248" s="18"/>
      <c r="K248" s="19">
        <f t="shared" si="28"/>
        <v>0</v>
      </c>
    </row>
    <row r="249" spans="2:11" ht="15" customHeight="1" x14ac:dyDescent="0.35">
      <c r="B249" s="38">
        <v>36</v>
      </c>
      <c r="C249" s="436" t="str">
        <f>IF('M&amp;VOrç'!C258="","",'M&amp;VOrç'!C258)</f>
        <v/>
      </c>
      <c r="D249" s="438" t="str">
        <f>IF('M&amp;VOrç'!G258="","",'M&amp;VOrç'!G258)</f>
        <v/>
      </c>
      <c r="E249" s="437" t="str">
        <f>IF('M&amp;VOrç'!H258="","",'M&amp;VOrç'!H258)</f>
        <v/>
      </c>
      <c r="F249" s="453">
        <f>IF('M&amp;VOrç'!I258="","",'M&amp;VOrç'!I258)</f>
        <v>0</v>
      </c>
      <c r="G249" s="254">
        <f>IF('M&amp;VOrç'!J258="","",'M&amp;VOrç'!J258)</f>
        <v>0</v>
      </c>
      <c r="H249" s="19">
        <f t="shared" si="27"/>
        <v>0</v>
      </c>
      <c r="I249" s="18"/>
      <c r="J249" s="18"/>
      <c r="K249" s="19">
        <f t="shared" si="28"/>
        <v>0</v>
      </c>
    </row>
    <row r="250" spans="2:11" ht="15" customHeight="1" x14ac:dyDescent="0.35">
      <c r="B250" s="38">
        <v>37</v>
      </c>
      <c r="C250" s="436" t="str">
        <f>IF('M&amp;VOrç'!C259="","",'M&amp;VOrç'!C259)</f>
        <v/>
      </c>
      <c r="D250" s="438" t="str">
        <f>IF('M&amp;VOrç'!G259="","",'M&amp;VOrç'!G259)</f>
        <v/>
      </c>
      <c r="E250" s="437" t="str">
        <f>IF('M&amp;VOrç'!H259="","",'M&amp;VOrç'!H259)</f>
        <v/>
      </c>
      <c r="F250" s="453">
        <f>IF('M&amp;VOrç'!I259="","",'M&amp;VOrç'!I259)</f>
        <v>0</v>
      </c>
      <c r="G250" s="254">
        <f>IF('M&amp;VOrç'!J259="","",'M&amp;VOrç'!J259)</f>
        <v>0</v>
      </c>
      <c r="H250" s="19">
        <f t="shared" si="27"/>
        <v>0</v>
      </c>
      <c r="I250" s="18"/>
      <c r="J250" s="18"/>
      <c r="K250" s="19">
        <f t="shared" si="28"/>
        <v>0</v>
      </c>
    </row>
    <row r="251" spans="2:11" ht="15" customHeight="1" x14ac:dyDescent="0.35">
      <c r="B251" s="38">
        <v>38</v>
      </c>
      <c r="C251" s="436" t="str">
        <f>IF('M&amp;VOrç'!C260="","",'M&amp;VOrç'!C260)</f>
        <v/>
      </c>
      <c r="D251" s="438" t="str">
        <f>IF('M&amp;VOrç'!G260="","",'M&amp;VOrç'!G260)</f>
        <v/>
      </c>
      <c r="E251" s="437" t="str">
        <f>IF('M&amp;VOrç'!H260="","",'M&amp;VOrç'!H260)</f>
        <v/>
      </c>
      <c r="F251" s="453">
        <f>IF('M&amp;VOrç'!I260="","",'M&amp;VOrç'!I260)</f>
        <v>0</v>
      </c>
      <c r="G251" s="254">
        <f>IF('M&amp;VOrç'!J260="","",'M&amp;VOrç'!J260)</f>
        <v>0</v>
      </c>
      <c r="H251" s="19">
        <f t="shared" si="27"/>
        <v>0</v>
      </c>
      <c r="I251" s="18"/>
      <c r="J251" s="18"/>
      <c r="K251" s="19">
        <f t="shared" si="28"/>
        <v>0</v>
      </c>
    </row>
    <row r="252" spans="2:11" ht="15" customHeight="1" x14ac:dyDescent="0.35">
      <c r="B252" s="38">
        <v>39</v>
      </c>
      <c r="C252" s="436" t="str">
        <f>IF('M&amp;VOrç'!C261="","",'M&amp;VOrç'!C261)</f>
        <v/>
      </c>
      <c r="D252" s="438" t="str">
        <f>IF('M&amp;VOrç'!G261="","",'M&amp;VOrç'!G261)</f>
        <v/>
      </c>
      <c r="E252" s="437" t="str">
        <f>IF('M&amp;VOrç'!H261="","",'M&amp;VOrç'!H261)</f>
        <v/>
      </c>
      <c r="F252" s="453">
        <f>IF('M&amp;VOrç'!I261="","",'M&amp;VOrç'!I261)</f>
        <v>0</v>
      </c>
      <c r="G252" s="254">
        <f>IF('M&amp;VOrç'!J261="","",'M&amp;VOrç'!J261)</f>
        <v>0</v>
      </c>
      <c r="H252" s="19">
        <f t="shared" si="27"/>
        <v>0</v>
      </c>
      <c r="I252" s="18"/>
      <c r="J252" s="18"/>
      <c r="K252" s="19">
        <f t="shared" si="28"/>
        <v>0</v>
      </c>
    </row>
    <row r="253" spans="2:11" ht="15" customHeight="1" x14ac:dyDescent="0.35">
      <c r="B253" s="38">
        <v>40</v>
      </c>
      <c r="C253" s="436" t="str">
        <f>IF('M&amp;VOrç'!C262="","",'M&amp;VOrç'!C262)</f>
        <v/>
      </c>
      <c r="D253" s="438" t="str">
        <f>IF('M&amp;VOrç'!G262="","",'M&amp;VOrç'!G262)</f>
        <v/>
      </c>
      <c r="E253" s="437" t="str">
        <f>IF('M&amp;VOrç'!H262="","",'M&amp;VOrç'!H262)</f>
        <v/>
      </c>
      <c r="F253" s="453">
        <f>IF('M&amp;VOrç'!I262="","",'M&amp;VOrç'!I262)</f>
        <v>0</v>
      </c>
      <c r="G253" s="254">
        <f>IF('M&amp;VOrç'!J262="","",'M&amp;VOrç'!J262)</f>
        <v>0</v>
      </c>
      <c r="H253" s="19">
        <f t="shared" ref="H253:H262" si="33">K253-I253-J253</f>
        <v>0</v>
      </c>
      <c r="I253" s="18"/>
      <c r="J253" s="18"/>
      <c r="K253" s="19">
        <f t="shared" ref="K253:K262" si="34">F253*G253</f>
        <v>0</v>
      </c>
    </row>
    <row r="254" spans="2:11" ht="15" customHeight="1" x14ac:dyDescent="0.35">
      <c r="B254" s="38">
        <v>41</v>
      </c>
      <c r="C254" s="436" t="str">
        <f>IF('M&amp;VOrç'!C263="","",'M&amp;VOrç'!C263)</f>
        <v/>
      </c>
      <c r="D254" s="438" t="str">
        <f>IF('M&amp;VOrç'!G263="","",'M&amp;VOrç'!G263)</f>
        <v/>
      </c>
      <c r="E254" s="437" t="str">
        <f>IF('M&amp;VOrç'!H263="","",'M&amp;VOrç'!H263)</f>
        <v/>
      </c>
      <c r="F254" s="453">
        <f>IF('M&amp;VOrç'!I263="","",'M&amp;VOrç'!I263)</f>
        <v>0</v>
      </c>
      <c r="G254" s="254">
        <f>IF('M&amp;VOrç'!J263="","",'M&amp;VOrç'!J263)</f>
        <v>0</v>
      </c>
      <c r="H254" s="19">
        <f t="shared" si="33"/>
        <v>0</v>
      </c>
      <c r="I254" s="18"/>
      <c r="J254" s="18"/>
      <c r="K254" s="19">
        <f t="shared" si="34"/>
        <v>0</v>
      </c>
    </row>
    <row r="255" spans="2:11" ht="15" customHeight="1" x14ac:dyDescent="0.35">
      <c r="B255" s="38">
        <v>42</v>
      </c>
      <c r="C255" s="436" t="str">
        <f>IF('M&amp;VOrç'!C264="","",'M&amp;VOrç'!C264)</f>
        <v/>
      </c>
      <c r="D255" s="438" t="str">
        <f>IF('M&amp;VOrç'!G264="","",'M&amp;VOrç'!G264)</f>
        <v/>
      </c>
      <c r="E255" s="437" t="str">
        <f>IF('M&amp;VOrç'!H264="","",'M&amp;VOrç'!H264)</f>
        <v/>
      </c>
      <c r="F255" s="453">
        <f>IF('M&amp;VOrç'!I264="","",'M&amp;VOrç'!I264)</f>
        <v>0</v>
      </c>
      <c r="G255" s="254">
        <f>IF('M&amp;VOrç'!J264="","",'M&amp;VOrç'!J264)</f>
        <v>0</v>
      </c>
      <c r="H255" s="19">
        <f t="shared" si="33"/>
        <v>0</v>
      </c>
      <c r="I255" s="18"/>
      <c r="J255" s="18"/>
      <c r="K255" s="19">
        <f t="shared" si="34"/>
        <v>0</v>
      </c>
    </row>
    <row r="256" spans="2:11" ht="15" customHeight="1" x14ac:dyDescent="0.35">
      <c r="B256" s="38">
        <v>43</v>
      </c>
      <c r="C256" s="436" t="str">
        <f>IF('M&amp;VOrç'!C265="","",'M&amp;VOrç'!C265)</f>
        <v/>
      </c>
      <c r="D256" s="438" t="str">
        <f>IF('M&amp;VOrç'!G265="","",'M&amp;VOrç'!G265)</f>
        <v/>
      </c>
      <c r="E256" s="437" t="str">
        <f>IF('M&amp;VOrç'!H265="","",'M&amp;VOrç'!H265)</f>
        <v/>
      </c>
      <c r="F256" s="453">
        <f>IF('M&amp;VOrç'!I265="","",'M&amp;VOrç'!I265)</f>
        <v>0</v>
      </c>
      <c r="G256" s="254">
        <f>IF('M&amp;VOrç'!J265="","",'M&amp;VOrç'!J265)</f>
        <v>0</v>
      </c>
      <c r="H256" s="19">
        <f t="shared" si="33"/>
        <v>0</v>
      </c>
      <c r="I256" s="18"/>
      <c r="J256" s="18"/>
      <c r="K256" s="19">
        <f t="shared" si="34"/>
        <v>0</v>
      </c>
    </row>
    <row r="257" spans="2:11" ht="15" customHeight="1" x14ac:dyDescent="0.35">
      <c r="B257" s="38">
        <v>44</v>
      </c>
      <c r="C257" s="436" t="str">
        <f>IF('M&amp;VOrç'!C266="","",'M&amp;VOrç'!C266)</f>
        <v/>
      </c>
      <c r="D257" s="438" t="str">
        <f>IF('M&amp;VOrç'!G266="","",'M&amp;VOrç'!G266)</f>
        <v/>
      </c>
      <c r="E257" s="437" t="str">
        <f>IF('M&amp;VOrç'!H266="","",'M&amp;VOrç'!H266)</f>
        <v/>
      </c>
      <c r="F257" s="453">
        <f>IF('M&amp;VOrç'!I266="","",'M&amp;VOrç'!I266)</f>
        <v>0</v>
      </c>
      <c r="G257" s="254">
        <f>IF('M&amp;VOrç'!J266="","",'M&amp;VOrç'!J266)</f>
        <v>0</v>
      </c>
      <c r="H257" s="19">
        <f t="shared" si="33"/>
        <v>0</v>
      </c>
      <c r="I257" s="18"/>
      <c r="J257" s="18"/>
      <c r="K257" s="19">
        <f t="shared" si="34"/>
        <v>0</v>
      </c>
    </row>
    <row r="258" spans="2:11" ht="15" customHeight="1" x14ac:dyDescent="0.35">
      <c r="B258" s="38">
        <v>45</v>
      </c>
      <c r="C258" s="436" t="str">
        <f>IF('M&amp;VOrç'!C267="","",'M&amp;VOrç'!C267)</f>
        <v/>
      </c>
      <c r="D258" s="438" t="str">
        <f>IF('M&amp;VOrç'!G267="","",'M&amp;VOrç'!G267)</f>
        <v/>
      </c>
      <c r="E258" s="437" t="str">
        <f>IF('M&amp;VOrç'!H267="","",'M&amp;VOrç'!H267)</f>
        <v/>
      </c>
      <c r="F258" s="453">
        <f>IF('M&amp;VOrç'!I267="","",'M&amp;VOrç'!I267)</f>
        <v>0</v>
      </c>
      <c r="G258" s="254">
        <f>IF('M&amp;VOrç'!J267="","",'M&amp;VOrç'!J267)</f>
        <v>0</v>
      </c>
      <c r="H258" s="19">
        <f t="shared" si="33"/>
        <v>0</v>
      </c>
      <c r="I258" s="18"/>
      <c r="J258" s="18"/>
      <c r="K258" s="19">
        <f t="shared" si="34"/>
        <v>0</v>
      </c>
    </row>
    <row r="259" spans="2:11" ht="15" customHeight="1" x14ac:dyDescent="0.35">
      <c r="B259" s="38">
        <v>46</v>
      </c>
      <c r="C259" s="436" t="str">
        <f>IF('M&amp;VOrç'!C268="","",'M&amp;VOrç'!C268)</f>
        <v/>
      </c>
      <c r="D259" s="438" t="str">
        <f>IF('M&amp;VOrç'!G268="","",'M&amp;VOrç'!G268)</f>
        <v/>
      </c>
      <c r="E259" s="437" t="str">
        <f>IF('M&amp;VOrç'!H268="","",'M&amp;VOrç'!H268)</f>
        <v/>
      </c>
      <c r="F259" s="453">
        <f>IF('M&amp;VOrç'!I268="","",'M&amp;VOrç'!I268)</f>
        <v>0</v>
      </c>
      <c r="G259" s="254">
        <f>IF('M&amp;VOrç'!J268="","",'M&amp;VOrç'!J268)</f>
        <v>0</v>
      </c>
      <c r="H259" s="19">
        <f t="shared" si="33"/>
        <v>0</v>
      </c>
      <c r="I259" s="18"/>
      <c r="J259" s="18"/>
      <c r="K259" s="19">
        <f t="shared" si="34"/>
        <v>0</v>
      </c>
    </row>
    <row r="260" spans="2:11" ht="15" customHeight="1" x14ac:dyDescent="0.35">
      <c r="B260" s="38">
        <v>47</v>
      </c>
      <c r="C260" s="436" t="str">
        <f>IF('M&amp;VOrç'!C269="","",'M&amp;VOrç'!C269)</f>
        <v/>
      </c>
      <c r="D260" s="438" t="str">
        <f>IF('M&amp;VOrç'!G269="","",'M&amp;VOrç'!G269)</f>
        <v/>
      </c>
      <c r="E260" s="437" t="str">
        <f>IF('M&amp;VOrç'!H269="","",'M&amp;VOrç'!H269)</f>
        <v/>
      </c>
      <c r="F260" s="453">
        <f>IF('M&amp;VOrç'!I269="","",'M&amp;VOrç'!I269)</f>
        <v>0</v>
      </c>
      <c r="G260" s="254">
        <f>IF('M&amp;VOrç'!J269="","",'M&amp;VOrç'!J269)</f>
        <v>0</v>
      </c>
      <c r="H260" s="19">
        <f t="shared" si="33"/>
        <v>0</v>
      </c>
      <c r="I260" s="18"/>
      <c r="J260" s="18"/>
      <c r="K260" s="19">
        <f t="shared" si="34"/>
        <v>0</v>
      </c>
    </row>
    <row r="261" spans="2:11" ht="15" customHeight="1" x14ac:dyDescent="0.35">
      <c r="B261" s="38">
        <v>48</v>
      </c>
      <c r="C261" s="436" t="str">
        <f>IF('M&amp;VOrç'!C270="","",'M&amp;VOrç'!C270)</f>
        <v/>
      </c>
      <c r="D261" s="438" t="str">
        <f>IF('M&amp;VOrç'!G270="","",'M&amp;VOrç'!G270)</f>
        <v/>
      </c>
      <c r="E261" s="437" t="str">
        <f>IF('M&amp;VOrç'!H270="","",'M&amp;VOrç'!H270)</f>
        <v/>
      </c>
      <c r="F261" s="453">
        <f>IF('M&amp;VOrç'!I270="","",'M&amp;VOrç'!I270)</f>
        <v>0</v>
      </c>
      <c r="G261" s="254">
        <f>IF('M&amp;VOrç'!J270="","",'M&amp;VOrç'!J270)</f>
        <v>0</v>
      </c>
      <c r="H261" s="19">
        <f t="shared" si="33"/>
        <v>0</v>
      </c>
      <c r="I261" s="18"/>
      <c r="J261" s="18"/>
      <c r="K261" s="19">
        <f t="shared" si="34"/>
        <v>0</v>
      </c>
    </row>
    <row r="262" spans="2:11" ht="15" customHeight="1" x14ac:dyDescent="0.35">
      <c r="B262" s="38">
        <v>49</v>
      </c>
      <c r="C262" s="436" t="str">
        <f>IF('M&amp;VOrç'!C271="","",'M&amp;VOrç'!C271)</f>
        <v/>
      </c>
      <c r="D262" s="438" t="str">
        <f>IF('M&amp;VOrç'!G271="","",'M&amp;VOrç'!G271)</f>
        <v/>
      </c>
      <c r="E262" s="437" t="str">
        <f>IF('M&amp;VOrç'!H271="","",'M&amp;VOrç'!H271)</f>
        <v/>
      </c>
      <c r="F262" s="453">
        <f>IF('M&amp;VOrç'!I271="","",'M&amp;VOrç'!I271)</f>
        <v>0</v>
      </c>
      <c r="G262" s="254">
        <f>IF('M&amp;VOrç'!J271="","",'M&amp;VOrç'!J271)</f>
        <v>0</v>
      </c>
      <c r="H262" s="19">
        <f t="shared" si="33"/>
        <v>0</v>
      </c>
      <c r="I262" s="18"/>
      <c r="J262" s="18"/>
      <c r="K262" s="19">
        <f t="shared" si="34"/>
        <v>0</v>
      </c>
    </row>
    <row r="263" spans="2:11" ht="15" customHeight="1" x14ac:dyDescent="0.35">
      <c r="B263" s="38">
        <v>50</v>
      </c>
      <c r="C263" s="436" t="str">
        <f>IF('M&amp;VOrç'!C272="","",'M&amp;VOrç'!C272)</f>
        <v/>
      </c>
      <c r="D263" s="438" t="str">
        <f>IF('M&amp;VOrç'!G272="","",'M&amp;VOrç'!G272)</f>
        <v/>
      </c>
      <c r="E263" s="437" t="str">
        <f>IF('M&amp;VOrç'!H272="","",'M&amp;VOrç'!H272)</f>
        <v/>
      </c>
      <c r="F263" s="453">
        <f>IF('M&amp;VOrç'!I272="","",'M&amp;VOrç'!I272)</f>
        <v>0</v>
      </c>
      <c r="G263" s="254">
        <f>IF('M&amp;VOrç'!J272="","",'M&amp;VOrç'!J272)</f>
        <v>0</v>
      </c>
      <c r="H263" s="19">
        <f t="shared" si="25"/>
        <v>0</v>
      </c>
      <c r="I263" s="18"/>
      <c r="J263" s="18"/>
      <c r="K263" s="19">
        <f t="shared" si="26"/>
        <v>0</v>
      </c>
    </row>
    <row r="264" spans="2:11" s="67" customFormat="1" ht="15" customHeight="1" x14ac:dyDescent="0.35">
      <c r="B264" s="69"/>
      <c r="C264" s="74" t="s">
        <v>707</v>
      </c>
      <c r="D264" s="74"/>
      <c r="E264" s="74"/>
      <c r="F264" s="74"/>
      <c r="G264" s="73"/>
      <c r="H264" s="624">
        <f>SUM(H214:H263)</f>
        <v>0</v>
      </c>
      <c r="I264" s="134">
        <f>SUM(I214:I263)</f>
        <v>0</v>
      </c>
      <c r="J264" s="134">
        <f>SUM(J214:J263)</f>
        <v>0</v>
      </c>
      <c r="K264" s="134">
        <f>SUM(K214:K263)</f>
        <v>0</v>
      </c>
    </row>
    <row r="265" spans="2:11" ht="15" customHeight="1" x14ac:dyDescent="0.35">
      <c r="B265" s="442" t="s">
        <v>702</v>
      </c>
      <c r="C265" s="443"/>
      <c r="D265" s="443"/>
      <c r="E265" s="443"/>
      <c r="F265" s="443"/>
      <c r="G265" s="459"/>
      <c r="H265" s="444" t="s">
        <v>99</v>
      </c>
      <c r="I265" s="444"/>
      <c r="J265" s="444"/>
      <c r="K265" s="444"/>
    </row>
    <row r="266" spans="2:11" ht="15" customHeight="1" x14ac:dyDescent="0.35">
      <c r="B266" s="446"/>
      <c r="C266" s="447" t="s">
        <v>95</v>
      </c>
      <c r="D266" s="435" t="s">
        <v>135</v>
      </c>
      <c r="E266" s="435" t="s">
        <v>131</v>
      </c>
      <c r="F266" s="435" t="s">
        <v>130</v>
      </c>
      <c r="G266" s="435" t="s">
        <v>106</v>
      </c>
      <c r="H266" s="435" t="s">
        <v>383</v>
      </c>
      <c r="I266" s="246" t="s">
        <v>137</v>
      </c>
      <c r="J266" s="246" t="s">
        <v>138</v>
      </c>
      <c r="K266" s="247" t="s">
        <v>132</v>
      </c>
    </row>
    <row r="267" spans="2:11" ht="15" customHeight="1" x14ac:dyDescent="0.35">
      <c r="B267" s="38">
        <v>1</v>
      </c>
      <c r="C267" s="436" t="str">
        <f>IF('M&amp;VOrç'!C275="","",'M&amp;VOrç'!C275)</f>
        <v/>
      </c>
      <c r="D267" s="438" t="str">
        <f>IF('M&amp;VOrç'!G275="","",'M&amp;VOrç'!G275)</f>
        <v/>
      </c>
      <c r="E267" s="437" t="str">
        <f>IF('M&amp;VOrç'!H275="","",'M&amp;VOrç'!H275)</f>
        <v/>
      </c>
      <c r="F267" s="453">
        <f>IF('M&amp;VOrç'!I275="","",'M&amp;VOrç'!I275)</f>
        <v>0</v>
      </c>
      <c r="G267" s="254">
        <f>IF('M&amp;VOrç'!J275="","",'M&amp;VOrç'!J275)</f>
        <v>0</v>
      </c>
      <c r="H267" s="19">
        <f>K267-I267-J267</f>
        <v>0</v>
      </c>
      <c r="I267" s="18"/>
      <c r="J267" s="18"/>
      <c r="K267" s="19">
        <f>F267*G267</f>
        <v>0</v>
      </c>
    </row>
    <row r="268" spans="2:11" ht="15" customHeight="1" x14ac:dyDescent="0.35">
      <c r="B268" s="38">
        <v>2</v>
      </c>
      <c r="C268" s="436" t="str">
        <f>IF('M&amp;VOrç'!C276="","",'M&amp;VOrç'!C276)</f>
        <v/>
      </c>
      <c r="D268" s="438" t="str">
        <f>IF('M&amp;VOrç'!G276="","",'M&amp;VOrç'!G276)</f>
        <v/>
      </c>
      <c r="E268" s="437" t="str">
        <f>IF('M&amp;VOrç'!H276="","",'M&amp;VOrç'!H276)</f>
        <v/>
      </c>
      <c r="F268" s="453">
        <f>IF('M&amp;VOrç'!I276="","",'M&amp;VOrç'!I276)</f>
        <v>0</v>
      </c>
      <c r="G268" s="254">
        <f>IF('M&amp;VOrç'!J276="","",'M&amp;VOrç'!J276)</f>
        <v>0</v>
      </c>
      <c r="H268" s="19">
        <f t="shared" ref="H268:H316" si="35">K268-I268-J268</f>
        <v>0</v>
      </c>
      <c r="I268" s="18"/>
      <c r="J268" s="18"/>
      <c r="K268" s="19">
        <f t="shared" ref="K268:K316" si="36">F268*G268</f>
        <v>0</v>
      </c>
    </row>
    <row r="269" spans="2:11" ht="15" customHeight="1" x14ac:dyDescent="0.35">
      <c r="B269" s="38">
        <v>3</v>
      </c>
      <c r="C269" s="436" t="str">
        <f>IF('M&amp;VOrç'!C277="","",'M&amp;VOrç'!C277)</f>
        <v/>
      </c>
      <c r="D269" s="438" t="str">
        <f>IF('M&amp;VOrç'!G277="","",'M&amp;VOrç'!G277)</f>
        <v/>
      </c>
      <c r="E269" s="437" t="str">
        <f>IF('M&amp;VOrç'!H277="","",'M&amp;VOrç'!H277)</f>
        <v/>
      </c>
      <c r="F269" s="453">
        <f>IF('M&amp;VOrç'!I277="","",'M&amp;VOrç'!I277)</f>
        <v>0</v>
      </c>
      <c r="G269" s="254">
        <f>IF('M&amp;VOrç'!J277="","",'M&amp;VOrç'!J277)</f>
        <v>0</v>
      </c>
      <c r="H269" s="19">
        <f t="shared" si="35"/>
        <v>0</v>
      </c>
      <c r="I269" s="18"/>
      <c r="J269" s="18"/>
      <c r="K269" s="19">
        <f t="shared" si="36"/>
        <v>0</v>
      </c>
    </row>
    <row r="270" spans="2:11" ht="15" customHeight="1" x14ac:dyDescent="0.35">
      <c r="B270" s="38">
        <v>4</v>
      </c>
      <c r="C270" s="436" t="str">
        <f>IF('M&amp;VOrç'!C278="","",'M&amp;VOrç'!C278)</f>
        <v/>
      </c>
      <c r="D270" s="438" t="str">
        <f>IF('M&amp;VOrç'!G278="","",'M&amp;VOrç'!G278)</f>
        <v/>
      </c>
      <c r="E270" s="437" t="str">
        <f>IF('M&amp;VOrç'!H278="","",'M&amp;VOrç'!H278)</f>
        <v/>
      </c>
      <c r="F270" s="453">
        <f>IF('M&amp;VOrç'!I278="","",'M&amp;VOrç'!I278)</f>
        <v>0</v>
      </c>
      <c r="G270" s="254">
        <f>IF('M&amp;VOrç'!J278="","",'M&amp;VOrç'!J278)</f>
        <v>0</v>
      </c>
      <c r="H270" s="19">
        <f t="shared" si="35"/>
        <v>0</v>
      </c>
      <c r="I270" s="18"/>
      <c r="J270" s="18"/>
      <c r="K270" s="19">
        <f t="shared" si="36"/>
        <v>0</v>
      </c>
    </row>
    <row r="271" spans="2:11" ht="15" customHeight="1" x14ac:dyDescent="0.35">
      <c r="B271" s="38">
        <v>5</v>
      </c>
      <c r="C271" s="436" t="str">
        <f>IF('M&amp;VOrç'!C279="","",'M&amp;VOrç'!C279)</f>
        <v/>
      </c>
      <c r="D271" s="438" t="str">
        <f>IF('M&amp;VOrç'!G279="","",'M&amp;VOrç'!G279)</f>
        <v/>
      </c>
      <c r="E271" s="437" t="str">
        <f>IF('M&amp;VOrç'!H279="","",'M&amp;VOrç'!H279)</f>
        <v/>
      </c>
      <c r="F271" s="453">
        <f>IF('M&amp;VOrç'!I279="","",'M&amp;VOrç'!I279)</f>
        <v>0</v>
      </c>
      <c r="G271" s="254">
        <f>IF('M&amp;VOrç'!J279="","",'M&amp;VOrç'!J279)</f>
        <v>0</v>
      </c>
      <c r="H271" s="19">
        <f t="shared" si="35"/>
        <v>0</v>
      </c>
      <c r="I271" s="18"/>
      <c r="J271" s="18"/>
      <c r="K271" s="19">
        <f t="shared" si="36"/>
        <v>0</v>
      </c>
    </row>
    <row r="272" spans="2:11" ht="15" customHeight="1" x14ac:dyDescent="0.35">
      <c r="B272" s="38">
        <v>6</v>
      </c>
      <c r="C272" s="436" t="str">
        <f>IF('M&amp;VOrç'!C280="","",'M&amp;VOrç'!C280)</f>
        <v/>
      </c>
      <c r="D272" s="438" t="str">
        <f>IF('M&amp;VOrç'!G280="","",'M&amp;VOrç'!G280)</f>
        <v/>
      </c>
      <c r="E272" s="437" t="str">
        <f>IF('M&amp;VOrç'!H280="","",'M&amp;VOrç'!H280)</f>
        <v/>
      </c>
      <c r="F272" s="453">
        <f>IF('M&amp;VOrç'!I280="","",'M&amp;VOrç'!I280)</f>
        <v>0</v>
      </c>
      <c r="G272" s="254">
        <f>IF('M&amp;VOrç'!J280="","",'M&amp;VOrç'!J280)</f>
        <v>0</v>
      </c>
      <c r="H272" s="19">
        <f t="shared" si="35"/>
        <v>0</v>
      </c>
      <c r="I272" s="18"/>
      <c r="J272" s="18"/>
      <c r="K272" s="19">
        <f t="shared" si="36"/>
        <v>0</v>
      </c>
    </row>
    <row r="273" spans="2:11" ht="15" customHeight="1" x14ac:dyDescent="0.35">
      <c r="B273" s="38">
        <v>7</v>
      </c>
      <c r="C273" s="436" t="str">
        <f>IF('M&amp;VOrç'!C281="","",'M&amp;VOrç'!C281)</f>
        <v/>
      </c>
      <c r="D273" s="438" t="str">
        <f>IF('M&amp;VOrç'!G281="","",'M&amp;VOrç'!G281)</f>
        <v/>
      </c>
      <c r="E273" s="437" t="str">
        <f>IF('M&amp;VOrç'!H281="","",'M&amp;VOrç'!H281)</f>
        <v/>
      </c>
      <c r="F273" s="453">
        <f>IF('M&amp;VOrç'!I281="","",'M&amp;VOrç'!I281)</f>
        <v>0</v>
      </c>
      <c r="G273" s="254">
        <f>IF('M&amp;VOrç'!J281="","",'M&amp;VOrç'!J281)</f>
        <v>0</v>
      </c>
      <c r="H273" s="19">
        <f t="shared" ref="H273:H277" si="37">K273-I273-J273</f>
        <v>0</v>
      </c>
      <c r="I273" s="18"/>
      <c r="J273" s="18"/>
      <c r="K273" s="19">
        <f t="shared" ref="K273:K277" si="38">F273*G273</f>
        <v>0</v>
      </c>
    </row>
    <row r="274" spans="2:11" ht="15" customHeight="1" x14ac:dyDescent="0.35">
      <c r="B274" s="38">
        <v>8</v>
      </c>
      <c r="C274" s="436" t="str">
        <f>IF('M&amp;VOrç'!C282="","",'M&amp;VOrç'!C282)</f>
        <v/>
      </c>
      <c r="D274" s="438" t="str">
        <f>IF('M&amp;VOrç'!G282="","",'M&amp;VOrç'!G282)</f>
        <v/>
      </c>
      <c r="E274" s="437" t="str">
        <f>IF('M&amp;VOrç'!H282="","",'M&amp;VOrç'!H282)</f>
        <v/>
      </c>
      <c r="F274" s="453">
        <f>IF('M&amp;VOrç'!I282="","",'M&amp;VOrç'!I282)</f>
        <v>0</v>
      </c>
      <c r="G274" s="254">
        <f>IF('M&amp;VOrç'!J282="","",'M&amp;VOrç'!J282)</f>
        <v>0</v>
      </c>
      <c r="H274" s="19">
        <f t="shared" si="37"/>
        <v>0</v>
      </c>
      <c r="I274" s="18"/>
      <c r="J274" s="18"/>
      <c r="K274" s="19">
        <f t="shared" si="38"/>
        <v>0</v>
      </c>
    </row>
    <row r="275" spans="2:11" ht="15" customHeight="1" x14ac:dyDescent="0.35">
      <c r="B275" s="38">
        <v>9</v>
      </c>
      <c r="C275" s="436" t="str">
        <f>IF('M&amp;VOrç'!C283="","",'M&amp;VOrç'!C283)</f>
        <v/>
      </c>
      <c r="D275" s="438" t="str">
        <f>IF('M&amp;VOrç'!G283="","",'M&amp;VOrç'!G283)</f>
        <v/>
      </c>
      <c r="E275" s="437" t="str">
        <f>IF('M&amp;VOrç'!H283="","",'M&amp;VOrç'!H283)</f>
        <v/>
      </c>
      <c r="F275" s="453">
        <f>IF('M&amp;VOrç'!I283="","",'M&amp;VOrç'!I283)</f>
        <v>0</v>
      </c>
      <c r="G275" s="254">
        <f>IF('M&amp;VOrç'!J283="","",'M&amp;VOrç'!J283)</f>
        <v>0</v>
      </c>
      <c r="H275" s="19">
        <f t="shared" si="37"/>
        <v>0</v>
      </c>
      <c r="I275" s="18"/>
      <c r="J275" s="18"/>
      <c r="K275" s="19">
        <f t="shared" si="38"/>
        <v>0</v>
      </c>
    </row>
    <row r="276" spans="2:11" ht="15" customHeight="1" x14ac:dyDescent="0.35">
      <c r="B276" s="38">
        <v>10</v>
      </c>
      <c r="C276" s="436" t="str">
        <f>IF('M&amp;VOrç'!C284="","",'M&amp;VOrç'!C284)</f>
        <v/>
      </c>
      <c r="D276" s="438" t="str">
        <f>IF('M&amp;VOrç'!G284="","",'M&amp;VOrç'!G284)</f>
        <v/>
      </c>
      <c r="E276" s="437" t="str">
        <f>IF('M&amp;VOrç'!H284="","",'M&amp;VOrç'!H284)</f>
        <v/>
      </c>
      <c r="F276" s="453">
        <f>IF('M&amp;VOrç'!I284="","",'M&amp;VOrç'!I284)</f>
        <v>0</v>
      </c>
      <c r="G276" s="254">
        <f>IF('M&amp;VOrç'!J284="","",'M&amp;VOrç'!J284)</f>
        <v>0</v>
      </c>
      <c r="H276" s="19">
        <f t="shared" si="37"/>
        <v>0</v>
      </c>
      <c r="I276" s="18"/>
      <c r="J276" s="18"/>
      <c r="K276" s="19">
        <f t="shared" si="38"/>
        <v>0</v>
      </c>
    </row>
    <row r="277" spans="2:11" ht="15" customHeight="1" x14ac:dyDescent="0.35">
      <c r="B277" s="38">
        <v>11</v>
      </c>
      <c r="C277" s="436" t="str">
        <f>IF('M&amp;VOrç'!C285="","",'M&amp;VOrç'!C285)</f>
        <v/>
      </c>
      <c r="D277" s="438" t="str">
        <f>IF('M&amp;VOrç'!G285="","",'M&amp;VOrç'!G285)</f>
        <v/>
      </c>
      <c r="E277" s="437" t="str">
        <f>IF('M&amp;VOrç'!H285="","",'M&amp;VOrç'!H285)</f>
        <v/>
      </c>
      <c r="F277" s="453">
        <f>IF('M&amp;VOrç'!I285="","",'M&amp;VOrç'!I285)</f>
        <v>0</v>
      </c>
      <c r="G277" s="254">
        <f>IF('M&amp;VOrç'!J285="","",'M&amp;VOrç'!J285)</f>
        <v>0</v>
      </c>
      <c r="H277" s="19">
        <f t="shared" si="37"/>
        <v>0</v>
      </c>
      <c r="I277" s="18"/>
      <c r="J277" s="18"/>
      <c r="K277" s="19">
        <f t="shared" si="38"/>
        <v>0</v>
      </c>
    </row>
    <row r="278" spans="2:11" ht="15" customHeight="1" x14ac:dyDescent="0.35">
      <c r="B278" s="38">
        <v>12</v>
      </c>
      <c r="C278" s="436" t="str">
        <f>IF('M&amp;VOrç'!C286="","",'M&amp;VOrç'!C286)</f>
        <v/>
      </c>
      <c r="D278" s="438" t="str">
        <f>IF('M&amp;VOrç'!G286="","",'M&amp;VOrç'!G286)</f>
        <v/>
      </c>
      <c r="E278" s="437" t="str">
        <f>IF('M&amp;VOrç'!H286="","",'M&amp;VOrç'!H286)</f>
        <v/>
      </c>
      <c r="F278" s="453">
        <f>IF('M&amp;VOrç'!I286="","",'M&amp;VOrç'!I286)</f>
        <v>0</v>
      </c>
      <c r="G278" s="254">
        <f>IF('M&amp;VOrç'!J286="","",'M&amp;VOrç'!J286)</f>
        <v>0</v>
      </c>
      <c r="H278" s="19">
        <f t="shared" ref="H278:H282" si="39">K278-I278-J278</f>
        <v>0</v>
      </c>
      <c r="I278" s="18"/>
      <c r="J278" s="18"/>
      <c r="K278" s="19">
        <f t="shared" ref="K278:K282" si="40">F278*G278</f>
        <v>0</v>
      </c>
    </row>
    <row r="279" spans="2:11" ht="15" customHeight="1" x14ac:dyDescent="0.35">
      <c r="B279" s="38">
        <v>13</v>
      </c>
      <c r="C279" s="436" t="str">
        <f>IF('M&amp;VOrç'!C287="","",'M&amp;VOrç'!C287)</f>
        <v/>
      </c>
      <c r="D279" s="438" t="str">
        <f>IF('M&amp;VOrç'!G287="","",'M&amp;VOrç'!G287)</f>
        <v/>
      </c>
      <c r="E279" s="437" t="str">
        <f>IF('M&amp;VOrç'!H287="","",'M&amp;VOrç'!H287)</f>
        <v/>
      </c>
      <c r="F279" s="453">
        <f>IF('M&amp;VOrç'!I287="","",'M&amp;VOrç'!I287)</f>
        <v>0</v>
      </c>
      <c r="G279" s="254">
        <f>IF('M&amp;VOrç'!J287="","",'M&amp;VOrç'!J287)</f>
        <v>0</v>
      </c>
      <c r="H279" s="19">
        <f t="shared" si="39"/>
        <v>0</v>
      </c>
      <c r="I279" s="18"/>
      <c r="J279" s="18"/>
      <c r="K279" s="19">
        <f t="shared" si="40"/>
        <v>0</v>
      </c>
    </row>
    <row r="280" spans="2:11" ht="15" customHeight="1" x14ac:dyDescent="0.35">
      <c r="B280" s="38">
        <v>14</v>
      </c>
      <c r="C280" s="436" t="str">
        <f>IF('M&amp;VOrç'!C288="","",'M&amp;VOrç'!C288)</f>
        <v/>
      </c>
      <c r="D280" s="438" t="str">
        <f>IF('M&amp;VOrç'!G288="","",'M&amp;VOrç'!G288)</f>
        <v/>
      </c>
      <c r="E280" s="437" t="str">
        <f>IF('M&amp;VOrç'!H288="","",'M&amp;VOrç'!H288)</f>
        <v/>
      </c>
      <c r="F280" s="453">
        <f>IF('M&amp;VOrç'!I288="","",'M&amp;VOrç'!I288)</f>
        <v>0</v>
      </c>
      <c r="G280" s="254">
        <f>IF('M&amp;VOrç'!J288="","",'M&amp;VOrç'!J288)</f>
        <v>0</v>
      </c>
      <c r="H280" s="19">
        <f t="shared" si="39"/>
        <v>0</v>
      </c>
      <c r="I280" s="18"/>
      <c r="J280" s="18"/>
      <c r="K280" s="19">
        <f t="shared" si="40"/>
        <v>0</v>
      </c>
    </row>
    <row r="281" spans="2:11" ht="15" customHeight="1" x14ac:dyDescent="0.35">
      <c r="B281" s="38">
        <v>15</v>
      </c>
      <c r="C281" s="436" t="str">
        <f>IF('M&amp;VOrç'!C289="","",'M&amp;VOrç'!C289)</f>
        <v/>
      </c>
      <c r="D281" s="438" t="str">
        <f>IF('M&amp;VOrç'!G289="","",'M&amp;VOrç'!G289)</f>
        <v/>
      </c>
      <c r="E281" s="437" t="str">
        <f>IF('M&amp;VOrç'!H289="","",'M&amp;VOrç'!H289)</f>
        <v/>
      </c>
      <c r="F281" s="453">
        <f>IF('M&amp;VOrç'!I289="","",'M&amp;VOrç'!I289)</f>
        <v>0</v>
      </c>
      <c r="G281" s="254">
        <f>IF('M&amp;VOrç'!J289="","",'M&amp;VOrç'!J289)</f>
        <v>0</v>
      </c>
      <c r="H281" s="19">
        <f t="shared" si="39"/>
        <v>0</v>
      </c>
      <c r="I281" s="18"/>
      <c r="J281" s="18"/>
      <c r="K281" s="19">
        <f t="shared" si="40"/>
        <v>0</v>
      </c>
    </row>
    <row r="282" spans="2:11" ht="15" customHeight="1" x14ac:dyDescent="0.35">
      <c r="B282" s="38">
        <v>16</v>
      </c>
      <c r="C282" s="436" t="str">
        <f>IF('M&amp;VOrç'!C290="","",'M&amp;VOrç'!C290)</f>
        <v/>
      </c>
      <c r="D282" s="438" t="str">
        <f>IF('M&amp;VOrç'!G290="","",'M&amp;VOrç'!G290)</f>
        <v/>
      </c>
      <c r="E282" s="437" t="str">
        <f>IF('M&amp;VOrç'!H290="","",'M&amp;VOrç'!H290)</f>
        <v/>
      </c>
      <c r="F282" s="453">
        <f>IF('M&amp;VOrç'!I290="","",'M&amp;VOrç'!I290)</f>
        <v>0</v>
      </c>
      <c r="G282" s="254">
        <f>IF('M&amp;VOrç'!J290="","",'M&amp;VOrç'!J290)</f>
        <v>0</v>
      </c>
      <c r="H282" s="19">
        <f t="shared" si="39"/>
        <v>0</v>
      </c>
      <c r="I282" s="18"/>
      <c r="J282" s="18"/>
      <c r="K282" s="19">
        <f t="shared" si="40"/>
        <v>0</v>
      </c>
    </row>
    <row r="283" spans="2:11" ht="15" customHeight="1" x14ac:dyDescent="0.35">
      <c r="B283" s="38">
        <v>17</v>
      </c>
      <c r="C283" s="436" t="str">
        <f>IF('M&amp;VOrç'!C291="","",'M&amp;VOrç'!C291)</f>
        <v/>
      </c>
      <c r="D283" s="438" t="str">
        <f>IF('M&amp;VOrç'!G291="","",'M&amp;VOrç'!G291)</f>
        <v/>
      </c>
      <c r="E283" s="437" t="str">
        <f>IF('M&amp;VOrç'!H291="","",'M&amp;VOrç'!H291)</f>
        <v/>
      </c>
      <c r="F283" s="453">
        <f>IF('M&amp;VOrç'!I291="","",'M&amp;VOrç'!I291)</f>
        <v>0</v>
      </c>
      <c r="G283" s="254">
        <f>IF('M&amp;VOrç'!J291="","",'M&amp;VOrç'!J291)</f>
        <v>0</v>
      </c>
      <c r="H283" s="19">
        <f t="shared" si="35"/>
        <v>0</v>
      </c>
      <c r="I283" s="18"/>
      <c r="J283" s="18"/>
      <c r="K283" s="19">
        <f t="shared" si="36"/>
        <v>0</v>
      </c>
    </row>
    <row r="284" spans="2:11" ht="15" customHeight="1" x14ac:dyDescent="0.35">
      <c r="B284" s="38">
        <v>18</v>
      </c>
      <c r="C284" s="436" t="str">
        <f>IF('M&amp;VOrç'!C292="","",'M&amp;VOrç'!C292)</f>
        <v/>
      </c>
      <c r="D284" s="438" t="str">
        <f>IF('M&amp;VOrç'!G292="","",'M&amp;VOrç'!G292)</f>
        <v/>
      </c>
      <c r="E284" s="437" t="str">
        <f>IF('M&amp;VOrç'!H292="","",'M&amp;VOrç'!H292)</f>
        <v/>
      </c>
      <c r="F284" s="453">
        <f>IF('M&amp;VOrç'!I292="","",'M&amp;VOrç'!I292)</f>
        <v>0</v>
      </c>
      <c r="G284" s="254">
        <f>IF('M&amp;VOrç'!J292="","",'M&amp;VOrç'!J292)</f>
        <v>0</v>
      </c>
      <c r="H284" s="19">
        <f t="shared" si="35"/>
        <v>0</v>
      </c>
      <c r="I284" s="18"/>
      <c r="J284" s="18"/>
      <c r="K284" s="19">
        <f t="shared" si="36"/>
        <v>0</v>
      </c>
    </row>
    <row r="285" spans="2:11" ht="15" customHeight="1" x14ac:dyDescent="0.35">
      <c r="B285" s="38">
        <v>19</v>
      </c>
      <c r="C285" s="436" t="str">
        <f>IF('M&amp;VOrç'!C293="","",'M&amp;VOrç'!C293)</f>
        <v/>
      </c>
      <c r="D285" s="438" t="str">
        <f>IF('M&amp;VOrç'!G293="","",'M&amp;VOrç'!G293)</f>
        <v/>
      </c>
      <c r="E285" s="437" t="str">
        <f>IF('M&amp;VOrç'!H293="","",'M&amp;VOrç'!H293)</f>
        <v/>
      </c>
      <c r="F285" s="453">
        <f>IF('M&amp;VOrç'!I293="","",'M&amp;VOrç'!I293)</f>
        <v>0</v>
      </c>
      <c r="G285" s="254">
        <f>IF('M&amp;VOrç'!J293="","",'M&amp;VOrç'!J293)</f>
        <v>0</v>
      </c>
      <c r="H285" s="19">
        <f t="shared" si="35"/>
        <v>0</v>
      </c>
      <c r="I285" s="18"/>
      <c r="J285" s="18"/>
      <c r="K285" s="19">
        <f t="shared" si="36"/>
        <v>0</v>
      </c>
    </row>
    <row r="286" spans="2:11" ht="15" customHeight="1" x14ac:dyDescent="0.35">
      <c r="B286" s="38">
        <v>20</v>
      </c>
      <c r="C286" s="436" t="str">
        <f>IF('M&amp;VOrç'!C294="","",'M&amp;VOrç'!C294)</f>
        <v/>
      </c>
      <c r="D286" s="438" t="str">
        <f>IF('M&amp;VOrç'!G294="","",'M&amp;VOrç'!G294)</f>
        <v/>
      </c>
      <c r="E286" s="437" t="str">
        <f>IF('M&amp;VOrç'!H294="","",'M&amp;VOrç'!H294)</f>
        <v/>
      </c>
      <c r="F286" s="453">
        <f>IF('M&amp;VOrç'!I294="","",'M&amp;VOrç'!I294)</f>
        <v>0</v>
      </c>
      <c r="G286" s="254">
        <f>IF('M&amp;VOrç'!J294="","",'M&amp;VOrç'!J294)</f>
        <v>0</v>
      </c>
      <c r="H286" s="19">
        <f t="shared" si="35"/>
        <v>0</v>
      </c>
      <c r="I286" s="18"/>
      <c r="J286" s="18"/>
      <c r="K286" s="19">
        <f t="shared" si="36"/>
        <v>0</v>
      </c>
    </row>
    <row r="287" spans="2:11" ht="15" customHeight="1" x14ac:dyDescent="0.35">
      <c r="B287" s="38">
        <v>21</v>
      </c>
      <c r="C287" s="436" t="str">
        <f>IF('M&amp;VOrç'!C295="","",'M&amp;VOrç'!C295)</f>
        <v/>
      </c>
      <c r="D287" s="438" t="str">
        <f>IF('M&amp;VOrç'!G295="","",'M&amp;VOrç'!G295)</f>
        <v/>
      </c>
      <c r="E287" s="437" t="str">
        <f>IF('M&amp;VOrç'!H295="","",'M&amp;VOrç'!H295)</f>
        <v/>
      </c>
      <c r="F287" s="453">
        <f>IF('M&amp;VOrç'!I295="","",'M&amp;VOrç'!I295)</f>
        <v>0</v>
      </c>
      <c r="G287" s="254">
        <f>IF('M&amp;VOrç'!J295="","",'M&amp;VOrç'!J295)</f>
        <v>0</v>
      </c>
      <c r="H287" s="19">
        <f t="shared" si="35"/>
        <v>0</v>
      </c>
      <c r="I287" s="18"/>
      <c r="J287" s="18"/>
      <c r="K287" s="19">
        <f t="shared" si="36"/>
        <v>0</v>
      </c>
    </row>
    <row r="288" spans="2:11" ht="15" customHeight="1" x14ac:dyDescent="0.35">
      <c r="B288" s="38">
        <v>22</v>
      </c>
      <c r="C288" s="436" t="str">
        <f>IF('M&amp;VOrç'!C296="","",'M&amp;VOrç'!C296)</f>
        <v/>
      </c>
      <c r="D288" s="438" t="str">
        <f>IF('M&amp;VOrç'!G296="","",'M&amp;VOrç'!G296)</f>
        <v/>
      </c>
      <c r="E288" s="437" t="str">
        <f>IF('M&amp;VOrç'!H296="","",'M&amp;VOrç'!H296)</f>
        <v/>
      </c>
      <c r="F288" s="453">
        <f>IF('M&amp;VOrç'!I296="","",'M&amp;VOrç'!I296)</f>
        <v>0</v>
      </c>
      <c r="G288" s="254">
        <f>IF('M&amp;VOrç'!J296="","",'M&amp;VOrç'!J296)</f>
        <v>0</v>
      </c>
      <c r="H288" s="19">
        <f t="shared" si="35"/>
        <v>0</v>
      </c>
      <c r="I288" s="18"/>
      <c r="J288" s="18"/>
      <c r="K288" s="19">
        <f t="shared" si="36"/>
        <v>0</v>
      </c>
    </row>
    <row r="289" spans="2:11" ht="15" customHeight="1" x14ac:dyDescent="0.35">
      <c r="B289" s="38">
        <v>23</v>
      </c>
      <c r="C289" s="436" t="str">
        <f>IF('M&amp;VOrç'!C297="","",'M&amp;VOrç'!C297)</f>
        <v/>
      </c>
      <c r="D289" s="438" t="str">
        <f>IF('M&amp;VOrç'!G297="","",'M&amp;VOrç'!G297)</f>
        <v/>
      </c>
      <c r="E289" s="437" t="str">
        <f>IF('M&amp;VOrç'!H297="","",'M&amp;VOrç'!H297)</f>
        <v/>
      </c>
      <c r="F289" s="453">
        <f>IF('M&amp;VOrç'!I297="","",'M&amp;VOrç'!I297)</f>
        <v>0</v>
      </c>
      <c r="G289" s="254">
        <f>IF('M&amp;VOrç'!J297="","",'M&amp;VOrç'!J297)</f>
        <v>0</v>
      </c>
      <c r="H289" s="19">
        <f t="shared" si="35"/>
        <v>0</v>
      </c>
      <c r="I289" s="18"/>
      <c r="J289" s="18"/>
      <c r="K289" s="19">
        <f t="shared" si="36"/>
        <v>0</v>
      </c>
    </row>
    <row r="290" spans="2:11" ht="15" customHeight="1" x14ac:dyDescent="0.35">
      <c r="B290" s="38">
        <v>24</v>
      </c>
      <c r="C290" s="436" t="str">
        <f>IF('M&amp;VOrç'!C298="","",'M&amp;VOrç'!C298)</f>
        <v/>
      </c>
      <c r="D290" s="438" t="str">
        <f>IF('M&amp;VOrç'!G298="","",'M&amp;VOrç'!G298)</f>
        <v/>
      </c>
      <c r="E290" s="437" t="str">
        <f>IF('M&amp;VOrç'!H298="","",'M&amp;VOrç'!H298)</f>
        <v/>
      </c>
      <c r="F290" s="453">
        <f>IF('M&amp;VOrç'!I298="","",'M&amp;VOrç'!I298)</f>
        <v>0</v>
      </c>
      <c r="G290" s="254">
        <f>IF('M&amp;VOrç'!J298="","",'M&amp;VOrç'!J298)</f>
        <v>0</v>
      </c>
      <c r="H290" s="19">
        <f t="shared" si="35"/>
        <v>0</v>
      </c>
      <c r="I290" s="18"/>
      <c r="J290" s="18"/>
      <c r="K290" s="19">
        <f t="shared" si="36"/>
        <v>0</v>
      </c>
    </row>
    <row r="291" spans="2:11" ht="15" customHeight="1" x14ac:dyDescent="0.35">
      <c r="B291" s="38">
        <v>25</v>
      </c>
      <c r="C291" s="436" t="str">
        <f>IF('M&amp;VOrç'!C299="","",'M&amp;VOrç'!C299)</f>
        <v/>
      </c>
      <c r="D291" s="438" t="str">
        <f>IF('M&amp;VOrç'!G299="","",'M&amp;VOrç'!G299)</f>
        <v/>
      </c>
      <c r="E291" s="437" t="str">
        <f>IF('M&amp;VOrç'!H299="","",'M&amp;VOrç'!H299)</f>
        <v/>
      </c>
      <c r="F291" s="453">
        <f>IF('M&amp;VOrç'!I299="","",'M&amp;VOrç'!I299)</f>
        <v>0</v>
      </c>
      <c r="G291" s="254">
        <f>IF('M&amp;VOrç'!J299="","",'M&amp;VOrç'!J299)</f>
        <v>0</v>
      </c>
      <c r="H291" s="19">
        <f t="shared" si="35"/>
        <v>0</v>
      </c>
      <c r="I291" s="18"/>
      <c r="J291" s="18"/>
      <c r="K291" s="19">
        <f t="shared" si="36"/>
        <v>0</v>
      </c>
    </row>
    <row r="292" spans="2:11" ht="15" customHeight="1" x14ac:dyDescent="0.35">
      <c r="B292" s="38">
        <v>26</v>
      </c>
      <c r="C292" s="436" t="str">
        <f>IF('M&amp;VOrç'!C300="","",'M&amp;VOrç'!C300)</f>
        <v/>
      </c>
      <c r="D292" s="438" t="str">
        <f>IF('M&amp;VOrç'!G300="","",'M&amp;VOrç'!G300)</f>
        <v/>
      </c>
      <c r="E292" s="437" t="str">
        <f>IF('M&amp;VOrç'!H300="","",'M&amp;VOrç'!H300)</f>
        <v/>
      </c>
      <c r="F292" s="453">
        <f>IF('M&amp;VOrç'!I300="","",'M&amp;VOrç'!I300)</f>
        <v>0</v>
      </c>
      <c r="G292" s="254">
        <f>IF('M&amp;VOrç'!J300="","",'M&amp;VOrç'!J300)</f>
        <v>0</v>
      </c>
      <c r="H292" s="19">
        <f t="shared" si="35"/>
        <v>0</v>
      </c>
      <c r="I292" s="18"/>
      <c r="J292" s="18"/>
      <c r="K292" s="19">
        <f t="shared" si="36"/>
        <v>0</v>
      </c>
    </row>
    <row r="293" spans="2:11" ht="15" customHeight="1" x14ac:dyDescent="0.35">
      <c r="B293" s="38">
        <v>27</v>
      </c>
      <c r="C293" s="436" t="str">
        <f>IF('M&amp;VOrç'!C301="","",'M&amp;VOrç'!C301)</f>
        <v/>
      </c>
      <c r="D293" s="438" t="str">
        <f>IF('M&amp;VOrç'!G301="","",'M&amp;VOrç'!G301)</f>
        <v/>
      </c>
      <c r="E293" s="437" t="str">
        <f>IF('M&amp;VOrç'!H301="","",'M&amp;VOrç'!H301)</f>
        <v/>
      </c>
      <c r="F293" s="453">
        <f>IF('M&amp;VOrç'!I301="","",'M&amp;VOrç'!I301)</f>
        <v>0</v>
      </c>
      <c r="G293" s="254">
        <f>IF('M&amp;VOrç'!J301="","",'M&amp;VOrç'!J301)</f>
        <v>0</v>
      </c>
      <c r="H293" s="19">
        <f t="shared" si="35"/>
        <v>0</v>
      </c>
      <c r="I293" s="18"/>
      <c r="J293" s="18"/>
      <c r="K293" s="19">
        <f t="shared" si="36"/>
        <v>0</v>
      </c>
    </row>
    <row r="294" spans="2:11" ht="15" customHeight="1" x14ac:dyDescent="0.35">
      <c r="B294" s="38">
        <v>28</v>
      </c>
      <c r="C294" s="436" t="str">
        <f>IF('M&amp;VOrç'!C302="","",'M&amp;VOrç'!C302)</f>
        <v/>
      </c>
      <c r="D294" s="438" t="str">
        <f>IF('M&amp;VOrç'!G302="","",'M&amp;VOrç'!G302)</f>
        <v/>
      </c>
      <c r="E294" s="437" t="str">
        <f>IF('M&amp;VOrç'!H302="","",'M&amp;VOrç'!H302)</f>
        <v/>
      </c>
      <c r="F294" s="453">
        <f>IF('M&amp;VOrç'!I302="","",'M&amp;VOrç'!I302)</f>
        <v>0</v>
      </c>
      <c r="G294" s="254">
        <f>IF('M&amp;VOrç'!J302="","",'M&amp;VOrç'!J302)</f>
        <v>0</v>
      </c>
      <c r="H294" s="19">
        <f t="shared" si="35"/>
        <v>0</v>
      </c>
      <c r="I294" s="18"/>
      <c r="J294" s="18"/>
      <c r="K294" s="19">
        <f t="shared" si="36"/>
        <v>0</v>
      </c>
    </row>
    <row r="295" spans="2:11" ht="15" customHeight="1" x14ac:dyDescent="0.35">
      <c r="B295" s="38">
        <v>29</v>
      </c>
      <c r="C295" s="436" t="str">
        <f>IF('M&amp;VOrç'!C303="","",'M&amp;VOrç'!C303)</f>
        <v/>
      </c>
      <c r="D295" s="438" t="str">
        <f>IF('M&amp;VOrç'!G303="","",'M&amp;VOrç'!G303)</f>
        <v/>
      </c>
      <c r="E295" s="437" t="str">
        <f>IF('M&amp;VOrç'!H303="","",'M&amp;VOrç'!H303)</f>
        <v/>
      </c>
      <c r="F295" s="453">
        <f>IF('M&amp;VOrç'!I303="","",'M&amp;VOrç'!I303)</f>
        <v>0</v>
      </c>
      <c r="G295" s="254">
        <f>IF('M&amp;VOrç'!J303="","",'M&amp;VOrç'!J303)</f>
        <v>0</v>
      </c>
      <c r="H295" s="19">
        <f t="shared" ref="H295:H297" si="41">K295-I295-J295</f>
        <v>0</v>
      </c>
      <c r="I295" s="18"/>
      <c r="J295" s="18"/>
      <c r="K295" s="19">
        <f t="shared" ref="K295:K297" si="42">F295*G295</f>
        <v>0</v>
      </c>
    </row>
    <row r="296" spans="2:11" ht="15" customHeight="1" x14ac:dyDescent="0.35">
      <c r="B296" s="38">
        <v>30</v>
      </c>
      <c r="C296" s="436" t="str">
        <f>IF('M&amp;VOrç'!C304="","",'M&amp;VOrç'!C304)</f>
        <v/>
      </c>
      <c r="D296" s="438" t="str">
        <f>IF('M&amp;VOrç'!G304="","",'M&amp;VOrç'!G304)</f>
        <v/>
      </c>
      <c r="E296" s="437" t="str">
        <f>IF('M&amp;VOrç'!H304="","",'M&amp;VOrç'!H304)</f>
        <v/>
      </c>
      <c r="F296" s="453">
        <f>IF('M&amp;VOrç'!I304="","",'M&amp;VOrç'!I304)</f>
        <v>0</v>
      </c>
      <c r="G296" s="254">
        <f>IF('M&amp;VOrç'!J304="","",'M&amp;VOrç'!J304)</f>
        <v>0</v>
      </c>
      <c r="H296" s="19">
        <f t="shared" si="41"/>
        <v>0</v>
      </c>
      <c r="I296" s="18"/>
      <c r="J296" s="18"/>
      <c r="K296" s="19">
        <f t="shared" si="42"/>
        <v>0</v>
      </c>
    </row>
    <row r="297" spans="2:11" ht="15" customHeight="1" x14ac:dyDescent="0.35">
      <c r="B297" s="38">
        <v>31</v>
      </c>
      <c r="C297" s="436" t="str">
        <f>IF('M&amp;VOrç'!C305="","",'M&amp;VOrç'!C305)</f>
        <v/>
      </c>
      <c r="D297" s="438" t="str">
        <f>IF('M&amp;VOrç'!G305="","",'M&amp;VOrç'!G305)</f>
        <v/>
      </c>
      <c r="E297" s="437" t="str">
        <f>IF('M&amp;VOrç'!H305="","",'M&amp;VOrç'!H305)</f>
        <v/>
      </c>
      <c r="F297" s="453">
        <f>IF('M&amp;VOrç'!I305="","",'M&amp;VOrç'!I305)</f>
        <v>0</v>
      </c>
      <c r="G297" s="254">
        <f>IF('M&amp;VOrç'!J305="","",'M&amp;VOrç'!J305)</f>
        <v>0</v>
      </c>
      <c r="H297" s="19">
        <f t="shared" si="41"/>
        <v>0</v>
      </c>
      <c r="I297" s="18"/>
      <c r="J297" s="18"/>
      <c r="K297" s="19">
        <f t="shared" si="42"/>
        <v>0</v>
      </c>
    </row>
    <row r="298" spans="2:11" ht="15" customHeight="1" x14ac:dyDescent="0.35">
      <c r="B298" s="38">
        <v>32</v>
      </c>
      <c r="C298" s="436" t="str">
        <f>IF('M&amp;VOrç'!C306="","",'M&amp;VOrç'!C306)</f>
        <v/>
      </c>
      <c r="D298" s="438" t="str">
        <f>IF('M&amp;VOrç'!G306="","",'M&amp;VOrç'!G306)</f>
        <v/>
      </c>
      <c r="E298" s="437" t="str">
        <f>IF('M&amp;VOrç'!H306="","",'M&amp;VOrç'!H306)</f>
        <v/>
      </c>
      <c r="F298" s="453">
        <f>IF('M&amp;VOrç'!I306="","",'M&amp;VOrç'!I306)</f>
        <v>0</v>
      </c>
      <c r="G298" s="254">
        <f>IF('M&amp;VOrç'!J306="","",'M&amp;VOrç'!J306)</f>
        <v>0</v>
      </c>
      <c r="H298" s="19">
        <f t="shared" ref="H298:H315" si="43">K298-I298-J298</f>
        <v>0</v>
      </c>
      <c r="I298" s="18"/>
      <c r="J298" s="18"/>
      <c r="K298" s="19">
        <f t="shared" ref="K298:K315" si="44">F298*G298</f>
        <v>0</v>
      </c>
    </row>
    <row r="299" spans="2:11" ht="15" customHeight="1" x14ac:dyDescent="0.35">
      <c r="B299" s="38">
        <v>33</v>
      </c>
      <c r="C299" s="436" t="str">
        <f>IF('M&amp;VOrç'!C307="","",'M&amp;VOrç'!C307)</f>
        <v/>
      </c>
      <c r="D299" s="438" t="str">
        <f>IF('M&amp;VOrç'!G307="","",'M&amp;VOrç'!G307)</f>
        <v/>
      </c>
      <c r="E299" s="437" t="str">
        <f>IF('M&amp;VOrç'!H307="","",'M&amp;VOrç'!H307)</f>
        <v/>
      </c>
      <c r="F299" s="453">
        <f>IF('M&amp;VOrç'!I307="","",'M&amp;VOrç'!I307)</f>
        <v>0</v>
      </c>
      <c r="G299" s="254">
        <f>IF('M&amp;VOrç'!J307="","",'M&amp;VOrç'!J307)</f>
        <v>0</v>
      </c>
      <c r="H299" s="19">
        <f t="shared" si="43"/>
        <v>0</v>
      </c>
      <c r="I299" s="18"/>
      <c r="J299" s="18"/>
      <c r="K299" s="19">
        <f t="shared" si="44"/>
        <v>0</v>
      </c>
    </row>
    <row r="300" spans="2:11" ht="15" customHeight="1" x14ac:dyDescent="0.35">
      <c r="B300" s="38">
        <v>34</v>
      </c>
      <c r="C300" s="436" t="str">
        <f>IF('M&amp;VOrç'!C308="","",'M&amp;VOrç'!C308)</f>
        <v/>
      </c>
      <c r="D300" s="438" t="str">
        <f>IF('M&amp;VOrç'!G308="","",'M&amp;VOrç'!G308)</f>
        <v/>
      </c>
      <c r="E300" s="437" t="str">
        <f>IF('M&amp;VOrç'!H308="","",'M&amp;VOrç'!H308)</f>
        <v/>
      </c>
      <c r="F300" s="453">
        <f>IF('M&amp;VOrç'!I308="","",'M&amp;VOrç'!I308)</f>
        <v>0</v>
      </c>
      <c r="G300" s="254">
        <f>IF('M&amp;VOrç'!J308="","",'M&amp;VOrç'!J308)</f>
        <v>0</v>
      </c>
      <c r="H300" s="19">
        <f t="shared" si="43"/>
        <v>0</v>
      </c>
      <c r="I300" s="18"/>
      <c r="J300" s="18"/>
      <c r="K300" s="19">
        <f t="shared" si="44"/>
        <v>0</v>
      </c>
    </row>
    <row r="301" spans="2:11" ht="15" customHeight="1" x14ac:dyDescent="0.35">
      <c r="B301" s="38">
        <v>35</v>
      </c>
      <c r="C301" s="436" t="str">
        <f>IF('M&amp;VOrç'!C309="","",'M&amp;VOrç'!C309)</f>
        <v/>
      </c>
      <c r="D301" s="438" t="str">
        <f>IF('M&amp;VOrç'!G309="","",'M&amp;VOrç'!G309)</f>
        <v/>
      </c>
      <c r="E301" s="437" t="str">
        <f>IF('M&amp;VOrç'!H309="","",'M&amp;VOrç'!H309)</f>
        <v/>
      </c>
      <c r="F301" s="453">
        <f>IF('M&amp;VOrç'!I309="","",'M&amp;VOrç'!I309)</f>
        <v>0</v>
      </c>
      <c r="G301" s="254">
        <f>IF('M&amp;VOrç'!J309="","",'M&amp;VOrç'!J309)</f>
        <v>0</v>
      </c>
      <c r="H301" s="19">
        <f t="shared" si="43"/>
        <v>0</v>
      </c>
      <c r="I301" s="18"/>
      <c r="J301" s="18"/>
      <c r="K301" s="19">
        <f t="shared" si="44"/>
        <v>0</v>
      </c>
    </row>
    <row r="302" spans="2:11" ht="15" customHeight="1" x14ac:dyDescent="0.35">
      <c r="B302" s="38">
        <v>36</v>
      </c>
      <c r="C302" s="436" t="str">
        <f>IF('M&amp;VOrç'!C310="","",'M&amp;VOrç'!C310)</f>
        <v/>
      </c>
      <c r="D302" s="438" t="str">
        <f>IF('M&amp;VOrç'!G310="","",'M&amp;VOrç'!G310)</f>
        <v/>
      </c>
      <c r="E302" s="437" t="str">
        <f>IF('M&amp;VOrç'!H310="","",'M&amp;VOrç'!H310)</f>
        <v/>
      </c>
      <c r="F302" s="453">
        <f>IF('M&amp;VOrç'!I310="","",'M&amp;VOrç'!I310)</f>
        <v>0</v>
      </c>
      <c r="G302" s="254">
        <f>IF('M&amp;VOrç'!J310="","",'M&amp;VOrç'!J310)</f>
        <v>0</v>
      </c>
      <c r="H302" s="19">
        <f t="shared" si="43"/>
        <v>0</v>
      </c>
      <c r="I302" s="18"/>
      <c r="J302" s="18"/>
      <c r="K302" s="19">
        <f t="shared" si="44"/>
        <v>0</v>
      </c>
    </row>
    <row r="303" spans="2:11" ht="15" customHeight="1" x14ac:dyDescent="0.35">
      <c r="B303" s="38">
        <v>37</v>
      </c>
      <c r="C303" s="436" t="str">
        <f>IF('M&amp;VOrç'!C311="","",'M&amp;VOrç'!C311)</f>
        <v/>
      </c>
      <c r="D303" s="438" t="str">
        <f>IF('M&amp;VOrç'!G311="","",'M&amp;VOrç'!G311)</f>
        <v/>
      </c>
      <c r="E303" s="437" t="str">
        <f>IF('M&amp;VOrç'!H311="","",'M&amp;VOrç'!H311)</f>
        <v/>
      </c>
      <c r="F303" s="453">
        <f>IF('M&amp;VOrç'!I311="","",'M&amp;VOrç'!I311)</f>
        <v>0</v>
      </c>
      <c r="G303" s="254">
        <f>IF('M&amp;VOrç'!J311="","",'M&amp;VOrç'!J311)</f>
        <v>0</v>
      </c>
      <c r="H303" s="19">
        <f t="shared" si="43"/>
        <v>0</v>
      </c>
      <c r="I303" s="18"/>
      <c r="J303" s="18"/>
      <c r="K303" s="19">
        <f t="shared" si="44"/>
        <v>0</v>
      </c>
    </row>
    <row r="304" spans="2:11" ht="15" customHeight="1" x14ac:dyDescent="0.35">
      <c r="B304" s="38">
        <v>38</v>
      </c>
      <c r="C304" s="436" t="str">
        <f>IF('M&amp;VOrç'!C312="","",'M&amp;VOrç'!C312)</f>
        <v/>
      </c>
      <c r="D304" s="438" t="str">
        <f>IF('M&amp;VOrç'!G312="","",'M&amp;VOrç'!G312)</f>
        <v/>
      </c>
      <c r="E304" s="437" t="str">
        <f>IF('M&amp;VOrç'!H312="","",'M&amp;VOrç'!H312)</f>
        <v/>
      </c>
      <c r="F304" s="453">
        <f>IF('M&amp;VOrç'!I312="","",'M&amp;VOrç'!I312)</f>
        <v>0</v>
      </c>
      <c r="G304" s="254">
        <f>IF('M&amp;VOrç'!J312="","",'M&amp;VOrç'!J312)</f>
        <v>0</v>
      </c>
      <c r="H304" s="19">
        <f t="shared" si="43"/>
        <v>0</v>
      </c>
      <c r="I304" s="18"/>
      <c r="J304" s="18"/>
      <c r="K304" s="19">
        <f t="shared" si="44"/>
        <v>0</v>
      </c>
    </row>
    <row r="305" spans="2:11" ht="15" customHeight="1" x14ac:dyDescent="0.35">
      <c r="B305" s="38">
        <v>39</v>
      </c>
      <c r="C305" s="436" t="str">
        <f>IF('M&amp;VOrç'!C313="","",'M&amp;VOrç'!C313)</f>
        <v/>
      </c>
      <c r="D305" s="438" t="str">
        <f>IF('M&amp;VOrç'!G313="","",'M&amp;VOrç'!G313)</f>
        <v/>
      </c>
      <c r="E305" s="437" t="str">
        <f>IF('M&amp;VOrç'!H313="","",'M&amp;VOrç'!H313)</f>
        <v/>
      </c>
      <c r="F305" s="453">
        <f>IF('M&amp;VOrç'!I313="","",'M&amp;VOrç'!I313)</f>
        <v>0</v>
      </c>
      <c r="G305" s="254">
        <f>IF('M&amp;VOrç'!J313="","",'M&amp;VOrç'!J313)</f>
        <v>0</v>
      </c>
      <c r="H305" s="19">
        <f t="shared" si="43"/>
        <v>0</v>
      </c>
      <c r="I305" s="18"/>
      <c r="J305" s="18"/>
      <c r="K305" s="19">
        <f t="shared" si="44"/>
        <v>0</v>
      </c>
    </row>
    <row r="306" spans="2:11" ht="15" customHeight="1" x14ac:dyDescent="0.35">
      <c r="B306" s="38">
        <v>40</v>
      </c>
      <c r="C306" s="436" t="str">
        <f>IF('M&amp;VOrç'!C314="","",'M&amp;VOrç'!C314)</f>
        <v/>
      </c>
      <c r="D306" s="438" t="str">
        <f>IF('M&amp;VOrç'!G314="","",'M&amp;VOrç'!G314)</f>
        <v/>
      </c>
      <c r="E306" s="437" t="str">
        <f>IF('M&amp;VOrç'!H314="","",'M&amp;VOrç'!H314)</f>
        <v/>
      </c>
      <c r="F306" s="453">
        <f>IF('M&amp;VOrç'!I314="","",'M&amp;VOrç'!I314)</f>
        <v>0</v>
      </c>
      <c r="G306" s="254">
        <f>IF('M&amp;VOrç'!J314="","",'M&amp;VOrç'!J314)</f>
        <v>0</v>
      </c>
      <c r="H306" s="19">
        <f t="shared" si="43"/>
        <v>0</v>
      </c>
      <c r="I306" s="18"/>
      <c r="J306" s="18"/>
      <c r="K306" s="19">
        <f t="shared" si="44"/>
        <v>0</v>
      </c>
    </row>
    <row r="307" spans="2:11" ht="15" customHeight="1" x14ac:dyDescent="0.35">
      <c r="B307" s="38">
        <v>41</v>
      </c>
      <c r="C307" s="436" t="str">
        <f>IF('M&amp;VOrç'!C315="","",'M&amp;VOrç'!C315)</f>
        <v/>
      </c>
      <c r="D307" s="438" t="str">
        <f>IF('M&amp;VOrç'!G315="","",'M&amp;VOrç'!G315)</f>
        <v/>
      </c>
      <c r="E307" s="437" t="str">
        <f>IF('M&amp;VOrç'!H315="","",'M&amp;VOrç'!H315)</f>
        <v/>
      </c>
      <c r="F307" s="453">
        <f>IF('M&amp;VOrç'!I315="","",'M&amp;VOrç'!I315)</f>
        <v>0</v>
      </c>
      <c r="G307" s="254">
        <f>IF('M&amp;VOrç'!J315="","",'M&amp;VOrç'!J315)</f>
        <v>0</v>
      </c>
      <c r="H307" s="19">
        <f t="shared" si="43"/>
        <v>0</v>
      </c>
      <c r="I307" s="18"/>
      <c r="J307" s="18"/>
      <c r="K307" s="19">
        <f t="shared" si="44"/>
        <v>0</v>
      </c>
    </row>
    <row r="308" spans="2:11" ht="15" customHeight="1" x14ac:dyDescent="0.35">
      <c r="B308" s="38">
        <v>42</v>
      </c>
      <c r="C308" s="436" t="str">
        <f>IF('M&amp;VOrç'!C316="","",'M&amp;VOrç'!C316)</f>
        <v/>
      </c>
      <c r="D308" s="438" t="str">
        <f>IF('M&amp;VOrç'!G316="","",'M&amp;VOrç'!G316)</f>
        <v/>
      </c>
      <c r="E308" s="437" t="str">
        <f>IF('M&amp;VOrç'!H316="","",'M&amp;VOrç'!H316)</f>
        <v/>
      </c>
      <c r="F308" s="453">
        <f>IF('M&amp;VOrç'!I316="","",'M&amp;VOrç'!I316)</f>
        <v>0</v>
      </c>
      <c r="G308" s="254">
        <f>IF('M&amp;VOrç'!J316="","",'M&amp;VOrç'!J316)</f>
        <v>0</v>
      </c>
      <c r="H308" s="19">
        <f t="shared" si="43"/>
        <v>0</v>
      </c>
      <c r="I308" s="18"/>
      <c r="J308" s="18"/>
      <c r="K308" s="19">
        <f t="shared" si="44"/>
        <v>0</v>
      </c>
    </row>
    <row r="309" spans="2:11" ht="15" customHeight="1" x14ac:dyDescent="0.35">
      <c r="B309" s="38">
        <v>43</v>
      </c>
      <c r="C309" s="436" t="str">
        <f>IF('M&amp;VOrç'!C317="","",'M&amp;VOrç'!C317)</f>
        <v/>
      </c>
      <c r="D309" s="438" t="str">
        <f>IF('M&amp;VOrç'!G317="","",'M&amp;VOrç'!G317)</f>
        <v/>
      </c>
      <c r="E309" s="437" t="str">
        <f>IF('M&amp;VOrç'!H317="","",'M&amp;VOrç'!H317)</f>
        <v/>
      </c>
      <c r="F309" s="453">
        <f>IF('M&amp;VOrç'!I317="","",'M&amp;VOrç'!I317)</f>
        <v>0</v>
      </c>
      <c r="G309" s="254">
        <f>IF('M&amp;VOrç'!J317="","",'M&amp;VOrç'!J317)</f>
        <v>0</v>
      </c>
      <c r="H309" s="19">
        <f t="shared" si="43"/>
        <v>0</v>
      </c>
      <c r="I309" s="18"/>
      <c r="J309" s="18"/>
      <c r="K309" s="19">
        <f t="shared" si="44"/>
        <v>0</v>
      </c>
    </row>
    <row r="310" spans="2:11" ht="15" customHeight="1" x14ac:dyDescent="0.35">
      <c r="B310" s="38">
        <v>44</v>
      </c>
      <c r="C310" s="436" t="str">
        <f>IF('M&amp;VOrç'!C318="","",'M&amp;VOrç'!C318)</f>
        <v/>
      </c>
      <c r="D310" s="438" t="str">
        <f>IF('M&amp;VOrç'!G318="","",'M&amp;VOrç'!G318)</f>
        <v/>
      </c>
      <c r="E310" s="437" t="str">
        <f>IF('M&amp;VOrç'!H318="","",'M&amp;VOrç'!H318)</f>
        <v/>
      </c>
      <c r="F310" s="453">
        <f>IF('M&amp;VOrç'!I318="","",'M&amp;VOrç'!I318)</f>
        <v>0</v>
      </c>
      <c r="G310" s="254">
        <f>IF('M&amp;VOrç'!J318="","",'M&amp;VOrç'!J318)</f>
        <v>0</v>
      </c>
      <c r="H310" s="19">
        <f t="shared" si="43"/>
        <v>0</v>
      </c>
      <c r="I310" s="18"/>
      <c r="J310" s="18"/>
      <c r="K310" s="19">
        <f t="shared" si="44"/>
        <v>0</v>
      </c>
    </row>
    <row r="311" spans="2:11" ht="15" customHeight="1" x14ac:dyDescent="0.35">
      <c r="B311" s="38">
        <v>45</v>
      </c>
      <c r="C311" s="436" t="str">
        <f>IF('M&amp;VOrç'!C319="","",'M&amp;VOrç'!C319)</f>
        <v/>
      </c>
      <c r="D311" s="438" t="str">
        <f>IF('M&amp;VOrç'!G319="","",'M&amp;VOrç'!G319)</f>
        <v/>
      </c>
      <c r="E311" s="437" t="str">
        <f>IF('M&amp;VOrç'!H319="","",'M&amp;VOrç'!H319)</f>
        <v/>
      </c>
      <c r="F311" s="453">
        <f>IF('M&amp;VOrç'!I319="","",'M&amp;VOrç'!I319)</f>
        <v>0</v>
      </c>
      <c r="G311" s="254">
        <f>IF('M&amp;VOrç'!J319="","",'M&amp;VOrç'!J319)</f>
        <v>0</v>
      </c>
      <c r="H311" s="19">
        <f t="shared" si="43"/>
        <v>0</v>
      </c>
      <c r="I311" s="18"/>
      <c r="J311" s="18"/>
      <c r="K311" s="19">
        <f t="shared" si="44"/>
        <v>0</v>
      </c>
    </row>
    <row r="312" spans="2:11" ht="15" customHeight="1" x14ac:dyDescent="0.35">
      <c r="B312" s="38">
        <v>46</v>
      </c>
      <c r="C312" s="436" t="str">
        <f>IF('M&amp;VOrç'!C320="","",'M&amp;VOrç'!C320)</f>
        <v/>
      </c>
      <c r="D312" s="438" t="str">
        <f>IF('M&amp;VOrç'!G320="","",'M&amp;VOrç'!G320)</f>
        <v/>
      </c>
      <c r="E312" s="437" t="str">
        <f>IF('M&amp;VOrç'!H320="","",'M&amp;VOrç'!H320)</f>
        <v/>
      </c>
      <c r="F312" s="453">
        <f>IF('M&amp;VOrç'!I320="","",'M&amp;VOrç'!I320)</f>
        <v>0</v>
      </c>
      <c r="G312" s="254">
        <f>IF('M&amp;VOrç'!J320="","",'M&amp;VOrç'!J320)</f>
        <v>0</v>
      </c>
      <c r="H312" s="19">
        <f t="shared" si="43"/>
        <v>0</v>
      </c>
      <c r="I312" s="18"/>
      <c r="J312" s="18"/>
      <c r="K312" s="19">
        <f t="shared" si="44"/>
        <v>0</v>
      </c>
    </row>
    <row r="313" spans="2:11" ht="15" customHeight="1" x14ac:dyDescent="0.35">
      <c r="B313" s="38">
        <v>47</v>
      </c>
      <c r="C313" s="436" t="str">
        <f>IF('M&amp;VOrç'!C321="","",'M&amp;VOrç'!C321)</f>
        <v/>
      </c>
      <c r="D313" s="438" t="str">
        <f>IF('M&amp;VOrç'!G321="","",'M&amp;VOrç'!G321)</f>
        <v/>
      </c>
      <c r="E313" s="437" t="str">
        <f>IF('M&amp;VOrç'!H321="","",'M&amp;VOrç'!H321)</f>
        <v/>
      </c>
      <c r="F313" s="453">
        <f>IF('M&amp;VOrç'!I321="","",'M&amp;VOrç'!I321)</f>
        <v>0</v>
      </c>
      <c r="G313" s="254">
        <f>IF('M&amp;VOrç'!J321="","",'M&amp;VOrç'!J321)</f>
        <v>0</v>
      </c>
      <c r="H313" s="19">
        <f t="shared" si="43"/>
        <v>0</v>
      </c>
      <c r="I313" s="18"/>
      <c r="J313" s="18"/>
      <c r="K313" s="19">
        <f t="shared" si="44"/>
        <v>0</v>
      </c>
    </row>
    <row r="314" spans="2:11" ht="15" customHeight="1" x14ac:dyDescent="0.35">
      <c r="B314" s="38">
        <v>48</v>
      </c>
      <c r="C314" s="436" t="str">
        <f>IF('M&amp;VOrç'!C322="","",'M&amp;VOrç'!C322)</f>
        <v/>
      </c>
      <c r="D314" s="438" t="str">
        <f>IF('M&amp;VOrç'!G322="","",'M&amp;VOrç'!G322)</f>
        <v/>
      </c>
      <c r="E314" s="437" t="str">
        <f>IF('M&amp;VOrç'!H322="","",'M&amp;VOrç'!H322)</f>
        <v/>
      </c>
      <c r="F314" s="453">
        <f>IF('M&amp;VOrç'!I322="","",'M&amp;VOrç'!I322)</f>
        <v>0</v>
      </c>
      <c r="G314" s="254">
        <f>IF('M&amp;VOrç'!J322="","",'M&amp;VOrç'!J322)</f>
        <v>0</v>
      </c>
      <c r="H314" s="19">
        <f t="shared" si="43"/>
        <v>0</v>
      </c>
      <c r="I314" s="18"/>
      <c r="J314" s="18"/>
      <c r="K314" s="19">
        <f t="shared" si="44"/>
        <v>0</v>
      </c>
    </row>
    <row r="315" spans="2:11" ht="15" customHeight="1" x14ac:dyDescent="0.35">
      <c r="B315" s="38">
        <v>49</v>
      </c>
      <c r="C315" s="436" t="str">
        <f>IF('M&amp;VOrç'!C323="","",'M&amp;VOrç'!C323)</f>
        <v/>
      </c>
      <c r="D315" s="438" t="str">
        <f>IF('M&amp;VOrç'!G323="","",'M&amp;VOrç'!G323)</f>
        <v/>
      </c>
      <c r="E315" s="437" t="str">
        <f>IF('M&amp;VOrç'!H323="","",'M&amp;VOrç'!H323)</f>
        <v/>
      </c>
      <c r="F315" s="453">
        <f>IF('M&amp;VOrç'!I323="","",'M&amp;VOrç'!I323)</f>
        <v>0</v>
      </c>
      <c r="G315" s="254">
        <f>IF('M&amp;VOrç'!J323="","",'M&amp;VOrç'!J323)</f>
        <v>0</v>
      </c>
      <c r="H315" s="19">
        <f t="shared" si="43"/>
        <v>0</v>
      </c>
      <c r="I315" s="18"/>
      <c r="J315" s="18"/>
      <c r="K315" s="19">
        <f t="shared" si="44"/>
        <v>0</v>
      </c>
    </row>
    <row r="316" spans="2:11" ht="15" customHeight="1" x14ac:dyDescent="0.35">
      <c r="B316" s="38">
        <v>50</v>
      </c>
      <c r="C316" s="436" t="str">
        <f>IF('M&amp;VOrç'!C324="","",'M&amp;VOrç'!C324)</f>
        <v/>
      </c>
      <c r="D316" s="438" t="str">
        <f>IF('M&amp;VOrç'!G324="","",'M&amp;VOrç'!G324)</f>
        <v/>
      </c>
      <c r="E316" s="437" t="str">
        <f>IF('M&amp;VOrç'!H324="","",'M&amp;VOrç'!H324)</f>
        <v/>
      </c>
      <c r="F316" s="453">
        <f>IF('M&amp;VOrç'!I324="","",'M&amp;VOrç'!I324)</f>
        <v>0</v>
      </c>
      <c r="G316" s="254">
        <f>IF('M&amp;VOrç'!J324="","",'M&amp;VOrç'!J324)</f>
        <v>0</v>
      </c>
      <c r="H316" s="19">
        <f t="shared" si="35"/>
        <v>0</v>
      </c>
      <c r="I316" s="18"/>
      <c r="J316" s="18"/>
      <c r="K316" s="19">
        <f t="shared" si="36"/>
        <v>0</v>
      </c>
    </row>
    <row r="317" spans="2:11" s="67" customFormat="1" ht="15" customHeight="1" x14ac:dyDescent="0.35">
      <c r="B317" s="69"/>
      <c r="C317" s="74" t="s">
        <v>708</v>
      </c>
      <c r="D317" s="74"/>
      <c r="E317" s="74"/>
      <c r="F317" s="74"/>
      <c r="G317" s="73"/>
      <c r="H317" s="624">
        <f>SUM(H267:H316)</f>
        <v>0</v>
      </c>
      <c r="I317" s="134">
        <f>SUM(I267:I316)</f>
        <v>0</v>
      </c>
      <c r="J317" s="134">
        <f>SUM(J267:J316)</f>
        <v>0</v>
      </c>
      <c r="K317" s="134">
        <f>SUM(K267:K316)</f>
        <v>0</v>
      </c>
    </row>
    <row r="318" spans="2:11" ht="15" customHeight="1" x14ac:dyDescent="0.35">
      <c r="B318" s="456"/>
      <c r="C318" s="457" t="s">
        <v>709</v>
      </c>
      <c r="D318" s="457"/>
      <c r="E318" s="457"/>
      <c r="F318" s="457"/>
      <c r="G318" s="458"/>
      <c r="H318" s="625">
        <f>SUM(H264,H317)</f>
        <v>0</v>
      </c>
      <c r="I318" s="20">
        <f t="shared" ref="I318" si="45">SUM(I264,I317)</f>
        <v>0</v>
      </c>
      <c r="J318" s="20">
        <f t="shared" ref="J318" si="46">SUM(J264,J317)</f>
        <v>0</v>
      </c>
      <c r="K318" s="20">
        <f>SUM(K264,K317)</f>
        <v>0</v>
      </c>
    </row>
    <row r="319" spans="2:11" ht="15" customHeight="1" x14ac:dyDescent="0.35">
      <c r="B319" s="310" t="s">
        <v>413</v>
      </c>
      <c r="C319" s="311"/>
      <c r="D319" s="311"/>
      <c r="E319" s="311"/>
      <c r="F319" s="311"/>
      <c r="G319" s="311"/>
      <c r="H319" s="311"/>
      <c r="I319" s="311"/>
      <c r="J319" s="311"/>
      <c r="K319" s="312"/>
    </row>
    <row r="320" spans="2:11" ht="15" customHeight="1" x14ac:dyDescent="0.35">
      <c r="B320" s="442" t="s">
        <v>701</v>
      </c>
      <c r="C320" s="443"/>
      <c r="D320" s="443"/>
      <c r="E320" s="443"/>
      <c r="F320" s="443"/>
      <c r="G320" s="459"/>
      <c r="H320" s="444" t="s">
        <v>99</v>
      </c>
      <c r="I320" s="444"/>
      <c r="J320" s="444"/>
      <c r="K320" s="444"/>
    </row>
    <row r="321" spans="2:11" ht="15" customHeight="1" x14ac:dyDescent="0.35">
      <c r="B321" s="446"/>
      <c r="C321" s="447" t="s">
        <v>95</v>
      </c>
      <c r="D321" s="435" t="s">
        <v>135</v>
      </c>
      <c r="E321" s="435" t="s">
        <v>131</v>
      </c>
      <c r="F321" s="435" t="s">
        <v>130</v>
      </c>
      <c r="G321" s="435" t="s">
        <v>106</v>
      </c>
      <c r="H321" s="435" t="s">
        <v>383</v>
      </c>
      <c r="I321" s="246" t="s">
        <v>137</v>
      </c>
      <c r="J321" s="246" t="s">
        <v>138</v>
      </c>
      <c r="K321" s="247" t="s">
        <v>132</v>
      </c>
    </row>
    <row r="322" spans="2:11" ht="15" customHeight="1" x14ac:dyDescent="0.35">
      <c r="B322" s="38">
        <v>1</v>
      </c>
      <c r="C322" s="436" t="str">
        <f>IF('M&amp;VOrç'!C336="","",'M&amp;VOrç'!C336)</f>
        <v/>
      </c>
      <c r="D322" s="438" t="str">
        <f>IF('M&amp;VOrç'!G336="","",'M&amp;VOrç'!G336)</f>
        <v/>
      </c>
      <c r="E322" s="437" t="str">
        <f>IF('M&amp;VOrç'!H336="","",'M&amp;VOrç'!H336)</f>
        <v/>
      </c>
      <c r="F322" s="453">
        <f>IF('M&amp;VOrç'!I336="","",'M&amp;VOrç'!I336)</f>
        <v>0</v>
      </c>
      <c r="G322" s="254">
        <f>IF('M&amp;VOrç'!J336="","",'M&amp;VOrç'!J336)</f>
        <v>0</v>
      </c>
      <c r="H322" s="19">
        <f>K322-I322-J322</f>
        <v>0</v>
      </c>
      <c r="I322" s="18"/>
      <c r="J322" s="18"/>
      <c r="K322" s="19">
        <f>F322*G322</f>
        <v>0</v>
      </c>
    </row>
    <row r="323" spans="2:11" ht="15" customHeight="1" x14ac:dyDescent="0.35">
      <c r="B323" s="38">
        <v>2</v>
      </c>
      <c r="C323" s="436" t="str">
        <f>IF('M&amp;VOrç'!C337="","",'M&amp;VOrç'!C337)</f>
        <v/>
      </c>
      <c r="D323" s="438" t="str">
        <f>IF('M&amp;VOrç'!G337="","",'M&amp;VOrç'!G337)</f>
        <v/>
      </c>
      <c r="E323" s="437" t="str">
        <f>IF('M&amp;VOrç'!H337="","",'M&amp;VOrç'!H337)</f>
        <v/>
      </c>
      <c r="F323" s="453">
        <f>IF('M&amp;VOrç'!I337="","",'M&amp;VOrç'!I337)</f>
        <v>0</v>
      </c>
      <c r="G323" s="254">
        <f>IF('M&amp;VOrç'!J337="","",'M&amp;VOrç'!J337)</f>
        <v>0</v>
      </c>
      <c r="H323" s="19">
        <f t="shared" ref="H323:H421" si="47">K323-I323-J323</f>
        <v>0</v>
      </c>
      <c r="I323" s="18"/>
      <c r="J323" s="18"/>
      <c r="K323" s="19">
        <f t="shared" ref="K323:K421" si="48">F323*G323</f>
        <v>0</v>
      </c>
    </row>
    <row r="324" spans="2:11" ht="15" customHeight="1" x14ac:dyDescent="0.35">
      <c r="B324" s="38">
        <v>3</v>
      </c>
      <c r="C324" s="436" t="str">
        <f>IF('M&amp;VOrç'!C338="","",'M&amp;VOrç'!C338)</f>
        <v/>
      </c>
      <c r="D324" s="438" t="str">
        <f>IF('M&amp;VOrç'!G338="","",'M&amp;VOrç'!G338)</f>
        <v/>
      </c>
      <c r="E324" s="437" t="str">
        <f>IF('M&amp;VOrç'!H338="","",'M&amp;VOrç'!H338)</f>
        <v/>
      </c>
      <c r="F324" s="453">
        <f>IF('M&amp;VOrç'!I338="","",'M&amp;VOrç'!I338)</f>
        <v>0</v>
      </c>
      <c r="G324" s="254">
        <f>IF('M&amp;VOrç'!J338="","",'M&amp;VOrç'!J338)</f>
        <v>0</v>
      </c>
      <c r="H324" s="19">
        <f t="shared" si="47"/>
        <v>0</v>
      </c>
      <c r="I324" s="18"/>
      <c r="J324" s="18"/>
      <c r="K324" s="19">
        <f t="shared" si="48"/>
        <v>0</v>
      </c>
    </row>
    <row r="325" spans="2:11" ht="15" customHeight="1" x14ac:dyDescent="0.35">
      <c r="B325" s="38">
        <v>4</v>
      </c>
      <c r="C325" s="436" t="str">
        <f>IF('M&amp;VOrç'!C339="","",'M&amp;VOrç'!C339)</f>
        <v/>
      </c>
      <c r="D325" s="438" t="str">
        <f>IF('M&amp;VOrç'!G339="","",'M&amp;VOrç'!G339)</f>
        <v/>
      </c>
      <c r="E325" s="437" t="str">
        <f>IF('M&amp;VOrç'!H339="","",'M&amp;VOrç'!H339)</f>
        <v/>
      </c>
      <c r="F325" s="453">
        <f>IF('M&amp;VOrç'!I339="","",'M&amp;VOrç'!I339)</f>
        <v>0</v>
      </c>
      <c r="G325" s="254">
        <f>IF('M&amp;VOrç'!J339="","",'M&amp;VOrç'!J339)</f>
        <v>0</v>
      </c>
      <c r="H325" s="19">
        <f t="shared" si="47"/>
        <v>0</v>
      </c>
      <c r="I325" s="18"/>
      <c r="J325" s="18"/>
      <c r="K325" s="19">
        <f t="shared" si="48"/>
        <v>0</v>
      </c>
    </row>
    <row r="326" spans="2:11" ht="15" customHeight="1" x14ac:dyDescent="0.35">
      <c r="B326" s="38">
        <v>5</v>
      </c>
      <c r="C326" s="436" t="str">
        <f>IF('M&amp;VOrç'!C340="","",'M&amp;VOrç'!C340)</f>
        <v/>
      </c>
      <c r="D326" s="438" t="str">
        <f>IF('M&amp;VOrç'!G340="","",'M&amp;VOrç'!G340)</f>
        <v/>
      </c>
      <c r="E326" s="437" t="str">
        <f>IF('M&amp;VOrç'!H340="","",'M&amp;VOrç'!H340)</f>
        <v/>
      </c>
      <c r="F326" s="453">
        <f>IF('M&amp;VOrç'!I340="","",'M&amp;VOrç'!I340)</f>
        <v>0</v>
      </c>
      <c r="G326" s="254">
        <f>IF('M&amp;VOrç'!J340="","",'M&amp;VOrç'!J340)</f>
        <v>0</v>
      </c>
      <c r="H326" s="19">
        <f t="shared" si="47"/>
        <v>0</v>
      </c>
      <c r="I326" s="18"/>
      <c r="J326" s="18"/>
      <c r="K326" s="19">
        <f t="shared" si="48"/>
        <v>0</v>
      </c>
    </row>
    <row r="327" spans="2:11" ht="15" customHeight="1" x14ac:dyDescent="0.35">
      <c r="B327" s="38">
        <v>6</v>
      </c>
      <c r="C327" s="436" t="str">
        <f>IF('M&amp;VOrç'!C341="","",'M&amp;VOrç'!C341)</f>
        <v/>
      </c>
      <c r="D327" s="438" t="str">
        <f>IF('M&amp;VOrç'!G341="","",'M&amp;VOrç'!G341)</f>
        <v/>
      </c>
      <c r="E327" s="437" t="str">
        <f>IF('M&amp;VOrç'!H341="","",'M&amp;VOrç'!H341)</f>
        <v/>
      </c>
      <c r="F327" s="453">
        <f>IF('M&amp;VOrç'!I341="","",'M&amp;VOrç'!I341)</f>
        <v>0</v>
      </c>
      <c r="G327" s="254">
        <f>IF('M&amp;VOrç'!J341="","",'M&amp;VOrç'!J341)</f>
        <v>0</v>
      </c>
      <c r="H327" s="19">
        <f t="shared" si="47"/>
        <v>0</v>
      </c>
      <c r="I327" s="18"/>
      <c r="J327" s="18"/>
      <c r="K327" s="19">
        <f t="shared" si="48"/>
        <v>0</v>
      </c>
    </row>
    <row r="328" spans="2:11" ht="15" customHeight="1" x14ac:dyDescent="0.35">
      <c r="B328" s="38">
        <v>7</v>
      </c>
      <c r="C328" s="436" t="str">
        <f>IF('M&amp;VOrç'!C342="","",'M&amp;VOrç'!C342)</f>
        <v/>
      </c>
      <c r="D328" s="438" t="str">
        <f>IF('M&amp;VOrç'!G342="","",'M&amp;VOrç'!G342)</f>
        <v/>
      </c>
      <c r="E328" s="437" t="str">
        <f>IF('M&amp;VOrç'!H342="","",'M&amp;VOrç'!H342)</f>
        <v/>
      </c>
      <c r="F328" s="453">
        <f>IF('M&amp;VOrç'!I342="","",'M&amp;VOrç'!I342)</f>
        <v>0</v>
      </c>
      <c r="G328" s="254">
        <f>IF('M&amp;VOrç'!J342="","",'M&amp;VOrç'!J342)</f>
        <v>0</v>
      </c>
      <c r="H328" s="19">
        <f t="shared" si="47"/>
        <v>0</v>
      </c>
      <c r="I328" s="18"/>
      <c r="J328" s="18"/>
      <c r="K328" s="19">
        <f t="shared" si="48"/>
        <v>0</v>
      </c>
    </row>
    <row r="329" spans="2:11" ht="15" customHeight="1" x14ac:dyDescent="0.35">
      <c r="B329" s="38">
        <v>8</v>
      </c>
      <c r="C329" s="436" t="str">
        <f>IF('M&amp;VOrç'!C343="","",'M&amp;VOrç'!C343)</f>
        <v/>
      </c>
      <c r="D329" s="438" t="str">
        <f>IF('M&amp;VOrç'!G343="","",'M&amp;VOrç'!G343)</f>
        <v/>
      </c>
      <c r="E329" s="437" t="str">
        <f>IF('M&amp;VOrç'!H343="","",'M&amp;VOrç'!H343)</f>
        <v/>
      </c>
      <c r="F329" s="453">
        <f>IF('M&amp;VOrç'!I343="","",'M&amp;VOrç'!I343)</f>
        <v>0</v>
      </c>
      <c r="G329" s="254">
        <f>IF('M&amp;VOrç'!J343="","",'M&amp;VOrç'!J343)</f>
        <v>0</v>
      </c>
      <c r="H329" s="19">
        <f t="shared" si="47"/>
        <v>0</v>
      </c>
      <c r="I329" s="18"/>
      <c r="J329" s="18"/>
      <c r="K329" s="19">
        <f t="shared" si="48"/>
        <v>0</v>
      </c>
    </row>
    <row r="330" spans="2:11" ht="15" customHeight="1" x14ac:dyDescent="0.35">
      <c r="B330" s="38">
        <v>9</v>
      </c>
      <c r="C330" s="436" t="str">
        <f>IF('M&amp;VOrç'!C344="","",'M&amp;VOrç'!C344)</f>
        <v/>
      </c>
      <c r="D330" s="438" t="str">
        <f>IF('M&amp;VOrç'!G344="","",'M&amp;VOrç'!G344)</f>
        <v/>
      </c>
      <c r="E330" s="437" t="str">
        <f>IF('M&amp;VOrç'!H344="","",'M&amp;VOrç'!H344)</f>
        <v/>
      </c>
      <c r="F330" s="453">
        <f>IF('M&amp;VOrç'!I344="","",'M&amp;VOrç'!I344)</f>
        <v>0</v>
      </c>
      <c r="G330" s="254">
        <f>IF('M&amp;VOrç'!J344="","",'M&amp;VOrç'!J344)</f>
        <v>0</v>
      </c>
      <c r="H330" s="19">
        <f t="shared" si="47"/>
        <v>0</v>
      </c>
      <c r="I330" s="18"/>
      <c r="J330" s="18"/>
      <c r="K330" s="19">
        <f t="shared" si="48"/>
        <v>0</v>
      </c>
    </row>
    <row r="331" spans="2:11" ht="15" customHeight="1" x14ac:dyDescent="0.35">
      <c r="B331" s="38">
        <v>10</v>
      </c>
      <c r="C331" s="436" t="str">
        <f>IF('M&amp;VOrç'!C345="","",'M&amp;VOrç'!C345)</f>
        <v/>
      </c>
      <c r="D331" s="438" t="str">
        <f>IF('M&amp;VOrç'!G345="","",'M&amp;VOrç'!G345)</f>
        <v/>
      </c>
      <c r="E331" s="437" t="str">
        <f>IF('M&amp;VOrç'!H345="","",'M&amp;VOrç'!H345)</f>
        <v/>
      </c>
      <c r="F331" s="453">
        <f>IF('M&amp;VOrç'!I345="","",'M&amp;VOrç'!I345)</f>
        <v>0</v>
      </c>
      <c r="G331" s="254">
        <f>IF('M&amp;VOrç'!J345="","",'M&amp;VOrç'!J345)</f>
        <v>0</v>
      </c>
      <c r="H331" s="19">
        <f t="shared" ref="H331:H338" si="49">K331-I331-J331</f>
        <v>0</v>
      </c>
      <c r="I331" s="18"/>
      <c r="J331" s="18"/>
      <c r="K331" s="19">
        <f t="shared" ref="K331:K338" si="50">F331*G331</f>
        <v>0</v>
      </c>
    </row>
    <row r="332" spans="2:11" ht="15" customHeight="1" x14ac:dyDescent="0.35">
      <c r="B332" s="38">
        <v>11</v>
      </c>
      <c r="C332" s="436" t="str">
        <f>IF('M&amp;VOrç'!C346="","",'M&amp;VOrç'!C346)</f>
        <v/>
      </c>
      <c r="D332" s="438" t="str">
        <f>IF('M&amp;VOrç'!G346="","",'M&amp;VOrç'!G346)</f>
        <v/>
      </c>
      <c r="E332" s="437" t="str">
        <f>IF('M&amp;VOrç'!H346="","",'M&amp;VOrç'!H346)</f>
        <v/>
      </c>
      <c r="F332" s="453">
        <f>IF('M&amp;VOrç'!I346="","",'M&amp;VOrç'!I346)</f>
        <v>0</v>
      </c>
      <c r="G332" s="254">
        <f>IF('M&amp;VOrç'!J346="","",'M&amp;VOrç'!J346)</f>
        <v>0</v>
      </c>
      <c r="H332" s="19">
        <f t="shared" si="49"/>
        <v>0</v>
      </c>
      <c r="I332" s="18"/>
      <c r="J332" s="18"/>
      <c r="K332" s="19">
        <f t="shared" si="50"/>
        <v>0</v>
      </c>
    </row>
    <row r="333" spans="2:11" ht="15" customHeight="1" x14ac:dyDescent="0.35">
      <c r="B333" s="38">
        <v>12</v>
      </c>
      <c r="C333" s="436" t="str">
        <f>IF('M&amp;VOrç'!C347="","",'M&amp;VOrç'!C347)</f>
        <v/>
      </c>
      <c r="D333" s="438" t="str">
        <f>IF('M&amp;VOrç'!G347="","",'M&amp;VOrç'!G347)</f>
        <v/>
      </c>
      <c r="E333" s="437" t="str">
        <f>IF('M&amp;VOrç'!H347="","",'M&amp;VOrç'!H347)</f>
        <v/>
      </c>
      <c r="F333" s="453">
        <f>IF('M&amp;VOrç'!I347="","",'M&amp;VOrç'!I347)</f>
        <v>0</v>
      </c>
      <c r="G333" s="254">
        <f>IF('M&amp;VOrç'!J347="","",'M&amp;VOrç'!J347)</f>
        <v>0</v>
      </c>
      <c r="H333" s="19">
        <f t="shared" si="49"/>
        <v>0</v>
      </c>
      <c r="I333" s="18"/>
      <c r="J333" s="18"/>
      <c r="K333" s="19">
        <f t="shared" si="50"/>
        <v>0</v>
      </c>
    </row>
    <row r="334" spans="2:11" ht="15" customHeight="1" x14ac:dyDescent="0.35">
      <c r="B334" s="38">
        <v>13</v>
      </c>
      <c r="C334" s="436" t="str">
        <f>IF('M&amp;VOrç'!C348="","",'M&amp;VOrç'!C348)</f>
        <v/>
      </c>
      <c r="D334" s="438" t="str">
        <f>IF('M&amp;VOrç'!G348="","",'M&amp;VOrç'!G348)</f>
        <v/>
      </c>
      <c r="E334" s="437" t="str">
        <f>IF('M&amp;VOrç'!H348="","",'M&amp;VOrç'!H348)</f>
        <v/>
      </c>
      <c r="F334" s="453">
        <f>IF('M&amp;VOrç'!I348="","",'M&amp;VOrç'!I348)</f>
        <v>0</v>
      </c>
      <c r="G334" s="254">
        <f>IF('M&amp;VOrç'!J348="","",'M&amp;VOrç'!J348)</f>
        <v>0</v>
      </c>
      <c r="H334" s="19">
        <f t="shared" si="49"/>
        <v>0</v>
      </c>
      <c r="I334" s="18"/>
      <c r="J334" s="18"/>
      <c r="K334" s="19">
        <f t="shared" si="50"/>
        <v>0</v>
      </c>
    </row>
    <row r="335" spans="2:11" ht="15" customHeight="1" x14ac:dyDescent="0.35">
      <c r="B335" s="38">
        <v>14</v>
      </c>
      <c r="C335" s="436" t="str">
        <f>IF('M&amp;VOrç'!C349="","",'M&amp;VOrç'!C349)</f>
        <v/>
      </c>
      <c r="D335" s="438" t="str">
        <f>IF('M&amp;VOrç'!G349="","",'M&amp;VOrç'!G349)</f>
        <v/>
      </c>
      <c r="E335" s="437" t="str">
        <f>IF('M&amp;VOrç'!H349="","",'M&amp;VOrç'!H349)</f>
        <v/>
      </c>
      <c r="F335" s="453">
        <f>IF('M&amp;VOrç'!I349="","",'M&amp;VOrç'!I349)</f>
        <v>0</v>
      </c>
      <c r="G335" s="254">
        <f>IF('M&amp;VOrç'!J349="","",'M&amp;VOrç'!J349)</f>
        <v>0</v>
      </c>
      <c r="H335" s="19">
        <f t="shared" si="49"/>
        <v>0</v>
      </c>
      <c r="I335" s="18"/>
      <c r="J335" s="18"/>
      <c r="K335" s="19">
        <f t="shared" si="50"/>
        <v>0</v>
      </c>
    </row>
    <row r="336" spans="2:11" ht="15" customHeight="1" x14ac:dyDescent="0.35">
      <c r="B336" s="38">
        <v>15</v>
      </c>
      <c r="C336" s="436" t="str">
        <f>IF('M&amp;VOrç'!C350="","",'M&amp;VOrç'!C350)</f>
        <v/>
      </c>
      <c r="D336" s="438" t="str">
        <f>IF('M&amp;VOrç'!G350="","",'M&amp;VOrç'!G350)</f>
        <v/>
      </c>
      <c r="E336" s="437" t="str">
        <f>IF('M&amp;VOrç'!H350="","",'M&amp;VOrç'!H350)</f>
        <v/>
      </c>
      <c r="F336" s="453">
        <f>IF('M&amp;VOrç'!I350="","",'M&amp;VOrç'!I350)</f>
        <v>0</v>
      </c>
      <c r="G336" s="254">
        <f>IF('M&amp;VOrç'!J350="","",'M&amp;VOrç'!J350)</f>
        <v>0</v>
      </c>
      <c r="H336" s="19">
        <f t="shared" si="49"/>
        <v>0</v>
      </c>
      <c r="I336" s="18"/>
      <c r="J336" s="18"/>
      <c r="K336" s="19">
        <f t="shared" si="50"/>
        <v>0</v>
      </c>
    </row>
    <row r="337" spans="2:11" ht="15" customHeight="1" x14ac:dyDescent="0.35">
      <c r="B337" s="38">
        <v>16</v>
      </c>
      <c r="C337" s="436" t="str">
        <f>IF('M&amp;VOrç'!C351="","",'M&amp;VOrç'!C351)</f>
        <v/>
      </c>
      <c r="D337" s="438" t="str">
        <f>IF('M&amp;VOrç'!G351="","",'M&amp;VOrç'!G351)</f>
        <v/>
      </c>
      <c r="E337" s="437" t="str">
        <f>IF('M&amp;VOrç'!H351="","",'M&amp;VOrç'!H351)</f>
        <v/>
      </c>
      <c r="F337" s="453">
        <f>IF('M&amp;VOrç'!I351="","",'M&amp;VOrç'!I351)</f>
        <v>0</v>
      </c>
      <c r="G337" s="254">
        <f>IF('M&amp;VOrç'!J351="","",'M&amp;VOrç'!J351)</f>
        <v>0</v>
      </c>
      <c r="H337" s="19">
        <f t="shared" si="49"/>
        <v>0</v>
      </c>
      <c r="I337" s="18"/>
      <c r="J337" s="18"/>
      <c r="K337" s="19">
        <f t="shared" si="50"/>
        <v>0</v>
      </c>
    </row>
    <row r="338" spans="2:11" ht="15" customHeight="1" x14ac:dyDescent="0.35">
      <c r="B338" s="38">
        <v>17</v>
      </c>
      <c r="C338" s="436" t="str">
        <f>IF('M&amp;VOrç'!C352="","",'M&amp;VOrç'!C352)</f>
        <v/>
      </c>
      <c r="D338" s="438" t="str">
        <f>IF('M&amp;VOrç'!G352="","",'M&amp;VOrç'!G352)</f>
        <v/>
      </c>
      <c r="E338" s="437" t="str">
        <f>IF('M&amp;VOrç'!H352="","",'M&amp;VOrç'!H352)</f>
        <v/>
      </c>
      <c r="F338" s="453">
        <f>IF('M&amp;VOrç'!I352="","",'M&amp;VOrç'!I352)</f>
        <v>0</v>
      </c>
      <c r="G338" s="254">
        <f>IF('M&amp;VOrç'!J352="","",'M&amp;VOrç'!J352)</f>
        <v>0</v>
      </c>
      <c r="H338" s="19">
        <f t="shared" si="49"/>
        <v>0</v>
      </c>
      <c r="I338" s="18"/>
      <c r="J338" s="18"/>
      <c r="K338" s="19">
        <f t="shared" si="50"/>
        <v>0</v>
      </c>
    </row>
    <row r="339" spans="2:11" ht="15" customHeight="1" x14ac:dyDescent="0.35">
      <c r="B339" s="38">
        <v>18</v>
      </c>
      <c r="C339" s="436" t="str">
        <f>IF('M&amp;VOrç'!C353="","",'M&amp;VOrç'!C353)</f>
        <v/>
      </c>
      <c r="D339" s="438" t="str">
        <f>IF('M&amp;VOrç'!G353="","",'M&amp;VOrç'!G353)</f>
        <v/>
      </c>
      <c r="E339" s="437" t="str">
        <f>IF('M&amp;VOrç'!H353="","",'M&amp;VOrç'!H353)</f>
        <v/>
      </c>
      <c r="F339" s="453">
        <f>IF('M&amp;VOrç'!I353="","",'M&amp;VOrç'!I353)</f>
        <v>0</v>
      </c>
      <c r="G339" s="254">
        <f>IF('M&amp;VOrç'!J353="","",'M&amp;VOrç'!J353)</f>
        <v>0</v>
      </c>
      <c r="H339" s="19">
        <f t="shared" ref="H339:H346" si="51">K339-I339-J339</f>
        <v>0</v>
      </c>
      <c r="I339" s="18"/>
      <c r="J339" s="18"/>
      <c r="K339" s="19">
        <f t="shared" ref="K339:K346" si="52">F339*G339</f>
        <v>0</v>
      </c>
    </row>
    <row r="340" spans="2:11" ht="15" customHeight="1" x14ac:dyDescent="0.35">
      <c r="B340" s="38">
        <v>19</v>
      </c>
      <c r="C340" s="436" t="str">
        <f>IF('M&amp;VOrç'!C354="","",'M&amp;VOrç'!C354)</f>
        <v/>
      </c>
      <c r="D340" s="438" t="str">
        <f>IF('M&amp;VOrç'!G354="","",'M&amp;VOrç'!G354)</f>
        <v/>
      </c>
      <c r="E340" s="437" t="str">
        <f>IF('M&amp;VOrç'!H354="","",'M&amp;VOrç'!H354)</f>
        <v/>
      </c>
      <c r="F340" s="453">
        <f>IF('M&amp;VOrç'!I354="","",'M&amp;VOrç'!I354)</f>
        <v>0</v>
      </c>
      <c r="G340" s="254">
        <f>IF('M&amp;VOrç'!J354="","",'M&amp;VOrç'!J354)</f>
        <v>0</v>
      </c>
      <c r="H340" s="19">
        <f t="shared" si="51"/>
        <v>0</v>
      </c>
      <c r="I340" s="18"/>
      <c r="J340" s="18"/>
      <c r="K340" s="19">
        <f t="shared" si="52"/>
        <v>0</v>
      </c>
    </row>
    <row r="341" spans="2:11" ht="15" customHeight="1" x14ac:dyDescent="0.35">
      <c r="B341" s="38">
        <v>20</v>
      </c>
      <c r="C341" s="436" t="str">
        <f>IF('M&amp;VOrç'!C355="","",'M&amp;VOrç'!C355)</f>
        <v/>
      </c>
      <c r="D341" s="438" t="str">
        <f>IF('M&amp;VOrç'!G355="","",'M&amp;VOrç'!G355)</f>
        <v/>
      </c>
      <c r="E341" s="437" t="str">
        <f>IF('M&amp;VOrç'!H355="","",'M&amp;VOrç'!H355)</f>
        <v/>
      </c>
      <c r="F341" s="453">
        <f>IF('M&amp;VOrç'!I355="","",'M&amp;VOrç'!I355)</f>
        <v>0</v>
      </c>
      <c r="G341" s="254">
        <f>IF('M&amp;VOrç'!J355="","",'M&amp;VOrç'!J355)</f>
        <v>0</v>
      </c>
      <c r="H341" s="19">
        <f t="shared" si="51"/>
        <v>0</v>
      </c>
      <c r="I341" s="18"/>
      <c r="J341" s="18"/>
      <c r="K341" s="19">
        <f t="shared" si="52"/>
        <v>0</v>
      </c>
    </row>
    <row r="342" spans="2:11" ht="15" customHeight="1" x14ac:dyDescent="0.35">
      <c r="B342" s="38">
        <v>21</v>
      </c>
      <c r="C342" s="436" t="str">
        <f>IF('M&amp;VOrç'!C356="","",'M&amp;VOrç'!C356)</f>
        <v/>
      </c>
      <c r="D342" s="438" t="str">
        <f>IF('M&amp;VOrç'!G356="","",'M&amp;VOrç'!G356)</f>
        <v/>
      </c>
      <c r="E342" s="437" t="str">
        <f>IF('M&amp;VOrç'!H356="","",'M&amp;VOrç'!H356)</f>
        <v/>
      </c>
      <c r="F342" s="453">
        <f>IF('M&amp;VOrç'!I356="","",'M&amp;VOrç'!I356)</f>
        <v>0</v>
      </c>
      <c r="G342" s="254">
        <f>IF('M&amp;VOrç'!J356="","",'M&amp;VOrç'!J356)</f>
        <v>0</v>
      </c>
      <c r="H342" s="19">
        <f t="shared" si="51"/>
        <v>0</v>
      </c>
      <c r="I342" s="18"/>
      <c r="J342" s="18"/>
      <c r="K342" s="19">
        <f t="shared" si="52"/>
        <v>0</v>
      </c>
    </row>
    <row r="343" spans="2:11" ht="15" customHeight="1" x14ac:dyDescent="0.35">
      <c r="B343" s="38">
        <v>22</v>
      </c>
      <c r="C343" s="436" t="str">
        <f>IF('M&amp;VOrç'!C357="","",'M&amp;VOrç'!C357)</f>
        <v/>
      </c>
      <c r="D343" s="438" t="str">
        <f>IF('M&amp;VOrç'!G357="","",'M&amp;VOrç'!G357)</f>
        <v/>
      </c>
      <c r="E343" s="437" t="str">
        <f>IF('M&amp;VOrç'!H357="","",'M&amp;VOrç'!H357)</f>
        <v/>
      </c>
      <c r="F343" s="453">
        <f>IF('M&amp;VOrç'!I357="","",'M&amp;VOrç'!I357)</f>
        <v>0</v>
      </c>
      <c r="G343" s="254">
        <f>IF('M&amp;VOrç'!J357="","",'M&amp;VOrç'!J357)</f>
        <v>0</v>
      </c>
      <c r="H343" s="19">
        <f t="shared" si="51"/>
        <v>0</v>
      </c>
      <c r="I343" s="18"/>
      <c r="J343" s="18"/>
      <c r="K343" s="19">
        <f t="shared" si="52"/>
        <v>0</v>
      </c>
    </row>
    <row r="344" spans="2:11" ht="15" customHeight="1" x14ac:dyDescent="0.35">
      <c r="B344" s="38">
        <v>23</v>
      </c>
      <c r="C344" s="436" t="str">
        <f>IF('M&amp;VOrç'!C358="","",'M&amp;VOrç'!C358)</f>
        <v/>
      </c>
      <c r="D344" s="438" t="str">
        <f>IF('M&amp;VOrç'!G358="","",'M&amp;VOrç'!G358)</f>
        <v/>
      </c>
      <c r="E344" s="437" t="str">
        <f>IF('M&amp;VOrç'!H358="","",'M&amp;VOrç'!H358)</f>
        <v/>
      </c>
      <c r="F344" s="453">
        <f>IF('M&amp;VOrç'!I358="","",'M&amp;VOrç'!I358)</f>
        <v>0</v>
      </c>
      <c r="G344" s="254">
        <f>IF('M&amp;VOrç'!J358="","",'M&amp;VOrç'!J358)</f>
        <v>0</v>
      </c>
      <c r="H344" s="19">
        <f t="shared" si="51"/>
        <v>0</v>
      </c>
      <c r="I344" s="18"/>
      <c r="J344" s="18"/>
      <c r="K344" s="19">
        <f t="shared" si="52"/>
        <v>0</v>
      </c>
    </row>
    <row r="345" spans="2:11" ht="15" customHeight="1" x14ac:dyDescent="0.35">
      <c r="B345" s="38">
        <v>24</v>
      </c>
      <c r="C345" s="436" t="str">
        <f>IF('M&amp;VOrç'!C359="","",'M&amp;VOrç'!C359)</f>
        <v/>
      </c>
      <c r="D345" s="438" t="str">
        <f>IF('M&amp;VOrç'!G359="","",'M&amp;VOrç'!G359)</f>
        <v/>
      </c>
      <c r="E345" s="437" t="str">
        <f>IF('M&amp;VOrç'!H359="","",'M&amp;VOrç'!H359)</f>
        <v/>
      </c>
      <c r="F345" s="453">
        <f>IF('M&amp;VOrç'!I359="","",'M&amp;VOrç'!I359)</f>
        <v>0</v>
      </c>
      <c r="G345" s="254">
        <f>IF('M&amp;VOrç'!J359="","",'M&amp;VOrç'!J359)</f>
        <v>0</v>
      </c>
      <c r="H345" s="19">
        <f t="shared" si="51"/>
        <v>0</v>
      </c>
      <c r="I345" s="18"/>
      <c r="J345" s="18"/>
      <c r="K345" s="19">
        <f t="shared" si="52"/>
        <v>0</v>
      </c>
    </row>
    <row r="346" spans="2:11" ht="15" customHeight="1" x14ac:dyDescent="0.35">
      <c r="B346" s="38">
        <v>25</v>
      </c>
      <c r="C346" s="436" t="str">
        <f>IF('M&amp;VOrç'!C360="","",'M&amp;VOrç'!C360)</f>
        <v/>
      </c>
      <c r="D346" s="438" t="str">
        <f>IF('M&amp;VOrç'!G360="","",'M&amp;VOrç'!G360)</f>
        <v/>
      </c>
      <c r="E346" s="437" t="str">
        <f>IF('M&amp;VOrç'!H360="","",'M&amp;VOrç'!H360)</f>
        <v/>
      </c>
      <c r="F346" s="453">
        <f>IF('M&amp;VOrç'!I360="","",'M&amp;VOrç'!I360)</f>
        <v>0</v>
      </c>
      <c r="G346" s="254">
        <f>IF('M&amp;VOrç'!J360="","",'M&amp;VOrç'!J360)</f>
        <v>0</v>
      </c>
      <c r="H346" s="19">
        <f t="shared" si="51"/>
        <v>0</v>
      </c>
      <c r="I346" s="18"/>
      <c r="J346" s="18"/>
      <c r="K346" s="19">
        <f t="shared" si="52"/>
        <v>0</v>
      </c>
    </row>
    <row r="347" spans="2:11" ht="15" customHeight="1" x14ac:dyDescent="0.35">
      <c r="B347" s="38">
        <v>26</v>
      </c>
      <c r="C347" s="436" t="str">
        <f>IF('M&amp;VOrç'!C361="","",'M&amp;VOrç'!C361)</f>
        <v/>
      </c>
      <c r="D347" s="438" t="str">
        <f>IF('M&amp;VOrç'!G361="","",'M&amp;VOrç'!G361)</f>
        <v/>
      </c>
      <c r="E347" s="437" t="str">
        <f>IF('M&amp;VOrç'!H361="","",'M&amp;VOrç'!H361)</f>
        <v/>
      </c>
      <c r="F347" s="453">
        <f>IF('M&amp;VOrç'!I361="","",'M&amp;VOrç'!I361)</f>
        <v>0</v>
      </c>
      <c r="G347" s="254">
        <f>IF('M&amp;VOrç'!J361="","",'M&amp;VOrç'!J361)</f>
        <v>0</v>
      </c>
      <c r="H347" s="19">
        <f t="shared" ref="H347:H366" si="53">K347-I347-J347</f>
        <v>0</v>
      </c>
      <c r="I347" s="18"/>
      <c r="J347" s="18"/>
      <c r="K347" s="19">
        <f t="shared" ref="K347:K366" si="54">F347*G347</f>
        <v>0</v>
      </c>
    </row>
    <row r="348" spans="2:11" ht="15" customHeight="1" x14ac:dyDescent="0.35">
      <c r="B348" s="38">
        <v>27</v>
      </c>
      <c r="C348" s="436" t="str">
        <f>IF('M&amp;VOrç'!C362="","",'M&amp;VOrç'!C362)</f>
        <v/>
      </c>
      <c r="D348" s="438" t="str">
        <f>IF('M&amp;VOrç'!G362="","",'M&amp;VOrç'!G362)</f>
        <v/>
      </c>
      <c r="E348" s="437" t="str">
        <f>IF('M&amp;VOrç'!H362="","",'M&amp;VOrç'!H362)</f>
        <v/>
      </c>
      <c r="F348" s="453">
        <f>IF('M&amp;VOrç'!I362="","",'M&amp;VOrç'!I362)</f>
        <v>0</v>
      </c>
      <c r="G348" s="254">
        <f>IF('M&amp;VOrç'!J362="","",'M&amp;VOrç'!J362)</f>
        <v>0</v>
      </c>
      <c r="H348" s="19">
        <f t="shared" si="53"/>
        <v>0</v>
      </c>
      <c r="I348" s="18"/>
      <c r="J348" s="18"/>
      <c r="K348" s="19">
        <f t="shared" si="54"/>
        <v>0</v>
      </c>
    </row>
    <row r="349" spans="2:11" ht="15" customHeight="1" x14ac:dyDescent="0.35">
      <c r="B349" s="38">
        <v>28</v>
      </c>
      <c r="C349" s="436" t="str">
        <f>IF('M&amp;VOrç'!C363="","",'M&amp;VOrç'!C363)</f>
        <v/>
      </c>
      <c r="D349" s="438" t="str">
        <f>IF('M&amp;VOrç'!G363="","",'M&amp;VOrç'!G363)</f>
        <v/>
      </c>
      <c r="E349" s="437" t="str">
        <f>IF('M&amp;VOrç'!H363="","",'M&amp;VOrç'!H363)</f>
        <v/>
      </c>
      <c r="F349" s="453">
        <f>IF('M&amp;VOrç'!I363="","",'M&amp;VOrç'!I363)</f>
        <v>0</v>
      </c>
      <c r="G349" s="254">
        <f>IF('M&amp;VOrç'!J363="","",'M&amp;VOrç'!J363)</f>
        <v>0</v>
      </c>
      <c r="H349" s="19">
        <f t="shared" si="53"/>
        <v>0</v>
      </c>
      <c r="I349" s="18"/>
      <c r="J349" s="18"/>
      <c r="K349" s="19">
        <f t="shared" si="54"/>
        <v>0</v>
      </c>
    </row>
    <row r="350" spans="2:11" ht="15" customHeight="1" x14ac:dyDescent="0.35">
      <c r="B350" s="38">
        <v>29</v>
      </c>
      <c r="C350" s="436" t="str">
        <f>IF('M&amp;VOrç'!C364="","",'M&amp;VOrç'!C364)</f>
        <v/>
      </c>
      <c r="D350" s="438" t="str">
        <f>IF('M&amp;VOrç'!G364="","",'M&amp;VOrç'!G364)</f>
        <v/>
      </c>
      <c r="E350" s="437" t="str">
        <f>IF('M&amp;VOrç'!H364="","",'M&amp;VOrç'!H364)</f>
        <v/>
      </c>
      <c r="F350" s="453">
        <f>IF('M&amp;VOrç'!I364="","",'M&amp;VOrç'!I364)</f>
        <v>0</v>
      </c>
      <c r="G350" s="254">
        <f>IF('M&amp;VOrç'!J364="","",'M&amp;VOrç'!J364)</f>
        <v>0</v>
      </c>
      <c r="H350" s="19">
        <f t="shared" si="53"/>
        <v>0</v>
      </c>
      <c r="I350" s="18"/>
      <c r="J350" s="18"/>
      <c r="K350" s="19">
        <f t="shared" si="54"/>
        <v>0</v>
      </c>
    </row>
    <row r="351" spans="2:11" ht="15" customHeight="1" x14ac:dyDescent="0.35">
      <c r="B351" s="38">
        <v>30</v>
      </c>
      <c r="C351" s="436" t="str">
        <f>IF('M&amp;VOrç'!C365="","",'M&amp;VOrç'!C365)</f>
        <v/>
      </c>
      <c r="D351" s="438" t="str">
        <f>IF('M&amp;VOrç'!G365="","",'M&amp;VOrç'!G365)</f>
        <v/>
      </c>
      <c r="E351" s="437" t="str">
        <f>IF('M&amp;VOrç'!H365="","",'M&amp;VOrç'!H365)</f>
        <v/>
      </c>
      <c r="F351" s="453">
        <f>IF('M&amp;VOrç'!I365="","",'M&amp;VOrç'!I365)</f>
        <v>0</v>
      </c>
      <c r="G351" s="254">
        <f>IF('M&amp;VOrç'!J365="","",'M&amp;VOrç'!J365)</f>
        <v>0</v>
      </c>
      <c r="H351" s="19">
        <f t="shared" si="53"/>
        <v>0</v>
      </c>
      <c r="I351" s="18"/>
      <c r="J351" s="18"/>
      <c r="K351" s="19">
        <f t="shared" si="54"/>
        <v>0</v>
      </c>
    </row>
    <row r="352" spans="2:11" ht="15" customHeight="1" x14ac:dyDescent="0.35">
      <c r="B352" s="38">
        <v>31</v>
      </c>
      <c r="C352" s="436" t="str">
        <f>IF('M&amp;VOrç'!C366="","",'M&amp;VOrç'!C366)</f>
        <v/>
      </c>
      <c r="D352" s="438" t="str">
        <f>IF('M&amp;VOrç'!G366="","",'M&amp;VOrç'!G366)</f>
        <v/>
      </c>
      <c r="E352" s="437" t="str">
        <f>IF('M&amp;VOrç'!H366="","",'M&amp;VOrç'!H366)</f>
        <v/>
      </c>
      <c r="F352" s="453">
        <f>IF('M&amp;VOrç'!I366="","",'M&amp;VOrç'!I366)</f>
        <v>0</v>
      </c>
      <c r="G352" s="254">
        <f>IF('M&amp;VOrç'!J366="","",'M&amp;VOrç'!J366)</f>
        <v>0</v>
      </c>
      <c r="H352" s="19">
        <f t="shared" si="53"/>
        <v>0</v>
      </c>
      <c r="I352" s="18"/>
      <c r="J352" s="18"/>
      <c r="K352" s="19">
        <f t="shared" si="54"/>
        <v>0</v>
      </c>
    </row>
    <row r="353" spans="2:11" ht="15" customHeight="1" x14ac:dyDescent="0.35">
      <c r="B353" s="38">
        <v>32</v>
      </c>
      <c r="C353" s="436" t="str">
        <f>IF('M&amp;VOrç'!C367="","",'M&amp;VOrç'!C367)</f>
        <v/>
      </c>
      <c r="D353" s="438" t="str">
        <f>IF('M&amp;VOrç'!G367="","",'M&amp;VOrç'!G367)</f>
        <v/>
      </c>
      <c r="E353" s="437" t="str">
        <f>IF('M&amp;VOrç'!H367="","",'M&amp;VOrç'!H367)</f>
        <v/>
      </c>
      <c r="F353" s="453">
        <f>IF('M&amp;VOrç'!I367="","",'M&amp;VOrç'!I367)</f>
        <v>0</v>
      </c>
      <c r="G353" s="254">
        <f>IF('M&amp;VOrç'!J367="","",'M&amp;VOrç'!J367)</f>
        <v>0</v>
      </c>
      <c r="H353" s="19">
        <f t="shared" si="53"/>
        <v>0</v>
      </c>
      <c r="I353" s="18"/>
      <c r="J353" s="18"/>
      <c r="K353" s="19">
        <f t="shared" si="54"/>
        <v>0</v>
      </c>
    </row>
    <row r="354" spans="2:11" ht="15" customHeight="1" x14ac:dyDescent="0.35">
      <c r="B354" s="38">
        <v>33</v>
      </c>
      <c r="C354" s="436" t="str">
        <f>IF('M&amp;VOrç'!C368="","",'M&amp;VOrç'!C368)</f>
        <v/>
      </c>
      <c r="D354" s="438" t="str">
        <f>IF('M&amp;VOrç'!G368="","",'M&amp;VOrç'!G368)</f>
        <v/>
      </c>
      <c r="E354" s="437" t="str">
        <f>IF('M&amp;VOrç'!H368="","",'M&amp;VOrç'!H368)</f>
        <v/>
      </c>
      <c r="F354" s="453">
        <f>IF('M&amp;VOrç'!I368="","",'M&amp;VOrç'!I368)</f>
        <v>0</v>
      </c>
      <c r="G354" s="254">
        <f>IF('M&amp;VOrç'!J368="","",'M&amp;VOrç'!J368)</f>
        <v>0</v>
      </c>
      <c r="H354" s="19">
        <f t="shared" si="53"/>
        <v>0</v>
      </c>
      <c r="I354" s="18"/>
      <c r="J354" s="18"/>
      <c r="K354" s="19">
        <f t="shared" si="54"/>
        <v>0</v>
      </c>
    </row>
    <row r="355" spans="2:11" ht="15" customHeight="1" x14ac:dyDescent="0.35">
      <c r="B355" s="38">
        <v>34</v>
      </c>
      <c r="C355" s="436" t="str">
        <f>IF('M&amp;VOrç'!C369="","",'M&amp;VOrç'!C369)</f>
        <v/>
      </c>
      <c r="D355" s="438" t="str">
        <f>IF('M&amp;VOrç'!G369="","",'M&amp;VOrç'!G369)</f>
        <v/>
      </c>
      <c r="E355" s="437" t="str">
        <f>IF('M&amp;VOrç'!H369="","",'M&amp;VOrç'!H369)</f>
        <v/>
      </c>
      <c r="F355" s="453">
        <f>IF('M&amp;VOrç'!I369="","",'M&amp;VOrç'!I369)</f>
        <v>0</v>
      </c>
      <c r="G355" s="254">
        <f>IF('M&amp;VOrç'!J369="","",'M&amp;VOrç'!J369)</f>
        <v>0</v>
      </c>
      <c r="H355" s="19">
        <f t="shared" si="53"/>
        <v>0</v>
      </c>
      <c r="I355" s="18"/>
      <c r="J355" s="18"/>
      <c r="K355" s="19">
        <f t="shared" si="54"/>
        <v>0</v>
      </c>
    </row>
    <row r="356" spans="2:11" ht="15" customHeight="1" x14ac:dyDescent="0.35">
      <c r="B356" s="38">
        <v>35</v>
      </c>
      <c r="C356" s="436" t="str">
        <f>IF('M&amp;VOrç'!C370="","",'M&amp;VOrç'!C370)</f>
        <v/>
      </c>
      <c r="D356" s="438" t="str">
        <f>IF('M&amp;VOrç'!G370="","",'M&amp;VOrç'!G370)</f>
        <v/>
      </c>
      <c r="E356" s="437" t="str">
        <f>IF('M&amp;VOrç'!H370="","",'M&amp;VOrç'!H370)</f>
        <v/>
      </c>
      <c r="F356" s="453">
        <f>IF('M&amp;VOrç'!I370="","",'M&amp;VOrç'!I370)</f>
        <v>0</v>
      </c>
      <c r="G356" s="254">
        <f>IF('M&amp;VOrç'!J370="","",'M&amp;VOrç'!J370)</f>
        <v>0</v>
      </c>
      <c r="H356" s="19">
        <f t="shared" si="53"/>
        <v>0</v>
      </c>
      <c r="I356" s="18"/>
      <c r="J356" s="18"/>
      <c r="K356" s="19">
        <f t="shared" si="54"/>
        <v>0</v>
      </c>
    </row>
    <row r="357" spans="2:11" ht="15" customHeight="1" x14ac:dyDescent="0.35">
      <c r="B357" s="38">
        <v>36</v>
      </c>
      <c r="C357" s="436" t="str">
        <f>IF('M&amp;VOrç'!C371="","",'M&amp;VOrç'!C371)</f>
        <v/>
      </c>
      <c r="D357" s="438" t="str">
        <f>IF('M&amp;VOrç'!G371="","",'M&amp;VOrç'!G371)</f>
        <v/>
      </c>
      <c r="E357" s="437" t="str">
        <f>IF('M&amp;VOrç'!H371="","",'M&amp;VOrç'!H371)</f>
        <v/>
      </c>
      <c r="F357" s="453">
        <f>IF('M&amp;VOrç'!I371="","",'M&amp;VOrç'!I371)</f>
        <v>0</v>
      </c>
      <c r="G357" s="254">
        <f>IF('M&amp;VOrç'!J371="","",'M&amp;VOrç'!J371)</f>
        <v>0</v>
      </c>
      <c r="H357" s="19">
        <f t="shared" si="53"/>
        <v>0</v>
      </c>
      <c r="I357" s="18"/>
      <c r="J357" s="18"/>
      <c r="K357" s="19">
        <f t="shared" si="54"/>
        <v>0</v>
      </c>
    </row>
    <row r="358" spans="2:11" ht="15" customHeight="1" x14ac:dyDescent="0.35">
      <c r="B358" s="38">
        <v>37</v>
      </c>
      <c r="C358" s="436" t="str">
        <f>IF('M&amp;VOrç'!C372="","",'M&amp;VOrç'!C372)</f>
        <v/>
      </c>
      <c r="D358" s="438" t="str">
        <f>IF('M&amp;VOrç'!G372="","",'M&amp;VOrç'!G372)</f>
        <v/>
      </c>
      <c r="E358" s="437" t="str">
        <f>IF('M&amp;VOrç'!H372="","",'M&amp;VOrç'!H372)</f>
        <v/>
      </c>
      <c r="F358" s="453">
        <f>IF('M&amp;VOrç'!I372="","",'M&amp;VOrç'!I372)</f>
        <v>0</v>
      </c>
      <c r="G358" s="254">
        <f>IF('M&amp;VOrç'!J372="","",'M&amp;VOrç'!J372)</f>
        <v>0</v>
      </c>
      <c r="H358" s="19">
        <f t="shared" si="53"/>
        <v>0</v>
      </c>
      <c r="I358" s="18"/>
      <c r="J358" s="18"/>
      <c r="K358" s="19">
        <f t="shared" si="54"/>
        <v>0</v>
      </c>
    </row>
    <row r="359" spans="2:11" ht="15" customHeight="1" x14ac:dyDescent="0.35">
      <c r="B359" s="38">
        <v>38</v>
      </c>
      <c r="C359" s="436" t="str">
        <f>IF('M&amp;VOrç'!C373="","",'M&amp;VOrç'!C373)</f>
        <v/>
      </c>
      <c r="D359" s="438" t="str">
        <f>IF('M&amp;VOrç'!G373="","",'M&amp;VOrç'!G373)</f>
        <v/>
      </c>
      <c r="E359" s="437" t="str">
        <f>IF('M&amp;VOrç'!H373="","",'M&amp;VOrç'!H373)</f>
        <v/>
      </c>
      <c r="F359" s="453">
        <f>IF('M&amp;VOrç'!I373="","",'M&amp;VOrç'!I373)</f>
        <v>0</v>
      </c>
      <c r="G359" s="254">
        <f>IF('M&amp;VOrç'!J373="","",'M&amp;VOrç'!J373)</f>
        <v>0</v>
      </c>
      <c r="H359" s="19">
        <f t="shared" si="53"/>
        <v>0</v>
      </c>
      <c r="I359" s="18"/>
      <c r="J359" s="18"/>
      <c r="K359" s="19">
        <f t="shared" si="54"/>
        <v>0</v>
      </c>
    </row>
    <row r="360" spans="2:11" ht="15" customHeight="1" x14ac:dyDescent="0.35">
      <c r="B360" s="38">
        <v>39</v>
      </c>
      <c r="C360" s="436" t="str">
        <f>IF('M&amp;VOrç'!C374="","",'M&amp;VOrç'!C374)</f>
        <v/>
      </c>
      <c r="D360" s="438" t="str">
        <f>IF('M&amp;VOrç'!G374="","",'M&amp;VOrç'!G374)</f>
        <v/>
      </c>
      <c r="E360" s="437" t="str">
        <f>IF('M&amp;VOrç'!H374="","",'M&amp;VOrç'!H374)</f>
        <v/>
      </c>
      <c r="F360" s="453">
        <f>IF('M&amp;VOrç'!I374="","",'M&amp;VOrç'!I374)</f>
        <v>0</v>
      </c>
      <c r="G360" s="254">
        <f>IF('M&amp;VOrç'!J374="","",'M&amp;VOrç'!J374)</f>
        <v>0</v>
      </c>
      <c r="H360" s="19">
        <f t="shared" si="53"/>
        <v>0</v>
      </c>
      <c r="I360" s="18"/>
      <c r="J360" s="18"/>
      <c r="K360" s="19">
        <f t="shared" si="54"/>
        <v>0</v>
      </c>
    </row>
    <row r="361" spans="2:11" ht="15" customHeight="1" x14ac:dyDescent="0.35">
      <c r="B361" s="38">
        <v>40</v>
      </c>
      <c r="C361" s="436" t="str">
        <f>IF('M&amp;VOrç'!C375="","",'M&amp;VOrç'!C375)</f>
        <v/>
      </c>
      <c r="D361" s="438" t="str">
        <f>IF('M&amp;VOrç'!G375="","",'M&amp;VOrç'!G375)</f>
        <v/>
      </c>
      <c r="E361" s="437" t="str">
        <f>IF('M&amp;VOrç'!H375="","",'M&amp;VOrç'!H375)</f>
        <v/>
      </c>
      <c r="F361" s="453">
        <f>IF('M&amp;VOrç'!I375="","",'M&amp;VOrç'!I375)</f>
        <v>0</v>
      </c>
      <c r="G361" s="254">
        <f>IF('M&amp;VOrç'!J375="","",'M&amp;VOrç'!J375)</f>
        <v>0</v>
      </c>
      <c r="H361" s="19">
        <f t="shared" si="53"/>
        <v>0</v>
      </c>
      <c r="I361" s="18"/>
      <c r="J361" s="18"/>
      <c r="K361" s="19">
        <f t="shared" si="54"/>
        <v>0</v>
      </c>
    </row>
    <row r="362" spans="2:11" ht="15" customHeight="1" x14ac:dyDescent="0.35">
      <c r="B362" s="38">
        <v>41</v>
      </c>
      <c r="C362" s="436" t="str">
        <f>IF('M&amp;VOrç'!C376="","",'M&amp;VOrç'!C376)</f>
        <v/>
      </c>
      <c r="D362" s="438" t="str">
        <f>IF('M&amp;VOrç'!G376="","",'M&amp;VOrç'!G376)</f>
        <v/>
      </c>
      <c r="E362" s="437" t="str">
        <f>IF('M&amp;VOrç'!H376="","",'M&amp;VOrç'!H376)</f>
        <v/>
      </c>
      <c r="F362" s="453">
        <f>IF('M&amp;VOrç'!I376="","",'M&amp;VOrç'!I376)</f>
        <v>0</v>
      </c>
      <c r="G362" s="254">
        <f>IF('M&amp;VOrç'!J376="","",'M&amp;VOrç'!J376)</f>
        <v>0</v>
      </c>
      <c r="H362" s="19">
        <f t="shared" si="53"/>
        <v>0</v>
      </c>
      <c r="I362" s="18"/>
      <c r="J362" s="18"/>
      <c r="K362" s="19">
        <f t="shared" si="54"/>
        <v>0</v>
      </c>
    </row>
    <row r="363" spans="2:11" ht="15" customHeight="1" x14ac:dyDescent="0.35">
      <c r="B363" s="38">
        <v>42</v>
      </c>
      <c r="C363" s="436" t="str">
        <f>IF('M&amp;VOrç'!C377="","",'M&amp;VOrç'!C377)</f>
        <v/>
      </c>
      <c r="D363" s="438" t="str">
        <f>IF('M&amp;VOrç'!G377="","",'M&amp;VOrç'!G377)</f>
        <v/>
      </c>
      <c r="E363" s="437" t="str">
        <f>IF('M&amp;VOrç'!H377="","",'M&amp;VOrç'!H377)</f>
        <v/>
      </c>
      <c r="F363" s="453">
        <f>IF('M&amp;VOrç'!I377="","",'M&amp;VOrç'!I377)</f>
        <v>0</v>
      </c>
      <c r="G363" s="254">
        <f>IF('M&amp;VOrç'!J377="","",'M&amp;VOrç'!J377)</f>
        <v>0</v>
      </c>
      <c r="H363" s="19">
        <f t="shared" si="53"/>
        <v>0</v>
      </c>
      <c r="I363" s="18"/>
      <c r="J363" s="18"/>
      <c r="K363" s="19">
        <f t="shared" si="54"/>
        <v>0</v>
      </c>
    </row>
    <row r="364" spans="2:11" ht="15" customHeight="1" x14ac:dyDescent="0.35">
      <c r="B364" s="38">
        <v>43</v>
      </c>
      <c r="C364" s="436" t="str">
        <f>IF('M&amp;VOrç'!C378="","",'M&amp;VOrç'!C378)</f>
        <v/>
      </c>
      <c r="D364" s="438" t="str">
        <f>IF('M&amp;VOrç'!G378="","",'M&amp;VOrç'!G378)</f>
        <v/>
      </c>
      <c r="E364" s="437" t="str">
        <f>IF('M&amp;VOrç'!H378="","",'M&amp;VOrç'!H378)</f>
        <v/>
      </c>
      <c r="F364" s="453">
        <f>IF('M&amp;VOrç'!I378="","",'M&amp;VOrç'!I378)</f>
        <v>0</v>
      </c>
      <c r="G364" s="254">
        <f>IF('M&amp;VOrç'!J378="","",'M&amp;VOrç'!J378)</f>
        <v>0</v>
      </c>
      <c r="H364" s="19">
        <f t="shared" si="53"/>
        <v>0</v>
      </c>
      <c r="I364" s="18"/>
      <c r="J364" s="18"/>
      <c r="K364" s="19">
        <f t="shared" si="54"/>
        <v>0</v>
      </c>
    </row>
    <row r="365" spans="2:11" ht="15" customHeight="1" x14ac:dyDescent="0.35">
      <c r="B365" s="38">
        <v>44</v>
      </c>
      <c r="C365" s="436" t="str">
        <f>IF('M&amp;VOrç'!C379="","",'M&amp;VOrç'!C379)</f>
        <v/>
      </c>
      <c r="D365" s="438" t="str">
        <f>IF('M&amp;VOrç'!G379="","",'M&amp;VOrç'!G379)</f>
        <v/>
      </c>
      <c r="E365" s="437" t="str">
        <f>IF('M&amp;VOrç'!H379="","",'M&amp;VOrç'!H379)</f>
        <v/>
      </c>
      <c r="F365" s="453">
        <f>IF('M&amp;VOrç'!I379="","",'M&amp;VOrç'!I379)</f>
        <v>0</v>
      </c>
      <c r="G365" s="254">
        <f>IF('M&amp;VOrç'!J379="","",'M&amp;VOrç'!J379)</f>
        <v>0</v>
      </c>
      <c r="H365" s="19">
        <f t="shared" si="53"/>
        <v>0</v>
      </c>
      <c r="I365" s="18"/>
      <c r="J365" s="18"/>
      <c r="K365" s="19">
        <f t="shared" si="54"/>
        <v>0</v>
      </c>
    </row>
    <row r="366" spans="2:11" ht="15" customHeight="1" x14ac:dyDescent="0.35">
      <c r="B366" s="38">
        <v>45</v>
      </c>
      <c r="C366" s="436" t="str">
        <f>IF('M&amp;VOrç'!C380="","",'M&amp;VOrç'!C380)</f>
        <v/>
      </c>
      <c r="D366" s="438" t="str">
        <f>IF('M&amp;VOrç'!G380="","",'M&amp;VOrç'!G380)</f>
        <v/>
      </c>
      <c r="E366" s="437" t="str">
        <f>IF('M&amp;VOrç'!H380="","",'M&amp;VOrç'!H380)</f>
        <v/>
      </c>
      <c r="F366" s="453">
        <f>IF('M&amp;VOrç'!I380="","",'M&amp;VOrç'!I380)</f>
        <v>0</v>
      </c>
      <c r="G366" s="254">
        <f>IF('M&amp;VOrç'!J380="","",'M&amp;VOrç'!J380)</f>
        <v>0</v>
      </c>
      <c r="H366" s="19">
        <f t="shared" si="53"/>
        <v>0</v>
      </c>
      <c r="I366" s="18"/>
      <c r="J366" s="18"/>
      <c r="K366" s="19">
        <f t="shared" si="54"/>
        <v>0</v>
      </c>
    </row>
    <row r="367" spans="2:11" ht="15" customHeight="1" x14ac:dyDescent="0.35">
      <c r="B367" s="38">
        <v>46</v>
      </c>
      <c r="C367" s="436" t="str">
        <f>IF('M&amp;VOrç'!C381="","",'M&amp;VOrç'!C381)</f>
        <v/>
      </c>
      <c r="D367" s="438" t="str">
        <f>IF('M&amp;VOrç'!G381="","",'M&amp;VOrç'!G381)</f>
        <v/>
      </c>
      <c r="E367" s="437" t="str">
        <f>IF('M&amp;VOrç'!H381="","",'M&amp;VOrç'!H381)</f>
        <v/>
      </c>
      <c r="F367" s="453">
        <f>IF('M&amp;VOrç'!I381="","",'M&amp;VOrç'!I381)</f>
        <v>0</v>
      </c>
      <c r="G367" s="254">
        <f>IF('M&amp;VOrç'!J381="","",'M&amp;VOrç'!J381)</f>
        <v>0</v>
      </c>
      <c r="H367" s="19">
        <f t="shared" ref="H367:H416" si="55">K367-I367-J367</f>
        <v>0</v>
      </c>
      <c r="I367" s="18"/>
      <c r="J367" s="18"/>
      <c r="K367" s="19">
        <f t="shared" ref="K367:K416" si="56">F367*G367</f>
        <v>0</v>
      </c>
    </row>
    <row r="368" spans="2:11" ht="15" customHeight="1" x14ac:dyDescent="0.35">
      <c r="B368" s="38">
        <v>47</v>
      </c>
      <c r="C368" s="436" t="str">
        <f>IF('M&amp;VOrç'!C382="","",'M&amp;VOrç'!C382)</f>
        <v/>
      </c>
      <c r="D368" s="438" t="str">
        <f>IF('M&amp;VOrç'!G382="","",'M&amp;VOrç'!G382)</f>
        <v/>
      </c>
      <c r="E368" s="437" t="str">
        <f>IF('M&amp;VOrç'!H382="","",'M&amp;VOrç'!H382)</f>
        <v/>
      </c>
      <c r="F368" s="453">
        <f>IF('M&amp;VOrç'!I382="","",'M&amp;VOrç'!I382)</f>
        <v>0</v>
      </c>
      <c r="G368" s="254">
        <f>IF('M&amp;VOrç'!J382="","",'M&amp;VOrç'!J382)</f>
        <v>0</v>
      </c>
      <c r="H368" s="19">
        <f t="shared" si="55"/>
        <v>0</v>
      </c>
      <c r="I368" s="18"/>
      <c r="J368" s="18"/>
      <c r="K368" s="19">
        <f t="shared" si="56"/>
        <v>0</v>
      </c>
    </row>
    <row r="369" spans="2:11" ht="15" customHeight="1" x14ac:dyDescent="0.35">
      <c r="B369" s="38">
        <v>48</v>
      </c>
      <c r="C369" s="436" t="str">
        <f>IF('M&amp;VOrç'!C383="","",'M&amp;VOrç'!C383)</f>
        <v/>
      </c>
      <c r="D369" s="438" t="str">
        <f>IF('M&amp;VOrç'!G383="","",'M&amp;VOrç'!G383)</f>
        <v/>
      </c>
      <c r="E369" s="437" t="str">
        <f>IF('M&amp;VOrç'!H383="","",'M&amp;VOrç'!H383)</f>
        <v/>
      </c>
      <c r="F369" s="453">
        <f>IF('M&amp;VOrç'!I383="","",'M&amp;VOrç'!I383)</f>
        <v>0</v>
      </c>
      <c r="G369" s="254">
        <f>IF('M&amp;VOrç'!J383="","",'M&amp;VOrç'!J383)</f>
        <v>0</v>
      </c>
      <c r="H369" s="19">
        <f t="shared" si="55"/>
        <v>0</v>
      </c>
      <c r="I369" s="18"/>
      <c r="J369" s="18"/>
      <c r="K369" s="19">
        <f t="shared" si="56"/>
        <v>0</v>
      </c>
    </row>
    <row r="370" spans="2:11" ht="15" customHeight="1" x14ac:dyDescent="0.35">
      <c r="B370" s="38">
        <v>49</v>
      </c>
      <c r="C370" s="436" t="str">
        <f>IF('M&amp;VOrç'!C384="","",'M&amp;VOrç'!C384)</f>
        <v/>
      </c>
      <c r="D370" s="438" t="str">
        <f>IF('M&amp;VOrç'!G384="","",'M&amp;VOrç'!G384)</f>
        <v/>
      </c>
      <c r="E370" s="437" t="str">
        <f>IF('M&amp;VOrç'!H384="","",'M&amp;VOrç'!H384)</f>
        <v/>
      </c>
      <c r="F370" s="453">
        <f>IF('M&amp;VOrç'!I384="","",'M&amp;VOrç'!I384)</f>
        <v>0</v>
      </c>
      <c r="G370" s="254">
        <f>IF('M&amp;VOrç'!J384="","",'M&amp;VOrç'!J384)</f>
        <v>0</v>
      </c>
      <c r="H370" s="19">
        <f t="shared" si="55"/>
        <v>0</v>
      </c>
      <c r="I370" s="18"/>
      <c r="J370" s="18"/>
      <c r="K370" s="19">
        <f t="shared" si="56"/>
        <v>0</v>
      </c>
    </row>
    <row r="371" spans="2:11" ht="15" customHeight="1" x14ac:dyDescent="0.35">
      <c r="B371" s="38">
        <v>50</v>
      </c>
      <c r="C371" s="436" t="str">
        <f>IF('M&amp;VOrç'!C385="","",'M&amp;VOrç'!C385)</f>
        <v/>
      </c>
      <c r="D371" s="438" t="str">
        <f>IF('M&amp;VOrç'!G385="","",'M&amp;VOrç'!G385)</f>
        <v/>
      </c>
      <c r="E371" s="437" t="str">
        <f>IF('M&amp;VOrç'!H385="","",'M&amp;VOrç'!H385)</f>
        <v/>
      </c>
      <c r="F371" s="453">
        <f>IF('M&amp;VOrç'!I385="","",'M&amp;VOrç'!I385)</f>
        <v>0</v>
      </c>
      <c r="G371" s="254">
        <f>IF('M&amp;VOrç'!J385="","",'M&amp;VOrç'!J385)</f>
        <v>0</v>
      </c>
      <c r="H371" s="19">
        <f t="shared" ref="H371:H372" si="57">K371-I371-J371</f>
        <v>0</v>
      </c>
      <c r="I371" s="18"/>
      <c r="J371" s="18"/>
      <c r="K371" s="19">
        <f t="shared" ref="K371:K372" si="58">F371*G371</f>
        <v>0</v>
      </c>
    </row>
    <row r="372" spans="2:11" ht="15" customHeight="1" x14ac:dyDescent="0.35">
      <c r="B372" s="38">
        <v>51</v>
      </c>
      <c r="C372" s="436" t="str">
        <f>IF('M&amp;VOrç'!C386="","",'M&amp;VOrç'!C386)</f>
        <v/>
      </c>
      <c r="D372" s="438" t="str">
        <f>IF('M&amp;VOrç'!G386="","",'M&amp;VOrç'!G386)</f>
        <v/>
      </c>
      <c r="E372" s="437" t="str">
        <f>IF('M&amp;VOrç'!H386="","",'M&amp;VOrç'!H386)</f>
        <v/>
      </c>
      <c r="F372" s="453">
        <f>IF('M&amp;VOrç'!I386="","",'M&amp;VOrç'!I386)</f>
        <v>0</v>
      </c>
      <c r="G372" s="254">
        <f>IF('M&amp;VOrç'!J386="","",'M&amp;VOrç'!J386)</f>
        <v>0</v>
      </c>
      <c r="H372" s="19">
        <f t="shared" si="57"/>
        <v>0</v>
      </c>
      <c r="I372" s="18"/>
      <c r="J372" s="18"/>
      <c r="K372" s="19">
        <f t="shared" si="58"/>
        <v>0</v>
      </c>
    </row>
    <row r="373" spans="2:11" ht="15" customHeight="1" x14ac:dyDescent="0.35">
      <c r="B373" s="38">
        <v>52</v>
      </c>
      <c r="C373" s="436" t="str">
        <f>IF('M&amp;VOrç'!C387="","",'M&amp;VOrç'!C387)</f>
        <v/>
      </c>
      <c r="D373" s="438" t="str">
        <f>IF('M&amp;VOrç'!G387="","",'M&amp;VOrç'!G387)</f>
        <v/>
      </c>
      <c r="E373" s="437" t="str">
        <f>IF('M&amp;VOrç'!H387="","",'M&amp;VOrç'!H387)</f>
        <v/>
      </c>
      <c r="F373" s="453">
        <f>IF('M&amp;VOrç'!I387="","",'M&amp;VOrç'!I387)</f>
        <v>0</v>
      </c>
      <c r="G373" s="254">
        <f>IF('M&amp;VOrç'!J387="","",'M&amp;VOrç'!J387)</f>
        <v>0</v>
      </c>
      <c r="H373" s="19">
        <f t="shared" si="55"/>
        <v>0</v>
      </c>
      <c r="I373" s="18"/>
      <c r="J373" s="18"/>
      <c r="K373" s="19">
        <f t="shared" si="56"/>
        <v>0</v>
      </c>
    </row>
    <row r="374" spans="2:11" ht="15" customHeight="1" x14ac:dyDescent="0.35">
      <c r="B374" s="38">
        <v>53</v>
      </c>
      <c r="C374" s="436" t="str">
        <f>IF('M&amp;VOrç'!C388="","",'M&amp;VOrç'!C388)</f>
        <v/>
      </c>
      <c r="D374" s="438" t="str">
        <f>IF('M&amp;VOrç'!G388="","",'M&amp;VOrç'!G388)</f>
        <v/>
      </c>
      <c r="E374" s="437" t="str">
        <f>IF('M&amp;VOrç'!H388="","",'M&amp;VOrç'!H388)</f>
        <v/>
      </c>
      <c r="F374" s="453">
        <f>IF('M&amp;VOrç'!I388="","",'M&amp;VOrç'!I388)</f>
        <v>0</v>
      </c>
      <c r="G374" s="254">
        <f>IF('M&amp;VOrç'!J388="","",'M&amp;VOrç'!J388)</f>
        <v>0</v>
      </c>
      <c r="H374" s="19">
        <f t="shared" si="55"/>
        <v>0</v>
      </c>
      <c r="I374" s="18"/>
      <c r="J374" s="18"/>
      <c r="K374" s="19">
        <f t="shared" si="56"/>
        <v>0</v>
      </c>
    </row>
    <row r="375" spans="2:11" ht="15" customHeight="1" x14ac:dyDescent="0.35">
      <c r="B375" s="38">
        <v>54</v>
      </c>
      <c r="C375" s="436" t="str">
        <f>IF('M&amp;VOrç'!C389="","",'M&amp;VOrç'!C389)</f>
        <v/>
      </c>
      <c r="D375" s="438" t="str">
        <f>IF('M&amp;VOrç'!G389="","",'M&amp;VOrç'!G389)</f>
        <v/>
      </c>
      <c r="E375" s="437" t="str">
        <f>IF('M&amp;VOrç'!H389="","",'M&amp;VOrç'!H389)</f>
        <v/>
      </c>
      <c r="F375" s="453">
        <f>IF('M&amp;VOrç'!I389="","",'M&amp;VOrç'!I389)</f>
        <v>0</v>
      </c>
      <c r="G375" s="254">
        <f>IF('M&amp;VOrç'!J389="","",'M&amp;VOrç'!J389)</f>
        <v>0</v>
      </c>
      <c r="H375" s="19">
        <f t="shared" si="55"/>
        <v>0</v>
      </c>
      <c r="I375" s="18"/>
      <c r="J375" s="18"/>
      <c r="K375" s="19">
        <f t="shared" si="56"/>
        <v>0</v>
      </c>
    </row>
    <row r="376" spans="2:11" ht="15" customHeight="1" x14ac:dyDescent="0.35">
      <c r="B376" s="38">
        <v>55</v>
      </c>
      <c r="C376" s="436" t="str">
        <f>IF('M&amp;VOrç'!C390="","",'M&amp;VOrç'!C390)</f>
        <v/>
      </c>
      <c r="D376" s="438" t="str">
        <f>IF('M&amp;VOrç'!G390="","",'M&amp;VOrç'!G390)</f>
        <v/>
      </c>
      <c r="E376" s="437" t="str">
        <f>IF('M&amp;VOrç'!H390="","",'M&amp;VOrç'!H390)</f>
        <v/>
      </c>
      <c r="F376" s="453">
        <f>IF('M&amp;VOrç'!I390="","",'M&amp;VOrç'!I390)</f>
        <v>0</v>
      </c>
      <c r="G376" s="254">
        <f>IF('M&amp;VOrç'!J390="","",'M&amp;VOrç'!J390)</f>
        <v>0</v>
      </c>
      <c r="H376" s="19">
        <f t="shared" si="55"/>
        <v>0</v>
      </c>
      <c r="I376" s="18"/>
      <c r="J376" s="18"/>
      <c r="K376" s="19">
        <f t="shared" si="56"/>
        <v>0</v>
      </c>
    </row>
    <row r="377" spans="2:11" ht="15" customHeight="1" x14ac:dyDescent="0.35">
      <c r="B377" s="38">
        <v>56</v>
      </c>
      <c r="C377" s="436" t="str">
        <f>IF('M&amp;VOrç'!C391="","",'M&amp;VOrç'!C391)</f>
        <v/>
      </c>
      <c r="D377" s="438" t="str">
        <f>IF('M&amp;VOrç'!G391="","",'M&amp;VOrç'!G391)</f>
        <v/>
      </c>
      <c r="E377" s="437" t="str">
        <f>IF('M&amp;VOrç'!H391="","",'M&amp;VOrç'!H391)</f>
        <v/>
      </c>
      <c r="F377" s="453">
        <f>IF('M&amp;VOrç'!I391="","",'M&amp;VOrç'!I391)</f>
        <v>0</v>
      </c>
      <c r="G377" s="254">
        <f>IF('M&amp;VOrç'!J391="","",'M&amp;VOrç'!J391)</f>
        <v>0</v>
      </c>
      <c r="H377" s="19">
        <f t="shared" si="55"/>
        <v>0</v>
      </c>
      <c r="I377" s="18"/>
      <c r="J377" s="18"/>
      <c r="K377" s="19">
        <f t="shared" si="56"/>
        <v>0</v>
      </c>
    </row>
    <row r="378" spans="2:11" ht="15" customHeight="1" x14ac:dyDescent="0.35">
      <c r="B378" s="38">
        <v>57</v>
      </c>
      <c r="C378" s="436" t="str">
        <f>IF('M&amp;VOrç'!C392="","",'M&amp;VOrç'!C392)</f>
        <v/>
      </c>
      <c r="D378" s="438" t="str">
        <f>IF('M&amp;VOrç'!G392="","",'M&amp;VOrç'!G392)</f>
        <v/>
      </c>
      <c r="E378" s="437" t="str">
        <f>IF('M&amp;VOrç'!H392="","",'M&amp;VOrç'!H392)</f>
        <v/>
      </c>
      <c r="F378" s="453">
        <f>IF('M&amp;VOrç'!I392="","",'M&amp;VOrç'!I392)</f>
        <v>0</v>
      </c>
      <c r="G378" s="254">
        <f>IF('M&amp;VOrç'!J392="","",'M&amp;VOrç'!J392)</f>
        <v>0</v>
      </c>
      <c r="H378" s="19">
        <f t="shared" si="55"/>
        <v>0</v>
      </c>
      <c r="I378" s="18"/>
      <c r="J378" s="18"/>
      <c r="K378" s="19">
        <f t="shared" si="56"/>
        <v>0</v>
      </c>
    </row>
    <row r="379" spans="2:11" ht="15" customHeight="1" x14ac:dyDescent="0.35">
      <c r="B379" s="38">
        <v>58</v>
      </c>
      <c r="C379" s="436" t="str">
        <f>IF('M&amp;VOrç'!C393="","",'M&amp;VOrç'!C393)</f>
        <v/>
      </c>
      <c r="D379" s="438" t="str">
        <f>IF('M&amp;VOrç'!G393="","",'M&amp;VOrç'!G393)</f>
        <v/>
      </c>
      <c r="E379" s="437" t="str">
        <f>IF('M&amp;VOrç'!H393="","",'M&amp;VOrç'!H393)</f>
        <v/>
      </c>
      <c r="F379" s="453">
        <f>IF('M&amp;VOrç'!I393="","",'M&amp;VOrç'!I393)</f>
        <v>0</v>
      </c>
      <c r="G379" s="254">
        <f>IF('M&amp;VOrç'!J393="","",'M&amp;VOrç'!J393)</f>
        <v>0</v>
      </c>
      <c r="H379" s="19">
        <f t="shared" si="55"/>
        <v>0</v>
      </c>
      <c r="I379" s="18"/>
      <c r="J379" s="18"/>
      <c r="K379" s="19">
        <f t="shared" si="56"/>
        <v>0</v>
      </c>
    </row>
    <row r="380" spans="2:11" ht="15" customHeight="1" x14ac:dyDescent="0.35">
      <c r="B380" s="38">
        <v>59</v>
      </c>
      <c r="C380" s="436" t="str">
        <f>IF('M&amp;VOrç'!C394="","",'M&amp;VOrç'!C394)</f>
        <v/>
      </c>
      <c r="D380" s="438" t="str">
        <f>IF('M&amp;VOrç'!G394="","",'M&amp;VOrç'!G394)</f>
        <v/>
      </c>
      <c r="E380" s="437" t="str">
        <f>IF('M&amp;VOrç'!H394="","",'M&amp;VOrç'!H394)</f>
        <v/>
      </c>
      <c r="F380" s="453">
        <f>IF('M&amp;VOrç'!I394="","",'M&amp;VOrç'!I394)</f>
        <v>0</v>
      </c>
      <c r="G380" s="254">
        <f>IF('M&amp;VOrç'!J394="","",'M&amp;VOrç'!J394)</f>
        <v>0</v>
      </c>
      <c r="H380" s="19">
        <f t="shared" si="55"/>
        <v>0</v>
      </c>
      <c r="I380" s="18"/>
      <c r="J380" s="18"/>
      <c r="K380" s="19">
        <f t="shared" si="56"/>
        <v>0</v>
      </c>
    </row>
    <row r="381" spans="2:11" ht="15" customHeight="1" x14ac:dyDescent="0.35">
      <c r="B381" s="38">
        <v>60</v>
      </c>
      <c r="C381" s="436" t="str">
        <f>IF('M&amp;VOrç'!C395="","",'M&amp;VOrç'!C395)</f>
        <v/>
      </c>
      <c r="D381" s="438" t="str">
        <f>IF('M&amp;VOrç'!G395="","",'M&amp;VOrç'!G395)</f>
        <v/>
      </c>
      <c r="E381" s="437" t="str">
        <f>IF('M&amp;VOrç'!H395="","",'M&amp;VOrç'!H395)</f>
        <v/>
      </c>
      <c r="F381" s="453">
        <f>IF('M&amp;VOrç'!I395="","",'M&amp;VOrç'!I395)</f>
        <v>0</v>
      </c>
      <c r="G381" s="254">
        <f>IF('M&amp;VOrç'!J395="","",'M&amp;VOrç'!J395)</f>
        <v>0</v>
      </c>
      <c r="H381" s="19">
        <f t="shared" si="55"/>
        <v>0</v>
      </c>
      <c r="I381" s="18"/>
      <c r="J381" s="18"/>
      <c r="K381" s="19">
        <f t="shared" si="56"/>
        <v>0</v>
      </c>
    </row>
    <row r="382" spans="2:11" ht="15" customHeight="1" x14ac:dyDescent="0.35">
      <c r="B382" s="38">
        <v>61</v>
      </c>
      <c r="C382" s="436" t="str">
        <f>IF('M&amp;VOrç'!C396="","",'M&amp;VOrç'!C396)</f>
        <v/>
      </c>
      <c r="D382" s="438" t="str">
        <f>IF('M&amp;VOrç'!G396="","",'M&amp;VOrç'!G396)</f>
        <v/>
      </c>
      <c r="E382" s="437" t="str">
        <f>IF('M&amp;VOrç'!H396="","",'M&amp;VOrç'!H396)</f>
        <v/>
      </c>
      <c r="F382" s="453">
        <f>IF('M&amp;VOrç'!I396="","",'M&amp;VOrç'!I396)</f>
        <v>0</v>
      </c>
      <c r="G382" s="254">
        <f>IF('M&amp;VOrç'!J396="","",'M&amp;VOrç'!J396)</f>
        <v>0</v>
      </c>
      <c r="H382" s="19">
        <f t="shared" si="55"/>
        <v>0</v>
      </c>
      <c r="I382" s="18"/>
      <c r="J382" s="18"/>
      <c r="K382" s="19">
        <f t="shared" si="56"/>
        <v>0</v>
      </c>
    </row>
    <row r="383" spans="2:11" ht="15" customHeight="1" x14ac:dyDescent="0.35">
      <c r="B383" s="38">
        <v>62</v>
      </c>
      <c r="C383" s="436" t="str">
        <f>IF('M&amp;VOrç'!C397="","",'M&amp;VOrç'!C397)</f>
        <v/>
      </c>
      <c r="D383" s="438" t="str">
        <f>IF('M&amp;VOrç'!G397="","",'M&amp;VOrç'!G397)</f>
        <v/>
      </c>
      <c r="E383" s="437" t="str">
        <f>IF('M&amp;VOrç'!H397="","",'M&amp;VOrç'!H397)</f>
        <v/>
      </c>
      <c r="F383" s="453">
        <f>IF('M&amp;VOrç'!I397="","",'M&amp;VOrç'!I397)</f>
        <v>0</v>
      </c>
      <c r="G383" s="254">
        <f>IF('M&amp;VOrç'!J397="","",'M&amp;VOrç'!J397)</f>
        <v>0</v>
      </c>
      <c r="H383" s="19">
        <f t="shared" si="55"/>
        <v>0</v>
      </c>
      <c r="I383" s="18"/>
      <c r="J383" s="18"/>
      <c r="K383" s="19">
        <f t="shared" si="56"/>
        <v>0</v>
      </c>
    </row>
    <row r="384" spans="2:11" ht="15" customHeight="1" x14ac:dyDescent="0.35">
      <c r="B384" s="38">
        <v>63</v>
      </c>
      <c r="C384" s="436" t="str">
        <f>IF('M&amp;VOrç'!C398="","",'M&amp;VOrç'!C398)</f>
        <v/>
      </c>
      <c r="D384" s="438" t="str">
        <f>IF('M&amp;VOrç'!G398="","",'M&amp;VOrç'!G398)</f>
        <v/>
      </c>
      <c r="E384" s="437" t="str">
        <f>IF('M&amp;VOrç'!H398="","",'M&amp;VOrç'!H398)</f>
        <v/>
      </c>
      <c r="F384" s="453">
        <f>IF('M&amp;VOrç'!I398="","",'M&amp;VOrç'!I398)</f>
        <v>0</v>
      </c>
      <c r="G384" s="254">
        <f>IF('M&amp;VOrç'!J398="","",'M&amp;VOrç'!J398)</f>
        <v>0</v>
      </c>
      <c r="H384" s="19">
        <f t="shared" si="55"/>
        <v>0</v>
      </c>
      <c r="I384" s="18"/>
      <c r="J384" s="18"/>
      <c r="K384" s="19">
        <f t="shared" si="56"/>
        <v>0</v>
      </c>
    </row>
    <row r="385" spans="2:11" ht="15" customHeight="1" x14ac:dyDescent="0.35">
      <c r="B385" s="38">
        <v>64</v>
      </c>
      <c r="C385" s="436" t="str">
        <f>IF('M&amp;VOrç'!C399="","",'M&amp;VOrç'!C399)</f>
        <v/>
      </c>
      <c r="D385" s="438" t="str">
        <f>IF('M&amp;VOrç'!G399="","",'M&amp;VOrç'!G399)</f>
        <v/>
      </c>
      <c r="E385" s="437" t="str">
        <f>IF('M&amp;VOrç'!H399="","",'M&amp;VOrç'!H399)</f>
        <v/>
      </c>
      <c r="F385" s="453">
        <f>IF('M&amp;VOrç'!I399="","",'M&amp;VOrç'!I399)</f>
        <v>0</v>
      </c>
      <c r="G385" s="254">
        <f>IF('M&amp;VOrç'!J399="","",'M&amp;VOrç'!J399)</f>
        <v>0</v>
      </c>
      <c r="H385" s="19">
        <f t="shared" si="55"/>
        <v>0</v>
      </c>
      <c r="I385" s="18"/>
      <c r="J385" s="18"/>
      <c r="K385" s="19">
        <f t="shared" si="56"/>
        <v>0</v>
      </c>
    </row>
    <row r="386" spans="2:11" ht="15" customHeight="1" x14ac:dyDescent="0.35">
      <c r="B386" s="38">
        <v>65</v>
      </c>
      <c r="C386" s="436" t="str">
        <f>IF('M&amp;VOrç'!C400="","",'M&amp;VOrç'!C400)</f>
        <v/>
      </c>
      <c r="D386" s="438" t="str">
        <f>IF('M&amp;VOrç'!G400="","",'M&amp;VOrç'!G400)</f>
        <v/>
      </c>
      <c r="E386" s="437" t="str">
        <f>IF('M&amp;VOrç'!H400="","",'M&amp;VOrç'!H400)</f>
        <v/>
      </c>
      <c r="F386" s="453">
        <f>IF('M&amp;VOrç'!I400="","",'M&amp;VOrç'!I400)</f>
        <v>0</v>
      </c>
      <c r="G386" s="254">
        <f>IF('M&amp;VOrç'!J400="","",'M&amp;VOrç'!J400)</f>
        <v>0</v>
      </c>
      <c r="H386" s="19">
        <f t="shared" si="55"/>
        <v>0</v>
      </c>
      <c r="I386" s="18"/>
      <c r="J386" s="18"/>
      <c r="K386" s="19">
        <f t="shared" si="56"/>
        <v>0</v>
      </c>
    </row>
    <row r="387" spans="2:11" ht="15" customHeight="1" x14ac:dyDescent="0.35">
      <c r="B387" s="38">
        <v>66</v>
      </c>
      <c r="C387" s="436" t="str">
        <f>IF('M&amp;VOrç'!C401="","",'M&amp;VOrç'!C401)</f>
        <v/>
      </c>
      <c r="D387" s="438" t="str">
        <f>IF('M&amp;VOrç'!G401="","",'M&amp;VOrç'!G401)</f>
        <v/>
      </c>
      <c r="E387" s="437" t="str">
        <f>IF('M&amp;VOrç'!H401="","",'M&amp;VOrç'!H401)</f>
        <v/>
      </c>
      <c r="F387" s="453">
        <f>IF('M&amp;VOrç'!I401="","",'M&amp;VOrç'!I401)</f>
        <v>0</v>
      </c>
      <c r="G387" s="254">
        <f>IF('M&amp;VOrç'!J401="","",'M&amp;VOrç'!J401)</f>
        <v>0</v>
      </c>
      <c r="H387" s="19">
        <f t="shared" si="55"/>
        <v>0</v>
      </c>
      <c r="I387" s="18"/>
      <c r="J387" s="18"/>
      <c r="K387" s="19">
        <f t="shared" si="56"/>
        <v>0</v>
      </c>
    </row>
    <row r="388" spans="2:11" ht="15" customHeight="1" x14ac:dyDescent="0.35">
      <c r="B388" s="38">
        <v>67</v>
      </c>
      <c r="C388" s="436" t="str">
        <f>IF('M&amp;VOrç'!C402="","",'M&amp;VOrç'!C402)</f>
        <v/>
      </c>
      <c r="D388" s="438" t="str">
        <f>IF('M&amp;VOrç'!G402="","",'M&amp;VOrç'!G402)</f>
        <v/>
      </c>
      <c r="E388" s="437" t="str">
        <f>IF('M&amp;VOrç'!H402="","",'M&amp;VOrç'!H402)</f>
        <v/>
      </c>
      <c r="F388" s="453">
        <f>IF('M&amp;VOrç'!I402="","",'M&amp;VOrç'!I402)</f>
        <v>0</v>
      </c>
      <c r="G388" s="254">
        <f>IF('M&amp;VOrç'!J402="","",'M&amp;VOrç'!J402)</f>
        <v>0</v>
      </c>
      <c r="H388" s="19">
        <f t="shared" si="55"/>
        <v>0</v>
      </c>
      <c r="I388" s="18"/>
      <c r="J388" s="18"/>
      <c r="K388" s="19">
        <f t="shared" si="56"/>
        <v>0</v>
      </c>
    </row>
    <row r="389" spans="2:11" ht="15" customHeight="1" x14ac:dyDescent="0.35">
      <c r="B389" s="38">
        <v>68</v>
      </c>
      <c r="C389" s="436" t="str">
        <f>IF('M&amp;VOrç'!C403="","",'M&amp;VOrç'!C403)</f>
        <v/>
      </c>
      <c r="D389" s="438" t="str">
        <f>IF('M&amp;VOrç'!G403="","",'M&amp;VOrç'!G403)</f>
        <v/>
      </c>
      <c r="E389" s="437" t="str">
        <f>IF('M&amp;VOrç'!H403="","",'M&amp;VOrç'!H403)</f>
        <v/>
      </c>
      <c r="F389" s="453">
        <f>IF('M&amp;VOrç'!I403="","",'M&amp;VOrç'!I403)</f>
        <v>0</v>
      </c>
      <c r="G389" s="254">
        <f>IF('M&amp;VOrç'!J403="","",'M&amp;VOrç'!J403)</f>
        <v>0</v>
      </c>
      <c r="H389" s="19">
        <f t="shared" si="55"/>
        <v>0</v>
      </c>
      <c r="I389" s="18"/>
      <c r="J389" s="18"/>
      <c r="K389" s="19">
        <f t="shared" si="56"/>
        <v>0</v>
      </c>
    </row>
    <row r="390" spans="2:11" ht="15" customHeight="1" x14ac:dyDescent="0.35">
      <c r="B390" s="38">
        <v>69</v>
      </c>
      <c r="C390" s="436" t="str">
        <f>IF('M&amp;VOrç'!C404="","",'M&amp;VOrç'!C404)</f>
        <v/>
      </c>
      <c r="D390" s="438" t="str">
        <f>IF('M&amp;VOrç'!G404="","",'M&amp;VOrç'!G404)</f>
        <v/>
      </c>
      <c r="E390" s="437" t="str">
        <f>IF('M&amp;VOrç'!H404="","",'M&amp;VOrç'!H404)</f>
        <v/>
      </c>
      <c r="F390" s="453">
        <f>IF('M&amp;VOrç'!I404="","",'M&amp;VOrç'!I404)</f>
        <v>0</v>
      </c>
      <c r="G390" s="254">
        <f>IF('M&amp;VOrç'!J404="","",'M&amp;VOrç'!J404)</f>
        <v>0</v>
      </c>
      <c r="H390" s="19">
        <f t="shared" si="55"/>
        <v>0</v>
      </c>
      <c r="I390" s="18"/>
      <c r="J390" s="18"/>
      <c r="K390" s="19">
        <f t="shared" si="56"/>
        <v>0</v>
      </c>
    </row>
    <row r="391" spans="2:11" ht="15" customHeight="1" x14ac:dyDescent="0.35">
      <c r="B391" s="38">
        <v>70</v>
      </c>
      <c r="C391" s="436" t="str">
        <f>IF('M&amp;VOrç'!C405="","",'M&amp;VOrç'!C405)</f>
        <v/>
      </c>
      <c r="D391" s="438" t="str">
        <f>IF('M&amp;VOrç'!G405="","",'M&amp;VOrç'!G405)</f>
        <v/>
      </c>
      <c r="E391" s="437" t="str">
        <f>IF('M&amp;VOrç'!H405="","",'M&amp;VOrç'!H405)</f>
        <v/>
      </c>
      <c r="F391" s="453">
        <f>IF('M&amp;VOrç'!I405="","",'M&amp;VOrç'!I405)</f>
        <v>0</v>
      </c>
      <c r="G391" s="254">
        <f>IF('M&amp;VOrç'!J405="","",'M&amp;VOrç'!J405)</f>
        <v>0</v>
      </c>
      <c r="H391" s="19">
        <f t="shared" si="55"/>
        <v>0</v>
      </c>
      <c r="I391" s="18"/>
      <c r="J391" s="18"/>
      <c r="K391" s="19">
        <f t="shared" si="56"/>
        <v>0</v>
      </c>
    </row>
    <row r="392" spans="2:11" ht="15" customHeight="1" x14ac:dyDescent="0.35">
      <c r="B392" s="38">
        <v>71</v>
      </c>
      <c r="C392" s="436" t="str">
        <f>IF('M&amp;VOrç'!C406="","",'M&amp;VOrç'!C406)</f>
        <v/>
      </c>
      <c r="D392" s="438" t="str">
        <f>IF('M&amp;VOrç'!G406="","",'M&amp;VOrç'!G406)</f>
        <v/>
      </c>
      <c r="E392" s="437" t="str">
        <f>IF('M&amp;VOrç'!H406="","",'M&amp;VOrç'!H406)</f>
        <v/>
      </c>
      <c r="F392" s="453">
        <f>IF('M&amp;VOrç'!I406="","",'M&amp;VOrç'!I406)</f>
        <v>0</v>
      </c>
      <c r="G392" s="254">
        <f>IF('M&amp;VOrç'!J406="","",'M&amp;VOrç'!J406)</f>
        <v>0</v>
      </c>
      <c r="H392" s="19">
        <f t="shared" si="55"/>
        <v>0</v>
      </c>
      <c r="I392" s="18"/>
      <c r="J392" s="18"/>
      <c r="K392" s="19">
        <f t="shared" si="56"/>
        <v>0</v>
      </c>
    </row>
    <row r="393" spans="2:11" ht="15" customHeight="1" x14ac:dyDescent="0.35">
      <c r="B393" s="38">
        <v>72</v>
      </c>
      <c r="C393" s="436" t="str">
        <f>IF('M&amp;VOrç'!C407="","",'M&amp;VOrç'!C407)</f>
        <v/>
      </c>
      <c r="D393" s="438" t="str">
        <f>IF('M&amp;VOrç'!G407="","",'M&amp;VOrç'!G407)</f>
        <v/>
      </c>
      <c r="E393" s="437" t="str">
        <f>IF('M&amp;VOrç'!H407="","",'M&amp;VOrç'!H407)</f>
        <v/>
      </c>
      <c r="F393" s="453">
        <f>IF('M&amp;VOrç'!I407="","",'M&amp;VOrç'!I407)</f>
        <v>0</v>
      </c>
      <c r="G393" s="254">
        <f>IF('M&amp;VOrç'!J407="","",'M&amp;VOrç'!J407)</f>
        <v>0</v>
      </c>
      <c r="H393" s="19">
        <f t="shared" si="55"/>
        <v>0</v>
      </c>
      <c r="I393" s="18"/>
      <c r="J393" s="18"/>
      <c r="K393" s="19">
        <f t="shared" si="56"/>
        <v>0</v>
      </c>
    </row>
    <row r="394" spans="2:11" ht="15" customHeight="1" x14ac:dyDescent="0.35">
      <c r="B394" s="38">
        <v>73</v>
      </c>
      <c r="C394" s="436" t="str">
        <f>IF('M&amp;VOrç'!C408="","",'M&amp;VOrç'!C408)</f>
        <v/>
      </c>
      <c r="D394" s="438" t="str">
        <f>IF('M&amp;VOrç'!G408="","",'M&amp;VOrç'!G408)</f>
        <v/>
      </c>
      <c r="E394" s="437" t="str">
        <f>IF('M&amp;VOrç'!H408="","",'M&amp;VOrç'!H408)</f>
        <v/>
      </c>
      <c r="F394" s="453">
        <f>IF('M&amp;VOrç'!I408="","",'M&amp;VOrç'!I408)</f>
        <v>0</v>
      </c>
      <c r="G394" s="254">
        <f>IF('M&amp;VOrç'!J408="","",'M&amp;VOrç'!J408)</f>
        <v>0</v>
      </c>
      <c r="H394" s="19">
        <f t="shared" si="55"/>
        <v>0</v>
      </c>
      <c r="I394" s="18"/>
      <c r="J394" s="18"/>
      <c r="K394" s="19">
        <f t="shared" si="56"/>
        <v>0</v>
      </c>
    </row>
    <row r="395" spans="2:11" ht="15" customHeight="1" x14ac:dyDescent="0.35">
      <c r="B395" s="38">
        <v>74</v>
      </c>
      <c r="C395" s="436" t="str">
        <f>IF('M&amp;VOrç'!C409="","",'M&amp;VOrç'!C409)</f>
        <v/>
      </c>
      <c r="D395" s="438" t="str">
        <f>IF('M&amp;VOrç'!G409="","",'M&amp;VOrç'!G409)</f>
        <v/>
      </c>
      <c r="E395" s="437" t="str">
        <f>IF('M&amp;VOrç'!H409="","",'M&amp;VOrç'!H409)</f>
        <v/>
      </c>
      <c r="F395" s="453">
        <f>IF('M&amp;VOrç'!I409="","",'M&amp;VOrç'!I409)</f>
        <v>0</v>
      </c>
      <c r="G395" s="254">
        <f>IF('M&amp;VOrç'!J409="","",'M&amp;VOrç'!J409)</f>
        <v>0</v>
      </c>
      <c r="H395" s="19">
        <f t="shared" si="55"/>
        <v>0</v>
      </c>
      <c r="I395" s="18"/>
      <c r="J395" s="18"/>
      <c r="K395" s="19">
        <f t="shared" si="56"/>
        <v>0</v>
      </c>
    </row>
    <row r="396" spans="2:11" ht="15" customHeight="1" x14ac:dyDescent="0.35">
      <c r="B396" s="38">
        <v>75</v>
      </c>
      <c r="C396" s="436" t="str">
        <f>IF('M&amp;VOrç'!C410="","",'M&amp;VOrç'!C410)</f>
        <v/>
      </c>
      <c r="D396" s="438" t="str">
        <f>IF('M&amp;VOrç'!G410="","",'M&amp;VOrç'!G410)</f>
        <v/>
      </c>
      <c r="E396" s="437" t="str">
        <f>IF('M&amp;VOrç'!H410="","",'M&amp;VOrç'!H410)</f>
        <v/>
      </c>
      <c r="F396" s="453">
        <f>IF('M&amp;VOrç'!I410="","",'M&amp;VOrç'!I410)</f>
        <v>0</v>
      </c>
      <c r="G396" s="254">
        <f>IF('M&amp;VOrç'!J410="","",'M&amp;VOrç'!J410)</f>
        <v>0</v>
      </c>
      <c r="H396" s="19">
        <f t="shared" si="55"/>
        <v>0</v>
      </c>
      <c r="I396" s="18"/>
      <c r="J396" s="18"/>
      <c r="K396" s="19">
        <f t="shared" si="56"/>
        <v>0</v>
      </c>
    </row>
    <row r="397" spans="2:11" ht="15" customHeight="1" x14ac:dyDescent="0.35">
      <c r="B397" s="38">
        <v>76</v>
      </c>
      <c r="C397" s="436" t="str">
        <f>IF('M&amp;VOrç'!C411="","",'M&amp;VOrç'!C411)</f>
        <v/>
      </c>
      <c r="D397" s="438" t="str">
        <f>IF('M&amp;VOrç'!G411="","",'M&amp;VOrç'!G411)</f>
        <v/>
      </c>
      <c r="E397" s="437" t="str">
        <f>IF('M&amp;VOrç'!H411="","",'M&amp;VOrç'!H411)</f>
        <v/>
      </c>
      <c r="F397" s="453">
        <f>IF('M&amp;VOrç'!I411="","",'M&amp;VOrç'!I411)</f>
        <v>0</v>
      </c>
      <c r="G397" s="254">
        <f>IF('M&amp;VOrç'!J411="","",'M&amp;VOrç'!J411)</f>
        <v>0</v>
      </c>
      <c r="H397" s="19">
        <f t="shared" si="55"/>
        <v>0</v>
      </c>
      <c r="I397" s="18"/>
      <c r="J397" s="18"/>
      <c r="K397" s="19">
        <f t="shared" si="56"/>
        <v>0</v>
      </c>
    </row>
    <row r="398" spans="2:11" ht="15" customHeight="1" x14ac:dyDescent="0.35">
      <c r="B398" s="38">
        <v>77</v>
      </c>
      <c r="C398" s="436" t="str">
        <f>IF('M&amp;VOrç'!C412="","",'M&amp;VOrç'!C412)</f>
        <v/>
      </c>
      <c r="D398" s="438" t="str">
        <f>IF('M&amp;VOrç'!G412="","",'M&amp;VOrç'!G412)</f>
        <v/>
      </c>
      <c r="E398" s="437" t="str">
        <f>IF('M&amp;VOrç'!H412="","",'M&amp;VOrç'!H412)</f>
        <v/>
      </c>
      <c r="F398" s="453">
        <f>IF('M&amp;VOrç'!I412="","",'M&amp;VOrç'!I412)</f>
        <v>0</v>
      </c>
      <c r="G398" s="254">
        <f>IF('M&amp;VOrç'!J412="","",'M&amp;VOrç'!J412)</f>
        <v>0</v>
      </c>
      <c r="H398" s="19">
        <f t="shared" si="55"/>
        <v>0</v>
      </c>
      <c r="I398" s="18"/>
      <c r="J398" s="18"/>
      <c r="K398" s="19">
        <f t="shared" si="56"/>
        <v>0</v>
      </c>
    </row>
    <row r="399" spans="2:11" ht="15" customHeight="1" x14ac:dyDescent="0.35">
      <c r="B399" s="38">
        <v>78</v>
      </c>
      <c r="C399" s="436" t="str">
        <f>IF('M&amp;VOrç'!C413="","",'M&amp;VOrç'!C413)</f>
        <v/>
      </c>
      <c r="D399" s="438" t="str">
        <f>IF('M&amp;VOrç'!G413="","",'M&amp;VOrç'!G413)</f>
        <v/>
      </c>
      <c r="E399" s="437" t="str">
        <f>IF('M&amp;VOrç'!H413="","",'M&amp;VOrç'!H413)</f>
        <v/>
      </c>
      <c r="F399" s="453">
        <f>IF('M&amp;VOrç'!I413="","",'M&amp;VOrç'!I413)</f>
        <v>0</v>
      </c>
      <c r="G399" s="254">
        <f>IF('M&amp;VOrç'!J413="","",'M&amp;VOrç'!J413)</f>
        <v>0</v>
      </c>
      <c r="H399" s="19">
        <f t="shared" si="55"/>
        <v>0</v>
      </c>
      <c r="I399" s="18"/>
      <c r="J399" s="18"/>
      <c r="K399" s="19">
        <f t="shared" si="56"/>
        <v>0</v>
      </c>
    </row>
    <row r="400" spans="2:11" ht="15" customHeight="1" x14ac:dyDescent="0.35">
      <c r="B400" s="38">
        <v>79</v>
      </c>
      <c r="C400" s="436" t="str">
        <f>IF('M&amp;VOrç'!C414="","",'M&amp;VOrç'!C414)</f>
        <v/>
      </c>
      <c r="D400" s="438" t="str">
        <f>IF('M&amp;VOrç'!G414="","",'M&amp;VOrç'!G414)</f>
        <v/>
      </c>
      <c r="E400" s="437" t="str">
        <f>IF('M&amp;VOrç'!H414="","",'M&amp;VOrç'!H414)</f>
        <v/>
      </c>
      <c r="F400" s="453">
        <f>IF('M&amp;VOrç'!I414="","",'M&amp;VOrç'!I414)</f>
        <v>0</v>
      </c>
      <c r="G400" s="254">
        <f>IF('M&amp;VOrç'!J414="","",'M&amp;VOrç'!J414)</f>
        <v>0</v>
      </c>
      <c r="H400" s="19">
        <f t="shared" si="55"/>
        <v>0</v>
      </c>
      <c r="I400" s="18"/>
      <c r="J400" s="18"/>
      <c r="K400" s="19">
        <f t="shared" si="56"/>
        <v>0</v>
      </c>
    </row>
    <row r="401" spans="2:11" ht="15" customHeight="1" x14ac:dyDescent="0.35">
      <c r="B401" s="38">
        <v>80</v>
      </c>
      <c r="C401" s="436" t="str">
        <f>IF('M&amp;VOrç'!C415="","",'M&amp;VOrç'!C415)</f>
        <v/>
      </c>
      <c r="D401" s="438" t="str">
        <f>IF('M&amp;VOrç'!G415="","",'M&amp;VOrç'!G415)</f>
        <v/>
      </c>
      <c r="E401" s="437" t="str">
        <f>IF('M&amp;VOrç'!H415="","",'M&amp;VOrç'!H415)</f>
        <v/>
      </c>
      <c r="F401" s="453">
        <f>IF('M&amp;VOrç'!I415="","",'M&amp;VOrç'!I415)</f>
        <v>0</v>
      </c>
      <c r="G401" s="254">
        <f>IF('M&amp;VOrç'!J415="","",'M&amp;VOrç'!J415)</f>
        <v>0</v>
      </c>
      <c r="H401" s="19">
        <f t="shared" si="55"/>
        <v>0</v>
      </c>
      <c r="I401" s="18"/>
      <c r="J401" s="18"/>
      <c r="K401" s="19">
        <f t="shared" si="56"/>
        <v>0</v>
      </c>
    </row>
    <row r="402" spans="2:11" ht="15" customHeight="1" x14ac:dyDescent="0.35">
      <c r="B402" s="38">
        <v>81</v>
      </c>
      <c r="C402" s="436" t="str">
        <f>IF('M&amp;VOrç'!C416="","",'M&amp;VOrç'!C416)</f>
        <v/>
      </c>
      <c r="D402" s="438" t="str">
        <f>IF('M&amp;VOrç'!G416="","",'M&amp;VOrç'!G416)</f>
        <v/>
      </c>
      <c r="E402" s="437" t="str">
        <f>IF('M&amp;VOrç'!H416="","",'M&amp;VOrç'!H416)</f>
        <v/>
      </c>
      <c r="F402" s="453">
        <f>IF('M&amp;VOrç'!I416="","",'M&amp;VOrç'!I416)</f>
        <v>0</v>
      </c>
      <c r="G402" s="254">
        <f>IF('M&amp;VOrç'!J416="","",'M&amp;VOrç'!J416)</f>
        <v>0</v>
      </c>
      <c r="H402" s="19">
        <f t="shared" si="55"/>
        <v>0</v>
      </c>
      <c r="I402" s="18"/>
      <c r="J402" s="18"/>
      <c r="K402" s="19">
        <f t="shared" si="56"/>
        <v>0</v>
      </c>
    </row>
    <row r="403" spans="2:11" ht="15" customHeight="1" x14ac:dyDescent="0.35">
      <c r="B403" s="38">
        <v>82</v>
      </c>
      <c r="C403" s="436" t="str">
        <f>IF('M&amp;VOrç'!C417="","",'M&amp;VOrç'!C417)</f>
        <v/>
      </c>
      <c r="D403" s="438" t="str">
        <f>IF('M&amp;VOrç'!G417="","",'M&amp;VOrç'!G417)</f>
        <v/>
      </c>
      <c r="E403" s="437" t="str">
        <f>IF('M&amp;VOrç'!H417="","",'M&amp;VOrç'!H417)</f>
        <v/>
      </c>
      <c r="F403" s="453">
        <f>IF('M&amp;VOrç'!I417="","",'M&amp;VOrç'!I417)</f>
        <v>0</v>
      </c>
      <c r="G403" s="254">
        <f>IF('M&amp;VOrç'!J417="","",'M&amp;VOrç'!J417)</f>
        <v>0</v>
      </c>
      <c r="H403" s="19">
        <f t="shared" si="55"/>
        <v>0</v>
      </c>
      <c r="I403" s="18"/>
      <c r="J403" s="18"/>
      <c r="K403" s="19">
        <f t="shared" si="56"/>
        <v>0</v>
      </c>
    </row>
    <row r="404" spans="2:11" ht="15" customHeight="1" x14ac:dyDescent="0.35">
      <c r="B404" s="38">
        <v>83</v>
      </c>
      <c r="C404" s="436" t="str">
        <f>IF('M&amp;VOrç'!C418="","",'M&amp;VOrç'!C418)</f>
        <v/>
      </c>
      <c r="D404" s="438" t="str">
        <f>IF('M&amp;VOrç'!G418="","",'M&amp;VOrç'!G418)</f>
        <v/>
      </c>
      <c r="E404" s="437" t="str">
        <f>IF('M&amp;VOrç'!H418="","",'M&amp;VOrç'!H418)</f>
        <v/>
      </c>
      <c r="F404" s="453">
        <f>IF('M&amp;VOrç'!I418="","",'M&amp;VOrç'!I418)</f>
        <v>0</v>
      </c>
      <c r="G404" s="254">
        <f>IF('M&amp;VOrç'!J418="","",'M&amp;VOrç'!J418)</f>
        <v>0</v>
      </c>
      <c r="H404" s="19">
        <f t="shared" si="55"/>
        <v>0</v>
      </c>
      <c r="I404" s="18"/>
      <c r="J404" s="18"/>
      <c r="K404" s="19">
        <f t="shared" si="56"/>
        <v>0</v>
      </c>
    </row>
    <row r="405" spans="2:11" ht="15" customHeight="1" x14ac:dyDescent="0.35">
      <c r="B405" s="38">
        <v>84</v>
      </c>
      <c r="C405" s="436" t="str">
        <f>IF('M&amp;VOrç'!C419="","",'M&amp;VOrç'!C419)</f>
        <v/>
      </c>
      <c r="D405" s="438" t="str">
        <f>IF('M&amp;VOrç'!G419="","",'M&amp;VOrç'!G419)</f>
        <v/>
      </c>
      <c r="E405" s="437" t="str">
        <f>IF('M&amp;VOrç'!H419="","",'M&amp;VOrç'!H419)</f>
        <v/>
      </c>
      <c r="F405" s="453">
        <f>IF('M&amp;VOrç'!I419="","",'M&amp;VOrç'!I419)</f>
        <v>0</v>
      </c>
      <c r="G405" s="254">
        <f>IF('M&amp;VOrç'!J419="","",'M&amp;VOrç'!J419)</f>
        <v>0</v>
      </c>
      <c r="H405" s="19">
        <f t="shared" si="55"/>
        <v>0</v>
      </c>
      <c r="I405" s="18"/>
      <c r="J405" s="18"/>
      <c r="K405" s="19">
        <f t="shared" si="56"/>
        <v>0</v>
      </c>
    </row>
    <row r="406" spans="2:11" ht="15" customHeight="1" x14ac:dyDescent="0.35">
      <c r="B406" s="38">
        <v>85</v>
      </c>
      <c r="C406" s="436" t="str">
        <f>IF('M&amp;VOrç'!C420="","",'M&amp;VOrç'!C420)</f>
        <v/>
      </c>
      <c r="D406" s="438" t="str">
        <f>IF('M&amp;VOrç'!G420="","",'M&amp;VOrç'!G420)</f>
        <v/>
      </c>
      <c r="E406" s="437" t="str">
        <f>IF('M&amp;VOrç'!H420="","",'M&amp;VOrç'!H420)</f>
        <v/>
      </c>
      <c r="F406" s="453">
        <f>IF('M&amp;VOrç'!I420="","",'M&amp;VOrç'!I420)</f>
        <v>0</v>
      </c>
      <c r="G406" s="254">
        <f>IF('M&amp;VOrç'!J420="","",'M&amp;VOrç'!J420)</f>
        <v>0</v>
      </c>
      <c r="H406" s="19">
        <f t="shared" si="55"/>
        <v>0</v>
      </c>
      <c r="I406" s="18"/>
      <c r="J406" s="18"/>
      <c r="K406" s="19">
        <f t="shared" si="56"/>
        <v>0</v>
      </c>
    </row>
    <row r="407" spans="2:11" ht="15" customHeight="1" x14ac:dyDescent="0.35">
      <c r="B407" s="38">
        <v>86</v>
      </c>
      <c r="C407" s="436" t="str">
        <f>IF('M&amp;VOrç'!C421="","",'M&amp;VOrç'!C421)</f>
        <v/>
      </c>
      <c r="D407" s="438" t="str">
        <f>IF('M&amp;VOrç'!G421="","",'M&amp;VOrç'!G421)</f>
        <v/>
      </c>
      <c r="E407" s="437" t="str">
        <f>IF('M&amp;VOrç'!H421="","",'M&amp;VOrç'!H421)</f>
        <v/>
      </c>
      <c r="F407" s="453">
        <f>IF('M&amp;VOrç'!I421="","",'M&amp;VOrç'!I421)</f>
        <v>0</v>
      </c>
      <c r="G407" s="254">
        <f>IF('M&amp;VOrç'!J421="","",'M&amp;VOrç'!J421)</f>
        <v>0</v>
      </c>
      <c r="H407" s="19">
        <f t="shared" si="55"/>
        <v>0</v>
      </c>
      <c r="I407" s="18"/>
      <c r="J407" s="18"/>
      <c r="K407" s="19">
        <f t="shared" si="56"/>
        <v>0</v>
      </c>
    </row>
    <row r="408" spans="2:11" ht="15" customHeight="1" x14ac:dyDescent="0.35">
      <c r="B408" s="38">
        <v>87</v>
      </c>
      <c r="C408" s="436" t="str">
        <f>IF('M&amp;VOrç'!C422="","",'M&amp;VOrç'!C422)</f>
        <v/>
      </c>
      <c r="D408" s="438" t="str">
        <f>IF('M&amp;VOrç'!G422="","",'M&amp;VOrç'!G422)</f>
        <v/>
      </c>
      <c r="E408" s="437" t="str">
        <f>IF('M&amp;VOrç'!H422="","",'M&amp;VOrç'!H422)</f>
        <v/>
      </c>
      <c r="F408" s="453">
        <f>IF('M&amp;VOrç'!I422="","",'M&amp;VOrç'!I422)</f>
        <v>0</v>
      </c>
      <c r="G408" s="254">
        <f>IF('M&amp;VOrç'!J422="","",'M&amp;VOrç'!J422)</f>
        <v>0</v>
      </c>
      <c r="H408" s="19">
        <f t="shared" si="55"/>
        <v>0</v>
      </c>
      <c r="I408" s="18"/>
      <c r="J408" s="18"/>
      <c r="K408" s="19">
        <f t="shared" si="56"/>
        <v>0</v>
      </c>
    </row>
    <row r="409" spans="2:11" ht="15" customHeight="1" x14ac:dyDescent="0.35">
      <c r="B409" s="38">
        <v>88</v>
      </c>
      <c r="C409" s="436" t="str">
        <f>IF('M&amp;VOrç'!C423="","",'M&amp;VOrç'!C423)</f>
        <v/>
      </c>
      <c r="D409" s="438" t="str">
        <f>IF('M&amp;VOrç'!G423="","",'M&amp;VOrç'!G423)</f>
        <v/>
      </c>
      <c r="E409" s="437" t="str">
        <f>IF('M&amp;VOrç'!H423="","",'M&amp;VOrç'!H423)</f>
        <v/>
      </c>
      <c r="F409" s="453">
        <f>IF('M&amp;VOrç'!I423="","",'M&amp;VOrç'!I423)</f>
        <v>0</v>
      </c>
      <c r="G409" s="254">
        <f>IF('M&amp;VOrç'!J423="","",'M&amp;VOrç'!J423)</f>
        <v>0</v>
      </c>
      <c r="H409" s="19">
        <f t="shared" si="55"/>
        <v>0</v>
      </c>
      <c r="I409" s="18"/>
      <c r="J409" s="18"/>
      <c r="K409" s="19">
        <f t="shared" si="56"/>
        <v>0</v>
      </c>
    </row>
    <row r="410" spans="2:11" ht="15" customHeight="1" x14ac:dyDescent="0.35">
      <c r="B410" s="38">
        <v>89</v>
      </c>
      <c r="C410" s="436" t="str">
        <f>IF('M&amp;VOrç'!C424="","",'M&amp;VOrç'!C424)</f>
        <v/>
      </c>
      <c r="D410" s="438" t="str">
        <f>IF('M&amp;VOrç'!G424="","",'M&amp;VOrç'!G424)</f>
        <v/>
      </c>
      <c r="E410" s="437" t="str">
        <f>IF('M&amp;VOrç'!H424="","",'M&amp;VOrç'!H424)</f>
        <v/>
      </c>
      <c r="F410" s="453">
        <f>IF('M&amp;VOrç'!I424="","",'M&amp;VOrç'!I424)</f>
        <v>0</v>
      </c>
      <c r="G410" s="254">
        <f>IF('M&amp;VOrç'!J424="","",'M&amp;VOrç'!J424)</f>
        <v>0</v>
      </c>
      <c r="H410" s="19">
        <f t="shared" si="55"/>
        <v>0</v>
      </c>
      <c r="I410" s="18"/>
      <c r="J410" s="18"/>
      <c r="K410" s="19">
        <f t="shared" si="56"/>
        <v>0</v>
      </c>
    </row>
    <row r="411" spans="2:11" ht="15" customHeight="1" x14ac:dyDescent="0.35">
      <c r="B411" s="38">
        <v>90</v>
      </c>
      <c r="C411" s="436" t="str">
        <f>IF('M&amp;VOrç'!C425="","",'M&amp;VOrç'!C425)</f>
        <v/>
      </c>
      <c r="D411" s="438" t="str">
        <f>IF('M&amp;VOrç'!G425="","",'M&amp;VOrç'!G425)</f>
        <v/>
      </c>
      <c r="E411" s="437" t="str">
        <f>IF('M&amp;VOrç'!H425="","",'M&amp;VOrç'!H425)</f>
        <v/>
      </c>
      <c r="F411" s="453">
        <f>IF('M&amp;VOrç'!I425="","",'M&amp;VOrç'!I425)</f>
        <v>0</v>
      </c>
      <c r="G411" s="254">
        <f>IF('M&amp;VOrç'!J425="","",'M&amp;VOrç'!J425)</f>
        <v>0</v>
      </c>
      <c r="H411" s="19">
        <f t="shared" si="55"/>
        <v>0</v>
      </c>
      <c r="I411" s="18"/>
      <c r="J411" s="18"/>
      <c r="K411" s="19">
        <f t="shared" si="56"/>
        <v>0</v>
      </c>
    </row>
    <row r="412" spans="2:11" ht="15" customHeight="1" x14ac:dyDescent="0.35">
      <c r="B412" s="38">
        <v>91</v>
      </c>
      <c r="C412" s="436" t="str">
        <f>IF('M&amp;VOrç'!C426="","",'M&amp;VOrç'!C426)</f>
        <v/>
      </c>
      <c r="D412" s="438" t="str">
        <f>IF('M&amp;VOrç'!G426="","",'M&amp;VOrç'!G426)</f>
        <v/>
      </c>
      <c r="E412" s="437" t="str">
        <f>IF('M&amp;VOrç'!H426="","",'M&amp;VOrç'!H426)</f>
        <v/>
      </c>
      <c r="F412" s="453">
        <f>IF('M&amp;VOrç'!I426="","",'M&amp;VOrç'!I426)</f>
        <v>0</v>
      </c>
      <c r="G412" s="254">
        <f>IF('M&amp;VOrç'!J426="","",'M&amp;VOrç'!J426)</f>
        <v>0</v>
      </c>
      <c r="H412" s="19">
        <f t="shared" si="55"/>
        <v>0</v>
      </c>
      <c r="I412" s="18"/>
      <c r="J412" s="18"/>
      <c r="K412" s="19">
        <f t="shared" si="56"/>
        <v>0</v>
      </c>
    </row>
    <row r="413" spans="2:11" ht="15" customHeight="1" x14ac:dyDescent="0.35">
      <c r="B413" s="38">
        <v>92</v>
      </c>
      <c r="C413" s="436" t="str">
        <f>IF('M&amp;VOrç'!C427="","",'M&amp;VOrç'!C427)</f>
        <v/>
      </c>
      <c r="D413" s="438" t="str">
        <f>IF('M&amp;VOrç'!G427="","",'M&amp;VOrç'!G427)</f>
        <v/>
      </c>
      <c r="E413" s="437" t="str">
        <f>IF('M&amp;VOrç'!H427="","",'M&amp;VOrç'!H427)</f>
        <v/>
      </c>
      <c r="F413" s="453">
        <f>IF('M&amp;VOrç'!I427="","",'M&amp;VOrç'!I427)</f>
        <v>0</v>
      </c>
      <c r="G413" s="254">
        <f>IF('M&amp;VOrç'!J427="","",'M&amp;VOrç'!J427)</f>
        <v>0</v>
      </c>
      <c r="H413" s="19">
        <f t="shared" si="55"/>
        <v>0</v>
      </c>
      <c r="I413" s="18"/>
      <c r="J413" s="18"/>
      <c r="K413" s="19">
        <f t="shared" si="56"/>
        <v>0</v>
      </c>
    </row>
    <row r="414" spans="2:11" ht="15" customHeight="1" x14ac:dyDescent="0.35">
      <c r="B414" s="38">
        <v>93</v>
      </c>
      <c r="C414" s="436" t="str">
        <f>IF('M&amp;VOrç'!C428="","",'M&amp;VOrç'!C428)</f>
        <v/>
      </c>
      <c r="D414" s="438" t="str">
        <f>IF('M&amp;VOrç'!G428="","",'M&amp;VOrç'!G428)</f>
        <v/>
      </c>
      <c r="E414" s="437" t="str">
        <f>IF('M&amp;VOrç'!H428="","",'M&amp;VOrç'!H428)</f>
        <v/>
      </c>
      <c r="F414" s="453">
        <f>IF('M&amp;VOrç'!I428="","",'M&amp;VOrç'!I428)</f>
        <v>0</v>
      </c>
      <c r="G414" s="254">
        <f>IF('M&amp;VOrç'!J428="","",'M&amp;VOrç'!J428)</f>
        <v>0</v>
      </c>
      <c r="H414" s="19">
        <f t="shared" si="55"/>
        <v>0</v>
      </c>
      <c r="I414" s="18"/>
      <c r="J414" s="18"/>
      <c r="K414" s="19">
        <f t="shared" si="56"/>
        <v>0</v>
      </c>
    </row>
    <row r="415" spans="2:11" ht="15" customHeight="1" x14ac:dyDescent="0.35">
      <c r="B415" s="38">
        <v>94</v>
      </c>
      <c r="C415" s="436" t="str">
        <f>IF('M&amp;VOrç'!C429="","",'M&amp;VOrç'!C429)</f>
        <v/>
      </c>
      <c r="D415" s="438" t="str">
        <f>IF('M&amp;VOrç'!G429="","",'M&amp;VOrç'!G429)</f>
        <v/>
      </c>
      <c r="E415" s="437" t="str">
        <f>IF('M&amp;VOrç'!H429="","",'M&amp;VOrç'!H429)</f>
        <v/>
      </c>
      <c r="F415" s="453">
        <f>IF('M&amp;VOrç'!I429="","",'M&amp;VOrç'!I429)</f>
        <v>0</v>
      </c>
      <c r="G415" s="254">
        <f>IF('M&amp;VOrç'!J429="","",'M&amp;VOrç'!J429)</f>
        <v>0</v>
      </c>
      <c r="H415" s="19">
        <f t="shared" si="55"/>
        <v>0</v>
      </c>
      <c r="I415" s="18"/>
      <c r="J415" s="18"/>
      <c r="K415" s="19">
        <f t="shared" si="56"/>
        <v>0</v>
      </c>
    </row>
    <row r="416" spans="2:11" ht="15" customHeight="1" x14ac:dyDescent="0.35">
      <c r="B416" s="38">
        <v>95</v>
      </c>
      <c r="C416" s="436" t="str">
        <f>IF('M&amp;VOrç'!C430="","",'M&amp;VOrç'!C430)</f>
        <v/>
      </c>
      <c r="D416" s="438" t="str">
        <f>IF('M&amp;VOrç'!G430="","",'M&amp;VOrç'!G430)</f>
        <v/>
      </c>
      <c r="E416" s="437" t="str">
        <f>IF('M&amp;VOrç'!H430="","",'M&amp;VOrç'!H430)</f>
        <v/>
      </c>
      <c r="F416" s="453">
        <f>IF('M&amp;VOrç'!I430="","",'M&amp;VOrç'!I430)</f>
        <v>0</v>
      </c>
      <c r="G416" s="254">
        <f>IF('M&amp;VOrç'!J430="","",'M&amp;VOrç'!J430)</f>
        <v>0</v>
      </c>
      <c r="H416" s="19">
        <f t="shared" si="55"/>
        <v>0</v>
      </c>
      <c r="I416" s="18"/>
      <c r="J416" s="18"/>
      <c r="K416" s="19">
        <f t="shared" si="56"/>
        <v>0</v>
      </c>
    </row>
    <row r="417" spans="2:11" ht="15" customHeight="1" x14ac:dyDescent="0.35">
      <c r="B417" s="38">
        <v>96</v>
      </c>
      <c r="C417" s="436" t="str">
        <f>IF('M&amp;VOrç'!C431="","",'M&amp;VOrç'!C431)</f>
        <v/>
      </c>
      <c r="D417" s="438" t="str">
        <f>IF('M&amp;VOrç'!G431="","",'M&amp;VOrç'!G431)</f>
        <v/>
      </c>
      <c r="E417" s="437" t="str">
        <f>IF('M&amp;VOrç'!H431="","",'M&amp;VOrç'!H431)</f>
        <v/>
      </c>
      <c r="F417" s="453">
        <f>IF('M&amp;VOrç'!I431="","",'M&amp;VOrç'!I431)</f>
        <v>0</v>
      </c>
      <c r="G417" s="254">
        <f>IF('M&amp;VOrç'!J431="","",'M&amp;VOrç'!J431)</f>
        <v>0</v>
      </c>
      <c r="H417" s="19">
        <f t="shared" ref="H417:H420" si="59">K417-I417-J417</f>
        <v>0</v>
      </c>
      <c r="I417" s="18"/>
      <c r="J417" s="18"/>
      <c r="K417" s="19">
        <f t="shared" ref="K417:K420" si="60">F417*G417</f>
        <v>0</v>
      </c>
    </row>
    <row r="418" spans="2:11" ht="15" customHeight="1" x14ac:dyDescent="0.35">
      <c r="B418" s="38">
        <v>97</v>
      </c>
      <c r="C418" s="436" t="str">
        <f>IF('M&amp;VOrç'!C432="","",'M&amp;VOrç'!C432)</f>
        <v/>
      </c>
      <c r="D418" s="438" t="str">
        <f>IF('M&amp;VOrç'!G432="","",'M&amp;VOrç'!G432)</f>
        <v/>
      </c>
      <c r="E418" s="437" t="str">
        <f>IF('M&amp;VOrç'!H432="","",'M&amp;VOrç'!H432)</f>
        <v/>
      </c>
      <c r="F418" s="453">
        <f>IF('M&amp;VOrç'!I432="","",'M&amp;VOrç'!I432)</f>
        <v>0</v>
      </c>
      <c r="G418" s="254">
        <f>IF('M&amp;VOrç'!J432="","",'M&amp;VOrç'!J432)</f>
        <v>0</v>
      </c>
      <c r="H418" s="19">
        <f t="shared" si="59"/>
        <v>0</v>
      </c>
      <c r="I418" s="18"/>
      <c r="J418" s="18"/>
      <c r="K418" s="19">
        <f t="shared" si="60"/>
        <v>0</v>
      </c>
    </row>
    <row r="419" spans="2:11" ht="15" customHeight="1" x14ac:dyDescent="0.35">
      <c r="B419" s="38">
        <v>98</v>
      </c>
      <c r="C419" s="436" t="str">
        <f>IF('M&amp;VOrç'!C433="","",'M&amp;VOrç'!C433)</f>
        <v/>
      </c>
      <c r="D419" s="438" t="str">
        <f>IF('M&amp;VOrç'!G433="","",'M&amp;VOrç'!G433)</f>
        <v/>
      </c>
      <c r="E419" s="437" t="str">
        <f>IF('M&amp;VOrç'!H433="","",'M&amp;VOrç'!H433)</f>
        <v/>
      </c>
      <c r="F419" s="453">
        <f>IF('M&amp;VOrç'!I433="","",'M&amp;VOrç'!I433)</f>
        <v>0</v>
      </c>
      <c r="G419" s="254">
        <f>IF('M&amp;VOrç'!J433="","",'M&amp;VOrç'!J433)</f>
        <v>0</v>
      </c>
      <c r="H419" s="19">
        <f t="shared" si="59"/>
        <v>0</v>
      </c>
      <c r="I419" s="18"/>
      <c r="J419" s="18"/>
      <c r="K419" s="19">
        <f t="shared" si="60"/>
        <v>0</v>
      </c>
    </row>
    <row r="420" spans="2:11" ht="15" customHeight="1" x14ac:dyDescent="0.35">
      <c r="B420" s="38">
        <v>99</v>
      </c>
      <c r="C420" s="436" t="str">
        <f>IF('M&amp;VOrç'!C434="","",'M&amp;VOrç'!C434)</f>
        <v/>
      </c>
      <c r="D420" s="438" t="str">
        <f>IF('M&amp;VOrç'!G434="","",'M&amp;VOrç'!G434)</f>
        <v/>
      </c>
      <c r="E420" s="437" t="str">
        <f>IF('M&amp;VOrç'!H434="","",'M&amp;VOrç'!H434)</f>
        <v/>
      </c>
      <c r="F420" s="453">
        <f>IF('M&amp;VOrç'!I434="","",'M&amp;VOrç'!I434)</f>
        <v>0</v>
      </c>
      <c r="G420" s="254">
        <f>IF('M&amp;VOrç'!J434="","",'M&amp;VOrç'!J434)</f>
        <v>0</v>
      </c>
      <c r="H420" s="19">
        <f t="shared" si="59"/>
        <v>0</v>
      </c>
      <c r="I420" s="18"/>
      <c r="J420" s="18"/>
      <c r="K420" s="19">
        <f t="shared" si="60"/>
        <v>0</v>
      </c>
    </row>
    <row r="421" spans="2:11" ht="15" customHeight="1" x14ac:dyDescent="0.35">
      <c r="B421" s="38">
        <v>100</v>
      </c>
      <c r="C421" s="436" t="str">
        <f>IF('M&amp;VOrç'!C435="","",'M&amp;VOrç'!C435)</f>
        <v/>
      </c>
      <c r="D421" s="438" t="str">
        <f>IF('M&amp;VOrç'!G435="","",'M&amp;VOrç'!G435)</f>
        <v/>
      </c>
      <c r="E421" s="437" t="str">
        <f>IF('M&amp;VOrç'!H435="","",'M&amp;VOrç'!H435)</f>
        <v/>
      </c>
      <c r="F421" s="453">
        <f>IF('M&amp;VOrç'!I435="","",'M&amp;VOrç'!I435)</f>
        <v>0</v>
      </c>
      <c r="G421" s="254">
        <f>IF('M&amp;VOrç'!J435="","",'M&amp;VOrç'!J435)</f>
        <v>0</v>
      </c>
      <c r="H421" s="19">
        <f t="shared" si="47"/>
        <v>0</v>
      </c>
      <c r="I421" s="18"/>
      <c r="J421" s="18"/>
      <c r="K421" s="19">
        <f t="shared" si="48"/>
        <v>0</v>
      </c>
    </row>
    <row r="422" spans="2:11" s="67" customFormat="1" ht="15" customHeight="1" x14ac:dyDescent="0.35">
      <c r="B422" s="69"/>
      <c r="C422" s="74" t="s">
        <v>710</v>
      </c>
      <c r="D422" s="74"/>
      <c r="E422" s="74"/>
      <c r="F422" s="74"/>
      <c r="G422" s="73"/>
      <c r="H422" s="624">
        <f>SUM(H322:H421)</f>
        <v>0</v>
      </c>
      <c r="I422" s="134">
        <f>SUM(I322:I421)</f>
        <v>0</v>
      </c>
      <c r="J422" s="134">
        <f>SUM(J322:J421)</f>
        <v>0</v>
      </c>
      <c r="K422" s="134">
        <f>SUM(K322:K421)</f>
        <v>0</v>
      </c>
    </row>
    <row r="423" spans="2:11" ht="15" customHeight="1" x14ac:dyDescent="0.35">
      <c r="B423" s="442" t="s">
        <v>702</v>
      </c>
      <c r="C423" s="443"/>
      <c r="D423" s="443"/>
      <c r="E423" s="443"/>
      <c r="F423" s="443"/>
      <c r="G423" s="459"/>
      <c r="H423" s="444" t="s">
        <v>99</v>
      </c>
      <c r="I423" s="444"/>
      <c r="J423" s="444"/>
      <c r="K423" s="444"/>
    </row>
    <row r="424" spans="2:11" ht="15" customHeight="1" x14ac:dyDescent="0.35">
      <c r="B424" s="446"/>
      <c r="C424" s="447" t="s">
        <v>95</v>
      </c>
      <c r="D424" s="435" t="s">
        <v>135</v>
      </c>
      <c r="E424" s="435" t="s">
        <v>131</v>
      </c>
      <c r="F424" s="435" t="s">
        <v>130</v>
      </c>
      <c r="G424" s="435" t="s">
        <v>106</v>
      </c>
      <c r="H424" s="435" t="s">
        <v>383</v>
      </c>
      <c r="I424" s="246" t="s">
        <v>137</v>
      </c>
      <c r="J424" s="246" t="s">
        <v>138</v>
      </c>
      <c r="K424" s="247" t="s">
        <v>132</v>
      </c>
    </row>
    <row r="425" spans="2:11" ht="15" customHeight="1" x14ac:dyDescent="0.35">
      <c r="B425" s="38">
        <v>1</v>
      </c>
      <c r="C425" s="436" t="str">
        <f>IF('M&amp;VOrç'!C438="","",'M&amp;VOrç'!C438)</f>
        <v/>
      </c>
      <c r="D425" s="438" t="str">
        <f>IF('M&amp;VOrç'!G438="","",'M&amp;VOrç'!G438)</f>
        <v/>
      </c>
      <c r="E425" s="437" t="str">
        <f>IF('M&amp;VOrç'!H438="","",'M&amp;VOrç'!H438)</f>
        <v/>
      </c>
      <c r="F425" s="453">
        <f>IF('M&amp;VOrç'!I438="","",'M&amp;VOrç'!I438)</f>
        <v>0</v>
      </c>
      <c r="G425" s="254">
        <f>IF('M&amp;VOrç'!J438="","",'M&amp;VOrç'!J438)</f>
        <v>0</v>
      </c>
      <c r="H425" s="19">
        <f>K425-I425-J425</f>
        <v>0</v>
      </c>
      <c r="I425" s="18"/>
      <c r="J425" s="18"/>
      <c r="K425" s="19">
        <f>F425*G425</f>
        <v>0</v>
      </c>
    </row>
    <row r="426" spans="2:11" ht="15" customHeight="1" x14ac:dyDescent="0.35">
      <c r="B426" s="38">
        <v>2</v>
      </c>
      <c r="C426" s="436" t="str">
        <f>IF('M&amp;VOrç'!C439="","",'M&amp;VOrç'!C439)</f>
        <v/>
      </c>
      <c r="D426" s="438" t="str">
        <f>IF('M&amp;VOrç'!G439="","",'M&amp;VOrç'!G439)</f>
        <v/>
      </c>
      <c r="E426" s="437" t="str">
        <f>IF('M&amp;VOrç'!H439="","",'M&amp;VOrç'!H439)</f>
        <v/>
      </c>
      <c r="F426" s="453">
        <f>IF('M&amp;VOrç'!I439="","",'M&amp;VOrç'!I439)</f>
        <v>0</v>
      </c>
      <c r="G426" s="254">
        <f>IF('M&amp;VOrç'!J439="","",'M&amp;VOrç'!J439)</f>
        <v>0</v>
      </c>
      <c r="H426" s="19">
        <f t="shared" ref="H426:H524" si="61">K426-I426-J426</f>
        <v>0</v>
      </c>
      <c r="I426" s="18"/>
      <c r="J426" s="18"/>
      <c r="K426" s="19">
        <f t="shared" ref="K426:K524" si="62">F426*G426</f>
        <v>0</v>
      </c>
    </row>
    <row r="427" spans="2:11" ht="15" customHeight="1" x14ac:dyDescent="0.35">
      <c r="B427" s="38">
        <v>3</v>
      </c>
      <c r="C427" s="436" t="str">
        <f>IF('M&amp;VOrç'!C440="","",'M&amp;VOrç'!C440)</f>
        <v/>
      </c>
      <c r="D427" s="438" t="str">
        <f>IF('M&amp;VOrç'!G440="","",'M&amp;VOrç'!G440)</f>
        <v/>
      </c>
      <c r="E427" s="437" t="str">
        <f>IF('M&amp;VOrç'!H440="","",'M&amp;VOrç'!H440)</f>
        <v/>
      </c>
      <c r="F427" s="453">
        <f>IF('M&amp;VOrç'!I440="","",'M&amp;VOrç'!I440)</f>
        <v>0</v>
      </c>
      <c r="G427" s="254">
        <f>IF('M&amp;VOrç'!J440="","",'M&amp;VOrç'!J440)</f>
        <v>0</v>
      </c>
      <c r="H427" s="19">
        <f t="shared" si="61"/>
        <v>0</v>
      </c>
      <c r="I427" s="18"/>
      <c r="J427" s="18"/>
      <c r="K427" s="19">
        <f t="shared" si="62"/>
        <v>0</v>
      </c>
    </row>
    <row r="428" spans="2:11" ht="15" customHeight="1" x14ac:dyDescent="0.35">
      <c r="B428" s="38">
        <v>4</v>
      </c>
      <c r="C428" s="436" t="str">
        <f>IF('M&amp;VOrç'!C441="","",'M&amp;VOrç'!C441)</f>
        <v/>
      </c>
      <c r="D428" s="438" t="str">
        <f>IF('M&amp;VOrç'!G441="","",'M&amp;VOrç'!G441)</f>
        <v/>
      </c>
      <c r="E428" s="437" t="str">
        <f>IF('M&amp;VOrç'!H441="","",'M&amp;VOrç'!H441)</f>
        <v/>
      </c>
      <c r="F428" s="453">
        <f>IF('M&amp;VOrç'!I441="","",'M&amp;VOrç'!I441)</f>
        <v>0</v>
      </c>
      <c r="G428" s="254">
        <f>IF('M&amp;VOrç'!J441="","",'M&amp;VOrç'!J441)</f>
        <v>0</v>
      </c>
      <c r="H428" s="19">
        <f t="shared" si="61"/>
        <v>0</v>
      </c>
      <c r="I428" s="18"/>
      <c r="J428" s="18"/>
      <c r="K428" s="19">
        <f t="shared" si="62"/>
        <v>0</v>
      </c>
    </row>
    <row r="429" spans="2:11" ht="15" customHeight="1" x14ac:dyDescent="0.35">
      <c r="B429" s="38">
        <v>5</v>
      </c>
      <c r="C429" s="436" t="str">
        <f>IF('M&amp;VOrç'!C442="","",'M&amp;VOrç'!C442)</f>
        <v/>
      </c>
      <c r="D429" s="438" t="str">
        <f>IF('M&amp;VOrç'!G442="","",'M&amp;VOrç'!G442)</f>
        <v/>
      </c>
      <c r="E429" s="437" t="str">
        <f>IF('M&amp;VOrç'!H442="","",'M&amp;VOrç'!H442)</f>
        <v/>
      </c>
      <c r="F429" s="453">
        <f>IF('M&amp;VOrç'!I442="","",'M&amp;VOrç'!I442)</f>
        <v>0</v>
      </c>
      <c r="G429" s="254">
        <f>IF('M&amp;VOrç'!J442="","",'M&amp;VOrç'!J442)</f>
        <v>0</v>
      </c>
      <c r="H429" s="19">
        <f t="shared" si="61"/>
        <v>0</v>
      </c>
      <c r="I429" s="18"/>
      <c r="J429" s="18"/>
      <c r="K429" s="19">
        <f t="shared" si="62"/>
        <v>0</v>
      </c>
    </row>
    <row r="430" spans="2:11" ht="15" customHeight="1" x14ac:dyDescent="0.35">
      <c r="B430" s="38">
        <v>6</v>
      </c>
      <c r="C430" s="436" t="str">
        <f>IF('M&amp;VOrç'!C443="","",'M&amp;VOrç'!C443)</f>
        <v/>
      </c>
      <c r="D430" s="438" t="str">
        <f>IF('M&amp;VOrç'!G443="","",'M&amp;VOrç'!G443)</f>
        <v/>
      </c>
      <c r="E430" s="437" t="str">
        <f>IF('M&amp;VOrç'!H443="","",'M&amp;VOrç'!H443)</f>
        <v/>
      </c>
      <c r="F430" s="453">
        <f>IF('M&amp;VOrç'!I443="","",'M&amp;VOrç'!I443)</f>
        <v>0</v>
      </c>
      <c r="G430" s="254">
        <f>IF('M&amp;VOrç'!J443="","",'M&amp;VOrç'!J443)</f>
        <v>0</v>
      </c>
      <c r="H430" s="19">
        <f t="shared" si="61"/>
        <v>0</v>
      </c>
      <c r="I430" s="18"/>
      <c r="J430" s="18"/>
      <c r="K430" s="19">
        <f t="shared" si="62"/>
        <v>0</v>
      </c>
    </row>
    <row r="431" spans="2:11" ht="15" customHeight="1" x14ac:dyDescent="0.35">
      <c r="B431" s="38">
        <v>7</v>
      </c>
      <c r="C431" s="436" t="str">
        <f>IF('M&amp;VOrç'!C444="","",'M&amp;VOrç'!C444)</f>
        <v/>
      </c>
      <c r="D431" s="438" t="str">
        <f>IF('M&amp;VOrç'!G444="","",'M&amp;VOrç'!G444)</f>
        <v/>
      </c>
      <c r="E431" s="437" t="str">
        <f>IF('M&amp;VOrç'!H444="","",'M&amp;VOrç'!H444)</f>
        <v/>
      </c>
      <c r="F431" s="453">
        <f>IF('M&amp;VOrç'!I444="","",'M&amp;VOrç'!I444)</f>
        <v>0</v>
      </c>
      <c r="G431" s="254">
        <f>IF('M&amp;VOrç'!J444="","",'M&amp;VOrç'!J444)</f>
        <v>0</v>
      </c>
      <c r="H431" s="19">
        <f t="shared" si="61"/>
        <v>0</v>
      </c>
      <c r="I431" s="18"/>
      <c r="J431" s="18"/>
      <c r="K431" s="19">
        <f t="shared" si="62"/>
        <v>0</v>
      </c>
    </row>
    <row r="432" spans="2:11" ht="15" customHeight="1" x14ac:dyDescent="0.35">
      <c r="B432" s="38">
        <v>8</v>
      </c>
      <c r="C432" s="436" t="str">
        <f>IF('M&amp;VOrç'!C445="","",'M&amp;VOrç'!C445)</f>
        <v/>
      </c>
      <c r="D432" s="438" t="str">
        <f>IF('M&amp;VOrç'!G445="","",'M&amp;VOrç'!G445)</f>
        <v/>
      </c>
      <c r="E432" s="437" t="str">
        <f>IF('M&amp;VOrç'!H445="","",'M&amp;VOrç'!H445)</f>
        <v/>
      </c>
      <c r="F432" s="453">
        <f>IF('M&amp;VOrç'!I445="","",'M&amp;VOrç'!I445)</f>
        <v>0</v>
      </c>
      <c r="G432" s="254">
        <f>IF('M&amp;VOrç'!J445="","",'M&amp;VOrç'!J445)</f>
        <v>0</v>
      </c>
      <c r="H432" s="19">
        <f t="shared" si="61"/>
        <v>0</v>
      </c>
      <c r="I432" s="18"/>
      <c r="J432" s="18"/>
      <c r="K432" s="19">
        <f t="shared" si="62"/>
        <v>0</v>
      </c>
    </row>
    <row r="433" spans="2:11" ht="15" customHeight="1" x14ac:dyDescent="0.35">
      <c r="B433" s="38">
        <v>9</v>
      </c>
      <c r="C433" s="436" t="str">
        <f>IF('M&amp;VOrç'!C446="","",'M&amp;VOrç'!C446)</f>
        <v/>
      </c>
      <c r="D433" s="438" t="str">
        <f>IF('M&amp;VOrç'!G446="","",'M&amp;VOrç'!G446)</f>
        <v/>
      </c>
      <c r="E433" s="437" t="str">
        <f>IF('M&amp;VOrç'!H446="","",'M&amp;VOrç'!H446)</f>
        <v/>
      </c>
      <c r="F433" s="453">
        <f>IF('M&amp;VOrç'!I446="","",'M&amp;VOrç'!I446)</f>
        <v>0</v>
      </c>
      <c r="G433" s="254">
        <f>IF('M&amp;VOrç'!J446="","",'M&amp;VOrç'!J446)</f>
        <v>0</v>
      </c>
      <c r="H433" s="19">
        <f t="shared" si="61"/>
        <v>0</v>
      </c>
      <c r="I433" s="18"/>
      <c r="J433" s="18"/>
      <c r="K433" s="19">
        <f t="shared" si="62"/>
        <v>0</v>
      </c>
    </row>
    <row r="434" spans="2:11" ht="15" customHeight="1" x14ac:dyDescent="0.35">
      <c r="B434" s="38">
        <v>10</v>
      </c>
      <c r="C434" s="436" t="str">
        <f>IF('M&amp;VOrç'!C447="","",'M&amp;VOrç'!C447)</f>
        <v/>
      </c>
      <c r="D434" s="438" t="str">
        <f>IF('M&amp;VOrç'!G447="","",'M&amp;VOrç'!G447)</f>
        <v/>
      </c>
      <c r="E434" s="437" t="str">
        <f>IF('M&amp;VOrç'!H447="","",'M&amp;VOrç'!H447)</f>
        <v/>
      </c>
      <c r="F434" s="453">
        <f>IF('M&amp;VOrç'!I447="","",'M&amp;VOrç'!I447)</f>
        <v>0</v>
      </c>
      <c r="G434" s="254">
        <f>IF('M&amp;VOrç'!J447="","",'M&amp;VOrç'!J447)</f>
        <v>0</v>
      </c>
      <c r="H434" s="19">
        <f t="shared" si="61"/>
        <v>0</v>
      </c>
      <c r="I434" s="18"/>
      <c r="J434" s="18"/>
      <c r="K434" s="19">
        <f t="shared" si="62"/>
        <v>0</v>
      </c>
    </row>
    <row r="435" spans="2:11" ht="15" customHeight="1" x14ac:dyDescent="0.35">
      <c r="B435" s="38">
        <v>11</v>
      </c>
      <c r="C435" s="436" t="str">
        <f>IF('M&amp;VOrç'!C448="","",'M&amp;VOrç'!C448)</f>
        <v/>
      </c>
      <c r="D435" s="438" t="str">
        <f>IF('M&amp;VOrç'!G448="","",'M&amp;VOrç'!G448)</f>
        <v/>
      </c>
      <c r="E435" s="437" t="str">
        <f>IF('M&amp;VOrç'!H448="","",'M&amp;VOrç'!H448)</f>
        <v/>
      </c>
      <c r="F435" s="453">
        <f>IF('M&amp;VOrç'!I448="","",'M&amp;VOrç'!I448)</f>
        <v>0</v>
      </c>
      <c r="G435" s="254">
        <f>IF('M&amp;VOrç'!J448="","",'M&amp;VOrç'!J448)</f>
        <v>0</v>
      </c>
      <c r="H435" s="19">
        <f t="shared" si="61"/>
        <v>0</v>
      </c>
      <c r="I435" s="18"/>
      <c r="J435" s="18"/>
      <c r="K435" s="19">
        <f t="shared" si="62"/>
        <v>0</v>
      </c>
    </row>
    <row r="436" spans="2:11" ht="15" customHeight="1" x14ac:dyDescent="0.35">
      <c r="B436" s="38">
        <v>12</v>
      </c>
      <c r="C436" s="436" t="str">
        <f>IF('M&amp;VOrç'!C449="","",'M&amp;VOrç'!C449)</f>
        <v/>
      </c>
      <c r="D436" s="438" t="str">
        <f>IF('M&amp;VOrç'!G449="","",'M&amp;VOrç'!G449)</f>
        <v/>
      </c>
      <c r="E436" s="437" t="str">
        <f>IF('M&amp;VOrç'!H449="","",'M&amp;VOrç'!H449)</f>
        <v/>
      </c>
      <c r="F436" s="453">
        <f>IF('M&amp;VOrç'!I449="","",'M&amp;VOrç'!I449)</f>
        <v>0</v>
      </c>
      <c r="G436" s="254">
        <f>IF('M&amp;VOrç'!J449="","",'M&amp;VOrç'!J449)</f>
        <v>0</v>
      </c>
      <c r="H436" s="19">
        <f t="shared" si="61"/>
        <v>0</v>
      </c>
      <c r="I436" s="18"/>
      <c r="J436" s="18"/>
      <c r="K436" s="19">
        <f t="shared" si="62"/>
        <v>0</v>
      </c>
    </row>
    <row r="437" spans="2:11" ht="15" customHeight="1" x14ac:dyDescent="0.35">
      <c r="B437" s="38">
        <v>13</v>
      </c>
      <c r="C437" s="436" t="str">
        <f>IF('M&amp;VOrç'!C450="","",'M&amp;VOrç'!C450)</f>
        <v/>
      </c>
      <c r="D437" s="438" t="str">
        <f>IF('M&amp;VOrç'!G450="","",'M&amp;VOrç'!G450)</f>
        <v/>
      </c>
      <c r="E437" s="437" t="str">
        <f>IF('M&amp;VOrç'!H450="","",'M&amp;VOrç'!H450)</f>
        <v/>
      </c>
      <c r="F437" s="453">
        <f>IF('M&amp;VOrç'!I450="","",'M&amp;VOrç'!I450)</f>
        <v>0</v>
      </c>
      <c r="G437" s="254">
        <f>IF('M&amp;VOrç'!J450="","",'M&amp;VOrç'!J450)</f>
        <v>0</v>
      </c>
      <c r="H437" s="19">
        <f t="shared" si="61"/>
        <v>0</v>
      </c>
      <c r="I437" s="18"/>
      <c r="J437" s="18"/>
      <c r="K437" s="19">
        <f t="shared" si="62"/>
        <v>0</v>
      </c>
    </row>
    <row r="438" spans="2:11" ht="15" customHeight="1" x14ac:dyDescent="0.35">
      <c r="B438" s="38">
        <v>14</v>
      </c>
      <c r="C438" s="436" t="str">
        <f>IF('M&amp;VOrç'!C451="","",'M&amp;VOrç'!C451)</f>
        <v/>
      </c>
      <c r="D438" s="438" t="str">
        <f>IF('M&amp;VOrç'!G451="","",'M&amp;VOrç'!G451)</f>
        <v/>
      </c>
      <c r="E438" s="437" t="str">
        <f>IF('M&amp;VOrç'!H451="","",'M&amp;VOrç'!H451)</f>
        <v/>
      </c>
      <c r="F438" s="453">
        <f>IF('M&amp;VOrç'!I451="","",'M&amp;VOrç'!I451)</f>
        <v>0</v>
      </c>
      <c r="G438" s="254">
        <f>IF('M&amp;VOrç'!J451="","",'M&amp;VOrç'!J451)</f>
        <v>0</v>
      </c>
      <c r="H438" s="19">
        <f t="shared" si="61"/>
        <v>0</v>
      </c>
      <c r="I438" s="18"/>
      <c r="J438" s="18"/>
      <c r="K438" s="19">
        <f t="shared" si="62"/>
        <v>0</v>
      </c>
    </row>
    <row r="439" spans="2:11" ht="15" customHeight="1" x14ac:dyDescent="0.35">
      <c r="B439" s="38">
        <v>15</v>
      </c>
      <c r="C439" s="436" t="str">
        <f>IF('M&amp;VOrç'!C452="","",'M&amp;VOrç'!C452)</f>
        <v/>
      </c>
      <c r="D439" s="438" t="str">
        <f>IF('M&amp;VOrç'!G452="","",'M&amp;VOrç'!G452)</f>
        <v/>
      </c>
      <c r="E439" s="437" t="str">
        <f>IF('M&amp;VOrç'!H452="","",'M&amp;VOrç'!H452)</f>
        <v/>
      </c>
      <c r="F439" s="453">
        <f>IF('M&amp;VOrç'!I452="","",'M&amp;VOrç'!I452)</f>
        <v>0</v>
      </c>
      <c r="G439" s="254">
        <f>IF('M&amp;VOrç'!J452="","",'M&amp;VOrç'!J452)</f>
        <v>0</v>
      </c>
      <c r="H439" s="19">
        <f t="shared" si="61"/>
        <v>0</v>
      </c>
      <c r="I439" s="18"/>
      <c r="J439" s="18"/>
      <c r="K439" s="19">
        <f t="shared" si="62"/>
        <v>0</v>
      </c>
    </row>
    <row r="440" spans="2:11" ht="15" customHeight="1" x14ac:dyDescent="0.35">
      <c r="B440" s="38">
        <v>16</v>
      </c>
      <c r="C440" s="436" t="str">
        <f>IF('M&amp;VOrç'!C453="","",'M&amp;VOrç'!C453)</f>
        <v/>
      </c>
      <c r="D440" s="438" t="str">
        <f>IF('M&amp;VOrç'!G453="","",'M&amp;VOrç'!G453)</f>
        <v/>
      </c>
      <c r="E440" s="437" t="str">
        <f>IF('M&amp;VOrç'!H453="","",'M&amp;VOrç'!H453)</f>
        <v/>
      </c>
      <c r="F440" s="453">
        <f>IF('M&amp;VOrç'!I453="","",'M&amp;VOrç'!I453)</f>
        <v>0</v>
      </c>
      <c r="G440" s="254">
        <f>IF('M&amp;VOrç'!J453="","",'M&amp;VOrç'!J453)</f>
        <v>0</v>
      </c>
      <c r="H440" s="19">
        <f t="shared" si="61"/>
        <v>0</v>
      </c>
      <c r="I440" s="18"/>
      <c r="J440" s="18"/>
      <c r="K440" s="19">
        <f t="shared" si="62"/>
        <v>0</v>
      </c>
    </row>
    <row r="441" spans="2:11" ht="15" customHeight="1" x14ac:dyDescent="0.35">
      <c r="B441" s="38">
        <v>17</v>
      </c>
      <c r="C441" s="436" t="str">
        <f>IF('M&amp;VOrç'!C454="","",'M&amp;VOrç'!C454)</f>
        <v/>
      </c>
      <c r="D441" s="438" t="str">
        <f>IF('M&amp;VOrç'!G454="","",'M&amp;VOrç'!G454)</f>
        <v/>
      </c>
      <c r="E441" s="437" t="str">
        <f>IF('M&amp;VOrç'!H454="","",'M&amp;VOrç'!H454)</f>
        <v/>
      </c>
      <c r="F441" s="453">
        <f>IF('M&amp;VOrç'!I454="","",'M&amp;VOrç'!I454)</f>
        <v>0</v>
      </c>
      <c r="G441" s="254">
        <f>IF('M&amp;VOrç'!J454="","",'M&amp;VOrç'!J454)</f>
        <v>0</v>
      </c>
      <c r="H441" s="19">
        <f t="shared" ref="H441:H448" si="63">K441-I441-J441</f>
        <v>0</v>
      </c>
      <c r="I441" s="18"/>
      <c r="J441" s="18"/>
      <c r="K441" s="19">
        <f t="shared" ref="K441:K448" si="64">F441*G441</f>
        <v>0</v>
      </c>
    </row>
    <row r="442" spans="2:11" ht="15" customHeight="1" x14ac:dyDescent="0.35">
      <c r="B442" s="38">
        <v>18</v>
      </c>
      <c r="C442" s="436" t="str">
        <f>IF('M&amp;VOrç'!C455="","",'M&amp;VOrç'!C455)</f>
        <v/>
      </c>
      <c r="D442" s="438" t="str">
        <f>IF('M&amp;VOrç'!G455="","",'M&amp;VOrç'!G455)</f>
        <v/>
      </c>
      <c r="E442" s="437" t="str">
        <f>IF('M&amp;VOrç'!H455="","",'M&amp;VOrç'!H455)</f>
        <v/>
      </c>
      <c r="F442" s="453">
        <f>IF('M&amp;VOrç'!I455="","",'M&amp;VOrç'!I455)</f>
        <v>0</v>
      </c>
      <c r="G442" s="254">
        <f>IF('M&amp;VOrç'!J455="","",'M&amp;VOrç'!J455)</f>
        <v>0</v>
      </c>
      <c r="H442" s="19">
        <f t="shared" si="63"/>
        <v>0</v>
      </c>
      <c r="I442" s="18"/>
      <c r="J442" s="18"/>
      <c r="K442" s="19">
        <f t="shared" si="64"/>
        <v>0</v>
      </c>
    </row>
    <row r="443" spans="2:11" ht="15" customHeight="1" x14ac:dyDescent="0.35">
      <c r="B443" s="38">
        <v>19</v>
      </c>
      <c r="C443" s="436" t="str">
        <f>IF('M&amp;VOrç'!C456="","",'M&amp;VOrç'!C456)</f>
        <v/>
      </c>
      <c r="D443" s="438" t="str">
        <f>IF('M&amp;VOrç'!G456="","",'M&amp;VOrç'!G456)</f>
        <v/>
      </c>
      <c r="E443" s="437" t="str">
        <f>IF('M&amp;VOrç'!H456="","",'M&amp;VOrç'!H456)</f>
        <v/>
      </c>
      <c r="F443" s="453">
        <f>IF('M&amp;VOrç'!I456="","",'M&amp;VOrç'!I456)</f>
        <v>0</v>
      </c>
      <c r="G443" s="254">
        <f>IF('M&amp;VOrç'!J456="","",'M&amp;VOrç'!J456)</f>
        <v>0</v>
      </c>
      <c r="H443" s="19">
        <f t="shared" si="63"/>
        <v>0</v>
      </c>
      <c r="I443" s="18"/>
      <c r="J443" s="18"/>
      <c r="K443" s="19">
        <f t="shared" si="64"/>
        <v>0</v>
      </c>
    </row>
    <row r="444" spans="2:11" ht="15" customHeight="1" x14ac:dyDescent="0.35">
      <c r="B444" s="38">
        <v>20</v>
      </c>
      <c r="C444" s="436" t="str">
        <f>IF('M&amp;VOrç'!C457="","",'M&amp;VOrç'!C457)</f>
        <v/>
      </c>
      <c r="D444" s="438" t="str">
        <f>IF('M&amp;VOrç'!G457="","",'M&amp;VOrç'!G457)</f>
        <v/>
      </c>
      <c r="E444" s="437" t="str">
        <f>IF('M&amp;VOrç'!H457="","",'M&amp;VOrç'!H457)</f>
        <v/>
      </c>
      <c r="F444" s="453">
        <f>IF('M&amp;VOrç'!I457="","",'M&amp;VOrç'!I457)</f>
        <v>0</v>
      </c>
      <c r="G444" s="254">
        <f>IF('M&amp;VOrç'!J457="","",'M&amp;VOrç'!J457)</f>
        <v>0</v>
      </c>
      <c r="H444" s="19">
        <f t="shared" si="63"/>
        <v>0</v>
      </c>
      <c r="I444" s="18"/>
      <c r="J444" s="18"/>
      <c r="K444" s="19">
        <f t="shared" si="64"/>
        <v>0</v>
      </c>
    </row>
    <row r="445" spans="2:11" ht="15" customHeight="1" x14ac:dyDescent="0.35">
      <c r="B445" s="38">
        <v>21</v>
      </c>
      <c r="C445" s="436" t="str">
        <f>IF('M&amp;VOrç'!C458="","",'M&amp;VOrç'!C458)</f>
        <v/>
      </c>
      <c r="D445" s="438" t="str">
        <f>IF('M&amp;VOrç'!G458="","",'M&amp;VOrç'!G458)</f>
        <v/>
      </c>
      <c r="E445" s="437" t="str">
        <f>IF('M&amp;VOrç'!H458="","",'M&amp;VOrç'!H458)</f>
        <v/>
      </c>
      <c r="F445" s="453">
        <f>IF('M&amp;VOrç'!I458="","",'M&amp;VOrç'!I458)</f>
        <v>0</v>
      </c>
      <c r="G445" s="254">
        <f>IF('M&amp;VOrç'!J458="","",'M&amp;VOrç'!J458)</f>
        <v>0</v>
      </c>
      <c r="H445" s="19">
        <f t="shared" si="63"/>
        <v>0</v>
      </c>
      <c r="I445" s="18"/>
      <c r="J445" s="18"/>
      <c r="K445" s="19">
        <f t="shared" si="64"/>
        <v>0</v>
      </c>
    </row>
    <row r="446" spans="2:11" ht="15" customHeight="1" x14ac:dyDescent="0.35">
      <c r="B446" s="38">
        <v>22</v>
      </c>
      <c r="C446" s="436" t="str">
        <f>IF('M&amp;VOrç'!C459="","",'M&amp;VOrç'!C459)</f>
        <v/>
      </c>
      <c r="D446" s="438" t="str">
        <f>IF('M&amp;VOrç'!G459="","",'M&amp;VOrç'!G459)</f>
        <v/>
      </c>
      <c r="E446" s="437" t="str">
        <f>IF('M&amp;VOrç'!H459="","",'M&amp;VOrç'!H459)</f>
        <v/>
      </c>
      <c r="F446" s="453">
        <f>IF('M&amp;VOrç'!I459="","",'M&amp;VOrç'!I459)</f>
        <v>0</v>
      </c>
      <c r="G446" s="254">
        <f>IF('M&amp;VOrç'!J459="","",'M&amp;VOrç'!J459)</f>
        <v>0</v>
      </c>
      <c r="H446" s="19">
        <f t="shared" si="63"/>
        <v>0</v>
      </c>
      <c r="I446" s="18"/>
      <c r="J446" s="18"/>
      <c r="K446" s="19">
        <f t="shared" si="64"/>
        <v>0</v>
      </c>
    </row>
    <row r="447" spans="2:11" ht="15" customHeight="1" x14ac:dyDescent="0.35">
      <c r="B447" s="38">
        <v>23</v>
      </c>
      <c r="C447" s="436" t="str">
        <f>IF('M&amp;VOrç'!C460="","",'M&amp;VOrç'!C460)</f>
        <v/>
      </c>
      <c r="D447" s="438" t="str">
        <f>IF('M&amp;VOrç'!G460="","",'M&amp;VOrç'!G460)</f>
        <v/>
      </c>
      <c r="E447" s="437" t="str">
        <f>IF('M&amp;VOrç'!H460="","",'M&amp;VOrç'!H460)</f>
        <v/>
      </c>
      <c r="F447" s="453">
        <f>IF('M&amp;VOrç'!I460="","",'M&amp;VOrç'!I460)</f>
        <v>0</v>
      </c>
      <c r="G447" s="254">
        <f>IF('M&amp;VOrç'!J460="","",'M&amp;VOrç'!J460)</f>
        <v>0</v>
      </c>
      <c r="H447" s="19">
        <f t="shared" si="63"/>
        <v>0</v>
      </c>
      <c r="I447" s="18"/>
      <c r="J447" s="18"/>
      <c r="K447" s="19">
        <f t="shared" si="64"/>
        <v>0</v>
      </c>
    </row>
    <row r="448" spans="2:11" ht="15" customHeight="1" x14ac:dyDescent="0.35">
      <c r="B448" s="38">
        <v>24</v>
      </c>
      <c r="C448" s="436" t="str">
        <f>IF('M&amp;VOrç'!C461="","",'M&amp;VOrç'!C461)</f>
        <v/>
      </c>
      <c r="D448" s="438" t="str">
        <f>IF('M&amp;VOrç'!G461="","",'M&amp;VOrç'!G461)</f>
        <v/>
      </c>
      <c r="E448" s="437" t="str">
        <f>IF('M&amp;VOrç'!H461="","",'M&amp;VOrç'!H461)</f>
        <v/>
      </c>
      <c r="F448" s="453">
        <f>IF('M&amp;VOrç'!I461="","",'M&amp;VOrç'!I461)</f>
        <v>0</v>
      </c>
      <c r="G448" s="254">
        <f>IF('M&amp;VOrç'!J461="","",'M&amp;VOrç'!J461)</f>
        <v>0</v>
      </c>
      <c r="H448" s="19">
        <f t="shared" si="63"/>
        <v>0</v>
      </c>
      <c r="I448" s="18"/>
      <c r="J448" s="18"/>
      <c r="K448" s="19">
        <f t="shared" si="64"/>
        <v>0</v>
      </c>
    </row>
    <row r="449" spans="2:11" ht="15" customHeight="1" x14ac:dyDescent="0.35">
      <c r="B449" s="38">
        <v>25</v>
      </c>
      <c r="C449" s="436" t="str">
        <f>IF('M&amp;VOrç'!C462="","",'M&amp;VOrç'!C462)</f>
        <v/>
      </c>
      <c r="D449" s="438" t="str">
        <f>IF('M&amp;VOrç'!G462="","",'M&amp;VOrç'!G462)</f>
        <v/>
      </c>
      <c r="E449" s="437" t="str">
        <f>IF('M&amp;VOrç'!H462="","",'M&amp;VOrç'!H462)</f>
        <v/>
      </c>
      <c r="F449" s="453">
        <f>IF('M&amp;VOrç'!I462="","",'M&amp;VOrç'!I462)</f>
        <v>0</v>
      </c>
      <c r="G449" s="254">
        <f>IF('M&amp;VOrç'!J462="","",'M&amp;VOrç'!J462)</f>
        <v>0</v>
      </c>
      <c r="H449" s="19">
        <f t="shared" si="61"/>
        <v>0</v>
      </c>
      <c r="I449" s="18"/>
      <c r="J449" s="18"/>
      <c r="K449" s="19">
        <f t="shared" si="62"/>
        <v>0</v>
      </c>
    </row>
    <row r="450" spans="2:11" ht="15" customHeight="1" x14ac:dyDescent="0.35">
      <c r="B450" s="38">
        <v>26</v>
      </c>
      <c r="C450" s="436" t="str">
        <f>IF('M&amp;VOrç'!C463="","",'M&amp;VOrç'!C463)</f>
        <v/>
      </c>
      <c r="D450" s="438" t="str">
        <f>IF('M&amp;VOrç'!G463="","",'M&amp;VOrç'!G463)</f>
        <v/>
      </c>
      <c r="E450" s="437" t="str">
        <f>IF('M&amp;VOrç'!H463="","",'M&amp;VOrç'!H463)</f>
        <v/>
      </c>
      <c r="F450" s="453">
        <f>IF('M&amp;VOrç'!I463="","",'M&amp;VOrç'!I463)</f>
        <v>0</v>
      </c>
      <c r="G450" s="254">
        <f>IF('M&amp;VOrç'!J463="","",'M&amp;VOrç'!J463)</f>
        <v>0</v>
      </c>
      <c r="H450" s="19">
        <f t="shared" ref="H450:H468" si="65">K450-I450-J450</f>
        <v>0</v>
      </c>
      <c r="I450" s="18"/>
      <c r="J450" s="18"/>
      <c r="K450" s="19">
        <f t="shared" ref="K450:K468" si="66">F450*G450</f>
        <v>0</v>
      </c>
    </row>
    <row r="451" spans="2:11" ht="15" customHeight="1" x14ac:dyDescent="0.35">
      <c r="B451" s="38">
        <v>27</v>
      </c>
      <c r="C451" s="436" t="str">
        <f>IF('M&amp;VOrç'!C464="","",'M&amp;VOrç'!C464)</f>
        <v/>
      </c>
      <c r="D451" s="438" t="str">
        <f>IF('M&amp;VOrç'!G464="","",'M&amp;VOrç'!G464)</f>
        <v/>
      </c>
      <c r="E451" s="437" t="str">
        <f>IF('M&amp;VOrç'!H464="","",'M&amp;VOrç'!H464)</f>
        <v/>
      </c>
      <c r="F451" s="453">
        <f>IF('M&amp;VOrç'!I464="","",'M&amp;VOrç'!I464)</f>
        <v>0</v>
      </c>
      <c r="G451" s="254">
        <f>IF('M&amp;VOrç'!J464="","",'M&amp;VOrç'!J464)</f>
        <v>0</v>
      </c>
      <c r="H451" s="19">
        <f t="shared" si="65"/>
        <v>0</v>
      </c>
      <c r="I451" s="18"/>
      <c r="J451" s="18"/>
      <c r="K451" s="19">
        <f t="shared" si="66"/>
        <v>0</v>
      </c>
    </row>
    <row r="452" spans="2:11" ht="15" customHeight="1" x14ac:dyDescent="0.35">
      <c r="B452" s="38">
        <v>28</v>
      </c>
      <c r="C452" s="436" t="str">
        <f>IF('M&amp;VOrç'!C465="","",'M&amp;VOrç'!C465)</f>
        <v/>
      </c>
      <c r="D452" s="438" t="str">
        <f>IF('M&amp;VOrç'!G465="","",'M&amp;VOrç'!G465)</f>
        <v/>
      </c>
      <c r="E452" s="437" t="str">
        <f>IF('M&amp;VOrç'!H465="","",'M&amp;VOrç'!H465)</f>
        <v/>
      </c>
      <c r="F452" s="453">
        <f>IF('M&amp;VOrç'!I465="","",'M&amp;VOrç'!I465)</f>
        <v>0</v>
      </c>
      <c r="G452" s="254">
        <f>IF('M&amp;VOrç'!J465="","",'M&amp;VOrç'!J465)</f>
        <v>0</v>
      </c>
      <c r="H452" s="19">
        <f t="shared" si="65"/>
        <v>0</v>
      </c>
      <c r="I452" s="18"/>
      <c r="J452" s="18"/>
      <c r="K452" s="19">
        <f t="shared" si="66"/>
        <v>0</v>
      </c>
    </row>
    <row r="453" spans="2:11" ht="15" customHeight="1" x14ac:dyDescent="0.35">
      <c r="B453" s="38">
        <v>29</v>
      </c>
      <c r="C453" s="436" t="str">
        <f>IF('M&amp;VOrç'!C466="","",'M&amp;VOrç'!C466)</f>
        <v/>
      </c>
      <c r="D453" s="438" t="str">
        <f>IF('M&amp;VOrç'!G466="","",'M&amp;VOrç'!G466)</f>
        <v/>
      </c>
      <c r="E453" s="437" t="str">
        <f>IF('M&amp;VOrç'!H466="","",'M&amp;VOrç'!H466)</f>
        <v/>
      </c>
      <c r="F453" s="453">
        <f>IF('M&amp;VOrç'!I466="","",'M&amp;VOrç'!I466)</f>
        <v>0</v>
      </c>
      <c r="G453" s="254">
        <f>IF('M&amp;VOrç'!J466="","",'M&amp;VOrç'!J466)</f>
        <v>0</v>
      </c>
      <c r="H453" s="19">
        <f t="shared" si="65"/>
        <v>0</v>
      </c>
      <c r="I453" s="18"/>
      <c r="J453" s="18"/>
      <c r="K453" s="19">
        <f t="shared" si="66"/>
        <v>0</v>
      </c>
    </row>
    <row r="454" spans="2:11" ht="15" customHeight="1" x14ac:dyDescent="0.35">
      <c r="B454" s="38">
        <v>30</v>
      </c>
      <c r="C454" s="436" t="str">
        <f>IF('M&amp;VOrç'!C467="","",'M&amp;VOrç'!C467)</f>
        <v/>
      </c>
      <c r="D454" s="438" t="str">
        <f>IF('M&amp;VOrç'!G467="","",'M&amp;VOrç'!G467)</f>
        <v/>
      </c>
      <c r="E454" s="437" t="str">
        <f>IF('M&amp;VOrç'!H467="","",'M&amp;VOrç'!H467)</f>
        <v/>
      </c>
      <c r="F454" s="453">
        <f>IF('M&amp;VOrç'!I467="","",'M&amp;VOrç'!I467)</f>
        <v>0</v>
      </c>
      <c r="G454" s="254">
        <f>IF('M&amp;VOrç'!J467="","",'M&amp;VOrç'!J467)</f>
        <v>0</v>
      </c>
      <c r="H454" s="19">
        <f t="shared" si="65"/>
        <v>0</v>
      </c>
      <c r="I454" s="18"/>
      <c r="J454" s="18"/>
      <c r="K454" s="19">
        <f t="shared" si="66"/>
        <v>0</v>
      </c>
    </row>
    <row r="455" spans="2:11" ht="15" customHeight="1" x14ac:dyDescent="0.35">
      <c r="B455" s="38">
        <v>31</v>
      </c>
      <c r="C455" s="436" t="str">
        <f>IF('M&amp;VOrç'!C468="","",'M&amp;VOrç'!C468)</f>
        <v/>
      </c>
      <c r="D455" s="438" t="str">
        <f>IF('M&amp;VOrç'!G468="","",'M&amp;VOrç'!G468)</f>
        <v/>
      </c>
      <c r="E455" s="437" t="str">
        <f>IF('M&amp;VOrç'!H468="","",'M&amp;VOrç'!H468)</f>
        <v/>
      </c>
      <c r="F455" s="453">
        <f>IF('M&amp;VOrç'!I468="","",'M&amp;VOrç'!I468)</f>
        <v>0</v>
      </c>
      <c r="G455" s="254">
        <f>IF('M&amp;VOrç'!J468="","",'M&amp;VOrç'!J468)</f>
        <v>0</v>
      </c>
      <c r="H455" s="19">
        <f t="shared" si="65"/>
        <v>0</v>
      </c>
      <c r="I455" s="18"/>
      <c r="J455" s="18"/>
      <c r="K455" s="19">
        <f t="shared" si="66"/>
        <v>0</v>
      </c>
    </row>
    <row r="456" spans="2:11" ht="15" customHeight="1" x14ac:dyDescent="0.35">
      <c r="B456" s="38">
        <v>32</v>
      </c>
      <c r="C456" s="436" t="str">
        <f>IF('M&amp;VOrç'!C469="","",'M&amp;VOrç'!C469)</f>
        <v/>
      </c>
      <c r="D456" s="438" t="str">
        <f>IF('M&amp;VOrç'!G469="","",'M&amp;VOrç'!G469)</f>
        <v/>
      </c>
      <c r="E456" s="437" t="str">
        <f>IF('M&amp;VOrç'!H469="","",'M&amp;VOrç'!H469)</f>
        <v/>
      </c>
      <c r="F456" s="453">
        <f>IF('M&amp;VOrç'!I469="","",'M&amp;VOrç'!I469)</f>
        <v>0</v>
      </c>
      <c r="G456" s="254">
        <f>IF('M&amp;VOrç'!J469="","",'M&amp;VOrç'!J469)</f>
        <v>0</v>
      </c>
      <c r="H456" s="19">
        <f t="shared" si="65"/>
        <v>0</v>
      </c>
      <c r="I456" s="18"/>
      <c r="J456" s="18"/>
      <c r="K456" s="19">
        <f t="shared" si="66"/>
        <v>0</v>
      </c>
    </row>
    <row r="457" spans="2:11" ht="15" customHeight="1" x14ac:dyDescent="0.35">
      <c r="B457" s="38">
        <v>33</v>
      </c>
      <c r="C457" s="436" t="str">
        <f>IF('M&amp;VOrç'!C470="","",'M&amp;VOrç'!C470)</f>
        <v/>
      </c>
      <c r="D457" s="438" t="str">
        <f>IF('M&amp;VOrç'!G470="","",'M&amp;VOrç'!G470)</f>
        <v/>
      </c>
      <c r="E457" s="437" t="str">
        <f>IF('M&amp;VOrç'!H470="","",'M&amp;VOrç'!H470)</f>
        <v/>
      </c>
      <c r="F457" s="453">
        <f>IF('M&amp;VOrç'!I470="","",'M&amp;VOrç'!I470)</f>
        <v>0</v>
      </c>
      <c r="G457" s="254">
        <f>IF('M&amp;VOrç'!J470="","",'M&amp;VOrç'!J470)</f>
        <v>0</v>
      </c>
      <c r="H457" s="19">
        <f t="shared" si="65"/>
        <v>0</v>
      </c>
      <c r="I457" s="18"/>
      <c r="J457" s="18"/>
      <c r="K457" s="19">
        <f t="shared" si="66"/>
        <v>0</v>
      </c>
    </row>
    <row r="458" spans="2:11" ht="15" customHeight="1" x14ac:dyDescent="0.35">
      <c r="B458" s="38">
        <v>34</v>
      </c>
      <c r="C458" s="436" t="str">
        <f>IF('M&amp;VOrç'!C471="","",'M&amp;VOrç'!C471)</f>
        <v/>
      </c>
      <c r="D458" s="438" t="str">
        <f>IF('M&amp;VOrç'!G471="","",'M&amp;VOrç'!G471)</f>
        <v/>
      </c>
      <c r="E458" s="437" t="str">
        <f>IF('M&amp;VOrç'!H471="","",'M&amp;VOrç'!H471)</f>
        <v/>
      </c>
      <c r="F458" s="453">
        <f>IF('M&amp;VOrç'!I471="","",'M&amp;VOrç'!I471)</f>
        <v>0</v>
      </c>
      <c r="G458" s="254">
        <f>IF('M&amp;VOrç'!J471="","",'M&amp;VOrç'!J471)</f>
        <v>0</v>
      </c>
      <c r="H458" s="19">
        <f t="shared" si="65"/>
        <v>0</v>
      </c>
      <c r="I458" s="18"/>
      <c r="J458" s="18"/>
      <c r="K458" s="19">
        <f t="shared" si="66"/>
        <v>0</v>
      </c>
    </row>
    <row r="459" spans="2:11" ht="15" customHeight="1" x14ac:dyDescent="0.35">
      <c r="B459" s="38">
        <v>35</v>
      </c>
      <c r="C459" s="436" t="str">
        <f>IF('M&amp;VOrç'!C472="","",'M&amp;VOrç'!C472)</f>
        <v/>
      </c>
      <c r="D459" s="438" t="str">
        <f>IF('M&amp;VOrç'!G472="","",'M&amp;VOrç'!G472)</f>
        <v/>
      </c>
      <c r="E459" s="437" t="str">
        <f>IF('M&amp;VOrç'!H472="","",'M&amp;VOrç'!H472)</f>
        <v/>
      </c>
      <c r="F459" s="453">
        <f>IF('M&amp;VOrç'!I472="","",'M&amp;VOrç'!I472)</f>
        <v>0</v>
      </c>
      <c r="G459" s="254">
        <f>IF('M&amp;VOrç'!J472="","",'M&amp;VOrç'!J472)</f>
        <v>0</v>
      </c>
      <c r="H459" s="19">
        <f t="shared" si="65"/>
        <v>0</v>
      </c>
      <c r="I459" s="18"/>
      <c r="J459" s="18"/>
      <c r="K459" s="19">
        <f t="shared" si="66"/>
        <v>0</v>
      </c>
    </row>
    <row r="460" spans="2:11" ht="15" customHeight="1" x14ac:dyDescent="0.35">
      <c r="B460" s="38">
        <v>36</v>
      </c>
      <c r="C460" s="436" t="str">
        <f>IF('M&amp;VOrç'!C473="","",'M&amp;VOrç'!C473)</f>
        <v/>
      </c>
      <c r="D460" s="438" t="str">
        <f>IF('M&amp;VOrç'!G473="","",'M&amp;VOrç'!G473)</f>
        <v/>
      </c>
      <c r="E460" s="437" t="str">
        <f>IF('M&amp;VOrç'!H473="","",'M&amp;VOrç'!H473)</f>
        <v/>
      </c>
      <c r="F460" s="453">
        <f>IF('M&amp;VOrç'!I473="","",'M&amp;VOrç'!I473)</f>
        <v>0</v>
      </c>
      <c r="G460" s="254">
        <f>IF('M&amp;VOrç'!J473="","",'M&amp;VOrç'!J473)</f>
        <v>0</v>
      </c>
      <c r="H460" s="19">
        <f t="shared" si="65"/>
        <v>0</v>
      </c>
      <c r="I460" s="18"/>
      <c r="J460" s="18"/>
      <c r="K460" s="19">
        <f t="shared" si="66"/>
        <v>0</v>
      </c>
    </row>
    <row r="461" spans="2:11" ht="15" customHeight="1" x14ac:dyDescent="0.35">
      <c r="B461" s="38">
        <v>37</v>
      </c>
      <c r="C461" s="436" t="str">
        <f>IF('M&amp;VOrç'!C474="","",'M&amp;VOrç'!C474)</f>
        <v/>
      </c>
      <c r="D461" s="438" t="str">
        <f>IF('M&amp;VOrç'!G474="","",'M&amp;VOrç'!G474)</f>
        <v/>
      </c>
      <c r="E461" s="437" t="str">
        <f>IF('M&amp;VOrç'!H474="","",'M&amp;VOrç'!H474)</f>
        <v/>
      </c>
      <c r="F461" s="453">
        <f>IF('M&amp;VOrç'!I474="","",'M&amp;VOrç'!I474)</f>
        <v>0</v>
      </c>
      <c r="G461" s="254">
        <f>IF('M&amp;VOrç'!J474="","",'M&amp;VOrç'!J474)</f>
        <v>0</v>
      </c>
      <c r="H461" s="19">
        <f t="shared" si="65"/>
        <v>0</v>
      </c>
      <c r="I461" s="18"/>
      <c r="J461" s="18"/>
      <c r="K461" s="19">
        <f t="shared" si="66"/>
        <v>0</v>
      </c>
    </row>
    <row r="462" spans="2:11" ht="15" customHeight="1" x14ac:dyDescent="0.35">
      <c r="B462" s="38">
        <v>38</v>
      </c>
      <c r="C462" s="436" t="str">
        <f>IF('M&amp;VOrç'!C475="","",'M&amp;VOrç'!C475)</f>
        <v/>
      </c>
      <c r="D462" s="438" t="str">
        <f>IF('M&amp;VOrç'!G475="","",'M&amp;VOrç'!G475)</f>
        <v/>
      </c>
      <c r="E462" s="437" t="str">
        <f>IF('M&amp;VOrç'!H475="","",'M&amp;VOrç'!H475)</f>
        <v/>
      </c>
      <c r="F462" s="453">
        <f>IF('M&amp;VOrç'!I475="","",'M&amp;VOrç'!I475)</f>
        <v>0</v>
      </c>
      <c r="G462" s="254">
        <f>IF('M&amp;VOrç'!J475="","",'M&amp;VOrç'!J475)</f>
        <v>0</v>
      </c>
      <c r="H462" s="19">
        <f t="shared" si="65"/>
        <v>0</v>
      </c>
      <c r="I462" s="18"/>
      <c r="J462" s="18"/>
      <c r="K462" s="19">
        <f t="shared" si="66"/>
        <v>0</v>
      </c>
    </row>
    <row r="463" spans="2:11" ht="15" customHeight="1" x14ac:dyDescent="0.35">
      <c r="B463" s="38">
        <v>39</v>
      </c>
      <c r="C463" s="436" t="str">
        <f>IF('M&amp;VOrç'!C476="","",'M&amp;VOrç'!C476)</f>
        <v/>
      </c>
      <c r="D463" s="438" t="str">
        <f>IF('M&amp;VOrç'!G476="","",'M&amp;VOrç'!G476)</f>
        <v/>
      </c>
      <c r="E463" s="437" t="str">
        <f>IF('M&amp;VOrç'!H476="","",'M&amp;VOrç'!H476)</f>
        <v/>
      </c>
      <c r="F463" s="453">
        <f>IF('M&amp;VOrç'!I476="","",'M&amp;VOrç'!I476)</f>
        <v>0</v>
      </c>
      <c r="G463" s="254">
        <f>IF('M&amp;VOrç'!J476="","",'M&amp;VOrç'!J476)</f>
        <v>0</v>
      </c>
      <c r="H463" s="19">
        <f t="shared" si="65"/>
        <v>0</v>
      </c>
      <c r="I463" s="18"/>
      <c r="J463" s="18"/>
      <c r="K463" s="19">
        <f t="shared" si="66"/>
        <v>0</v>
      </c>
    </row>
    <row r="464" spans="2:11" ht="15" customHeight="1" x14ac:dyDescent="0.35">
      <c r="B464" s="38">
        <v>40</v>
      </c>
      <c r="C464" s="436" t="str">
        <f>IF('M&amp;VOrç'!C477="","",'M&amp;VOrç'!C477)</f>
        <v/>
      </c>
      <c r="D464" s="438" t="str">
        <f>IF('M&amp;VOrç'!G477="","",'M&amp;VOrç'!G477)</f>
        <v/>
      </c>
      <c r="E464" s="437" t="str">
        <f>IF('M&amp;VOrç'!H477="","",'M&amp;VOrç'!H477)</f>
        <v/>
      </c>
      <c r="F464" s="453">
        <f>IF('M&amp;VOrç'!I477="","",'M&amp;VOrç'!I477)</f>
        <v>0</v>
      </c>
      <c r="G464" s="254">
        <f>IF('M&amp;VOrç'!J477="","",'M&amp;VOrç'!J477)</f>
        <v>0</v>
      </c>
      <c r="H464" s="19">
        <f t="shared" si="65"/>
        <v>0</v>
      </c>
      <c r="I464" s="18"/>
      <c r="J464" s="18"/>
      <c r="K464" s="19">
        <f t="shared" si="66"/>
        <v>0</v>
      </c>
    </row>
    <row r="465" spans="2:11" ht="15" customHeight="1" x14ac:dyDescent="0.35">
      <c r="B465" s="38">
        <v>41</v>
      </c>
      <c r="C465" s="436" t="str">
        <f>IF('M&amp;VOrç'!C478="","",'M&amp;VOrç'!C478)</f>
        <v/>
      </c>
      <c r="D465" s="438" t="str">
        <f>IF('M&amp;VOrç'!G478="","",'M&amp;VOrç'!G478)</f>
        <v/>
      </c>
      <c r="E465" s="437" t="str">
        <f>IF('M&amp;VOrç'!H478="","",'M&amp;VOrç'!H478)</f>
        <v/>
      </c>
      <c r="F465" s="453">
        <f>IF('M&amp;VOrç'!I478="","",'M&amp;VOrç'!I478)</f>
        <v>0</v>
      </c>
      <c r="G465" s="254">
        <f>IF('M&amp;VOrç'!J478="","",'M&amp;VOrç'!J478)</f>
        <v>0</v>
      </c>
      <c r="H465" s="19">
        <f t="shared" si="65"/>
        <v>0</v>
      </c>
      <c r="I465" s="18"/>
      <c r="J465" s="18"/>
      <c r="K465" s="19">
        <f t="shared" si="66"/>
        <v>0</v>
      </c>
    </row>
    <row r="466" spans="2:11" ht="15" customHeight="1" x14ac:dyDescent="0.35">
      <c r="B466" s="38">
        <v>42</v>
      </c>
      <c r="C466" s="436" t="str">
        <f>IF('M&amp;VOrç'!C479="","",'M&amp;VOrç'!C479)</f>
        <v/>
      </c>
      <c r="D466" s="438" t="str">
        <f>IF('M&amp;VOrç'!G479="","",'M&amp;VOrç'!G479)</f>
        <v/>
      </c>
      <c r="E466" s="437" t="str">
        <f>IF('M&amp;VOrç'!H479="","",'M&amp;VOrç'!H479)</f>
        <v/>
      </c>
      <c r="F466" s="453">
        <f>IF('M&amp;VOrç'!I479="","",'M&amp;VOrç'!I479)</f>
        <v>0</v>
      </c>
      <c r="G466" s="254">
        <f>IF('M&amp;VOrç'!J479="","",'M&amp;VOrç'!J479)</f>
        <v>0</v>
      </c>
      <c r="H466" s="19">
        <f t="shared" si="65"/>
        <v>0</v>
      </c>
      <c r="I466" s="18"/>
      <c r="J466" s="18"/>
      <c r="K466" s="19">
        <f t="shared" si="66"/>
        <v>0</v>
      </c>
    </row>
    <row r="467" spans="2:11" ht="15" customHeight="1" x14ac:dyDescent="0.35">
      <c r="B467" s="38">
        <v>43</v>
      </c>
      <c r="C467" s="436" t="str">
        <f>IF('M&amp;VOrç'!C480="","",'M&amp;VOrç'!C480)</f>
        <v/>
      </c>
      <c r="D467" s="438" t="str">
        <f>IF('M&amp;VOrç'!G480="","",'M&amp;VOrç'!G480)</f>
        <v/>
      </c>
      <c r="E467" s="437" t="str">
        <f>IF('M&amp;VOrç'!H480="","",'M&amp;VOrç'!H480)</f>
        <v/>
      </c>
      <c r="F467" s="453">
        <f>IF('M&amp;VOrç'!I480="","",'M&amp;VOrç'!I480)</f>
        <v>0</v>
      </c>
      <c r="G467" s="254">
        <f>IF('M&amp;VOrç'!J480="","",'M&amp;VOrç'!J480)</f>
        <v>0</v>
      </c>
      <c r="H467" s="19">
        <f t="shared" si="65"/>
        <v>0</v>
      </c>
      <c r="I467" s="18"/>
      <c r="J467" s="18"/>
      <c r="K467" s="19">
        <f t="shared" si="66"/>
        <v>0</v>
      </c>
    </row>
    <row r="468" spans="2:11" ht="15" customHeight="1" x14ac:dyDescent="0.35">
      <c r="B468" s="38">
        <v>44</v>
      </c>
      <c r="C468" s="436" t="str">
        <f>IF('M&amp;VOrç'!C481="","",'M&amp;VOrç'!C481)</f>
        <v/>
      </c>
      <c r="D468" s="438" t="str">
        <f>IF('M&amp;VOrç'!G481="","",'M&amp;VOrç'!G481)</f>
        <v/>
      </c>
      <c r="E468" s="437" t="str">
        <f>IF('M&amp;VOrç'!H481="","",'M&amp;VOrç'!H481)</f>
        <v/>
      </c>
      <c r="F468" s="453">
        <f>IF('M&amp;VOrç'!I481="","",'M&amp;VOrç'!I481)</f>
        <v>0</v>
      </c>
      <c r="G468" s="254">
        <f>IF('M&amp;VOrç'!J481="","",'M&amp;VOrç'!J481)</f>
        <v>0</v>
      </c>
      <c r="H468" s="19">
        <f t="shared" si="65"/>
        <v>0</v>
      </c>
      <c r="I468" s="18"/>
      <c r="J468" s="18"/>
      <c r="K468" s="19">
        <f t="shared" si="66"/>
        <v>0</v>
      </c>
    </row>
    <row r="469" spans="2:11" ht="15" customHeight="1" x14ac:dyDescent="0.35">
      <c r="B469" s="38">
        <v>45</v>
      </c>
      <c r="C469" s="436" t="str">
        <f>IF('M&amp;VOrç'!C482="","",'M&amp;VOrç'!C482)</f>
        <v/>
      </c>
      <c r="D469" s="438" t="str">
        <f>IF('M&amp;VOrç'!G482="","",'M&amp;VOrç'!G482)</f>
        <v/>
      </c>
      <c r="E469" s="437" t="str">
        <f>IF('M&amp;VOrç'!H482="","",'M&amp;VOrç'!H482)</f>
        <v/>
      </c>
      <c r="F469" s="453">
        <f>IF('M&amp;VOrç'!I482="","",'M&amp;VOrç'!I482)</f>
        <v>0</v>
      </c>
      <c r="G469" s="254">
        <f>IF('M&amp;VOrç'!J482="","",'M&amp;VOrç'!J482)</f>
        <v>0</v>
      </c>
      <c r="H469" s="19">
        <f t="shared" ref="H469:H518" si="67">K469-I469-J469</f>
        <v>0</v>
      </c>
      <c r="I469" s="18"/>
      <c r="J469" s="18"/>
      <c r="K469" s="19">
        <f t="shared" ref="K469:K518" si="68">F469*G469</f>
        <v>0</v>
      </c>
    </row>
    <row r="470" spans="2:11" ht="15" customHeight="1" x14ac:dyDescent="0.35">
      <c r="B470" s="38">
        <v>46</v>
      </c>
      <c r="C470" s="436" t="str">
        <f>IF('M&amp;VOrç'!C483="","",'M&amp;VOrç'!C483)</f>
        <v/>
      </c>
      <c r="D470" s="438" t="str">
        <f>IF('M&amp;VOrç'!G483="","",'M&amp;VOrç'!G483)</f>
        <v/>
      </c>
      <c r="E470" s="437" t="str">
        <f>IF('M&amp;VOrç'!H483="","",'M&amp;VOrç'!H483)</f>
        <v/>
      </c>
      <c r="F470" s="453">
        <f>IF('M&amp;VOrç'!I483="","",'M&amp;VOrç'!I483)</f>
        <v>0</v>
      </c>
      <c r="G470" s="254">
        <f>IF('M&amp;VOrç'!J483="","",'M&amp;VOrç'!J483)</f>
        <v>0</v>
      </c>
      <c r="H470" s="19">
        <f t="shared" si="67"/>
        <v>0</v>
      </c>
      <c r="I470" s="18"/>
      <c r="J470" s="18"/>
      <c r="K470" s="19">
        <f t="shared" si="68"/>
        <v>0</v>
      </c>
    </row>
    <row r="471" spans="2:11" ht="15" customHeight="1" x14ac:dyDescent="0.35">
      <c r="B471" s="38">
        <v>47</v>
      </c>
      <c r="C471" s="436" t="str">
        <f>IF('M&amp;VOrç'!C484="","",'M&amp;VOrç'!C484)</f>
        <v/>
      </c>
      <c r="D471" s="438" t="str">
        <f>IF('M&amp;VOrç'!G484="","",'M&amp;VOrç'!G484)</f>
        <v/>
      </c>
      <c r="E471" s="437" t="str">
        <f>IF('M&amp;VOrç'!H484="","",'M&amp;VOrç'!H484)</f>
        <v/>
      </c>
      <c r="F471" s="453">
        <f>IF('M&amp;VOrç'!I484="","",'M&amp;VOrç'!I484)</f>
        <v>0</v>
      </c>
      <c r="G471" s="254">
        <f>IF('M&amp;VOrç'!J484="","",'M&amp;VOrç'!J484)</f>
        <v>0</v>
      </c>
      <c r="H471" s="19">
        <f t="shared" si="67"/>
        <v>0</v>
      </c>
      <c r="I471" s="18"/>
      <c r="J471" s="18"/>
      <c r="K471" s="19">
        <f t="shared" si="68"/>
        <v>0</v>
      </c>
    </row>
    <row r="472" spans="2:11" ht="15" customHeight="1" x14ac:dyDescent="0.35">
      <c r="B472" s="38">
        <v>48</v>
      </c>
      <c r="C472" s="436" t="str">
        <f>IF('M&amp;VOrç'!C485="","",'M&amp;VOrç'!C485)</f>
        <v/>
      </c>
      <c r="D472" s="438" t="str">
        <f>IF('M&amp;VOrç'!G485="","",'M&amp;VOrç'!G485)</f>
        <v/>
      </c>
      <c r="E472" s="437" t="str">
        <f>IF('M&amp;VOrç'!H485="","",'M&amp;VOrç'!H485)</f>
        <v/>
      </c>
      <c r="F472" s="453">
        <f>IF('M&amp;VOrç'!I485="","",'M&amp;VOrç'!I485)</f>
        <v>0</v>
      </c>
      <c r="G472" s="254">
        <f>IF('M&amp;VOrç'!J485="","",'M&amp;VOrç'!J485)</f>
        <v>0</v>
      </c>
      <c r="H472" s="19">
        <f t="shared" si="67"/>
        <v>0</v>
      </c>
      <c r="I472" s="18"/>
      <c r="J472" s="18"/>
      <c r="K472" s="19">
        <f t="shared" si="68"/>
        <v>0</v>
      </c>
    </row>
    <row r="473" spans="2:11" ht="15" customHeight="1" x14ac:dyDescent="0.35">
      <c r="B473" s="38">
        <v>49</v>
      </c>
      <c r="C473" s="436" t="str">
        <f>IF('M&amp;VOrç'!C486="","",'M&amp;VOrç'!C486)</f>
        <v/>
      </c>
      <c r="D473" s="438" t="str">
        <f>IF('M&amp;VOrç'!G486="","",'M&amp;VOrç'!G486)</f>
        <v/>
      </c>
      <c r="E473" s="437" t="str">
        <f>IF('M&amp;VOrç'!H486="","",'M&amp;VOrç'!H486)</f>
        <v/>
      </c>
      <c r="F473" s="453">
        <f>IF('M&amp;VOrç'!I486="","",'M&amp;VOrç'!I486)</f>
        <v>0</v>
      </c>
      <c r="G473" s="254">
        <f>IF('M&amp;VOrç'!J486="","",'M&amp;VOrç'!J486)</f>
        <v>0</v>
      </c>
      <c r="H473" s="19">
        <f t="shared" si="67"/>
        <v>0</v>
      </c>
      <c r="I473" s="18"/>
      <c r="J473" s="18"/>
      <c r="K473" s="19">
        <f t="shared" si="68"/>
        <v>0</v>
      </c>
    </row>
    <row r="474" spans="2:11" ht="15" customHeight="1" x14ac:dyDescent="0.35">
      <c r="B474" s="38">
        <v>50</v>
      </c>
      <c r="C474" s="436" t="str">
        <f>IF('M&amp;VOrç'!C487="","",'M&amp;VOrç'!C487)</f>
        <v/>
      </c>
      <c r="D474" s="438" t="str">
        <f>IF('M&amp;VOrç'!G487="","",'M&amp;VOrç'!G487)</f>
        <v/>
      </c>
      <c r="E474" s="437" t="str">
        <f>IF('M&amp;VOrç'!H487="","",'M&amp;VOrç'!H487)</f>
        <v/>
      </c>
      <c r="F474" s="453">
        <f>IF('M&amp;VOrç'!I487="","",'M&amp;VOrç'!I487)</f>
        <v>0</v>
      </c>
      <c r="G474" s="254">
        <f>IF('M&amp;VOrç'!J487="","",'M&amp;VOrç'!J487)</f>
        <v>0</v>
      </c>
      <c r="H474" s="19">
        <f t="shared" ref="H474:H475" si="69">K474-I474-J474</f>
        <v>0</v>
      </c>
      <c r="I474" s="18"/>
      <c r="J474" s="18"/>
      <c r="K474" s="19">
        <f t="shared" ref="K474:K475" si="70">F474*G474</f>
        <v>0</v>
      </c>
    </row>
    <row r="475" spans="2:11" ht="15" customHeight="1" x14ac:dyDescent="0.35">
      <c r="B475" s="38">
        <v>51</v>
      </c>
      <c r="C475" s="436" t="str">
        <f>IF('M&amp;VOrç'!C488="","",'M&amp;VOrç'!C488)</f>
        <v/>
      </c>
      <c r="D475" s="438" t="str">
        <f>IF('M&amp;VOrç'!G488="","",'M&amp;VOrç'!G488)</f>
        <v/>
      </c>
      <c r="E475" s="437" t="str">
        <f>IF('M&amp;VOrç'!H488="","",'M&amp;VOrç'!H488)</f>
        <v/>
      </c>
      <c r="F475" s="453">
        <f>IF('M&amp;VOrç'!I488="","",'M&amp;VOrç'!I488)</f>
        <v>0</v>
      </c>
      <c r="G475" s="254">
        <f>IF('M&amp;VOrç'!J488="","",'M&amp;VOrç'!J488)</f>
        <v>0</v>
      </c>
      <c r="H475" s="19">
        <f t="shared" si="69"/>
        <v>0</v>
      </c>
      <c r="I475" s="18"/>
      <c r="J475" s="18"/>
      <c r="K475" s="19">
        <f t="shared" si="70"/>
        <v>0</v>
      </c>
    </row>
    <row r="476" spans="2:11" ht="15" customHeight="1" x14ac:dyDescent="0.35">
      <c r="B476" s="38">
        <v>52</v>
      </c>
      <c r="C476" s="436" t="str">
        <f>IF('M&amp;VOrç'!C489="","",'M&amp;VOrç'!C489)</f>
        <v/>
      </c>
      <c r="D476" s="438" t="str">
        <f>IF('M&amp;VOrç'!G489="","",'M&amp;VOrç'!G489)</f>
        <v/>
      </c>
      <c r="E476" s="437" t="str">
        <f>IF('M&amp;VOrç'!H489="","",'M&amp;VOrç'!H489)</f>
        <v/>
      </c>
      <c r="F476" s="453">
        <f>IF('M&amp;VOrç'!I489="","",'M&amp;VOrç'!I489)</f>
        <v>0</v>
      </c>
      <c r="G476" s="254">
        <f>IF('M&amp;VOrç'!J489="","",'M&amp;VOrç'!J489)</f>
        <v>0</v>
      </c>
      <c r="H476" s="19">
        <f t="shared" si="67"/>
        <v>0</v>
      </c>
      <c r="I476" s="18"/>
      <c r="J476" s="18"/>
      <c r="K476" s="19">
        <f t="shared" si="68"/>
        <v>0</v>
      </c>
    </row>
    <row r="477" spans="2:11" ht="15" customHeight="1" x14ac:dyDescent="0.35">
      <c r="B477" s="38">
        <v>53</v>
      </c>
      <c r="C477" s="436" t="str">
        <f>IF('M&amp;VOrç'!C490="","",'M&amp;VOrç'!C490)</f>
        <v/>
      </c>
      <c r="D477" s="438" t="str">
        <f>IF('M&amp;VOrç'!G490="","",'M&amp;VOrç'!G490)</f>
        <v/>
      </c>
      <c r="E477" s="437" t="str">
        <f>IF('M&amp;VOrç'!H490="","",'M&amp;VOrç'!H490)</f>
        <v/>
      </c>
      <c r="F477" s="453">
        <f>IF('M&amp;VOrç'!I490="","",'M&amp;VOrç'!I490)</f>
        <v>0</v>
      </c>
      <c r="G477" s="254">
        <f>IF('M&amp;VOrç'!J490="","",'M&amp;VOrç'!J490)</f>
        <v>0</v>
      </c>
      <c r="H477" s="19">
        <f t="shared" si="67"/>
        <v>0</v>
      </c>
      <c r="I477" s="18"/>
      <c r="J477" s="18"/>
      <c r="K477" s="19">
        <f t="shared" si="68"/>
        <v>0</v>
      </c>
    </row>
    <row r="478" spans="2:11" ht="15" customHeight="1" x14ac:dyDescent="0.35">
      <c r="B478" s="38">
        <v>54</v>
      </c>
      <c r="C478" s="436" t="str">
        <f>IF('M&amp;VOrç'!C491="","",'M&amp;VOrç'!C491)</f>
        <v/>
      </c>
      <c r="D478" s="438" t="str">
        <f>IF('M&amp;VOrç'!G491="","",'M&amp;VOrç'!G491)</f>
        <v/>
      </c>
      <c r="E478" s="437" t="str">
        <f>IF('M&amp;VOrç'!H491="","",'M&amp;VOrç'!H491)</f>
        <v/>
      </c>
      <c r="F478" s="453">
        <f>IF('M&amp;VOrç'!I491="","",'M&amp;VOrç'!I491)</f>
        <v>0</v>
      </c>
      <c r="G478" s="254">
        <f>IF('M&amp;VOrç'!J491="","",'M&amp;VOrç'!J491)</f>
        <v>0</v>
      </c>
      <c r="H478" s="19">
        <f t="shared" si="67"/>
        <v>0</v>
      </c>
      <c r="I478" s="18"/>
      <c r="J478" s="18"/>
      <c r="K478" s="19">
        <f t="shared" si="68"/>
        <v>0</v>
      </c>
    </row>
    <row r="479" spans="2:11" ht="15" customHeight="1" x14ac:dyDescent="0.35">
      <c r="B479" s="38">
        <v>55</v>
      </c>
      <c r="C479" s="436" t="str">
        <f>IF('M&amp;VOrç'!C492="","",'M&amp;VOrç'!C492)</f>
        <v/>
      </c>
      <c r="D479" s="438" t="str">
        <f>IF('M&amp;VOrç'!G492="","",'M&amp;VOrç'!G492)</f>
        <v/>
      </c>
      <c r="E479" s="437" t="str">
        <f>IF('M&amp;VOrç'!H492="","",'M&amp;VOrç'!H492)</f>
        <v/>
      </c>
      <c r="F479" s="453">
        <f>IF('M&amp;VOrç'!I492="","",'M&amp;VOrç'!I492)</f>
        <v>0</v>
      </c>
      <c r="G479" s="254">
        <f>IF('M&amp;VOrç'!J492="","",'M&amp;VOrç'!J492)</f>
        <v>0</v>
      </c>
      <c r="H479" s="19">
        <f t="shared" si="67"/>
        <v>0</v>
      </c>
      <c r="I479" s="18"/>
      <c r="J479" s="18"/>
      <c r="K479" s="19">
        <f t="shared" si="68"/>
        <v>0</v>
      </c>
    </row>
    <row r="480" spans="2:11" ht="15" customHeight="1" x14ac:dyDescent="0.35">
      <c r="B480" s="38">
        <v>56</v>
      </c>
      <c r="C480" s="436" t="str">
        <f>IF('M&amp;VOrç'!C493="","",'M&amp;VOrç'!C493)</f>
        <v/>
      </c>
      <c r="D480" s="438" t="str">
        <f>IF('M&amp;VOrç'!G493="","",'M&amp;VOrç'!G493)</f>
        <v/>
      </c>
      <c r="E480" s="437" t="str">
        <f>IF('M&amp;VOrç'!H493="","",'M&amp;VOrç'!H493)</f>
        <v/>
      </c>
      <c r="F480" s="453">
        <f>IF('M&amp;VOrç'!I493="","",'M&amp;VOrç'!I493)</f>
        <v>0</v>
      </c>
      <c r="G480" s="254">
        <f>IF('M&amp;VOrç'!J493="","",'M&amp;VOrç'!J493)</f>
        <v>0</v>
      </c>
      <c r="H480" s="19">
        <f t="shared" si="67"/>
        <v>0</v>
      </c>
      <c r="I480" s="18"/>
      <c r="J480" s="18"/>
      <c r="K480" s="19">
        <f t="shared" si="68"/>
        <v>0</v>
      </c>
    </row>
    <row r="481" spans="2:11" ht="15" customHeight="1" x14ac:dyDescent="0.35">
      <c r="B481" s="38">
        <v>57</v>
      </c>
      <c r="C481" s="436" t="str">
        <f>IF('M&amp;VOrç'!C494="","",'M&amp;VOrç'!C494)</f>
        <v/>
      </c>
      <c r="D481" s="438" t="str">
        <f>IF('M&amp;VOrç'!G494="","",'M&amp;VOrç'!G494)</f>
        <v/>
      </c>
      <c r="E481" s="437" t="str">
        <f>IF('M&amp;VOrç'!H494="","",'M&amp;VOrç'!H494)</f>
        <v/>
      </c>
      <c r="F481" s="453">
        <f>IF('M&amp;VOrç'!I494="","",'M&amp;VOrç'!I494)</f>
        <v>0</v>
      </c>
      <c r="G481" s="254">
        <f>IF('M&amp;VOrç'!J494="","",'M&amp;VOrç'!J494)</f>
        <v>0</v>
      </c>
      <c r="H481" s="19">
        <f t="shared" si="67"/>
        <v>0</v>
      </c>
      <c r="I481" s="18"/>
      <c r="J481" s="18"/>
      <c r="K481" s="19">
        <f t="shared" si="68"/>
        <v>0</v>
      </c>
    </row>
    <row r="482" spans="2:11" ht="15" customHeight="1" x14ac:dyDescent="0.35">
      <c r="B482" s="38">
        <v>58</v>
      </c>
      <c r="C482" s="436" t="str">
        <f>IF('M&amp;VOrç'!C495="","",'M&amp;VOrç'!C495)</f>
        <v/>
      </c>
      <c r="D482" s="438" t="str">
        <f>IF('M&amp;VOrç'!G495="","",'M&amp;VOrç'!G495)</f>
        <v/>
      </c>
      <c r="E482" s="437" t="str">
        <f>IF('M&amp;VOrç'!H495="","",'M&amp;VOrç'!H495)</f>
        <v/>
      </c>
      <c r="F482" s="453">
        <f>IF('M&amp;VOrç'!I495="","",'M&amp;VOrç'!I495)</f>
        <v>0</v>
      </c>
      <c r="G482" s="254">
        <f>IF('M&amp;VOrç'!J495="","",'M&amp;VOrç'!J495)</f>
        <v>0</v>
      </c>
      <c r="H482" s="19">
        <f t="shared" si="67"/>
        <v>0</v>
      </c>
      <c r="I482" s="18"/>
      <c r="J482" s="18"/>
      <c r="K482" s="19">
        <f t="shared" si="68"/>
        <v>0</v>
      </c>
    </row>
    <row r="483" spans="2:11" ht="15" customHeight="1" x14ac:dyDescent="0.35">
      <c r="B483" s="38">
        <v>59</v>
      </c>
      <c r="C483" s="436" t="str">
        <f>IF('M&amp;VOrç'!C496="","",'M&amp;VOrç'!C496)</f>
        <v/>
      </c>
      <c r="D483" s="438" t="str">
        <f>IF('M&amp;VOrç'!G496="","",'M&amp;VOrç'!G496)</f>
        <v/>
      </c>
      <c r="E483" s="437" t="str">
        <f>IF('M&amp;VOrç'!H496="","",'M&amp;VOrç'!H496)</f>
        <v/>
      </c>
      <c r="F483" s="453">
        <f>IF('M&amp;VOrç'!I496="","",'M&amp;VOrç'!I496)</f>
        <v>0</v>
      </c>
      <c r="G483" s="254">
        <f>IF('M&amp;VOrç'!J496="","",'M&amp;VOrç'!J496)</f>
        <v>0</v>
      </c>
      <c r="H483" s="19">
        <f t="shared" si="67"/>
        <v>0</v>
      </c>
      <c r="I483" s="18"/>
      <c r="J483" s="18"/>
      <c r="K483" s="19">
        <f t="shared" si="68"/>
        <v>0</v>
      </c>
    </row>
    <row r="484" spans="2:11" ht="15" customHeight="1" x14ac:dyDescent="0.35">
      <c r="B484" s="38">
        <v>60</v>
      </c>
      <c r="C484" s="436" t="str">
        <f>IF('M&amp;VOrç'!C497="","",'M&amp;VOrç'!C497)</f>
        <v/>
      </c>
      <c r="D484" s="438" t="str">
        <f>IF('M&amp;VOrç'!G497="","",'M&amp;VOrç'!G497)</f>
        <v/>
      </c>
      <c r="E484" s="437" t="str">
        <f>IF('M&amp;VOrç'!H497="","",'M&amp;VOrç'!H497)</f>
        <v/>
      </c>
      <c r="F484" s="453">
        <f>IF('M&amp;VOrç'!I497="","",'M&amp;VOrç'!I497)</f>
        <v>0</v>
      </c>
      <c r="G484" s="254">
        <f>IF('M&amp;VOrç'!J497="","",'M&amp;VOrç'!J497)</f>
        <v>0</v>
      </c>
      <c r="H484" s="19">
        <f t="shared" si="67"/>
        <v>0</v>
      </c>
      <c r="I484" s="18"/>
      <c r="J484" s="18"/>
      <c r="K484" s="19">
        <f t="shared" si="68"/>
        <v>0</v>
      </c>
    </row>
    <row r="485" spans="2:11" ht="15" customHeight="1" x14ac:dyDescent="0.35">
      <c r="B485" s="38">
        <v>61</v>
      </c>
      <c r="C485" s="436" t="str">
        <f>IF('M&amp;VOrç'!C498="","",'M&amp;VOrç'!C498)</f>
        <v/>
      </c>
      <c r="D485" s="438" t="str">
        <f>IF('M&amp;VOrç'!G498="","",'M&amp;VOrç'!G498)</f>
        <v/>
      </c>
      <c r="E485" s="437" t="str">
        <f>IF('M&amp;VOrç'!H498="","",'M&amp;VOrç'!H498)</f>
        <v/>
      </c>
      <c r="F485" s="453">
        <f>IF('M&amp;VOrç'!I498="","",'M&amp;VOrç'!I498)</f>
        <v>0</v>
      </c>
      <c r="G485" s="254">
        <f>IF('M&amp;VOrç'!J498="","",'M&amp;VOrç'!J498)</f>
        <v>0</v>
      </c>
      <c r="H485" s="19">
        <f t="shared" si="67"/>
        <v>0</v>
      </c>
      <c r="I485" s="18"/>
      <c r="J485" s="18"/>
      <c r="K485" s="19">
        <f t="shared" si="68"/>
        <v>0</v>
      </c>
    </row>
    <row r="486" spans="2:11" ht="15" customHeight="1" x14ac:dyDescent="0.35">
      <c r="B486" s="38">
        <v>62</v>
      </c>
      <c r="C486" s="436" t="str">
        <f>IF('M&amp;VOrç'!C499="","",'M&amp;VOrç'!C499)</f>
        <v/>
      </c>
      <c r="D486" s="438" t="str">
        <f>IF('M&amp;VOrç'!G499="","",'M&amp;VOrç'!G499)</f>
        <v/>
      </c>
      <c r="E486" s="437" t="str">
        <f>IF('M&amp;VOrç'!H499="","",'M&amp;VOrç'!H499)</f>
        <v/>
      </c>
      <c r="F486" s="453">
        <f>IF('M&amp;VOrç'!I499="","",'M&amp;VOrç'!I499)</f>
        <v>0</v>
      </c>
      <c r="G486" s="254">
        <f>IF('M&amp;VOrç'!J499="","",'M&amp;VOrç'!J499)</f>
        <v>0</v>
      </c>
      <c r="H486" s="19">
        <f t="shared" si="67"/>
        <v>0</v>
      </c>
      <c r="I486" s="18"/>
      <c r="J486" s="18"/>
      <c r="K486" s="19">
        <f t="shared" si="68"/>
        <v>0</v>
      </c>
    </row>
    <row r="487" spans="2:11" ht="15" customHeight="1" x14ac:dyDescent="0.35">
      <c r="B487" s="38">
        <v>63</v>
      </c>
      <c r="C487" s="436" t="str">
        <f>IF('M&amp;VOrç'!C500="","",'M&amp;VOrç'!C500)</f>
        <v/>
      </c>
      <c r="D487" s="438" t="str">
        <f>IF('M&amp;VOrç'!G500="","",'M&amp;VOrç'!G500)</f>
        <v/>
      </c>
      <c r="E487" s="437" t="str">
        <f>IF('M&amp;VOrç'!H500="","",'M&amp;VOrç'!H500)</f>
        <v/>
      </c>
      <c r="F487" s="453">
        <f>IF('M&amp;VOrç'!I500="","",'M&amp;VOrç'!I500)</f>
        <v>0</v>
      </c>
      <c r="G487" s="254">
        <f>IF('M&amp;VOrç'!J500="","",'M&amp;VOrç'!J500)</f>
        <v>0</v>
      </c>
      <c r="H487" s="19">
        <f t="shared" si="67"/>
        <v>0</v>
      </c>
      <c r="I487" s="18"/>
      <c r="J487" s="18"/>
      <c r="K487" s="19">
        <f t="shared" si="68"/>
        <v>0</v>
      </c>
    </row>
    <row r="488" spans="2:11" ht="15" customHeight="1" x14ac:dyDescent="0.35">
      <c r="B488" s="38">
        <v>64</v>
      </c>
      <c r="C488" s="436" t="str">
        <f>IF('M&amp;VOrç'!C501="","",'M&amp;VOrç'!C501)</f>
        <v/>
      </c>
      <c r="D488" s="438" t="str">
        <f>IF('M&amp;VOrç'!G501="","",'M&amp;VOrç'!G501)</f>
        <v/>
      </c>
      <c r="E488" s="437" t="str">
        <f>IF('M&amp;VOrç'!H501="","",'M&amp;VOrç'!H501)</f>
        <v/>
      </c>
      <c r="F488" s="453">
        <f>IF('M&amp;VOrç'!I501="","",'M&amp;VOrç'!I501)</f>
        <v>0</v>
      </c>
      <c r="G488" s="254">
        <f>IF('M&amp;VOrç'!J501="","",'M&amp;VOrç'!J501)</f>
        <v>0</v>
      </c>
      <c r="H488" s="19">
        <f t="shared" si="67"/>
        <v>0</v>
      </c>
      <c r="I488" s="18"/>
      <c r="J488" s="18"/>
      <c r="K488" s="19">
        <f t="shared" si="68"/>
        <v>0</v>
      </c>
    </row>
    <row r="489" spans="2:11" ht="15" customHeight="1" x14ac:dyDescent="0.35">
      <c r="B489" s="38">
        <v>65</v>
      </c>
      <c r="C489" s="436" t="str">
        <f>IF('M&amp;VOrç'!C502="","",'M&amp;VOrç'!C502)</f>
        <v/>
      </c>
      <c r="D489" s="438" t="str">
        <f>IF('M&amp;VOrç'!G502="","",'M&amp;VOrç'!G502)</f>
        <v/>
      </c>
      <c r="E489" s="437" t="str">
        <f>IF('M&amp;VOrç'!H502="","",'M&amp;VOrç'!H502)</f>
        <v/>
      </c>
      <c r="F489" s="453">
        <f>IF('M&amp;VOrç'!I502="","",'M&amp;VOrç'!I502)</f>
        <v>0</v>
      </c>
      <c r="G489" s="254">
        <f>IF('M&amp;VOrç'!J502="","",'M&amp;VOrç'!J502)</f>
        <v>0</v>
      </c>
      <c r="H489" s="19">
        <f t="shared" si="67"/>
        <v>0</v>
      </c>
      <c r="I489" s="18"/>
      <c r="J489" s="18"/>
      <c r="K489" s="19">
        <f t="shared" si="68"/>
        <v>0</v>
      </c>
    </row>
    <row r="490" spans="2:11" ht="15" customHeight="1" x14ac:dyDescent="0.35">
      <c r="B490" s="38">
        <v>66</v>
      </c>
      <c r="C490" s="436" t="str">
        <f>IF('M&amp;VOrç'!C503="","",'M&amp;VOrç'!C503)</f>
        <v/>
      </c>
      <c r="D490" s="438" t="str">
        <f>IF('M&amp;VOrç'!G503="","",'M&amp;VOrç'!G503)</f>
        <v/>
      </c>
      <c r="E490" s="437" t="str">
        <f>IF('M&amp;VOrç'!H503="","",'M&amp;VOrç'!H503)</f>
        <v/>
      </c>
      <c r="F490" s="453">
        <f>IF('M&amp;VOrç'!I503="","",'M&amp;VOrç'!I503)</f>
        <v>0</v>
      </c>
      <c r="G490" s="254">
        <f>IF('M&amp;VOrç'!J503="","",'M&amp;VOrç'!J503)</f>
        <v>0</v>
      </c>
      <c r="H490" s="19">
        <f t="shared" si="67"/>
        <v>0</v>
      </c>
      <c r="I490" s="18"/>
      <c r="J490" s="18"/>
      <c r="K490" s="19">
        <f t="shared" si="68"/>
        <v>0</v>
      </c>
    </row>
    <row r="491" spans="2:11" ht="15" customHeight="1" x14ac:dyDescent="0.35">
      <c r="B491" s="38">
        <v>67</v>
      </c>
      <c r="C491" s="436" t="str">
        <f>IF('M&amp;VOrç'!C504="","",'M&amp;VOrç'!C504)</f>
        <v/>
      </c>
      <c r="D491" s="438" t="str">
        <f>IF('M&amp;VOrç'!G504="","",'M&amp;VOrç'!G504)</f>
        <v/>
      </c>
      <c r="E491" s="437" t="str">
        <f>IF('M&amp;VOrç'!H504="","",'M&amp;VOrç'!H504)</f>
        <v/>
      </c>
      <c r="F491" s="453">
        <f>IF('M&amp;VOrç'!I504="","",'M&amp;VOrç'!I504)</f>
        <v>0</v>
      </c>
      <c r="G491" s="254">
        <f>IF('M&amp;VOrç'!J504="","",'M&amp;VOrç'!J504)</f>
        <v>0</v>
      </c>
      <c r="H491" s="19">
        <f t="shared" si="67"/>
        <v>0</v>
      </c>
      <c r="I491" s="18"/>
      <c r="J491" s="18"/>
      <c r="K491" s="19">
        <f t="shared" si="68"/>
        <v>0</v>
      </c>
    </row>
    <row r="492" spans="2:11" ht="15" customHeight="1" x14ac:dyDescent="0.35">
      <c r="B492" s="38">
        <v>68</v>
      </c>
      <c r="C492" s="436" t="str">
        <f>IF('M&amp;VOrç'!C505="","",'M&amp;VOrç'!C505)</f>
        <v/>
      </c>
      <c r="D492" s="438" t="str">
        <f>IF('M&amp;VOrç'!G505="","",'M&amp;VOrç'!G505)</f>
        <v/>
      </c>
      <c r="E492" s="437" t="str">
        <f>IF('M&amp;VOrç'!H505="","",'M&amp;VOrç'!H505)</f>
        <v/>
      </c>
      <c r="F492" s="453">
        <f>IF('M&amp;VOrç'!I505="","",'M&amp;VOrç'!I505)</f>
        <v>0</v>
      </c>
      <c r="G492" s="254">
        <f>IF('M&amp;VOrç'!J505="","",'M&amp;VOrç'!J505)</f>
        <v>0</v>
      </c>
      <c r="H492" s="19">
        <f t="shared" si="67"/>
        <v>0</v>
      </c>
      <c r="I492" s="18"/>
      <c r="J492" s="18"/>
      <c r="K492" s="19">
        <f t="shared" si="68"/>
        <v>0</v>
      </c>
    </row>
    <row r="493" spans="2:11" ht="15" customHeight="1" x14ac:dyDescent="0.35">
      <c r="B493" s="38">
        <v>69</v>
      </c>
      <c r="C493" s="436" t="str">
        <f>IF('M&amp;VOrç'!C506="","",'M&amp;VOrç'!C506)</f>
        <v/>
      </c>
      <c r="D493" s="438" t="str">
        <f>IF('M&amp;VOrç'!G506="","",'M&amp;VOrç'!G506)</f>
        <v/>
      </c>
      <c r="E493" s="437" t="str">
        <f>IF('M&amp;VOrç'!H506="","",'M&amp;VOrç'!H506)</f>
        <v/>
      </c>
      <c r="F493" s="453">
        <f>IF('M&amp;VOrç'!I506="","",'M&amp;VOrç'!I506)</f>
        <v>0</v>
      </c>
      <c r="G493" s="254">
        <f>IF('M&amp;VOrç'!J506="","",'M&amp;VOrç'!J506)</f>
        <v>0</v>
      </c>
      <c r="H493" s="19">
        <f t="shared" si="67"/>
        <v>0</v>
      </c>
      <c r="I493" s="18"/>
      <c r="J493" s="18"/>
      <c r="K493" s="19">
        <f t="shared" si="68"/>
        <v>0</v>
      </c>
    </row>
    <row r="494" spans="2:11" ht="15" customHeight="1" x14ac:dyDescent="0.35">
      <c r="B494" s="38">
        <v>70</v>
      </c>
      <c r="C494" s="436" t="str">
        <f>IF('M&amp;VOrç'!C507="","",'M&amp;VOrç'!C507)</f>
        <v/>
      </c>
      <c r="D494" s="438" t="str">
        <f>IF('M&amp;VOrç'!G507="","",'M&amp;VOrç'!G507)</f>
        <v/>
      </c>
      <c r="E494" s="437" t="str">
        <f>IF('M&amp;VOrç'!H507="","",'M&amp;VOrç'!H507)</f>
        <v/>
      </c>
      <c r="F494" s="453">
        <f>IF('M&amp;VOrç'!I507="","",'M&amp;VOrç'!I507)</f>
        <v>0</v>
      </c>
      <c r="G494" s="254">
        <f>IF('M&amp;VOrç'!J507="","",'M&amp;VOrç'!J507)</f>
        <v>0</v>
      </c>
      <c r="H494" s="19">
        <f t="shared" si="67"/>
        <v>0</v>
      </c>
      <c r="I494" s="18"/>
      <c r="J494" s="18"/>
      <c r="K494" s="19">
        <f t="shared" si="68"/>
        <v>0</v>
      </c>
    </row>
    <row r="495" spans="2:11" ht="15" customHeight="1" x14ac:dyDescent="0.35">
      <c r="B495" s="38">
        <v>71</v>
      </c>
      <c r="C495" s="436" t="str">
        <f>IF('M&amp;VOrç'!C508="","",'M&amp;VOrç'!C508)</f>
        <v/>
      </c>
      <c r="D495" s="438" t="str">
        <f>IF('M&amp;VOrç'!G508="","",'M&amp;VOrç'!G508)</f>
        <v/>
      </c>
      <c r="E495" s="437" t="str">
        <f>IF('M&amp;VOrç'!H508="","",'M&amp;VOrç'!H508)</f>
        <v/>
      </c>
      <c r="F495" s="453">
        <f>IF('M&amp;VOrç'!I508="","",'M&amp;VOrç'!I508)</f>
        <v>0</v>
      </c>
      <c r="G495" s="254">
        <f>IF('M&amp;VOrç'!J508="","",'M&amp;VOrç'!J508)</f>
        <v>0</v>
      </c>
      <c r="H495" s="19">
        <f t="shared" si="67"/>
        <v>0</v>
      </c>
      <c r="I495" s="18"/>
      <c r="J495" s="18"/>
      <c r="K495" s="19">
        <f t="shared" si="68"/>
        <v>0</v>
      </c>
    </row>
    <row r="496" spans="2:11" ht="15" customHeight="1" x14ac:dyDescent="0.35">
      <c r="B496" s="38">
        <v>72</v>
      </c>
      <c r="C496" s="436" t="str">
        <f>IF('M&amp;VOrç'!C509="","",'M&amp;VOrç'!C509)</f>
        <v/>
      </c>
      <c r="D496" s="438" t="str">
        <f>IF('M&amp;VOrç'!G509="","",'M&amp;VOrç'!G509)</f>
        <v/>
      </c>
      <c r="E496" s="437" t="str">
        <f>IF('M&amp;VOrç'!H509="","",'M&amp;VOrç'!H509)</f>
        <v/>
      </c>
      <c r="F496" s="453">
        <f>IF('M&amp;VOrç'!I509="","",'M&amp;VOrç'!I509)</f>
        <v>0</v>
      </c>
      <c r="G496" s="254">
        <f>IF('M&amp;VOrç'!J509="","",'M&amp;VOrç'!J509)</f>
        <v>0</v>
      </c>
      <c r="H496" s="19">
        <f t="shared" si="67"/>
        <v>0</v>
      </c>
      <c r="I496" s="18"/>
      <c r="J496" s="18"/>
      <c r="K496" s="19">
        <f t="shared" si="68"/>
        <v>0</v>
      </c>
    </row>
    <row r="497" spans="2:11" ht="15" customHeight="1" x14ac:dyDescent="0.35">
      <c r="B497" s="38">
        <v>73</v>
      </c>
      <c r="C497" s="436" t="str">
        <f>IF('M&amp;VOrç'!C510="","",'M&amp;VOrç'!C510)</f>
        <v/>
      </c>
      <c r="D497" s="438" t="str">
        <f>IF('M&amp;VOrç'!G510="","",'M&amp;VOrç'!G510)</f>
        <v/>
      </c>
      <c r="E497" s="437" t="str">
        <f>IF('M&amp;VOrç'!H510="","",'M&amp;VOrç'!H510)</f>
        <v/>
      </c>
      <c r="F497" s="453">
        <f>IF('M&amp;VOrç'!I510="","",'M&amp;VOrç'!I510)</f>
        <v>0</v>
      </c>
      <c r="G497" s="254">
        <f>IF('M&amp;VOrç'!J510="","",'M&amp;VOrç'!J510)</f>
        <v>0</v>
      </c>
      <c r="H497" s="19">
        <f t="shared" si="67"/>
        <v>0</v>
      </c>
      <c r="I497" s="18"/>
      <c r="J497" s="18"/>
      <c r="K497" s="19">
        <f t="shared" si="68"/>
        <v>0</v>
      </c>
    </row>
    <row r="498" spans="2:11" ht="15" customHeight="1" x14ac:dyDescent="0.35">
      <c r="B498" s="38">
        <v>74</v>
      </c>
      <c r="C498" s="436" t="str">
        <f>IF('M&amp;VOrç'!C511="","",'M&amp;VOrç'!C511)</f>
        <v/>
      </c>
      <c r="D498" s="438" t="str">
        <f>IF('M&amp;VOrç'!G511="","",'M&amp;VOrç'!G511)</f>
        <v/>
      </c>
      <c r="E498" s="437" t="str">
        <f>IF('M&amp;VOrç'!H511="","",'M&amp;VOrç'!H511)</f>
        <v/>
      </c>
      <c r="F498" s="453">
        <f>IF('M&amp;VOrç'!I511="","",'M&amp;VOrç'!I511)</f>
        <v>0</v>
      </c>
      <c r="G498" s="254">
        <f>IF('M&amp;VOrç'!J511="","",'M&amp;VOrç'!J511)</f>
        <v>0</v>
      </c>
      <c r="H498" s="19">
        <f t="shared" si="67"/>
        <v>0</v>
      </c>
      <c r="I498" s="18"/>
      <c r="J498" s="18"/>
      <c r="K498" s="19">
        <f t="shared" si="68"/>
        <v>0</v>
      </c>
    </row>
    <row r="499" spans="2:11" ht="15" customHeight="1" x14ac:dyDescent="0.35">
      <c r="B499" s="38">
        <v>75</v>
      </c>
      <c r="C499" s="436" t="str">
        <f>IF('M&amp;VOrç'!C512="","",'M&amp;VOrç'!C512)</f>
        <v/>
      </c>
      <c r="D499" s="438" t="str">
        <f>IF('M&amp;VOrç'!G512="","",'M&amp;VOrç'!G512)</f>
        <v/>
      </c>
      <c r="E499" s="437" t="str">
        <f>IF('M&amp;VOrç'!H512="","",'M&amp;VOrç'!H512)</f>
        <v/>
      </c>
      <c r="F499" s="453">
        <f>IF('M&amp;VOrç'!I512="","",'M&amp;VOrç'!I512)</f>
        <v>0</v>
      </c>
      <c r="G499" s="254">
        <f>IF('M&amp;VOrç'!J512="","",'M&amp;VOrç'!J512)</f>
        <v>0</v>
      </c>
      <c r="H499" s="19">
        <f t="shared" si="67"/>
        <v>0</v>
      </c>
      <c r="I499" s="18"/>
      <c r="J499" s="18"/>
      <c r="K499" s="19">
        <f t="shared" si="68"/>
        <v>0</v>
      </c>
    </row>
    <row r="500" spans="2:11" ht="15" customHeight="1" x14ac:dyDescent="0.35">
      <c r="B500" s="38">
        <v>76</v>
      </c>
      <c r="C500" s="436" t="str">
        <f>IF('M&amp;VOrç'!C513="","",'M&amp;VOrç'!C513)</f>
        <v/>
      </c>
      <c r="D500" s="438" t="str">
        <f>IF('M&amp;VOrç'!G513="","",'M&amp;VOrç'!G513)</f>
        <v/>
      </c>
      <c r="E500" s="437" t="str">
        <f>IF('M&amp;VOrç'!H513="","",'M&amp;VOrç'!H513)</f>
        <v/>
      </c>
      <c r="F500" s="453">
        <f>IF('M&amp;VOrç'!I513="","",'M&amp;VOrç'!I513)</f>
        <v>0</v>
      </c>
      <c r="G500" s="254">
        <f>IF('M&amp;VOrç'!J513="","",'M&amp;VOrç'!J513)</f>
        <v>0</v>
      </c>
      <c r="H500" s="19">
        <f t="shared" si="67"/>
        <v>0</v>
      </c>
      <c r="I500" s="18"/>
      <c r="J500" s="18"/>
      <c r="K500" s="19">
        <f t="shared" si="68"/>
        <v>0</v>
      </c>
    </row>
    <row r="501" spans="2:11" ht="15" customHeight="1" x14ac:dyDescent="0.35">
      <c r="B501" s="38">
        <v>77</v>
      </c>
      <c r="C501" s="436" t="str">
        <f>IF('M&amp;VOrç'!C514="","",'M&amp;VOrç'!C514)</f>
        <v/>
      </c>
      <c r="D501" s="438" t="str">
        <f>IF('M&amp;VOrç'!G514="","",'M&amp;VOrç'!G514)</f>
        <v/>
      </c>
      <c r="E501" s="437" t="str">
        <f>IF('M&amp;VOrç'!H514="","",'M&amp;VOrç'!H514)</f>
        <v/>
      </c>
      <c r="F501" s="453">
        <f>IF('M&amp;VOrç'!I514="","",'M&amp;VOrç'!I514)</f>
        <v>0</v>
      </c>
      <c r="G501" s="254">
        <f>IF('M&amp;VOrç'!J514="","",'M&amp;VOrç'!J514)</f>
        <v>0</v>
      </c>
      <c r="H501" s="19">
        <f t="shared" si="67"/>
        <v>0</v>
      </c>
      <c r="I501" s="18"/>
      <c r="J501" s="18"/>
      <c r="K501" s="19">
        <f t="shared" si="68"/>
        <v>0</v>
      </c>
    </row>
    <row r="502" spans="2:11" ht="15" customHeight="1" x14ac:dyDescent="0.35">
      <c r="B502" s="38">
        <v>78</v>
      </c>
      <c r="C502" s="436" t="str">
        <f>IF('M&amp;VOrç'!C515="","",'M&amp;VOrç'!C515)</f>
        <v/>
      </c>
      <c r="D502" s="438" t="str">
        <f>IF('M&amp;VOrç'!G515="","",'M&amp;VOrç'!G515)</f>
        <v/>
      </c>
      <c r="E502" s="437" t="str">
        <f>IF('M&amp;VOrç'!H515="","",'M&amp;VOrç'!H515)</f>
        <v/>
      </c>
      <c r="F502" s="453">
        <f>IF('M&amp;VOrç'!I515="","",'M&amp;VOrç'!I515)</f>
        <v>0</v>
      </c>
      <c r="G502" s="254">
        <f>IF('M&amp;VOrç'!J515="","",'M&amp;VOrç'!J515)</f>
        <v>0</v>
      </c>
      <c r="H502" s="19">
        <f t="shared" si="67"/>
        <v>0</v>
      </c>
      <c r="I502" s="18"/>
      <c r="J502" s="18"/>
      <c r="K502" s="19">
        <f t="shared" si="68"/>
        <v>0</v>
      </c>
    </row>
    <row r="503" spans="2:11" ht="15" customHeight="1" x14ac:dyDescent="0.35">
      <c r="B503" s="38">
        <v>79</v>
      </c>
      <c r="C503" s="436" t="str">
        <f>IF('M&amp;VOrç'!C516="","",'M&amp;VOrç'!C516)</f>
        <v/>
      </c>
      <c r="D503" s="438" t="str">
        <f>IF('M&amp;VOrç'!G516="","",'M&amp;VOrç'!G516)</f>
        <v/>
      </c>
      <c r="E503" s="437" t="str">
        <f>IF('M&amp;VOrç'!H516="","",'M&amp;VOrç'!H516)</f>
        <v/>
      </c>
      <c r="F503" s="453">
        <f>IF('M&amp;VOrç'!I516="","",'M&amp;VOrç'!I516)</f>
        <v>0</v>
      </c>
      <c r="G503" s="254">
        <f>IF('M&amp;VOrç'!J516="","",'M&amp;VOrç'!J516)</f>
        <v>0</v>
      </c>
      <c r="H503" s="19">
        <f t="shared" si="67"/>
        <v>0</v>
      </c>
      <c r="I503" s="18"/>
      <c r="J503" s="18"/>
      <c r="K503" s="19">
        <f t="shared" si="68"/>
        <v>0</v>
      </c>
    </row>
    <row r="504" spans="2:11" ht="15" customHeight="1" x14ac:dyDescent="0.35">
      <c r="B504" s="38">
        <v>80</v>
      </c>
      <c r="C504" s="436" t="str">
        <f>IF('M&amp;VOrç'!C517="","",'M&amp;VOrç'!C517)</f>
        <v/>
      </c>
      <c r="D504" s="438" t="str">
        <f>IF('M&amp;VOrç'!G517="","",'M&amp;VOrç'!G517)</f>
        <v/>
      </c>
      <c r="E504" s="437" t="str">
        <f>IF('M&amp;VOrç'!H517="","",'M&amp;VOrç'!H517)</f>
        <v/>
      </c>
      <c r="F504" s="453">
        <f>IF('M&amp;VOrç'!I517="","",'M&amp;VOrç'!I517)</f>
        <v>0</v>
      </c>
      <c r="G504" s="254">
        <f>IF('M&amp;VOrç'!J517="","",'M&amp;VOrç'!J517)</f>
        <v>0</v>
      </c>
      <c r="H504" s="19">
        <f t="shared" si="67"/>
        <v>0</v>
      </c>
      <c r="I504" s="18"/>
      <c r="J504" s="18"/>
      <c r="K504" s="19">
        <f t="shared" si="68"/>
        <v>0</v>
      </c>
    </row>
    <row r="505" spans="2:11" ht="15" customHeight="1" x14ac:dyDescent="0.35">
      <c r="B505" s="38">
        <v>81</v>
      </c>
      <c r="C505" s="436" t="str">
        <f>IF('M&amp;VOrç'!C518="","",'M&amp;VOrç'!C518)</f>
        <v/>
      </c>
      <c r="D505" s="438" t="str">
        <f>IF('M&amp;VOrç'!G518="","",'M&amp;VOrç'!G518)</f>
        <v/>
      </c>
      <c r="E505" s="437" t="str">
        <f>IF('M&amp;VOrç'!H518="","",'M&amp;VOrç'!H518)</f>
        <v/>
      </c>
      <c r="F505" s="453">
        <f>IF('M&amp;VOrç'!I518="","",'M&amp;VOrç'!I518)</f>
        <v>0</v>
      </c>
      <c r="G505" s="254">
        <f>IF('M&amp;VOrç'!J518="","",'M&amp;VOrç'!J518)</f>
        <v>0</v>
      </c>
      <c r="H505" s="19">
        <f t="shared" si="67"/>
        <v>0</v>
      </c>
      <c r="I505" s="18"/>
      <c r="J505" s="18"/>
      <c r="K505" s="19">
        <f t="shared" si="68"/>
        <v>0</v>
      </c>
    </row>
    <row r="506" spans="2:11" ht="15" customHeight="1" x14ac:dyDescent="0.35">
      <c r="B506" s="38">
        <v>82</v>
      </c>
      <c r="C506" s="436" t="str">
        <f>IF('M&amp;VOrç'!C519="","",'M&amp;VOrç'!C519)</f>
        <v/>
      </c>
      <c r="D506" s="438" t="str">
        <f>IF('M&amp;VOrç'!G519="","",'M&amp;VOrç'!G519)</f>
        <v/>
      </c>
      <c r="E506" s="437" t="str">
        <f>IF('M&amp;VOrç'!H519="","",'M&amp;VOrç'!H519)</f>
        <v/>
      </c>
      <c r="F506" s="453">
        <f>IF('M&amp;VOrç'!I519="","",'M&amp;VOrç'!I519)</f>
        <v>0</v>
      </c>
      <c r="G506" s="254">
        <f>IF('M&amp;VOrç'!J519="","",'M&amp;VOrç'!J519)</f>
        <v>0</v>
      </c>
      <c r="H506" s="19">
        <f t="shared" si="67"/>
        <v>0</v>
      </c>
      <c r="I506" s="18"/>
      <c r="J506" s="18"/>
      <c r="K506" s="19">
        <f t="shared" si="68"/>
        <v>0</v>
      </c>
    </row>
    <row r="507" spans="2:11" ht="15" customHeight="1" x14ac:dyDescent="0.35">
      <c r="B507" s="38">
        <v>83</v>
      </c>
      <c r="C507" s="436" t="str">
        <f>IF('M&amp;VOrç'!C520="","",'M&amp;VOrç'!C520)</f>
        <v/>
      </c>
      <c r="D507" s="438" t="str">
        <f>IF('M&amp;VOrç'!G520="","",'M&amp;VOrç'!G520)</f>
        <v/>
      </c>
      <c r="E507" s="437" t="str">
        <f>IF('M&amp;VOrç'!H520="","",'M&amp;VOrç'!H520)</f>
        <v/>
      </c>
      <c r="F507" s="453">
        <f>IF('M&amp;VOrç'!I520="","",'M&amp;VOrç'!I520)</f>
        <v>0</v>
      </c>
      <c r="G507" s="254">
        <f>IF('M&amp;VOrç'!J520="","",'M&amp;VOrç'!J520)</f>
        <v>0</v>
      </c>
      <c r="H507" s="19">
        <f t="shared" si="67"/>
        <v>0</v>
      </c>
      <c r="I507" s="18"/>
      <c r="J507" s="18"/>
      <c r="K507" s="19">
        <f t="shared" si="68"/>
        <v>0</v>
      </c>
    </row>
    <row r="508" spans="2:11" ht="15" customHeight="1" x14ac:dyDescent="0.35">
      <c r="B508" s="38">
        <v>84</v>
      </c>
      <c r="C508" s="436" t="str">
        <f>IF('M&amp;VOrç'!C521="","",'M&amp;VOrç'!C521)</f>
        <v/>
      </c>
      <c r="D508" s="438" t="str">
        <f>IF('M&amp;VOrç'!G521="","",'M&amp;VOrç'!G521)</f>
        <v/>
      </c>
      <c r="E508" s="437" t="str">
        <f>IF('M&amp;VOrç'!H521="","",'M&amp;VOrç'!H521)</f>
        <v/>
      </c>
      <c r="F508" s="453">
        <f>IF('M&amp;VOrç'!I521="","",'M&amp;VOrç'!I521)</f>
        <v>0</v>
      </c>
      <c r="G508" s="254">
        <f>IF('M&amp;VOrç'!J521="","",'M&amp;VOrç'!J521)</f>
        <v>0</v>
      </c>
      <c r="H508" s="19">
        <f t="shared" si="67"/>
        <v>0</v>
      </c>
      <c r="I508" s="18"/>
      <c r="J508" s="18"/>
      <c r="K508" s="19">
        <f t="shared" si="68"/>
        <v>0</v>
      </c>
    </row>
    <row r="509" spans="2:11" ht="15" customHeight="1" x14ac:dyDescent="0.35">
      <c r="B509" s="38">
        <v>85</v>
      </c>
      <c r="C509" s="436" t="str">
        <f>IF('M&amp;VOrç'!C522="","",'M&amp;VOrç'!C522)</f>
        <v/>
      </c>
      <c r="D509" s="438" t="str">
        <f>IF('M&amp;VOrç'!G522="","",'M&amp;VOrç'!G522)</f>
        <v/>
      </c>
      <c r="E509" s="437" t="str">
        <f>IF('M&amp;VOrç'!H522="","",'M&amp;VOrç'!H522)</f>
        <v/>
      </c>
      <c r="F509" s="453">
        <f>IF('M&amp;VOrç'!I522="","",'M&amp;VOrç'!I522)</f>
        <v>0</v>
      </c>
      <c r="G509" s="254">
        <f>IF('M&amp;VOrç'!J522="","",'M&amp;VOrç'!J522)</f>
        <v>0</v>
      </c>
      <c r="H509" s="19">
        <f t="shared" si="67"/>
        <v>0</v>
      </c>
      <c r="I509" s="18"/>
      <c r="J509" s="18"/>
      <c r="K509" s="19">
        <f t="shared" si="68"/>
        <v>0</v>
      </c>
    </row>
    <row r="510" spans="2:11" ht="15" customHeight="1" x14ac:dyDescent="0.35">
      <c r="B510" s="38">
        <v>86</v>
      </c>
      <c r="C510" s="436" t="str">
        <f>IF('M&amp;VOrç'!C523="","",'M&amp;VOrç'!C523)</f>
        <v/>
      </c>
      <c r="D510" s="438" t="str">
        <f>IF('M&amp;VOrç'!G523="","",'M&amp;VOrç'!G523)</f>
        <v/>
      </c>
      <c r="E510" s="437" t="str">
        <f>IF('M&amp;VOrç'!H523="","",'M&amp;VOrç'!H523)</f>
        <v/>
      </c>
      <c r="F510" s="453">
        <f>IF('M&amp;VOrç'!I523="","",'M&amp;VOrç'!I523)</f>
        <v>0</v>
      </c>
      <c r="G510" s="254">
        <f>IF('M&amp;VOrç'!J523="","",'M&amp;VOrç'!J523)</f>
        <v>0</v>
      </c>
      <c r="H510" s="19">
        <f t="shared" si="67"/>
        <v>0</v>
      </c>
      <c r="I510" s="18"/>
      <c r="J510" s="18"/>
      <c r="K510" s="19">
        <f t="shared" si="68"/>
        <v>0</v>
      </c>
    </row>
    <row r="511" spans="2:11" ht="15" customHeight="1" x14ac:dyDescent="0.35">
      <c r="B511" s="38">
        <v>87</v>
      </c>
      <c r="C511" s="436" t="str">
        <f>IF('M&amp;VOrç'!C524="","",'M&amp;VOrç'!C524)</f>
        <v/>
      </c>
      <c r="D511" s="438" t="str">
        <f>IF('M&amp;VOrç'!G524="","",'M&amp;VOrç'!G524)</f>
        <v/>
      </c>
      <c r="E511" s="437" t="str">
        <f>IF('M&amp;VOrç'!H524="","",'M&amp;VOrç'!H524)</f>
        <v/>
      </c>
      <c r="F511" s="453">
        <f>IF('M&amp;VOrç'!I524="","",'M&amp;VOrç'!I524)</f>
        <v>0</v>
      </c>
      <c r="G511" s="254">
        <f>IF('M&amp;VOrç'!J524="","",'M&amp;VOrç'!J524)</f>
        <v>0</v>
      </c>
      <c r="H511" s="19">
        <f t="shared" si="67"/>
        <v>0</v>
      </c>
      <c r="I511" s="18"/>
      <c r="J511" s="18"/>
      <c r="K511" s="19">
        <f t="shared" si="68"/>
        <v>0</v>
      </c>
    </row>
    <row r="512" spans="2:11" ht="15" customHeight="1" x14ac:dyDescent="0.35">
      <c r="B512" s="38">
        <v>88</v>
      </c>
      <c r="C512" s="436" t="str">
        <f>IF('M&amp;VOrç'!C525="","",'M&amp;VOrç'!C525)</f>
        <v/>
      </c>
      <c r="D512" s="438" t="str">
        <f>IF('M&amp;VOrç'!G525="","",'M&amp;VOrç'!G525)</f>
        <v/>
      </c>
      <c r="E512" s="437" t="str">
        <f>IF('M&amp;VOrç'!H525="","",'M&amp;VOrç'!H525)</f>
        <v/>
      </c>
      <c r="F512" s="453">
        <f>IF('M&amp;VOrç'!I525="","",'M&amp;VOrç'!I525)</f>
        <v>0</v>
      </c>
      <c r="G512" s="254">
        <f>IF('M&amp;VOrç'!J525="","",'M&amp;VOrç'!J525)</f>
        <v>0</v>
      </c>
      <c r="H512" s="19">
        <f t="shared" si="67"/>
        <v>0</v>
      </c>
      <c r="I512" s="18"/>
      <c r="J512" s="18"/>
      <c r="K512" s="19">
        <f t="shared" si="68"/>
        <v>0</v>
      </c>
    </row>
    <row r="513" spans="2:11" ht="15" customHeight="1" x14ac:dyDescent="0.35">
      <c r="B513" s="38">
        <v>89</v>
      </c>
      <c r="C513" s="436" t="str">
        <f>IF('M&amp;VOrç'!C526="","",'M&amp;VOrç'!C526)</f>
        <v/>
      </c>
      <c r="D513" s="438" t="str">
        <f>IF('M&amp;VOrç'!G526="","",'M&amp;VOrç'!G526)</f>
        <v/>
      </c>
      <c r="E513" s="437" t="str">
        <f>IF('M&amp;VOrç'!H526="","",'M&amp;VOrç'!H526)</f>
        <v/>
      </c>
      <c r="F513" s="453">
        <f>IF('M&amp;VOrç'!I526="","",'M&amp;VOrç'!I526)</f>
        <v>0</v>
      </c>
      <c r="G513" s="254">
        <f>IF('M&amp;VOrç'!J526="","",'M&amp;VOrç'!J526)</f>
        <v>0</v>
      </c>
      <c r="H513" s="19">
        <f t="shared" si="67"/>
        <v>0</v>
      </c>
      <c r="I513" s="18"/>
      <c r="J513" s="18"/>
      <c r="K513" s="19">
        <f t="shared" si="68"/>
        <v>0</v>
      </c>
    </row>
    <row r="514" spans="2:11" ht="15" customHeight="1" x14ac:dyDescent="0.35">
      <c r="B514" s="38">
        <v>90</v>
      </c>
      <c r="C514" s="436" t="str">
        <f>IF('M&amp;VOrç'!C527="","",'M&amp;VOrç'!C527)</f>
        <v/>
      </c>
      <c r="D514" s="438" t="str">
        <f>IF('M&amp;VOrç'!G527="","",'M&amp;VOrç'!G527)</f>
        <v/>
      </c>
      <c r="E514" s="437" t="str">
        <f>IF('M&amp;VOrç'!H527="","",'M&amp;VOrç'!H527)</f>
        <v/>
      </c>
      <c r="F514" s="453">
        <f>IF('M&amp;VOrç'!I527="","",'M&amp;VOrç'!I527)</f>
        <v>0</v>
      </c>
      <c r="G514" s="254">
        <f>IF('M&amp;VOrç'!J527="","",'M&amp;VOrç'!J527)</f>
        <v>0</v>
      </c>
      <c r="H514" s="19">
        <f t="shared" si="67"/>
        <v>0</v>
      </c>
      <c r="I514" s="18"/>
      <c r="J514" s="18"/>
      <c r="K514" s="19">
        <f t="shared" si="68"/>
        <v>0</v>
      </c>
    </row>
    <row r="515" spans="2:11" ht="15" customHeight="1" x14ac:dyDescent="0.35">
      <c r="B515" s="38">
        <v>91</v>
      </c>
      <c r="C515" s="436" t="str">
        <f>IF('M&amp;VOrç'!C528="","",'M&amp;VOrç'!C528)</f>
        <v/>
      </c>
      <c r="D515" s="438" t="str">
        <f>IF('M&amp;VOrç'!G528="","",'M&amp;VOrç'!G528)</f>
        <v/>
      </c>
      <c r="E515" s="437" t="str">
        <f>IF('M&amp;VOrç'!H528="","",'M&amp;VOrç'!H528)</f>
        <v/>
      </c>
      <c r="F515" s="453">
        <f>IF('M&amp;VOrç'!I528="","",'M&amp;VOrç'!I528)</f>
        <v>0</v>
      </c>
      <c r="G515" s="254">
        <f>IF('M&amp;VOrç'!J528="","",'M&amp;VOrç'!J528)</f>
        <v>0</v>
      </c>
      <c r="H515" s="19">
        <f t="shared" si="67"/>
        <v>0</v>
      </c>
      <c r="I515" s="18"/>
      <c r="J515" s="18"/>
      <c r="K515" s="19">
        <f t="shared" si="68"/>
        <v>0</v>
      </c>
    </row>
    <row r="516" spans="2:11" ht="15" customHeight="1" x14ac:dyDescent="0.35">
      <c r="B516" s="38">
        <v>92</v>
      </c>
      <c r="C516" s="436" t="str">
        <f>IF('M&amp;VOrç'!C529="","",'M&amp;VOrç'!C529)</f>
        <v/>
      </c>
      <c r="D516" s="438" t="str">
        <f>IF('M&amp;VOrç'!G529="","",'M&amp;VOrç'!G529)</f>
        <v/>
      </c>
      <c r="E516" s="437" t="str">
        <f>IF('M&amp;VOrç'!H529="","",'M&amp;VOrç'!H529)</f>
        <v/>
      </c>
      <c r="F516" s="453">
        <f>IF('M&amp;VOrç'!I529="","",'M&amp;VOrç'!I529)</f>
        <v>0</v>
      </c>
      <c r="G516" s="254">
        <f>IF('M&amp;VOrç'!J529="","",'M&amp;VOrç'!J529)</f>
        <v>0</v>
      </c>
      <c r="H516" s="19">
        <f t="shared" si="67"/>
        <v>0</v>
      </c>
      <c r="I516" s="18"/>
      <c r="J516" s="18"/>
      <c r="K516" s="19">
        <f t="shared" si="68"/>
        <v>0</v>
      </c>
    </row>
    <row r="517" spans="2:11" ht="15" customHeight="1" x14ac:dyDescent="0.35">
      <c r="B517" s="38">
        <v>93</v>
      </c>
      <c r="C517" s="436" t="str">
        <f>IF('M&amp;VOrç'!C530="","",'M&amp;VOrç'!C530)</f>
        <v/>
      </c>
      <c r="D517" s="438" t="str">
        <f>IF('M&amp;VOrç'!G530="","",'M&amp;VOrç'!G530)</f>
        <v/>
      </c>
      <c r="E517" s="437" t="str">
        <f>IF('M&amp;VOrç'!H530="","",'M&amp;VOrç'!H530)</f>
        <v/>
      </c>
      <c r="F517" s="453">
        <f>IF('M&amp;VOrç'!I530="","",'M&amp;VOrç'!I530)</f>
        <v>0</v>
      </c>
      <c r="G517" s="254">
        <f>IF('M&amp;VOrç'!J530="","",'M&amp;VOrç'!J530)</f>
        <v>0</v>
      </c>
      <c r="H517" s="19">
        <f t="shared" si="67"/>
        <v>0</v>
      </c>
      <c r="I517" s="18"/>
      <c r="J517" s="18"/>
      <c r="K517" s="19">
        <f t="shared" si="68"/>
        <v>0</v>
      </c>
    </row>
    <row r="518" spans="2:11" ht="15" customHeight="1" x14ac:dyDescent="0.35">
      <c r="B518" s="38">
        <v>94</v>
      </c>
      <c r="C518" s="436" t="str">
        <f>IF('M&amp;VOrç'!C531="","",'M&amp;VOrç'!C531)</f>
        <v/>
      </c>
      <c r="D518" s="438" t="str">
        <f>IF('M&amp;VOrç'!G531="","",'M&amp;VOrç'!G531)</f>
        <v/>
      </c>
      <c r="E518" s="437" t="str">
        <f>IF('M&amp;VOrç'!H531="","",'M&amp;VOrç'!H531)</f>
        <v/>
      </c>
      <c r="F518" s="453">
        <f>IF('M&amp;VOrç'!I531="","",'M&amp;VOrç'!I531)</f>
        <v>0</v>
      </c>
      <c r="G518" s="254">
        <f>IF('M&amp;VOrç'!J531="","",'M&amp;VOrç'!J531)</f>
        <v>0</v>
      </c>
      <c r="H518" s="19">
        <f t="shared" si="67"/>
        <v>0</v>
      </c>
      <c r="I518" s="18"/>
      <c r="J518" s="18"/>
      <c r="K518" s="19">
        <f t="shared" si="68"/>
        <v>0</v>
      </c>
    </row>
    <row r="519" spans="2:11" ht="15" customHeight="1" x14ac:dyDescent="0.35">
      <c r="B519" s="38">
        <v>95</v>
      </c>
      <c r="C519" s="436" t="str">
        <f>IF('M&amp;VOrç'!C532="","",'M&amp;VOrç'!C532)</f>
        <v/>
      </c>
      <c r="D519" s="438" t="str">
        <f>IF('M&amp;VOrç'!G532="","",'M&amp;VOrç'!G532)</f>
        <v/>
      </c>
      <c r="E519" s="437" t="str">
        <f>IF('M&amp;VOrç'!H532="","",'M&amp;VOrç'!H532)</f>
        <v/>
      </c>
      <c r="F519" s="453">
        <f>IF('M&amp;VOrç'!I532="","",'M&amp;VOrç'!I532)</f>
        <v>0</v>
      </c>
      <c r="G519" s="254">
        <f>IF('M&amp;VOrç'!J532="","",'M&amp;VOrç'!J532)</f>
        <v>0</v>
      </c>
      <c r="H519" s="19">
        <f t="shared" ref="H519:H523" si="71">K519-I519-J519</f>
        <v>0</v>
      </c>
      <c r="I519" s="18"/>
      <c r="J519" s="18"/>
      <c r="K519" s="19">
        <f t="shared" ref="K519:K523" si="72">F519*G519</f>
        <v>0</v>
      </c>
    </row>
    <row r="520" spans="2:11" ht="15" customHeight="1" x14ac:dyDescent="0.35">
      <c r="B520" s="38">
        <v>96</v>
      </c>
      <c r="C520" s="436" t="str">
        <f>IF('M&amp;VOrç'!C533="","",'M&amp;VOrç'!C533)</f>
        <v/>
      </c>
      <c r="D520" s="438" t="str">
        <f>IF('M&amp;VOrç'!G533="","",'M&amp;VOrç'!G533)</f>
        <v/>
      </c>
      <c r="E520" s="437" t="str">
        <f>IF('M&amp;VOrç'!H533="","",'M&amp;VOrç'!H533)</f>
        <v/>
      </c>
      <c r="F520" s="453">
        <f>IF('M&amp;VOrç'!I533="","",'M&amp;VOrç'!I533)</f>
        <v>0</v>
      </c>
      <c r="G520" s="254">
        <f>IF('M&amp;VOrç'!J533="","",'M&amp;VOrç'!J533)</f>
        <v>0</v>
      </c>
      <c r="H520" s="19">
        <f t="shared" si="71"/>
        <v>0</v>
      </c>
      <c r="I520" s="18"/>
      <c r="J520" s="18"/>
      <c r="K520" s="19">
        <f t="shared" si="72"/>
        <v>0</v>
      </c>
    </row>
    <row r="521" spans="2:11" ht="15" customHeight="1" x14ac:dyDescent="0.35">
      <c r="B521" s="38">
        <v>97</v>
      </c>
      <c r="C521" s="436" t="str">
        <f>IF('M&amp;VOrç'!C534="","",'M&amp;VOrç'!C534)</f>
        <v/>
      </c>
      <c r="D521" s="438" t="str">
        <f>IF('M&amp;VOrç'!G534="","",'M&amp;VOrç'!G534)</f>
        <v/>
      </c>
      <c r="E521" s="437" t="str">
        <f>IF('M&amp;VOrç'!H534="","",'M&amp;VOrç'!H534)</f>
        <v/>
      </c>
      <c r="F521" s="453">
        <f>IF('M&amp;VOrç'!I534="","",'M&amp;VOrç'!I534)</f>
        <v>0</v>
      </c>
      <c r="G521" s="254">
        <f>IF('M&amp;VOrç'!J534="","",'M&amp;VOrç'!J534)</f>
        <v>0</v>
      </c>
      <c r="H521" s="19">
        <f t="shared" si="71"/>
        <v>0</v>
      </c>
      <c r="I521" s="18"/>
      <c r="J521" s="18"/>
      <c r="K521" s="19">
        <f t="shared" si="72"/>
        <v>0</v>
      </c>
    </row>
    <row r="522" spans="2:11" ht="15" customHeight="1" x14ac:dyDescent="0.35">
      <c r="B522" s="38">
        <v>98</v>
      </c>
      <c r="C522" s="436" t="str">
        <f>IF('M&amp;VOrç'!C535="","",'M&amp;VOrç'!C535)</f>
        <v/>
      </c>
      <c r="D522" s="438" t="str">
        <f>IF('M&amp;VOrç'!G535="","",'M&amp;VOrç'!G535)</f>
        <v/>
      </c>
      <c r="E522" s="437" t="str">
        <f>IF('M&amp;VOrç'!H535="","",'M&amp;VOrç'!H535)</f>
        <v/>
      </c>
      <c r="F522" s="453">
        <f>IF('M&amp;VOrç'!I535="","",'M&amp;VOrç'!I535)</f>
        <v>0</v>
      </c>
      <c r="G522" s="254">
        <f>IF('M&amp;VOrç'!J535="","",'M&amp;VOrç'!J535)</f>
        <v>0</v>
      </c>
      <c r="H522" s="19">
        <f t="shared" si="71"/>
        <v>0</v>
      </c>
      <c r="I522" s="18"/>
      <c r="J522" s="18"/>
      <c r="K522" s="19">
        <f t="shared" si="72"/>
        <v>0</v>
      </c>
    </row>
    <row r="523" spans="2:11" ht="15" customHeight="1" x14ac:dyDescent="0.35">
      <c r="B523" s="38">
        <v>99</v>
      </c>
      <c r="C523" s="436" t="str">
        <f>IF('M&amp;VOrç'!C536="","",'M&amp;VOrç'!C536)</f>
        <v/>
      </c>
      <c r="D523" s="438" t="str">
        <f>IF('M&amp;VOrç'!G536="","",'M&amp;VOrç'!G536)</f>
        <v/>
      </c>
      <c r="E523" s="437" t="str">
        <f>IF('M&amp;VOrç'!H536="","",'M&amp;VOrç'!H536)</f>
        <v/>
      </c>
      <c r="F523" s="453">
        <f>IF('M&amp;VOrç'!I536="","",'M&amp;VOrç'!I536)</f>
        <v>0</v>
      </c>
      <c r="G523" s="254">
        <f>IF('M&amp;VOrç'!J536="","",'M&amp;VOrç'!J536)</f>
        <v>0</v>
      </c>
      <c r="H523" s="19">
        <f t="shared" si="71"/>
        <v>0</v>
      </c>
      <c r="I523" s="18"/>
      <c r="J523" s="18"/>
      <c r="K523" s="19">
        <f t="shared" si="72"/>
        <v>0</v>
      </c>
    </row>
    <row r="524" spans="2:11" ht="15" customHeight="1" x14ac:dyDescent="0.35">
      <c r="B524" s="38">
        <v>100</v>
      </c>
      <c r="C524" s="436" t="str">
        <f>IF('M&amp;VOrç'!C537="","",'M&amp;VOrç'!C537)</f>
        <v/>
      </c>
      <c r="D524" s="438" t="str">
        <f>IF('M&amp;VOrç'!G537="","",'M&amp;VOrç'!G537)</f>
        <v/>
      </c>
      <c r="E524" s="437" t="str">
        <f>IF('M&amp;VOrç'!H537="","",'M&amp;VOrç'!H537)</f>
        <v/>
      </c>
      <c r="F524" s="453">
        <f>IF('M&amp;VOrç'!I537="","",'M&amp;VOrç'!I537)</f>
        <v>0</v>
      </c>
      <c r="G524" s="254">
        <f>IF('M&amp;VOrç'!J537="","",'M&amp;VOrç'!J537)</f>
        <v>0</v>
      </c>
      <c r="H524" s="19">
        <f t="shared" si="61"/>
        <v>0</v>
      </c>
      <c r="I524" s="18"/>
      <c r="J524" s="18"/>
      <c r="K524" s="19">
        <f t="shared" si="62"/>
        <v>0</v>
      </c>
    </row>
    <row r="525" spans="2:11" s="67" customFormat="1" ht="15" customHeight="1" x14ac:dyDescent="0.35">
      <c r="B525" s="69"/>
      <c r="C525" s="74" t="s">
        <v>711</v>
      </c>
      <c r="D525" s="74"/>
      <c r="E525" s="74"/>
      <c r="F525" s="74"/>
      <c r="G525" s="73"/>
      <c r="H525" s="624">
        <f>SUM(H425:H524)</f>
        <v>0</v>
      </c>
      <c r="I525" s="134">
        <f>SUM(I425:I524)</f>
        <v>0</v>
      </c>
      <c r="J525" s="134">
        <f>SUM(J425:J524)</f>
        <v>0</v>
      </c>
      <c r="K525" s="134">
        <f>SUM(K425:K524)</f>
        <v>0</v>
      </c>
    </row>
    <row r="526" spans="2:11" ht="15" customHeight="1" x14ac:dyDescent="0.35">
      <c r="B526" s="456"/>
      <c r="C526" s="457" t="s">
        <v>712</v>
      </c>
      <c r="D526" s="457"/>
      <c r="E526" s="457"/>
      <c r="F526" s="457"/>
      <c r="G526" s="458"/>
      <c r="H526" s="625">
        <f>SUM(H422,H525)</f>
        <v>0</v>
      </c>
      <c r="I526" s="20">
        <f t="shared" ref="I526" si="73">SUM(I422,I525)</f>
        <v>0</v>
      </c>
      <c r="J526" s="20">
        <f t="shared" ref="J526" si="74">SUM(J422,J525)</f>
        <v>0</v>
      </c>
      <c r="K526" s="20">
        <f>SUM(K422,K525)</f>
        <v>0</v>
      </c>
    </row>
    <row r="527" spans="2:11" ht="15" customHeight="1" x14ac:dyDescent="0.35">
      <c r="B527" s="310" t="s">
        <v>414</v>
      </c>
      <c r="C527" s="311"/>
      <c r="D527" s="311"/>
      <c r="E527" s="311"/>
      <c r="F527" s="311"/>
      <c r="G527" s="311"/>
      <c r="H527" s="311"/>
      <c r="I527" s="311"/>
      <c r="J527" s="311"/>
      <c r="K527" s="312"/>
    </row>
    <row r="528" spans="2:11" ht="15" customHeight="1" x14ac:dyDescent="0.35">
      <c r="B528" s="442" t="s">
        <v>701</v>
      </c>
      <c r="C528" s="443"/>
      <c r="D528" s="443"/>
      <c r="E528" s="443"/>
      <c r="F528" s="443"/>
      <c r="G528" s="459"/>
      <c r="H528" s="444" t="s">
        <v>99</v>
      </c>
      <c r="I528" s="444"/>
      <c r="J528" s="444"/>
      <c r="K528" s="444"/>
    </row>
    <row r="529" spans="2:11" ht="15" customHeight="1" x14ac:dyDescent="0.35">
      <c r="B529" s="446"/>
      <c r="C529" s="447" t="s">
        <v>95</v>
      </c>
      <c r="D529" s="435" t="s">
        <v>135</v>
      </c>
      <c r="E529" s="435" t="s">
        <v>131</v>
      </c>
      <c r="F529" s="435" t="s">
        <v>130</v>
      </c>
      <c r="G529" s="435" t="s">
        <v>106</v>
      </c>
      <c r="H529" s="435" t="s">
        <v>383</v>
      </c>
      <c r="I529" s="246" t="s">
        <v>137</v>
      </c>
      <c r="J529" s="246" t="s">
        <v>138</v>
      </c>
      <c r="K529" s="247" t="s">
        <v>132</v>
      </c>
    </row>
    <row r="530" spans="2:11" ht="15" customHeight="1" x14ac:dyDescent="0.35">
      <c r="B530" s="38">
        <v>1</v>
      </c>
      <c r="C530" s="436" t="str">
        <f>IF('M&amp;VOrç'!C549="","",'M&amp;VOrç'!C549)</f>
        <v/>
      </c>
      <c r="D530" s="438" t="str">
        <f>IF('M&amp;VOrç'!G549="","",'M&amp;VOrç'!G549)</f>
        <v/>
      </c>
      <c r="E530" s="437" t="str">
        <f>IF('M&amp;VOrç'!H549="","",'M&amp;VOrç'!H549)</f>
        <v/>
      </c>
      <c r="F530" s="453">
        <f>IF('M&amp;VOrç'!I549="","",'M&amp;VOrç'!I549)</f>
        <v>0</v>
      </c>
      <c r="G530" s="254">
        <f>IF('M&amp;VOrç'!J549="","",'M&amp;VOrç'!J549)</f>
        <v>0</v>
      </c>
      <c r="H530" s="19">
        <f>K530-I530-J530</f>
        <v>0</v>
      </c>
      <c r="I530" s="18"/>
      <c r="J530" s="18"/>
      <c r="K530" s="19">
        <f>F530*G530</f>
        <v>0</v>
      </c>
    </row>
    <row r="531" spans="2:11" ht="15" customHeight="1" x14ac:dyDescent="0.35">
      <c r="B531" s="38">
        <v>2</v>
      </c>
      <c r="C531" s="436" t="str">
        <f>IF('M&amp;VOrç'!C550="","",'M&amp;VOrç'!C550)</f>
        <v/>
      </c>
      <c r="D531" s="438" t="str">
        <f>IF('M&amp;VOrç'!G550="","",'M&amp;VOrç'!G550)</f>
        <v/>
      </c>
      <c r="E531" s="437" t="str">
        <f>IF('M&amp;VOrç'!H550="","",'M&amp;VOrç'!H550)</f>
        <v/>
      </c>
      <c r="F531" s="453">
        <f>IF('M&amp;VOrç'!I550="","",'M&amp;VOrç'!I550)</f>
        <v>0</v>
      </c>
      <c r="G531" s="254">
        <f>IF('M&amp;VOrç'!J550="","",'M&amp;VOrç'!J550)</f>
        <v>0</v>
      </c>
      <c r="H531" s="19">
        <f t="shared" ref="H531:H579" si="75">K531-I531-J531</f>
        <v>0</v>
      </c>
      <c r="I531" s="18"/>
      <c r="J531" s="18"/>
      <c r="K531" s="19">
        <f t="shared" ref="K531:K579" si="76">F531*G531</f>
        <v>0</v>
      </c>
    </row>
    <row r="532" spans="2:11" ht="15" customHeight="1" x14ac:dyDescent="0.35">
      <c r="B532" s="38">
        <v>3</v>
      </c>
      <c r="C532" s="436" t="str">
        <f>IF('M&amp;VOrç'!C551="","",'M&amp;VOrç'!C551)</f>
        <v/>
      </c>
      <c r="D532" s="438" t="str">
        <f>IF('M&amp;VOrç'!G551="","",'M&amp;VOrç'!G551)</f>
        <v/>
      </c>
      <c r="E532" s="437" t="str">
        <f>IF('M&amp;VOrç'!H551="","",'M&amp;VOrç'!H551)</f>
        <v/>
      </c>
      <c r="F532" s="453">
        <f>IF('M&amp;VOrç'!I551="","",'M&amp;VOrç'!I551)</f>
        <v>0</v>
      </c>
      <c r="G532" s="254">
        <f>IF('M&amp;VOrç'!J551="","",'M&amp;VOrç'!J551)</f>
        <v>0</v>
      </c>
      <c r="H532" s="19">
        <f t="shared" si="75"/>
        <v>0</v>
      </c>
      <c r="I532" s="18"/>
      <c r="J532" s="18"/>
      <c r="K532" s="19">
        <f t="shared" si="76"/>
        <v>0</v>
      </c>
    </row>
    <row r="533" spans="2:11" ht="15" customHeight="1" x14ac:dyDescent="0.35">
      <c r="B533" s="38">
        <v>4</v>
      </c>
      <c r="C533" s="436" t="str">
        <f>IF('M&amp;VOrç'!C552="","",'M&amp;VOrç'!C552)</f>
        <v/>
      </c>
      <c r="D533" s="438" t="str">
        <f>IF('M&amp;VOrç'!G552="","",'M&amp;VOrç'!G552)</f>
        <v/>
      </c>
      <c r="E533" s="437" t="str">
        <f>IF('M&amp;VOrç'!H552="","",'M&amp;VOrç'!H552)</f>
        <v/>
      </c>
      <c r="F533" s="453">
        <f>IF('M&amp;VOrç'!I552="","",'M&amp;VOrç'!I552)</f>
        <v>0</v>
      </c>
      <c r="G533" s="254">
        <f>IF('M&amp;VOrç'!J552="","",'M&amp;VOrç'!J552)</f>
        <v>0</v>
      </c>
      <c r="H533" s="19">
        <f t="shared" si="75"/>
        <v>0</v>
      </c>
      <c r="I533" s="18"/>
      <c r="J533" s="18"/>
      <c r="K533" s="19">
        <f t="shared" si="76"/>
        <v>0</v>
      </c>
    </row>
    <row r="534" spans="2:11" ht="15" customHeight="1" x14ac:dyDescent="0.35">
      <c r="B534" s="38">
        <v>5</v>
      </c>
      <c r="C534" s="436" t="str">
        <f>IF('M&amp;VOrç'!C553="","",'M&amp;VOrç'!C553)</f>
        <v/>
      </c>
      <c r="D534" s="438" t="str">
        <f>IF('M&amp;VOrç'!G553="","",'M&amp;VOrç'!G553)</f>
        <v/>
      </c>
      <c r="E534" s="437" t="str">
        <f>IF('M&amp;VOrç'!H553="","",'M&amp;VOrç'!H553)</f>
        <v/>
      </c>
      <c r="F534" s="453">
        <f>IF('M&amp;VOrç'!I553="","",'M&amp;VOrç'!I553)</f>
        <v>0</v>
      </c>
      <c r="G534" s="254">
        <f>IF('M&amp;VOrç'!J553="","",'M&amp;VOrç'!J553)</f>
        <v>0</v>
      </c>
      <c r="H534" s="19">
        <f t="shared" si="75"/>
        <v>0</v>
      </c>
      <c r="I534" s="18"/>
      <c r="J534" s="18"/>
      <c r="K534" s="19">
        <f t="shared" si="76"/>
        <v>0</v>
      </c>
    </row>
    <row r="535" spans="2:11" ht="15" customHeight="1" x14ac:dyDescent="0.35">
      <c r="B535" s="38">
        <v>6</v>
      </c>
      <c r="C535" s="436" t="str">
        <f>IF('M&amp;VOrç'!C554="","",'M&amp;VOrç'!C554)</f>
        <v/>
      </c>
      <c r="D535" s="438" t="str">
        <f>IF('M&amp;VOrç'!G554="","",'M&amp;VOrç'!G554)</f>
        <v/>
      </c>
      <c r="E535" s="437" t="str">
        <f>IF('M&amp;VOrç'!H554="","",'M&amp;VOrç'!H554)</f>
        <v/>
      </c>
      <c r="F535" s="453">
        <f>IF('M&amp;VOrç'!I554="","",'M&amp;VOrç'!I554)</f>
        <v>0</v>
      </c>
      <c r="G535" s="254">
        <f>IF('M&amp;VOrç'!J554="","",'M&amp;VOrç'!J554)</f>
        <v>0</v>
      </c>
      <c r="H535" s="19">
        <f t="shared" si="75"/>
        <v>0</v>
      </c>
      <c r="I535" s="18"/>
      <c r="J535" s="18"/>
      <c r="K535" s="19">
        <f t="shared" si="76"/>
        <v>0</v>
      </c>
    </row>
    <row r="536" spans="2:11" ht="15" customHeight="1" x14ac:dyDescent="0.35">
      <c r="B536" s="38">
        <v>7</v>
      </c>
      <c r="C536" s="436" t="str">
        <f>IF('M&amp;VOrç'!C555="","",'M&amp;VOrç'!C555)</f>
        <v/>
      </c>
      <c r="D536" s="438" t="str">
        <f>IF('M&amp;VOrç'!G555="","",'M&amp;VOrç'!G555)</f>
        <v/>
      </c>
      <c r="E536" s="437" t="str">
        <f>IF('M&amp;VOrç'!H555="","",'M&amp;VOrç'!H555)</f>
        <v/>
      </c>
      <c r="F536" s="453">
        <f>IF('M&amp;VOrç'!I555="","",'M&amp;VOrç'!I555)</f>
        <v>0</v>
      </c>
      <c r="G536" s="254">
        <f>IF('M&amp;VOrç'!J555="","",'M&amp;VOrç'!J555)</f>
        <v>0</v>
      </c>
      <c r="H536" s="19">
        <f t="shared" si="75"/>
        <v>0</v>
      </c>
      <c r="I536" s="18"/>
      <c r="J536" s="18"/>
      <c r="K536" s="19">
        <f t="shared" si="76"/>
        <v>0</v>
      </c>
    </row>
    <row r="537" spans="2:11" ht="15" customHeight="1" x14ac:dyDescent="0.35">
      <c r="B537" s="38">
        <v>8</v>
      </c>
      <c r="C537" s="436" t="str">
        <f>IF('M&amp;VOrç'!C556="","",'M&amp;VOrç'!C556)</f>
        <v/>
      </c>
      <c r="D537" s="438" t="str">
        <f>IF('M&amp;VOrç'!G556="","",'M&amp;VOrç'!G556)</f>
        <v/>
      </c>
      <c r="E537" s="437" t="str">
        <f>IF('M&amp;VOrç'!H556="","",'M&amp;VOrç'!H556)</f>
        <v/>
      </c>
      <c r="F537" s="453">
        <f>IF('M&amp;VOrç'!I556="","",'M&amp;VOrç'!I556)</f>
        <v>0</v>
      </c>
      <c r="G537" s="254">
        <f>IF('M&amp;VOrç'!J556="","",'M&amp;VOrç'!J556)</f>
        <v>0</v>
      </c>
      <c r="H537" s="19">
        <f t="shared" ref="H537:H541" si="77">K537-I537-J537</f>
        <v>0</v>
      </c>
      <c r="I537" s="18"/>
      <c r="J537" s="18"/>
      <c r="K537" s="19">
        <f t="shared" ref="K537:K541" si="78">F537*G537</f>
        <v>0</v>
      </c>
    </row>
    <row r="538" spans="2:11" ht="15" customHeight="1" x14ac:dyDescent="0.35">
      <c r="B538" s="38">
        <v>9</v>
      </c>
      <c r="C538" s="436" t="str">
        <f>IF('M&amp;VOrç'!C557="","",'M&amp;VOrç'!C557)</f>
        <v/>
      </c>
      <c r="D538" s="438" t="str">
        <f>IF('M&amp;VOrç'!G557="","",'M&amp;VOrç'!G557)</f>
        <v/>
      </c>
      <c r="E538" s="437" t="str">
        <f>IF('M&amp;VOrç'!H557="","",'M&amp;VOrç'!H557)</f>
        <v/>
      </c>
      <c r="F538" s="453">
        <f>IF('M&amp;VOrç'!I557="","",'M&amp;VOrç'!I557)</f>
        <v>0</v>
      </c>
      <c r="G538" s="254">
        <f>IF('M&amp;VOrç'!J557="","",'M&amp;VOrç'!J557)</f>
        <v>0</v>
      </c>
      <c r="H538" s="19">
        <f t="shared" si="77"/>
        <v>0</v>
      </c>
      <c r="I538" s="18"/>
      <c r="J538" s="18"/>
      <c r="K538" s="19">
        <f t="shared" si="78"/>
        <v>0</v>
      </c>
    </row>
    <row r="539" spans="2:11" ht="15" customHeight="1" x14ac:dyDescent="0.35">
      <c r="B539" s="38">
        <v>10</v>
      </c>
      <c r="C539" s="436" t="str">
        <f>IF('M&amp;VOrç'!C558="","",'M&amp;VOrç'!C558)</f>
        <v/>
      </c>
      <c r="D539" s="438" t="str">
        <f>IF('M&amp;VOrç'!G558="","",'M&amp;VOrç'!G558)</f>
        <v/>
      </c>
      <c r="E539" s="437" t="str">
        <f>IF('M&amp;VOrç'!H558="","",'M&amp;VOrç'!H558)</f>
        <v/>
      </c>
      <c r="F539" s="453">
        <f>IF('M&amp;VOrç'!I558="","",'M&amp;VOrç'!I558)</f>
        <v>0</v>
      </c>
      <c r="G539" s="254">
        <f>IF('M&amp;VOrç'!J558="","",'M&amp;VOrç'!J558)</f>
        <v>0</v>
      </c>
      <c r="H539" s="19">
        <f t="shared" si="77"/>
        <v>0</v>
      </c>
      <c r="I539" s="18"/>
      <c r="J539" s="18"/>
      <c r="K539" s="19">
        <f t="shared" si="78"/>
        <v>0</v>
      </c>
    </row>
    <row r="540" spans="2:11" ht="15" customHeight="1" x14ac:dyDescent="0.35">
      <c r="B540" s="38">
        <v>11</v>
      </c>
      <c r="C540" s="436" t="str">
        <f>IF('M&amp;VOrç'!C559="","",'M&amp;VOrç'!C559)</f>
        <v/>
      </c>
      <c r="D540" s="438" t="str">
        <f>IF('M&amp;VOrç'!G559="","",'M&amp;VOrç'!G559)</f>
        <v/>
      </c>
      <c r="E540" s="437" t="str">
        <f>IF('M&amp;VOrç'!H559="","",'M&amp;VOrç'!H559)</f>
        <v/>
      </c>
      <c r="F540" s="453">
        <f>IF('M&amp;VOrç'!I559="","",'M&amp;VOrç'!I559)</f>
        <v>0</v>
      </c>
      <c r="G540" s="254">
        <f>IF('M&amp;VOrç'!J559="","",'M&amp;VOrç'!J559)</f>
        <v>0</v>
      </c>
      <c r="H540" s="19">
        <f t="shared" si="77"/>
        <v>0</v>
      </c>
      <c r="I540" s="18"/>
      <c r="J540" s="18"/>
      <c r="K540" s="19">
        <f t="shared" si="78"/>
        <v>0</v>
      </c>
    </row>
    <row r="541" spans="2:11" ht="15" customHeight="1" x14ac:dyDescent="0.35">
      <c r="B541" s="38">
        <v>12</v>
      </c>
      <c r="C541" s="436" t="str">
        <f>IF('M&amp;VOrç'!C560="","",'M&amp;VOrç'!C560)</f>
        <v/>
      </c>
      <c r="D541" s="438" t="str">
        <f>IF('M&amp;VOrç'!G560="","",'M&amp;VOrç'!G560)</f>
        <v/>
      </c>
      <c r="E541" s="437" t="str">
        <f>IF('M&amp;VOrç'!H560="","",'M&amp;VOrç'!H560)</f>
        <v/>
      </c>
      <c r="F541" s="453">
        <f>IF('M&amp;VOrç'!I560="","",'M&amp;VOrç'!I560)</f>
        <v>0</v>
      </c>
      <c r="G541" s="254">
        <f>IF('M&amp;VOrç'!J560="","",'M&amp;VOrç'!J560)</f>
        <v>0</v>
      </c>
      <c r="H541" s="19">
        <f t="shared" si="77"/>
        <v>0</v>
      </c>
      <c r="I541" s="18"/>
      <c r="J541" s="18"/>
      <c r="K541" s="19">
        <f t="shared" si="78"/>
        <v>0</v>
      </c>
    </row>
    <row r="542" spans="2:11" ht="15" customHeight="1" x14ac:dyDescent="0.35">
      <c r="B542" s="38">
        <v>13</v>
      </c>
      <c r="C542" s="436" t="str">
        <f>IF('M&amp;VOrç'!C561="","",'M&amp;VOrç'!C561)</f>
        <v/>
      </c>
      <c r="D542" s="438" t="str">
        <f>IF('M&amp;VOrç'!G561="","",'M&amp;VOrç'!G561)</f>
        <v/>
      </c>
      <c r="E542" s="437" t="str">
        <f>IF('M&amp;VOrç'!H561="","",'M&amp;VOrç'!H561)</f>
        <v/>
      </c>
      <c r="F542" s="453">
        <f>IF('M&amp;VOrç'!I561="","",'M&amp;VOrç'!I561)</f>
        <v>0</v>
      </c>
      <c r="G542" s="254">
        <f>IF('M&amp;VOrç'!J561="","",'M&amp;VOrç'!J561)</f>
        <v>0</v>
      </c>
      <c r="H542" s="19">
        <f t="shared" ref="H542:H546" si="79">K542-I542-J542</f>
        <v>0</v>
      </c>
      <c r="I542" s="18"/>
      <c r="J542" s="18"/>
      <c r="K542" s="19">
        <f t="shared" ref="K542:K546" si="80">F542*G542</f>
        <v>0</v>
      </c>
    </row>
    <row r="543" spans="2:11" ht="15" customHeight="1" x14ac:dyDescent="0.35">
      <c r="B543" s="38">
        <v>14</v>
      </c>
      <c r="C543" s="436" t="str">
        <f>IF('M&amp;VOrç'!C562="","",'M&amp;VOrç'!C562)</f>
        <v/>
      </c>
      <c r="D543" s="438" t="str">
        <f>IF('M&amp;VOrç'!G562="","",'M&amp;VOrç'!G562)</f>
        <v/>
      </c>
      <c r="E543" s="437" t="str">
        <f>IF('M&amp;VOrç'!H562="","",'M&amp;VOrç'!H562)</f>
        <v/>
      </c>
      <c r="F543" s="453">
        <f>IF('M&amp;VOrç'!I562="","",'M&amp;VOrç'!I562)</f>
        <v>0</v>
      </c>
      <c r="G543" s="254">
        <f>IF('M&amp;VOrç'!J562="","",'M&amp;VOrç'!J562)</f>
        <v>0</v>
      </c>
      <c r="H543" s="19">
        <f t="shared" si="79"/>
        <v>0</v>
      </c>
      <c r="I543" s="18"/>
      <c r="J543" s="18"/>
      <c r="K543" s="19">
        <f t="shared" si="80"/>
        <v>0</v>
      </c>
    </row>
    <row r="544" spans="2:11" ht="15" customHeight="1" x14ac:dyDescent="0.35">
      <c r="B544" s="38">
        <v>15</v>
      </c>
      <c r="C544" s="436" t="str">
        <f>IF('M&amp;VOrç'!C563="","",'M&amp;VOrç'!C563)</f>
        <v/>
      </c>
      <c r="D544" s="438" t="str">
        <f>IF('M&amp;VOrç'!G563="","",'M&amp;VOrç'!G563)</f>
        <v/>
      </c>
      <c r="E544" s="437" t="str">
        <f>IF('M&amp;VOrç'!H563="","",'M&amp;VOrç'!H563)</f>
        <v/>
      </c>
      <c r="F544" s="453">
        <f>IF('M&amp;VOrç'!I563="","",'M&amp;VOrç'!I563)</f>
        <v>0</v>
      </c>
      <c r="G544" s="254">
        <f>IF('M&amp;VOrç'!J563="","",'M&amp;VOrç'!J563)</f>
        <v>0</v>
      </c>
      <c r="H544" s="19">
        <f t="shared" si="79"/>
        <v>0</v>
      </c>
      <c r="I544" s="18"/>
      <c r="J544" s="18"/>
      <c r="K544" s="19">
        <f t="shared" si="80"/>
        <v>0</v>
      </c>
    </row>
    <row r="545" spans="2:11" ht="15" customHeight="1" x14ac:dyDescent="0.35">
      <c r="B545" s="38">
        <v>16</v>
      </c>
      <c r="C545" s="436" t="str">
        <f>IF('M&amp;VOrç'!C564="","",'M&amp;VOrç'!C564)</f>
        <v/>
      </c>
      <c r="D545" s="438" t="str">
        <f>IF('M&amp;VOrç'!G564="","",'M&amp;VOrç'!G564)</f>
        <v/>
      </c>
      <c r="E545" s="437" t="str">
        <f>IF('M&amp;VOrç'!H564="","",'M&amp;VOrç'!H564)</f>
        <v/>
      </c>
      <c r="F545" s="453">
        <f>IF('M&amp;VOrç'!I564="","",'M&amp;VOrç'!I564)</f>
        <v>0</v>
      </c>
      <c r="G545" s="254">
        <f>IF('M&amp;VOrç'!J564="","",'M&amp;VOrç'!J564)</f>
        <v>0</v>
      </c>
      <c r="H545" s="19">
        <f t="shared" si="79"/>
        <v>0</v>
      </c>
      <c r="I545" s="18"/>
      <c r="J545" s="18"/>
      <c r="K545" s="19">
        <f t="shared" si="80"/>
        <v>0</v>
      </c>
    </row>
    <row r="546" spans="2:11" ht="15" customHeight="1" x14ac:dyDescent="0.35">
      <c r="B546" s="38">
        <v>17</v>
      </c>
      <c r="C546" s="436" t="str">
        <f>IF('M&amp;VOrç'!C565="","",'M&amp;VOrç'!C565)</f>
        <v/>
      </c>
      <c r="D546" s="438" t="str">
        <f>IF('M&amp;VOrç'!G565="","",'M&amp;VOrç'!G565)</f>
        <v/>
      </c>
      <c r="E546" s="437" t="str">
        <f>IF('M&amp;VOrç'!H565="","",'M&amp;VOrç'!H565)</f>
        <v/>
      </c>
      <c r="F546" s="453">
        <f>IF('M&amp;VOrç'!I565="","",'M&amp;VOrç'!I565)</f>
        <v>0</v>
      </c>
      <c r="G546" s="254">
        <f>IF('M&amp;VOrç'!J565="","",'M&amp;VOrç'!J565)</f>
        <v>0</v>
      </c>
      <c r="H546" s="19">
        <f t="shared" si="79"/>
        <v>0</v>
      </c>
      <c r="I546" s="18"/>
      <c r="J546" s="18"/>
      <c r="K546" s="19">
        <f t="shared" si="80"/>
        <v>0</v>
      </c>
    </row>
    <row r="547" spans="2:11" ht="15" customHeight="1" x14ac:dyDescent="0.35">
      <c r="B547" s="38">
        <v>18</v>
      </c>
      <c r="C547" s="436" t="str">
        <f>IF('M&amp;VOrç'!C566="","",'M&amp;VOrç'!C566)</f>
        <v/>
      </c>
      <c r="D547" s="438" t="str">
        <f>IF('M&amp;VOrç'!G566="","",'M&amp;VOrç'!G566)</f>
        <v/>
      </c>
      <c r="E547" s="437" t="str">
        <f>IF('M&amp;VOrç'!H566="","",'M&amp;VOrç'!H566)</f>
        <v/>
      </c>
      <c r="F547" s="453">
        <f>IF('M&amp;VOrç'!I566="","",'M&amp;VOrç'!I566)</f>
        <v>0</v>
      </c>
      <c r="G547" s="254">
        <f>IF('M&amp;VOrç'!J566="","",'M&amp;VOrç'!J566)</f>
        <v>0</v>
      </c>
      <c r="H547" s="19">
        <f t="shared" si="75"/>
        <v>0</v>
      </c>
      <c r="I547" s="18"/>
      <c r="J547" s="18"/>
      <c r="K547" s="19">
        <f t="shared" si="76"/>
        <v>0</v>
      </c>
    </row>
    <row r="548" spans="2:11" ht="15" customHeight="1" x14ac:dyDescent="0.35">
      <c r="B548" s="38">
        <v>19</v>
      </c>
      <c r="C548" s="436" t="str">
        <f>IF('M&amp;VOrç'!C567="","",'M&amp;VOrç'!C567)</f>
        <v/>
      </c>
      <c r="D548" s="438" t="str">
        <f>IF('M&amp;VOrç'!G567="","",'M&amp;VOrç'!G567)</f>
        <v/>
      </c>
      <c r="E548" s="437" t="str">
        <f>IF('M&amp;VOrç'!H567="","",'M&amp;VOrç'!H567)</f>
        <v/>
      </c>
      <c r="F548" s="453">
        <f>IF('M&amp;VOrç'!I567="","",'M&amp;VOrç'!I567)</f>
        <v>0</v>
      </c>
      <c r="G548" s="254">
        <f>IF('M&amp;VOrç'!J567="","",'M&amp;VOrç'!J567)</f>
        <v>0</v>
      </c>
      <c r="H548" s="19">
        <f t="shared" si="75"/>
        <v>0</v>
      </c>
      <c r="I548" s="18"/>
      <c r="J548" s="18"/>
      <c r="K548" s="19">
        <f t="shared" si="76"/>
        <v>0</v>
      </c>
    </row>
    <row r="549" spans="2:11" ht="15" customHeight="1" x14ac:dyDescent="0.35">
      <c r="B549" s="38">
        <v>20</v>
      </c>
      <c r="C549" s="436" t="str">
        <f>IF('M&amp;VOrç'!C568="","",'M&amp;VOrç'!C568)</f>
        <v/>
      </c>
      <c r="D549" s="438" t="str">
        <f>IF('M&amp;VOrç'!G568="","",'M&amp;VOrç'!G568)</f>
        <v/>
      </c>
      <c r="E549" s="437" t="str">
        <f>IF('M&amp;VOrç'!H568="","",'M&amp;VOrç'!H568)</f>
        <v/>
      </c>
      <c r="F549" s="453">
        <f>IF('M&amp;VOrç'!I568="","",'M&amp;VOrç'!I568)</f>
        <v>0</v>
      </c>
      <c r="G549" s="254">
        <f>IF('M&amp;VOrç'!J568="","",'M&amp;VOrç'!J568)</f>
        <v>0</v>
      </c>
      <c r="H549" s="19">
        <f t="shared" si="75"/>
        <v>0</v>
      </c>
      <c r="I549" s="18"/>
      <c r="J549" s="18"/>
      <c r="K549" s="19">
        <f t="shared" si="76"/>
        <v>0</v>
      </c>
    </row>
    <row r="550" spans="2:11" ht="15" customHeight="1" x14ac:dyDescent="0.35">
      <c r="B550" s="38">
        <v>21</v>
      </c>
      <c r="C550" s="436" t="str">
        <f>IF('M&amp;VOrç'!C569="","",'M&amp;VOrç'!C569)</f>
        <v/>
      </c>
      <c r="D550" s="438" t="str">
        <f>IF('M&amp;VOrç'!G569="","",'M&amp;VOrç'!G569)</f>
        <v/>
      </c>
      <c r="E550" s="437" t="str">
        <f>IF('M&amp;VOrç'!H569="","",'M&amp;VOrç'!H569)</f>
        <v/>
      </c>
      <c r="F550" s="453">
        <f>IF('M&amp;VOrç'!I569="","",'M&amp;VOrç'!I569)</f>
        <v>0</v>
      </c>
      <c r="G550" s="254">
        <f>IF('M&amp;VOrç'!J569="","",'M&amp;VOrç'!J569)</f>
        <v>0</v>
      </c>
      <c r="H550" s="19">
        <f t="shared" si="75"/>
        <v>0</v>
      </c>
      <c r="I550" s="18"/>
      <c r="J550" s="18"/>
      <c r="K550" s="19">
        <f t="shared" si="76"/>
        <v>0</v>
      </c>
    </row>
    <row r="551" spans="2:11" ht="15" customHeight="1" x14ac:dyDescent="0.35">
      <c r="B551" s="38">
        <v>22</v>
      </c>
      <c r="C551" s="436" t="str">
        <f>IF('M&amp;VOrç'!C570="","",'M&amp;VOrç'!C570)</f>
        <v/>
      </c>
      <c r="D551" s="438" t="str">
        <f>IF('M&amp;VOrç'!G570="","",'M&amp;VOrç'!G570)</f>
        <v/>
      </c>
      <c r="E551" s="437" t="str">
        <f>IF('M&amp;VOrç'!H570="","",'M&amp;VOrç'!H570)</f>
        <v/>
      </c>
      <c r="F551" s="453">
        <f>IF('M&amp;VOrç'!I570="","",'M&amp;VOrç'!I570)</f>
        <v>0</v>
      </c>
      <c r="G551" s="254">
        <f>IF('M&amp;VOrç'!J570="","",'M&amp;VOrç'!J570)</f>
        <v>0</v>
      </c>
      <c r="H551" s="19">
        <f t="shared" si="75"/>
        <v>0</v>
      </c>
      <c r="I551" s="18"/>
      <c r="J551" s="18"/>
      <c r="K551" s="19">
        <f t="shared" si="76"/>
        <v>0</v>
      </c>
    </row>
    <row r="552" spans="2:11" ht="15" customHeight="1" x14ac:dyDescent="0.35">
      <c r="B552" s="38">
        <v>23</v>
      </c>
      <c r="C552" s="436" t="str">
        <f>IF('M&amp;VOrç'!C571="","",'M&amp;VOrç'!C571)</f>
        <v/>
      </c>
      <c r="D552" s="438" t="str">
        <f>IF('M&amp;VOrç'!G571="","",'M&amp;VOrç'!G571)</f>
        <v/>
      </c>
      <c r="E552" s="437" t="str">
        <f>IF('M&amp;VOrç'!H571="","",'M&amp;VOrç'!H571)</f>
        <v/>
      </c>
      <c r="F552" s="453">
        <f>IF('M&amp;VOrç'!I571="","",'M&amp;VOrç'!I571)</f>
        <v>0</v>
      </c>
      <c r="G552" s="254">
        <f>IF('M&amp;VOrç'!J571="","",'M&amp;VOrç'!J571)</f>
        <v>0</v>
      </c>
      <c r="H552" s="19">
        <f t="shared" si="75"/>
        <v>0</v>
      </c>
      <c r="I552" s="18"/>
      <c r="J552" s="18"/>
      <c r="K552" s="19">
        <f t="shared" si="76"/>
        <v>0</v>
      </c>
    </row>
    <row r="553" spans="2:11" ht="15" customHeight="1" x14ac:dyDescent="0.35">
      <c r="B553" s="38">
        <v>24</v>
      </c>
      <c r="C553" s="436" t="str">
        <f>IF('M&amp;VOrç'!C572="","",'M&amp;VOrç'!C572)</f>
        <v/>
      </c>
      <c r="D553" s="438" t="str">
        <f>IF('M&amp;VOrç'!G572="","",'M&amp;VOrç'!G572)</f>
        <v/>
      </c>
      <c r="E553" s="437" t="str">
        <f>IF('M&amp;VOrç'!H572="","",'M&amp;VOrç'!H572)</f>
        <v/>
      </c>
      <c r="F553" s="453">
        <f>IF('M&amp;VOrç'!I572="","",'M&amp;VOrç'!I572)</f>
        <v>0</v>
      </c>
      <c r="G553" s="254">
        <f>IF('M&amp;VOrç'!J572="","",'M&amp;VOrç'!J572)</f>
        <v>0</v>
      </c>
      <c r="H553" s="19">
        <f t="shared" si="75"/>
        <v>0</v>
      </c>
      <c r="I553" s="18"/>
      <c r="J553" s="18"/>
      <c r="K553" s="19">
        <f t="shared" si="76"/>
        <v>0</v>
      </c>
    </row>
    <row r="554" spans="2:11" ht="15" customHeight="1" x14ac:dyDescent="0.35">
      <c r="B554" s="38">
        <v>25</v>
      </c>
      <c r="C554" s="436" t="str">
        <f>IF('M&amp;VOrç'!C573="","",'M&amp;VOrç'!C573)</f>
        <v/>
      </c>
      <c r="D554" s="438" t="str">
        <f>IF('M&amp;VOrç'!G573="","",'M&amp;VOrç'!G573)</f>
        <v/>
      </c>
      <c r="E554" s="437" t="str">
        <f>IF('M&amp;VOrç'!H573="","",'M&amp;VOrç'!H573)</f>
        <v/>
      </c>
      <c r="F554" s="453">
        <f>IF('M&amp;VOrç'!I573="","",'M&amp;VOrç'!I573)</f>
        <v>0</v>
      </c>
      <c r="G554" s="254">
        <f>IF('M&amp;VOrç'!J573="","",'M&amp;VOrç'!J573)</f>
        <v>0</v>
      </c>
      <c r="H554" s="19">
        <f t="shared" si="75"/>
        <v>0</v>
      </c>
      <c r="I554" s="18"/>
      <c r="J554" s="18"/>
      <c r="K554" s="19">
        <f t="shared" si="76"/>
        <v>0</v>
      </c>
    </row>
    <row r="555" spans="2:11" ht="15" customHeight="1" x14ac:dyDescent="0.35">
      <c r="B555" s="38">
        <v>26</v>
      </c>
      <c r="C555" s="436" t="str">
        <f>IF('M&amp;VOrç'!C574="","",'M&amp;VOrç'!C574)</f>
        <v/>
      </c>
      <c r="D555" s="438" t="str">
        <f>IF('M&amp;VOrç'!G574="","",'M&amp;VOrç'!G574)</f>
        <v/>
      </c>
      <c r="E555" s="437" t="str">
        <f>IF('M&amp;VOrç'!H574="","",'M&amp;VOrç'!H574)</f>
        <v/>
      </c>
      <c r="F555" s="453">
        <f>IF('M&amp;VOrç'!I574="","",'M&amp;VOrç'!I574)</f>
        <v>0</v>
      </c>
      <c r="G555" s="254">
        <f>IF('M&amp;VOrç'!J574="","",'M&amp;VOrç'!J574)</f>
        <v>0</v>
      </c>
      <c r="H555" s="19">
        <f t="shared" si="75"/>
        <v>0</v>
      </c>
      <c r="I555" s="18"/>
      <c r="J555" s="18"/>
      <c r="K555" s="19">
        <f t="shared" si="76"/>
        <v>0</v>
      </c>
    </row>
    <row r="556" spans="2:11" ht="15" customHeight="1" x14ac:dyDescent="0.35">
      <c r="B556" s="38">
        <v>27</v>
      </c>
      <c r="C556" s="436" t="str">
        <f>IF('M&amp;VOrç'!C575="","",'M&amp;VOrç'!C575)</f>
        <v/>
      </c>
      <c r="D556" s="438" t="str">
        <f>IF('M&amp;VOrç'!G575="","",'M&amp;VOrç'!G575)</f>
        <v/>
      </c>
      <c r="E556" s="437" t="str">
        <f>IF('M&amp;VOrç'!H575="","",'M&amp;VOrç'!H575)</f>
        <v/>
      </c>
      <c r="F556" s="453">
        <f>IF('M&amp;VOrç'!I575="","",'M&amp;VOrç'!I575)</f>
        <v>0</v>
      </c>
      <c r="G556" s="254">
        <f>IF('M&amp;VOrç'!J575="","",'M&amp;VOrç'!J575)</f>
        <v>0</v>
      </c>
      <c r="H556" s="19">
        <f t="shared" si="75"/>
        <v>0</v>
      </c>
      <c r="I556" s="18"/>
      <c r="J556" s="18"/>
      <c r="K556" s="19">
        <f t="shared" si="76"/>
        <v>0</v>
      </c>
    </row>
    <row r="557" spans="2:11" ht="15" customHeight="1" x14ac:dyDescent="0.35">
      <c r="B557" s="38">
        <v>28</v>
      </c>
      <c r="C557" s="436" t="str">
        <f>IF('M&amp;VOrç'!C576="","",'M&amp;VOrç'!C576)</f>
        <v/>
      </c>
      <c r="D557" s="438" t="str">
        <f>IF('M&amp;VOrç'!G576="","",'M&amp;VOrç'!G576)</f>
        <v/>
      </c>
      <c r="E557" s="437" t="str">
        <f>IF('M&amp;VOrç'!H576="","",'M&amp;VOrç'!H576)</f>
        <v/>
      </c>
      <c r="F557" s="453">
        <f>IF('M&amp;VOrç'!I576="","",'M&amp;VOrç'!I576)</f>
        <v>0</v>
      </c>
      <c r="G557" s="254">
        <f>IF('M&amp;VOrç'!J576="","",'M&amp;VOrç'!J576)</f>
        <v>0</v>
      </c>
      <c r="H557" s="19">
        <f t="shared" si="75"/>
        <v>0</v>
      </c>
      <c r="I557" s="18"/>
      <c r="J557" s="18"/>
      <c r="K557" s="19">
        <f t="shared" si="76"/>
        <v>0</v>
      </c>
    </row>
    <row r="558" spans="2:11" ht="15" customHeight="1" x14ac:dyDescent="0.35">
      <c r="B558" s="38">
        <v>29</v>
      </c>
      <c r="C558" s="436" t="str">
        <f>IF('M&amp;VOrç'!C577="","",'M&amp;VOrç'!C577)</f>
        <v/>
      </c>
      <c r="D558" s="438" t="str">
        <f>IF('M&amp;VOrç'!G577="","",'M&amp;VOrç'!G577)</f>
        <v/>
      </c>
      <c r="E558" s="437" t="str">
        <f>IF('M&amp;VOrç'!H577="","",'M&amp;VOrç'!H577)</f>
        <v/>
      </c>
      <c r="F558" s="453">
        <f>IF('M&amp;VOrç'!I577="","",'M&amp;VOrç'!I577)</f>
        <v>0</v>
      </c>
      <c r="G558" s="254">
        <f>IF('M&amp;VOrç'!J577="","",'M&amp;VOrç'!J577)</f>
        <v>0</v>
      </c>
      <c r="H558" s="19">
        <f t="shared" si="75"/>
        <v>0</v>
      </c>
      <c r="I558" s="18"/>
      <c r="J558" s="18"/>
      <c r="K558" s="19">
        <f t="shared" si="76"/>
        <v>0</v>
      </c>
    </row>
    <row r="559" spans="2:11" ht="15" customHeight="1" x14ac:dyDescent="0.35">
      <c r="B559" s="38">
        <v>30</v>
      </c>
      <c r="C559" s="436" t="str">
        <f>IF('M&amp;VOrç'!C578="","",'M&amp;VOrç'!C578)</f>
        <v/>
      </c>
      <c r="D559" s="438" t="str">
        <f>IF('M&amp;VOrç'!G578="","",'M&amp;VOrç'!G578)</f>
        <v/>
      </c>
      <c r="E559" s="437" t="str">
        <f>IF('M&amp;VOrç'!H578="","",'M&amp;VOrç'!H578)</f>
        <v/>
      </c>
      <c r="F559" s="453">
        <f>IF('M&amp;VOrç'!I578="","",'M&amp;VOrç'!I578)</f>
        <v>0</v>
      </c>
      <c r="G559" s="254">
        <f>IF('M&amp;VOrç'!J578="","",'M&amp;VOrç'!J578)</f>
        <v>0</v>
      </c>
      <c r="H559" s="19">
        <f t="shared" ref="H559:H560" si="81">K559-I559-J559</f>
        <v>0</v>
      </c>
      <c r="I559" s="18"/>
      <c r="J559" s="18"/>
      <c r="K559" s="19">
        <f t="shared" ref="K559:K560" si="82">F559*G559</f>
        <v>0</v>
      </c>
    </row>
    <row r="560" spans="2:11" ht="15" customHeight="1" x14ac:dyDescent="0.35">
      <c r="B560" s="38">
        <v>31</v>
      </c>
      <c r="C560" s="436" t="str">
        <f>IF('M&amp;VOrç'!C579="","",'M&amp;VOrç'!C579)</f>
        <v/>
      </c>
      <c r="D560" s="438" t="str">
        <f>IF('M&amp;VOrç'!G579="","",'M&amp;VOrç'!G579)</f>
        <v/>
      </c>
      <c r="E560" s="437" t="str">
        <f>IF('M&amp;VOrç'!H579="","",'M&amp;VOrç'!H579)</f>
        <v/>
      </c>
      <c r="F560" s="453">
        <f>IF('M&amp;VOrç'!I579="","",'M&amp;VOrç'!I579)</f>
        <v>0</v>
      </c>
      <c r="G560" s="254">
        <f>IF('M&amp;VOrç'!J579="","",'M&amp;VOrç'!J579)</f>
        <v>0</v>
      </c>
      <c r="H560" s="19">
        <f t="shared" si="81"/>
        <v>0</v>
      </c>
      <c r="I560" s="18"/>
      <c r="J560" s="18"/>
      <c r="K560" s="19">
        <f t="shared" si="82"/>
        <v>0</v>
      </c>
    </row>
    <row r="561" spans="2:11" ht="15" customHeight="1" x14ac:dyDescent="0.35">
      <c r="B561" s="38">
        <v>32</v>
      </c>
      <c r="C561" s="436" t="str">
        <f>IF('M&amp;VOrç'!C580="","",'M&amp;VOrç'!C580)</f>
        <v/>
      </c>
      <c r="D561" s="438" t="str">
        <f>IF('M&amp;VOrç'!G580="","",'M&amp;VOrç'!G580)</f>
        <v/>
      </c>
      <c r="E561" s="437" t="str">
        <f>IF('M&amp;VOrç'!H580="","",'M&amp;VOrç'!H580)</f>
        <v/>
      </c>
      <c r="F561" s="453">
        <f>IF('M&amp;VOrç'!I580="","",'M&amp;VOrç'!I580)</f>
        <v>0</v>
      </c>
      <c r="G561" s="254">
        <f>IF('M&amp;VOrç'!J580="","",'M&amp;VOrç'!J580)</f>
        <v>0</v>
      </c>
      <c r="H561" s="19">
        <f t="shared" ref="H561:H578" si="83">K561-I561-J561</f>
        <v>0</v>
      </c>
      <c r="I561" s="18"/>
      <c r="J561" s="18"/>
      <c r="K561" s="19">
        <f t="shared" ref="K561:K578" si="84">F561*G561</f>
        <v>0</v>
      </c>
    </row>
    <row r="562" spans="2:11" ht="15" customHeight="1" x14ac:dyDescent="0.35">
      <c r="B562" s="38">
        <v>33</v>
      </c>
      <c r="C562" s="436" t="str">
        <f>IF('M&amp;VOrç'!C581="","",'M&amp;VOrç'!C581)</f>
        <v/>
      </c>
      <c r="D562" s="438" t="str">
        <f>IF('M&amp;VOrç'!G581="","",'M&amp;VOrç'!G581)</f>
        <v/>
      </c>
      <c r="E562" s="437" t="str">
        <f>IF('M&amp;VOrç'!H581="","",'M&amp;VOrç'!H581)</f>
        <v/>
      </c>
      <c r="F562" s="453">
        <f>IF('M&amp;VOrç'!I581="","",'M&amp;VOrç'!I581)</f>
        <v>0</v>
      </c>
      <c r="G562" s="254">
        <f>IF('M&amp;VOrç'!J581="","",'M&amp;VOrç'!J581)</f>
        <v>0</v>
      </c>
      <c r="H562" s="19">
        <f t="shared" si="83"/>
        <v>0</v>
      </c>
      <c r="I562" s="18"/>
      <c r="J562" s="18"/>
      <c r="K562" s="19">
        <f t="shared" si="84"/>
        <v>0</v>
      </c>
    </row>
    <row r="563" spans="2:11" ht="15" customHeight="1" x14ac:dyDescent="0.35">
      <c r="B563" s="38">
        <v>34</v>
      </c>
      <c r="C563" s="436" t="str">
        <f>IF('M&amp;VOrç'!C582="","",'M&amp;VOrç'!C582)</f>
        <v/>
      </c>
      <c r="D563" s="438" t="str">
        <f>IF('M&amp;VOrç'!G582="","",'M&amp;VOrç'!G582)</f>
        <v/>
      </c>
      <c r="E563" s="437" t="str">
        <f>IF('M&amp;VOrç'!H582="","",'M&amp;VOrç'!H582)</f>
        <v/>
      </c>
      <c r="F563" s="453">
        <f>IF('M&amp;VOrç'!I582="","",'M&amp;VOrç'!I582)</f>
        <v>0</v>
      </c>
      <c r="G563" s="254">
        <f>IF('M&amp;VOrç'!J582="","",'M&amp;VOrç'!J582)</f>
        <v>0</v>
      </c>
      <c r="H563" s="19">
        <f t="shared" si="83"/>
        <v>0</v>
      </c>
      <c r="I563" s="18"/>
      <c r="J563" s="18"/>
      <c r="K563" s="19">
        <f t="shared" si="84"/>
        <v>0</v>
      </c>
    </row>
    <row r="564" spans="2:11" ht="15" customHeight="1" x14ac:dyDescent="0.35">
      <c r="B564" s="38">
        <v>35</v>
      </c>
      <c r="C564" s="436" t="str">
        <f>IF('M&amp;VOrç'!C583="","",'M&amp;VOrç'!C583)</f>
        <v/>
      </c>
      <c r="D564" s="438" t="str">
        <f>IF('M&amp;VOrç'!G583="","",'M&amp;VOrç'!G583)</f>
        <v/>
      </c>
      <c r="E564" s="437" t="str">
        <f>IF('M&amp;VOrç'!H583="","",'M&amp;VOrç'!H583)</f>
        <v/>
      </c>
      <c r="F564" s="453">
        <f>IF('M&amp;VOrç'!I583="","",'M&amp;VOrç'!I583)</f>
        <v>0</v>
      </c>
      <c r="G564" s="254">
        <f>IF('M&amp;VOrç'!J583="","",'M&amp;VOrç'!J583)</f>
        <v>0</v>
      </c>
      <c r="H564" s="19">
        <f t="shared" si="83"/>
        <v>0</v>
      </c>
      <c r="I564" s="18"/>
      <c r="J564" s="18"/>
      <c r="K564" s="19">
        <f t="shared" si="84"/>
        <v>0</v>
      </c>
    </row>
    <row r="565" spans="2:11" ht="15" customHeight="1" x14ac:dyDescent="0.35">
      <c r="B565" s="38">
        <v>36</v>
      </c>
      <c r="C565" s="436" t="str">
        <f>IF('M&amp;VOrç'!C584="","",'M&amp;VOrç'!C584)</f>
        <v/>
      </c>
      <c r="D565" s="438" t="str">
        <f>IF('M&amp;VOrç'!G584="","",'M&amp;VOrç'!G584)</f>
        <v/>
      </c>
      <c r="E565" s="437" t="str">
        <f>IF('M&amp;VOrç'!H584="","",'M&amp;VOrç'!H584)</f>
        <v/>
      </c>
      <c r="F565" s="453">
        <f>IF('M&amp;VOrç'!I584="","",'M&amp;VOrç'!I584)</f>
        <v>0</v>
      </c>
      <c r="G565" s="254">
        <f>IF('M&amp;VOrç'!J584="","",'M&amp;VOrç'!J584)</f>
        <v>0</v>
      </c>
      <c r="H565" s="19">
        <f t="shared" si="83"/>
        <v>0</v>
      </c>
      <c r="I565" s="18"/>
      <c r="J565" s="18"/>
      <c r="K565" s="19">
        <f t="shared" si="84"/>
        <v>0</v>
      </c>
    </row>
    <row r="566" spans="2:11" ht="15" customHeight="1" x14ac:dyDescent="0.35">
      <c r="B566" s="38">
        <v>37</v>
      </c>
      <c r="C566" s="436" t="str">
        <f>IF('M&amp;VOrç'!C585="","",'M&amp;VOrç'!C585)</f>
        <v/>
      </c>
      <c r="D566" s="438" t="str">
        <f>IF('M&amp;VOrç'!G585="","",'M&amp;VOrç'!G585)</f>
        <v/>
      </c>
      <c r="E566" s="437" t="str">
        <f>IF('M&amp;VOrç'!H585="","",'M&amp;VOrç'!H585)</f>
        <v/>
      </c>
      <c r="F566" s="453">
        <f>IF('M&amp;VOrç'!I585="","",'M&amp;VOrç'!I585)</f>
        <v>0</v>
      </c>
      <c r="G566" s="254">
        <f>IF('M&amp;VOrç'!J585="","",'M&amp;VOrç'!J585)</f>
        <v>0</v>
      </c>
      <c r="H566" s="19">
        <f t="shared" si="83"/>
        <v>0</v>
      </c>
      <c r="I566" s="18"/>
      <c r="J566" s="18"/>
      <c r="K566" s="19">
        <f t="shared" si="84"/>
        <v>0</v>
      </c>
    </row>
    <row r="567" spans="2:11" ht="15" customHeight="1" x14ac:dyDescent="0.35">
      <c r="B567" s="38">
        <v>38</v>
      </c>
      <c r="C567" s="436" t="str">
        <f>IF('M&amp;VOrç'!C586="","",'M&amp;VOrç'!C586)</f>
        <v/>
      </c>
      <c r="D567" s="438" t="str">
        <f>IF('M&amp;VOrç'!G586="","",'M&amp;VOrç'!G586)</f>
        <v/>
      </c>
      <c r="E567" s="437" t="str">
        <f>IF('M&amp;VOrç'!H586="","",'M&amp;VOrç'!H586)</f>
        <v/>
      </c>
      <c r="F567" s="453">
        <f>IF('M&amp;VOrç'!I586="","",'M&amp;VOrç'!I586)</f>
        <v>0</v>
      </c>
      <c r="G567" s="254">
        <f>IF('M&amp;VOrç'!J586="","",'M&amp;VOrç'!J586)</f>
        <v>0</v>
      </c>
      <c r="H567" s="19">
        <f t="shared" si="83"/>
        <v>0</v>
      </c>
      <c r="I567" s="18"/>
      <c r="J567" s="18"/>
      <c r="K567" s="19">
        <f t="shared" si="84"/>
        <v>0</v>
      </c>
    </row>
    <row r="568" spans="2:11" ht="15" customHeight="1" x14ac:dyDescent="0.35">
      <c r="B568" s="38">
        <v>39</v>
      </c>
      <c r="C568" s="436" t="str">
        <f>IF('M&amp;VOrç'!C587="","",'M&amp;VOrç'!C587)</f>
        <v/>
      </c>
      <c r="D568" s="438" t="str">
        <f>IF('M&amp;VOrç'!G587="","",'M&amp;VOrç'!G587)</f>
        <v/>
      </c>
      <c r="E568" s="437" t="str">
        <f>IF('M&amp;VOrç'!H587="","",'M&amp;VOrç'!H587)</f>
        <v/>
      </c>
      <c r="F568" s="453">
        <f>IF('M&amp;VOrç'!I587="","",'M&amp;VOrç'!I587)</f>
        <v>0</v>
      </c>
      <c r="G568" s="254">
        <f>IF('M&amp;VOrç'!J587="","",'M&amp;VOrç'!J587)</f>
        <v>0</v>
      </c>
      <c r="H568" s="19">
        <f t="shared" si="83"/>
        <v>0</v>
      </c>
      <c r="I568" s="18"/>
      <c r="J568" s="18"/>
      <c r="K568" s="19">
        <f t="shared" si="84"/>
        <v>0</v>
      </c>
    </row>
    <row r="569" spans="2:11" ht="15" customHeight="1" x14ac:dyDescent="0.35">
      <c r="B569" s="38">
        <v>40</v>
      </c>
      <c r="C569" s="436" t="str">
        <f>IF('M&amp;VOrç'!C588="","",'M&amp;VOrç'!C588)</f>
        <v/>
      </c>
      <c r="D569" s="438" t="str">
        <f>IF('M&amp;VOrç'!G588="","",'M&amp;VOrç'!G588)</f>
        <v/>
      </c>
      <c r="E569" s="437" t="str">
        <f>IF('M&amp;VOrç'!H588="","",'M&amp;VOrç'!H588)</f>
        <v/>
      </c>
      <c r="F569" s="453">
        <f>IF('M&amp;VOrç'!I588="","",'M&amp;VOrç'!I588)</f>
        <v>0</v>
      </c>
      <c r="G569" s="254">
        <f>IF('M&amp;VOrç'!J588="","",'M&amp;VOrç'!J588)</f>
        <v>0</v>
      </c>
      <c r="H569" s="19">
        <f t="shared" si="83"/>
        <v>0</v>
      </c>
      <c r="I569" s="18"/>
      <c r="J569" s="18"/>
      <c r="K569" s="19">
        <f t="shared" si="84"/>
        <v>0</v>
      </c>
    </row>
    <row r="570" spans="2:11" ht="15" customHeight="1" x14ac:dyDescent="0.35">
      <c r="B570" s="38">
        <v>41</v>
      </c>
      <c r="C570" s="436" t="str">
        <f>IF('M&amp;VOrç'!C589="","",'M&amp;VOrç'!C589)</f>
        <v/>
      </c>
      <c r="D570" s="438" t="str">
        <f>IF('M&amp;VOrç'!G589="","",'M&amp;VOrç'!G589)</f>
        <v/>
      </c>
      <c r="E570" s="437" t="str">
        <f>IF('M&amp;VOrç'!H589="","",'M&amp;VOrç'!H589)</f>
        <v/>
      </c>
      <c r="F570" s="453">
        <f>IF('M&amp;VOrç'!I589="","",'M&amp;VOrç'!I589)</f>
        <v>0</v>
      </c>
      <c r="G570" s="254">
        <f>IF('M&amp;VOrç'!J589="","",'M&amp;VOrç'!J589)</f>
        <v>0</v>
      </c>
      <c r="H570" s="19">
        <f t="shared" si="83"/>
        <v>0</v>
      </c>
      <c r="I570" s="18"/>
      <c r="J570" s="18"/>
      <c r="K570" s="19">
        <f t="shared" si="84"/>
        <v>0</v>
      </c>
    </row>
    <row r="571" spans="2:11" ht="15" customHeight="1" x14ac:dyDescent="0.35">
      <c r="B571" s="38">
        <v>42</v>
      </c>
      <c r="C571" s="436" t="str">
        <f>IF('M&amp;VOrç'!C590="","",'M&amp;VOrç'!C590)</f>
        <v/>
      </c>
      <c r="D571" s="438" t="str">
        <f>IF('M&amp;VOrç'!G590="","",'M&amp;VOrç'!G590)</f>
        <v/>
      </c>
      <c r="E571" s="437" t="str">
        <f>IF('M&amp;VOrç'!H590="","",'M&amp;VOrç'!H590)</f>
        <v/>
      </c>
      <c r="F571" s="453">
        <f>IF('M&amp;VOrç'!I590="","",'M&amp;VOrç'!I590)</f>
        <v>0</v>
      </c>
      <c r="G571" s="254">
        <f>IF('M&amp;VOrç'!J590="","",'M&amp;VOrç'!J590)</f>
        <v>0</v>
      </c>
      <c r="H571" s="19">
        <f t="shared" si="83"/>
        <v>0</v>
      </c>
      <c r="I571" s="18"/>
      <c r="J571" s="18"/>
      <c r="K571" s="19">
        <f t="shared" si="84"/>
        <v>0</v>
      </c>
    </row>
    <row r="572" spans="2:11" ht="15" customHeight="1" x14ac:dyDescent="0.35">
      <c r="B572" s="38">
        <v>43</v>
      </c>
      <c r="C572" s="436" t="str">
        <f>IF('M&amp;VOrç'!C591="","",'M&amp;VOrç'!C591)</f>
        <v/>
      </c>
      <c r="D572" s="438" t="str">
        <f>IF('M&amp;VOrç'!G591="","",'M&amp;VOrç'!G591)</f>
        <v/>
      </c>
      <c r="E572" s="437" t="str">
        <f>IF('M&amp;VOrç'!H591="","",'M&amp;VOrç'!H591)</f>
        <v/>
      </c>
      <c r="F572" s="453">
        <f>IF('M&amp;VOrç'!I591="","",'M&amp;VOrç'!I591)</f>
        <v>0</v>
      </c>
      <c r="G572" s="254">
        <f>IF('M&amp;VOrç'!J591="","",'M&amp;VOrç'!J591)</f>
        <v>0</v>
      </c>
      <c r="H572" s="19">
        <f t="shared" si="83"/>
        <v>0</v>
      </c>
      <c r="I572" s="18"/>
      <c r="J572" s="18"/>
      <c r="K572" s="19">
        <f t="shared" si="84"/>
        <v>0</v>
      </c>
    </row>
    <row r="573" spans="2:11" ht="15" customHeight="1" x14ac:dyDescent="0.35">
      <c r="B573" s="38">
        <v>44</v>
      </c>
      <c r="C573" s="436" t="str">
        <f>IF('M&amp;VOrç'!C592="","",'M&amp;VOrç'!C592)</f>
        <v/>
      </c>
      <c r="D573" s="438" t="str">
        <f>IF('M&amp;VOrç'!G592="","",'M&amp;VOrç'!G592)</f>
        <v/>
      </c>
      <c r="E573" s="437" t="str">
        <f>IF('M&amp;VOrç'!H592="","",'M&amp;VOrç'!H592)</f>
        <v/>
      </c>
      <c r="F573" s="453">
        <f>IF('M&amp;VOrç'!I592="","",'M&amp;VOrç'!I592)</f>
        <v>0</v>
      </c>
      <c r="G573" s="254">
        <f>IF('M&amp;VOrç'!J592="","",'M&amp;VOrç'!J592)</f>
        <v>0</v>
      </c>
      <c r="H573" s="19">
        <f t="shared" si="83"/>
        <v>0</v>
      </c>
      <c r="I573" s="18"/>
      <c r="J573" s="18"/>
      <c r="K573" s="19">
        <f t="shared" si="84"/>
        <v>0</v>
      </c>
    </row>
    <row r="574" spans="2:11" ht="15" customHeight="1" x14ac:dyDescent="0.35">
      <c r="B574" s="38">
        <v>45</v>
      </c>
      <c r="C574" s="436" t="str">
        <f>IF('M&amp;VOrç'!C593="","",'M&amp;VOrç'!C593)</f>
        <v/>
      </c>
      <c r="D574" s="438" t="str">
        <f>IF('M&amp;VOrç'!G593="","",'M&amp;VOrç'!G593)</f>
        <v/>
      </c>
      <c r="E574" s="437" t="str">
        <f>IF('M&amp;VOrç'!H593="","",'M&amp;VOrç'!H593)</f>
        <v/>
      </c>
      <c r="F574" s="453">
        <f>IF('M&amp;VOrç'!I593="","",'M&amp;VOrç'!I593)</f>
        <v>0</v>
      </c>
      <c r="G574" s="254">
        <f>IF('M&amp;VOrç'!J593="","",'M&amp;VOrç'!J593)</f>
        <v>0</v>
      </c>
      <c r="H574" s="19">
        <f t="shared" si="83"/>
        <v>0</v>
      </c>
      <c r="I574" s="18"/>
      <c r="J574" s="18"/>
      <c r="K574" s="19">
        <f t="shared" si="84"/>
        <v>0</v>
      </c>
    </row>
    <row r="575" spans="2:11" ht="15" customHeight="1" x14ac:dyDescent="0.35">
      <c r="B575" s="38">
        <v>46</v>
      </c>
      <c r="C575" s="436" t="str">
        <f>IF('M&amp;VOrç'!C594="","",'M&amp;VOrç'!C594)</f>
        <v/>
      </c>
      <c r="D575" s="438" t="str">
        <f>IF('M&amp;VOrç'!G594="","",'M&amp;VOrç'!G594)</f>
        <v/>
      </c>
      <c r="E575" s="437" t="str">
        <f>IF('M&amp;VOrç'!H594="","",'M&amp;VOrç'!H594)</f>
        <v/>
      </c>
      <c r="F575" s="453">
        <f>IF('M&amp;VOrç'!I594="","",'M&amp;VOrç'!I594)</f>
        <v>0</v>
      </c>
      <c r="G575" s="254">
        <f>IF('M&amp;VOrç'!J594="","",'M&amp;VOrç'!J594)</f>
        <v>0</v>
      </c>
      <c r="H575" s="19">
        <f t="shared" si="83"/>
        <v>0</v>
      </c>
      <c r="I575" s="18"/>
      <c r="J575" s="18"/>
      <c r="K575" s="19">
        <f t="shared" si="84"/>
        <v>0</v>
      </c>
    </row>
    <row r="576" spans="2:11" ht="15" customHeight="1" x14ac:dyDescent="0.35">
      <c r="B576" s="38">
        <v>47</v>
      </c>
      <c r="C576" s="436" t="str">
        <f>IF('M&amp;VOrç'!C595="","",'M&amp;VOrç'!C595)</f>
        <v/>
      </c>
      <c r="D576" s="438" t="str">
        <f>IF('M&amp;VOrç'!G595="","",'M&amp;VOrç'!G595)</f>
        <v/>
      </c>
      <c r="E576" s="437" t="str">
        <f>IF('M&amp;VOrç'!H595="","",'M&amp;VOrç'!H595)</f>
        <v/>
      </c>
      <c r="F576" s="453">
        <f>IF('M&amp;VOrç'!I595="","",'M&amp;VOrç'!I595)</f>
        <v>0</v>
      </c>
      <c r="G576" s="254">
        <f>IF('M&amp;VOrç'!J595="","",'M&amp;VOrç'!J595)</f>
        <v>0</v>
      </c>
      <c r="H576" s="19">
        <f t="shared" si="83"/>
        <v>0</v>
      </c>
      <c r="I576" s="18"/>
      <c r="J576" s="18"/>
      <c r="K576" s="19">
        <f t="shared" si="84"/>
        <v>0</v>
      </c>
    </row>
    <row r="577" spans="2:11" ht="15" customHeight="1" x14ac:dyDescent="0.35">
      <c r="B577" s="38">
        <v>48</v>
      </c>
      <c r="C577" s="436" t="str">
        <f>IF('M&amp;VOrç'!C596="","",'M&amp;VOrç'!C596)</f>
        <v/>
      </c>
      <c r="D577" s="438" t="str">
        <f>IF('M&amp;VOrç'!G596="","",'M&amp;VOrç'!G596)</f>
        <v/>
      </c>
      <c r="E577" s="437" t="str">
        <f>IF('M&amp;VOrç'!H596="","",'M&amp;VOrç'!H596)</f>
        <v/>
      </c>
      <c r="F577" s="453">
        <f>IF('M&amp;VOrç'!I596="","",'M&amp;VOrç'!I596)</f>
        <v>0</v>
      </c>
      <c r="G577" s="254">
        <f>IF('M&amp;VOrç'!J596="","",'M&amp;VOrç'!J596)</f>
        <v>0</v>
      </c>
      <c r="H577" s="19">
        <f t="shared" si="83"/>
        <v>0</v>
      </c>
      <c r="I577" s="18"/>
      <c r="J577" s="18"/>
      <c r="K577" s="19">
        <f t="shared" si="84"/>
        <v>0</v>
      </c>
    </row>
    <row r="578" spans="2:11" ht="15" customHeight="1" x14ac:dyDescent="0.35">
      <c r="B578" s="38">
        <v>49</v>
      </c>
      <c r="C578" s="436" t="str">
        <f>IF('M&amp;VOrç'!C597="","",'M&amp;VOrç'!C597)</f>
        <v/>
      </c>
      <c r="D578" s="438" t="str">
        <f>IF('M&amp;VOrç'!G597="","",'M&amp;VOrç'!G597)</f>
        <v/>
      </c>
      <c r="E578" s="437" t="str">
        <f>IF('M&amp;VOrç'!H597="","",'M&amp;VOrç'!H597)</f>
        <v/>
      </c>
      <c r="F578" s="453">
        <f>IF('M&amp;VOrç'!I597="","",'M&amp;VOrç'!I597)</f>
        <v>0</v>
      </c>
      <c r="G578" s="254">
        <f>IF('M&amp;VOrç'!J597="","",'M&amp;VOrç'!J597)</f>
        <v>0</v>
      </c>
      <c r="H578" s="19">
        <f t="shared" si="83"/>
        <v>0</v>
      </c>
      <c r="I578" s="18"/>
      <c r="J578" s="18"/>
      <c r="K578" s="19">
        <f t="shared" si="84"/>
        <v>0</v>
      </c>
    </row>
    <row r="579" spans="2:11" ht="15" customHeight="1" x14ac:dyDescent="0.35">
      <c r="B579" s="38">
        <v>50</v>
      </c>
      <c r="C579" s="436" t="str">
        <f>IF('M&amp;VOrç'!C598="","",'M&amp;VOrç'!C598)</f>
        <v/>
      </c>
      <c r="D579" s="438" t="str">
        <f>IF('M&amp;VOrç'!G598="","",'M&amp;VOrç'!G598)</f>
        <v/>
      </c>
      <c r="E579" s="437" t="str">
        <f>IF('M&amp;VOrç'!H598="","",'M&amp;VOrç'!H598)</f>
        <v/>
      </c>
      <c r="F579" s="453">
        <f>IF('M&amp;VOrç'!I598="","",'M&amp;VOrç'!I598)</f>
        <v>0</v>
      </c>
      <c r="G579" s="254">
        <f>IF('M&amp;VOrç'!J598="","",'M&amp;VOrç'!J598)</f>
        <v>0</v>
      </c>
      <c r="H579" s="19">
        <f t="shared" si="75"/>
        <v>0</v>
      </c>
      <c r="I579" s="18"/>
      <c r="J579" s="18"/>
      <c r="K579" s="19">
        <f t="shared" si="76"/>
        <v>0</v>
      </c>
    </row>
    <row r="580" spans="2:11" s="67" customFormat="1" ht="15" customHeight="1" x14ac:dyDescent="0.35">
      <c r="B580" s="69"/>
      <c r="C580" s="74" t="s">
        <v>713</v>
      </c>
      <c r="D580" s="74"/>
      <c r="E580" s="74"/>
      <c r="F580" s="74"/>
      <c r="G580" s="73"/>
      <c r="H580" s="624">
        <f>SUM(H530:H579)</f>
        <v>0</v>
      </c>
      <c r="I580" s="134">
        <f>SUM(I530:I579)</f>
        <v>0</v>
      </c>
      <c r="J580" s="134">
        <f>SUM(J530:J579)</f>
        <v>0</v>
      </c>
      <c r="K580" s="134">
        <f>SUM(K530:K579)</f>
        <v>0</v>
      </c>
    </row>
    <row r="581" spans="2:11" ht="15" customHeight="1" x14ac:dyDescent="0.35">
      <c r="B581" s="442" t="s">
        <v>702</v>
      </c>
      <c r="C581" s="443"/>
      <c r="D581" s="443"/>
      <c r="E581" s="443"/>
      <c r="F581" s="443"/>
      <c r="G581" s="459"/>
      <c r="H581" s="444" t="s">
        <v>99</v>
      </c>
      <c r="I581" s="444"/>
      <c r="J581" s="444"/>
      <c r="K581" s="444"/>
    </row>
    <row r="582" spans="2:11" ht="15" customHeight="1" x14ac:dyDescent="0.35">
      <c r="B582" s="446"/>
      <c r="C582" s="447" t="s">
        <v>95</v>
      </c>
      <c r="D582" s="435" t="s">
        <v>135</v>
      </c>
      <c r="E582" s="435" t="s">
        <v>131</v>
      </c>
      <c r="F582" s="435" t="s">
        <v>130</v>
      </c>
      <c r="G582" s="435" t="s">
        <v>106</v>
      </c>
      <c r="H582" s="435" t="s">
        <v>383</v>
      </c>
      <c r="I582" s="246" t="s">
        <v>137</v>
      </c>
      <c r="J582" s="246" t="s">
        <v>138</v>
      </c>
      <c r="K582" s="247" t="s">
        <v>132</v>
      </c>
    </row>
    <row r="583" spans="2:11" ht="15" customHeight="1" x14ac:dyDescent="0.35">
      <c r="B583" s="38">
        <v>1</v>
      </c>
      <c r="C583" s="436" t="str">
        <f>IF('M&amp;VOrç'!C601="","",'M&amp;VOrç'!C601)</f>
        <v/>
      </c>
      <c r="D583" s="438" t="str">
        <f>IF('M&amp;VOrç'!G601="","",'M&amp;VOrç'!G601)</f>
        <v/>
      </c>
      <c r="E583" s="437" t="str">
        <f>IF('M&amp;VOrç'!H601="","",'M&amp;VOrç'!H601)</f>
        <v/>
      </c>
      <c r="F583" s="453">
        <f>IF('M&amp;VOrç'!I601="","",'M&amp;VOrç'!I601)</f>
        <v>0</v>
      </c>
      <c r="G583" s="254">
        <f>IF('M&amp;VOrç'!J601="","",'M&amp;VOrç'!J601)</f>
        <v>0</v>
      </c>
      <c r="H583" s="19">
        <f>K583-I583-J583</f>
        <v>0</v>
      </c>
      <c r="I583" s="18"/>
      <c r="J583" s="18"/>
      <c r="K583" s="19">
        <f>F583*G583</f>
        <v>0</v>
      </c>
    </row>
    <row r="584" spans="2:11" ht="15" customHeight="1" x14ac:dyDescent="0.35">
      <c r="B584" s="38">
        <v>2</v>
      </c>
      <c r="C584" s="436" t="str">
        <f>IF('M&amp;VOrç'!C602="","",'M&amp;VOrç'!C602)</f>
        <v/>
      </c>
      <c r="D584" s="438" t="str">
        <f>IF('M&amp;VOrç'!G602="","",'M&amp;VOrç'!G602)</f>
        <v/>
      </c>
      <c r="E584" s="437" t="str">
        <f>IF('M&amp;VOrç'!H602="","",'M&amp;VOrç'!H602)</f>
        <v/>
      </c>
      <c r="F584" s="453">
        <f>IF('M&amp;VOrç'!I602="","",'M&amp;VOrç'!I602)</f>
        <v>0</v>
      </c>
      <c r="G584" s="254">
        <f>IF('M&amp;VOrç'!J602="","",'M&amp;VOrç'!J602)</f>
        <v>0</v>
      </c>
      <c r="H584" s="19">
        <f t="shared" ref="H584:H632" si="85">K584-I584-J584</f>
        <v>0</v>
      </c>
      <c r="I584" s="18"/>
      <c r="J584" s="18"/>
      <c r="K584" s="19">
        <f t="shared" ref="K584:K632" si="86">F584*G584</f>
        <v>0</v>
      </c>
    </row>
    <row r="585" spans="2:11" ht="15" customHeight="1" x14ac:dyDescent="0.35">
      <c r="B585" s="38">
        <v>3</v>
      </c>
      <c r="C585" s="436" t="str">
        <f>IF('M&amp;VOrç'!C603="","",'M&amp;VOrç'!C603)</f>
        <v/>
      </c>
      <c r="D585" s="438" t="str">
        <f>IF('M&amp;VOrç'!G603="","",'M&amp;VOrç'!G603)</f>
        <v/>
      </c>
      <c r="E585" s="437" t="str">
        <f>IF('M&amp;VOrç'!H603="","",'M&amp;VOrç'!H603)</f>
        <v/>
      </c>
      <c r="F585" s="453">
        <f>IF('M&amp;VOrç'!I603="","",'M&amp;VOrç'!I603)</f>
        <v>0</v>
      </c>
      <c r="G585" s="254">
        <f>IF('M&amp;VOrç'!J603="","",'M&amp;VOrç'!J603)</f>
        <v>0</v>
      </c>
      <c r="H585" s="19">
        <f t="shared" si="85"/>
        <v>0</v>
      </c>
      <c r="I585" s="18"/>
      <c r="J585" s="18"/>
      <c r="K585" s="19">
        <f t="shared" si="86"/>
        <v>0</v>
      </c>
    </row>
    <row r="586" spans="2:11" ht="15" customHeight="1" x14ac:dyDescent="0.35">
      <c r="B586" s="38">
        <v>4</v>
      </c>
      <c r="C586" s="436" t="str">
        <f>IF('M&amp;VOrç'!C604="","",'M&amp;VOrç'!C604)</f>
        <v/>
      </c>
      <c r="D586" s="438" t="str">
        <f>IF('M&amp;VOrç'!G604="","",'M&amp;VOrç'!G604)</f>
        <v/>
      </c>
      <c r="E586" s="437" t="str">
        <f>IF('M&amp;VOrç'!H604="","",'M&amp;VOrç'!H604)</f>
        <v/>
      </c>
      <c r="F586" s="453">
        <f>IF('M&amp;VOrç'!I604="","",'M&amp;VOrç'!I604)</f>
        <v>0</v>
      </c>
      <c r="G586" s="254">
        <f>IF('M&amp;VOrç'!J604="","",'M&amp;VOrç'!J604)</f>
        <v>0</v>
      </c>
      <c r="H586" s="19">
        <f t="shared" si="85"/>
        <v>0</v>
      </c>
      <c r="I586" s="18"/>
      <c r="J586" s="18"/>
      <c r="K586" s="19">
        <f t="shared" si="86"/>
        <v>0</v>
      </c>
    </row>
    <row r="587" spans="2:11" ht="15" customHeight="1" x14ac:dyDescent="0.35">
      <c r="B587" s="38">
        <v>5</v>
      </c>
      <c r="C587" s="436" t="str">
        <f>IF('M&amp;VOrç'!C605="","",'M&amp;VOrç'!C605)</f>
        <v/>
      </c>
      <c r="D587" s="438" t="str">
        <f>IF('M&amp;VOrç'!G605="","",'M&amp;VOrç'!G605)</f>
        <v/>
      </c>
      <c r="E587" s="437" t="str">
        <f>IF('M&amp;VOrç'!H605="","",'M&amp;VOrç'!H605)</f>
        <v/>
      </c>
      <c r="F587" s="453">
        <f>IF('M&amp;VOrç'!I605="","",'M&amp;VOrç'!I605)</f>
        <v>0</v>
      </c>
      <c r="G587" s="254">
        <f>IF('M&amp;VOrç'!J605="","",'M&amp;VOrç'!J605)</f>
        <v>0</v>
      </c>
      <c r="H587" s="19">
        <f t="shared" si="85"/>
        <v>0</v>
      </c>
      <c r="I587" s="18"/>
      <c r="J587" s="18"/>
      <c r="K587" s="19">
        <f t="shared" si="86"/>
        <v>0</v>
      </c>
    </row>
    <row r="588" spans="2:11" ht="15" customHeight="1" x14ac:dyDescent="0.35">
      <c r="B588" s="38">
        <v>6</v>
      </c>
      <c r="C588" s="436" t="str">
        <f>IF('M&amp;VOrç'!C606="","",'M&amp;VOrç'!C606)</f>
        <v/>
      </c>
      <c r="D588" s="438" t="str">
        <f>IF('M&amp;VOrç'!G606="","",'M&amp;VOrç'!G606)</f>
        <v/>
      </c>
      <c r="E588" s="437" t="str">
        <f>IF('M&amp;VOrç'!H606="","",'M&amp;VOrç'!H606)</f>
        <v/>
      </c>
      <c r="F588" s="453">
        <f>IF('M&amp;VOrç'!I606="","",'M&amp;VOrç'!I606)</f>
        <v>0</v>
      </c>
      <c r="G588" s="254">
        <f>IF('M&amp;VOrç'!J606="","",'M&amp;VOrç'!J606)</f>
        <v>0</v>
      </c>
      <c r="H588" s="19">
        <f t="shared" si="85"/>
        <v>0</v>
      </c>
      <c r="I588" s="18"/>
      <c r="J588" s="18"/>
      <c r="K588" s="19">
        <f t="shared" si="86"/>
        <v>0</v>
      </c>
    </row>
    <row r="589" spans="2:11" ht="15" customHeight="1" x14ac:dyDescent="0.35">
      <c r="B589" s="38">
        <v>7</v>
      </c>
      <c r="C589" s="436" t="str">
        <f>IF('M&amp;VOrç'!C607="","",'M&amp;VOrç'!C607)</f>
        <v/>
      </c>
      <c r="D589" s="438" t="str">
        <f>IF('M&amp;VOrç'!G607="","",'M&amp;VOrç'!G607)</f>
        <v/>
      </c>
      <c r="E589" s="437" t="str">
        <f>IF('M&amp;VOrç'!H607="","",'M&amp;VOrç'!H607)</f>
        <v/>
      </c>
      <c r="F589" s="453">
        <f>IF('M&amp;VOrç'!I607="","",'M&amp;VOrç'!I607)</f>
        <v>0</v>
      </c>
      <c r="G589" s="254">
        <f>IF('M&amp;VOrç'!J607="","",'M&amp;VOrç'!J607)</f>
        <v>0</v>
      </c>
      <c r="H589" s="19">
        <f t="shared" si="85"/>
        <v>0</v>
      </c>
      <c r="I589" s="18"/>
      <c r="J589" s="18"/>
      <c r="K589" s="19">
        <f t="shared" si="86"/>
        <v>0</v>
      </c>
    </row>
    <row r="590" spans="2:11" ht="15" customHeight="1" x14ac:dyDescent="0.35">
      <c r="B590" s="38">
        <v>8</v>
      </c>
      <c r="C590" s="436" t="str">
        <f>IF('M&amp;VOrç'!C608="","",'M&amp;VOrç'!C608)</f>
        <v/>
      </c>
      <c r="D590" s="438" t="str">
        <f>IF('M&amp;VOrç'!G608="","",'M&amp;VOrç'!G608)</f>
        <v/>
      </c>
      <c r="E590" s="437" t="str">
        <f>IF('M&amp;VOrç'!H608="","",'M&amp;VOrç'!H608)</f>
        <v/>
      </c>
      <c r="F590" s="453">
        <f>IF('M&amp;VOrç'!I608="","",'M&amp;VOrç'!I608)</f>
        <v>0</v>
      </c>
      <c r="G590" s="254">
        <f>IF('M&amp;VOrç'!J608="","",'M&amp;VOrç'!J608)</f>
        <v>0</v>
      </c>
      <c r="H590" s="19">
        <f t="shared" ref="H590:H599" si="87">K590-I590-J590</f>
        <v>0</v>
      </c>
      <c r="I590" s="18"/>
      <c r="J590" s="18"/>
      <c r="K590" s="19">
        <f t="shared" ref="K590:K599" si="88">F590*G590</f>
        <v>0</v>
      </c>
    </row>
    <row r="591" spans="2:11" ht="15" customHeight="1" x14ac:dyDescent="0.35">
      <c r="B591" s="38">
        <v>9</v>
      </c>
      <c r="C591" s="436" t="str">
        <f>IF('M&amp;VOrç'!C609="","",'M&amp;VOrç'!C609)</f>
        <v/>
      </c>
      <c r="D591" s="438" t="str">
        <f>IF('M&amp;VOrç'!G609="","",'M&amp;VOrç'!G609)</f>
        <v/>
      </c>
      <c r="E591" s="437" t="str">
        <f>IF('M&amp;VOrç'!H609="","",'M&amp;VOrç'!H609)</f>
        <v/>
      </c>
      <c r="F591" s="453">
        <f>IF('M&amp;VOrç'!I609="","",'M&amp;VOrç'!I609)</f>
        <v>0</v>
      </c>
      <c r="G591" s="254">
        <f>IF('M&amp;VOrç'!J609="","",'M&amp;VOrç'!J609)</f>
        <v>0</v>
      </c>
      <c r="H591" s="19">
        <f t="shared" si="87"/>
        <v>0</v>
      </c>
      <c r="I591" s="18"/>
      <c r="J591" s="18"/>
      <c r="K591" s="19">
        <f t="shared" si="88"/>
        <v>0</v>
      </c>
    </row>
    <row r="592" spans="2:11" ht="15" customHeight="1" x14ac:dyDescent="0.35">
      <c r="B592" s="38">
        <v>10</v>
      </c>
      <c r="C592" s="436" t="str">
        <f>IF('M&amp;VOrç'!C610="","",'M&amp;VOrç'!C610)</f>
        <v/>
      </c>
      <c r="D592" s="438" t="str">
        <f>IF('M&amp;VOrç'!G610="","",'M&amp;VOrç'!G610)</f>
        <v/>
      </c>
      <c r="E592" s="437" t="str">
        <f>IF('M&amp;VOrç'!H610="","",'M&amp;VOrç'!H610)</f>
        <v/>
      </c>
      <c r="F592" s="453">
        <f>IF('M&amp;VOrç'!I610="","",'M&amp;VOrç'!I610)</f>
        <v>0</v>
      </c>
      <c r="G592" s="254">
        <f>IF('M&amp;VOrç'!J610="","",'M&amp;VOrç'!J610)</f>
        <v>0</v>
      </c>
      <c r="H592" s="19">
        <f t="shared" si="87"/>
        <v>0</v>
      </c>
      <c r="I592" s="18"/>
      <c r="J592" s="18"/>
      <c r="K592" s="19">
        <f t="shared" si="88"/>
        <v>0</v>
      </c>
    </row>
    <row r="593" spans="2:11" ht="15" customHeight="1" x14ac:dyDescent="0.35">
      <c r="B593" s="38">
        <v>11</v>
      </c>
      <c r="C593" s="436" t="str">
        <f>IF('M&amp;VOrç'!C611="","",'M&amp;VOrç'!C611)</f>
        <v/>
      </c>
      <c r="D593" s="438" t="str">
        <f>IF('M&amp;VOrç'!G611="","",'M&amp;VOrç'!G611)</f>
        <v/>
      </c>
      <c r="E593" s="437" t="str">
        <f>IF('M&amp;VOrç'!H611="","",'M&amp;VOrç'!H611)</f>
        <v/>
      </c>
      <c r="F593" s="453">
        <f>IF('M&amp;VOrç'!I611="","",'M&amp;VOrç'!I611)</f>
        <v>0</v>
      </c>
      <c r="G593" s="254">
        <f>IF('M&amp;VOrç'!J611="","",'M&amp;VOrç'!J611)</f>
        <v>0</v>
      </c>
      <c r="H593" s="19">
        <f t="shared" si="87"/>
        <v>0</v>
      </c>
      <c r="I593" s="18"/>
      <c r="J593" s="18"/>
      <c r="K593" s="19">
        <f t="shared" si="88"/>
        <v>0</v>
      </c>
    </row>
    <row r="594" spans="2:11" ht="15" customHeight="1" x14ac:dyDescent="0.35">
      <c r="B594" s="38">
        <v>12</v>
      </c>
      <c r="C594" s="436" t="str">
        <f>IF('M&amp;VOrç'!C612="","",'M&amp;VOrç'!C612)</f>
        <v/>
      </c>
      <c r="D594" s="438" t="str">
        <f>IF('M&amp;VOrç'!G612="","",'M&amp;VOrç'!G612)</f>
        <v/>
      </c>
      <c r="E594" s="437" t="str">
        <f>IF('M&amp;VOrç'!H612="","",'M&amp;VOrç'!H612)</f>
        <v/>
      </c>
      <c r="F594" s="453">
        <f>IF('M&amp;VOrç'!I612="","",'M&amp;VOrç'!I612)</f>
        <v>0</v>
      </c>
      <c r="G594" s="254">
        <f>IF('M&amp;VOrç'!J612="","",'M&amp;VOrç'!J612)</f>
        <v>0</v>
      </c>
      <c r="H594" s="19">
        <f t="shared" si="87"/>
        <v>0</v>
      </c>
      <c r="I594" s="18"/>
      <c r="J594" s="18"/>
      <c r="K594" s="19">
        <f t="shared" si="88"/>
        <v>0</v>
      </c>
    </row>
    <row r="595" spans="2:11" ht="15" customHeight="1" x14ac:dyDescent="0.35">
      <c r="B595" s="38">
        <v>13</v>
      </c>
      <c r="C595" s="436" t="str">
        <f>IF('M&amp;VOrç'!C613="","",'M&amp;VOrç'!C613)</f>
        <v/>
      </c>
      <c r="D595" s="438" t="str">
        <f>IF('M&amp;VOrç'!G613="","",'M&amp;VOrç'!G613)</f>
        <v/>
      </c>
      <c r="E595" s="437" t="str">
        <f>IF('M&amp;VOrç'!H613="","",'M&amp;VOrç'!H613)</f>
        <v/>
      </c>
      <c r="F595" s="453">
        <f>IF('M&amp;VOrç'!I613="","",'M&amp;VOrç'!I613)</f>
        <v>0</v>
      </c>
      <c r="G595" s="254">
        <f>IF('M&amp;VOrç'!J613="","",'M&amp;VOrç'!J613)</f>
        <v>0</v>
      </c>
      <c r="H595" s="19">
        <f t="shared" ref="H595:H596" si="89">K595-I595-J595</f>
        <v>0</v>
      </c>
      <c r="I595" s="18"/>
      <c r="J595" s="18"/>
      <c r="K595" s="19">
        <f t="shared" ref="K595:K596" si="90">F595*G595</f>
        <v>0</v>
      </c>
    </row>
    <row r="596" spans="2:11" ht="15" customHeight="1" x14ac:dyDescent="0.35">
      <c r="B596" s="38">
        <v>14</v>
      </c>
      <c r="C596" s="436" t="str">
        <f>IF('M&amp;VOrç'!C614="","",'M&amp;VOrç'!C614)</f>
        <v/>
      </c>
      <c r="D596" s="438" t="str">
        <f>IF('M&amp;VOrç'!G614="","",'M&amp;VOrç'!G614)</f>
        <v/>
      </c>
      <c r="E596" s="437" t="str">
        <f>IF('M&amp;VOrç'!H614="","",'M&amp;VOrç'!H614)</f>
        <v/>
      </c>
      <c r="F596" s="453">
        <f>IF('M&amp;VOrç'!I614="","",'M&amp;VOrç'!I614)</f>
        <v>0</v>
      </c>
      <c r="G596" s="254">
        <f>IF('M&amp;VOrç'!J614="","",'M&amp;VOrç'!J614)</f>
        <v>0</v>
      </c>
      <c r="H596" s="19">
        <f t="shared" si="89"/>
        <v>0</v>
      </c>
      <c r="I596" s="18"/>
      <c r="J596" s="18"/>
      <c r="K596" s="19">
        <f t="shared" si="90"/>
        <v>0</v>
      </c>
    </row>
    <row r="597" spans="2:11" ht="15" customHeight="1" x14ac:dyDescent="0.35">
      <c r="B597" s="38">
        <v>15</v>
      </c>
      <c r="C597" s="436" t="str">
        <f>IF('M&amp;VOrç'!C615="","",'M&amp;VOrç'!C615)</f>
        <v/>
      </c>
      <c r="D597" s="438" t="str">
        <f>IF('M&amp;VOrç'!G615="","",'M&amp;VOrç'!G615)</f>
        <v/>
      </c>
      <c r="E597" s="437" t="str">
        <f>IF('M&amp;VOrç'!H615="","",'M&amp;VOrç'!H615)</f>
        <v/>
      </c>
      <c r="F597" s="453">
        <f>IF('M&amp;VOrç'!I615="","",'M&amp;VOrç'!I615)</f>
        <v>0</v>
      </c>
      <c r="G597" s="254">
        <f>IF('M&amp;VOrç'!J615="","",'M&amp;VOrç'!J615)</f>
        <v>0</v>
      </c>
      <c r="H597" s="19">
        <f t="shared" si="87"/>
        <v>0</v>
      </c>
      <c r="I597" s="18"/>
      <c r="J597" s="18"/>
      <c r="K597" s="19">
        <f t="shared" si="88"/>
        <v>0</v>
      </c>
    </row>
    <row r="598" spans="2:11" ht="15" customHeight="1" x14ac:dyDescent="0.35">
      <c r="B598" s="38">
        <v>16</v>
      </c>
      <c r="C598" s="436" t="str">
        <f>IF('M&amp;VOrç'!C616="","",'M&amp;VOrç'!C616)</f>
        <v/>
      </c>
      <c r="D598" s="438" t="str">
        <f>IF('M&amp;VOrç'!G616="","",'M&amp;VOrç'!G616)</f>
        <v/>
      </c>
      <c r="E598" s="437" t="str">
        <f>IF('M&amp;VOrç'!H616="","",'M&amp;VOrç'!H616)</f>
        <v/>
      </c>
      <c r="F598" s="453">
        <f>IF('M&amp;VOrç'!I616="","",'M&amp;VOrç'!I616)</f>
        <v>0</v>
      </c>
      <c r="G598" s="254">
        <f>IF('M&amp;VOrç'!J616="","",'M&amp;VOrç'!J616)</f>
        <v>0</v>
      </c>
      <c r="H598" s="19">
        <f t="shared" si="87"/>
        <v>0</v>
      </c>
      <c r="I598" s="18"/>
      <c r="J598" s="18"/>
      <c r="K598" s="19">
        <f t="shared" si="88"/>
        <v>0</v>
      </c>
    </row>
    <row r="599" spans="2:11" ht="15" customHeight="1" x14ac:dyDescent="0.35">
      <c r="B599" s="38">
        <v>17</v>
      </c>
      <c r="C599" s="436" t="str">
        <f>IF('M&amp;VOrç'!C617="","",'M&amp;VOrç'!C617)</f>
        <v/>
      </c>
      <c r="D599" s="438" t="str">
        <f>IF('M&amp;VOrç'!G617="","",'M&amp;VOrç'!G617)</f>
        <v/>
      </c>
      <c r="E599" s="437" t="str">
        <f>IF('M&amp;VOrç'!H617="","",'M&amp;VOrç'!H617)</f>
        <v/>
      </c>
      <c r="F599" s="453">
        <f>IF('M&amp;VOrç'!I617="","",'M&amp;VOrç'!I617)</f>
        <v>0</v>
      </c>
      <c r="G599" s="254">
        <f>IF('M&amp;VOrç'!J617="","",'M&amp;VOrç'!J617)</f>
        <v>0</v>
      </c>
      <c r="H599" s="19">
        <f t="shared" si="87"/>
        <v>0</v>
      </c>
      <c r="I599" s="18"/>
      <c r="J599" s="18"/>
      <c r="K599" s="19">
        <f t="shared" si="88"/>
        <v>0</v>
      </c>
    </row>
    <row r="600" spans="2:11" ht="15" customHeight="1" x14ac:dyDescent="0.35">
      <c r="B600" s="38">
        <v>18</v>
      </c>
      <c r="C600" s="436" t="str">
        <f>IF('M&amp;VOrç'!C618="","",'M&amp;VOrç'!C618)</f>
        <v/>
      </c>
      <c r="D600" s="438" t="str">
        <f>IF('M&amp;VOrç'!G618="","",'M&amp;VOrç'!G618)</f>
        <v/>
      </c>
      <c r="E600" s="437" t="str">
        <f>IF('M&amp;VOrç'!H618="","",'M&amp;VOrç'!H618)</f>
        <v/>
      </c>
      <c r="F600" s="453">
        <f>IF('M&amp;VOrç'!I618="","",'M&amp;VOrç'!I618)</f>
        <v>0</v>
      </c>
      <c r="G600" s="254">
        <f>IF('M&amp;VOrç'!J618="","",'M&amp;VOrç'!J618)</f>
        <v>0</v>
      </c>
      <c r="H600" s="19">
        <f t="shared" si="85"/>
        <v>0</v>
      </c>
      <c r="I600" s="18"/>
      <c r="J600" s="18"/>
      <c r="K600" s="19">
        <f t="shared" si="86"/>
        <v>0</v>
      </c>
    </row>
    <row r="601" spans="2:11" ht="15" customHeight="1" x14ac:dyDescent="0.35">
      <c r="B601" s="38">
        <v>19</v>
      </c>
      <c r="C601" s="436" t="str">
        <f>IF('M&amp;VOrç'!C619="","",'M&amp;VOrç'!C619)</f>
        <v/>
      </c>
      <c r="D601" s="438" t="str">
        <f>IF('M&amp;VOrç'!G619="","",'M&amp;VOrç'!G619)</f>
        <v/>
      </c>
      <c r="E601" s="437" t="str">
        <f>IF('M&amp;VOrç'!H619="","",'M&amp;VOrç'!H619)</f>
        <v/>
      </c>
      <c r="F601" s="453">
        <f>IF('M&amp;VOrç'!I619="","",'M&amp;VOrç'!I619)</f>
        <v>0</v>
      </c>
      <c r="G601" s="254">
        <f>IF('M&amp;VOrç'!J619="","",'M&amp;VOrç'!J619)</f>
        <v>0</v>
      </c>
      <c r="H601" s="19">
        <f t="shared" si="85"/>
        <v>0</v>
      </c>
      <c r="I601" s="18"/>
      <c r="J601" s="18"/>
      <c r="K601" s="19">
        <f t="shared" si="86"/>
        <v>0</v>
      </c>
    </row>
    <row r="602" spans="2:11" ht="15" customHeight="1" x14ac:dyDescent="0.35">
      <c r="B602" s="38">
        <v>20</v>
      </c>
      <c r="C602" s="436" t="str">
        <f>IF('M&amp;VOrç'!C620="","",'M&amp;VOrç'!C620)</f>
        <v/>
      </c>
      <c r="D602" s="438" t="str">
        <f>IF('M&amp;VOrç'!G620="","",'M&amp;VOrç'!G620)</f>
        <v/>
      </c>
      <c r="E602" s="437" t="str">
        <f>IF('M&amp;VOrç'!H620="","",'M&amp;VOrç'!H620)</f>
        <v/>
      </c>
      <c r="F602" s="453">
        <f>IF('M&amp;VOrç'!I620="","",'M&amp;VOrç'!I620)</f>
        <v>0</v>
      </c>
      <c r="G602" s="254">
        <f>IF('M&amp;VOrç'!J620="","",'M&amp;VOrç'!J620)</f>
        <v>0</v>
      </c>
      <c r="H602" s="19">
        <f t="shared" si="85"/>
        <v>0</v>
      </c>
      <c r="I602" s="18"/>
      <c r="J602" s="18"/>
      <c r="K602" s="19">
        <f t="shared" si="86"/>
        <v>0</v>
      </c>
    </row>
    <row r="603" spans="2:11" ht="15" customHeight="1" x14ac:dyDescent="0.35">
      <c r="B603" s="38">
        <v>21</v>
      </c>
      <c r="C603" s="436" t="str">
        <f>IF('M&amp;VOrç'!C621="","",'M&amp;VOrç'!C621)</f>
        <v/>
      </c>
      <c r="D603" s="438" t="str">
        <f>IF('M&amp;VOrç'!G621="","",'M&amp;VOrç'!G621)</f>
        <v/>
      </c>
      <c r="E603" s="437" t="str">
        <f>IF('M&amp;VOrç'!H621="","",'M&amp;VOrç'!H621)</f>
        <v/>
      </c>
      <c r="F603" s="453">
        <f>IF('M&amp;VOrç'!I621="","",'M&amp;VOrç'!I621)</f>
        <v>0</v>
      </c>
      <c r="G603" s="254">
        <f>IF('M&amp;VOrç'!J621="","",'M&amp;VOrç'!J621)</f>
        <v>0</v>
      </c>
      <c r="H603" s="19">
        <f t="shared" si="85"/>
        <v>0</v>
      </c>
      <c r="I603" s="18"/>
      <c r="J603" s="18"/>
      <c r="K603" s="19">
        <f t="shared" si="86"/>
        <v>0</v>
      </c>
    </row>
    <row r="604" spans="2:11" ht="15" customHeight="1" x14ac:dyDescent="0.35">
      <c r="B604" s="38">
        <v>22</v>
      </c>
      <c r="C604" s="436" t="str">
        <f>IF('M&amp;VOrç'!C622="","",'M&amp;VOrç'!C622)</f>
        <v/>
      </c>
      <c r="D604" s="438" t="str">
        <f>IF('M&amp;VOrç'!G622="","",'M&amp;VOrç'!G622)</f>
        <v/>
      </c>
      <c r="E604" s="437" t="str">
        <f>IF('M&amp;VOrç'!H622="","",'M&amp;VOrç'!H622)</f>
        <v/>
      </c>
      <c r="F604" s="453">
        <f>IF('M&amp;VOrç'!I622="","",'M&amp;VOrç'!I622)</f>
        <v>0</v>
      </c>
      <c r="G604" s="254">
        <f>IF('M&amp;VOrç'!J622="","",'M&amp;VOrç'!J622)</f>
        <v>0</v>
      </c>
      <c r="H604" s="19">
        <f t="shared" si="85"/>
        <v>0</v>
      </c>
      <c r="I604" s="18"/>
      <c r="J604" s="18"/>
      <c r="K604" s="19">
        <f t="shared" si="86"/>
        <v>0</v>
      </c>
    </row>
    <row r="605" spans="2:11" ht="15" customHeight="1" x14ac:dyDescent="0.35">
      <c r="B605" s="38">
        <v>23</v>
      </c>
      <c r="C605" s="436" t="str">
        <f>IF('M&amp;VOrç'!C623="","",'M&amp;VOrç'!C623)</f>
        <v/>
      </c>
      <c r="D605" s="438" t="str">
        <f>IF('M&amp;VOrç'!G623="","",'M&amp;VOrç'!G623)</f>
        <v/>
      </c>
      <c r="E605" s="437" t="str">
        <f>IF('M&amp;VOrç'!H623="","",'M&amp;VOrç'!H623)</f>
        <v/>
      </c>
      <c r="F605" s="453">
        <f>IF('M&amp;VOrç'!I623="","",'M&amp;VOrç'!I623)</f>
        <v>0</v>
      </c>
      <c r="G605" s="254">
        <f>IF('M&amp;VOrç'!J623="","",'M&amp;VOrç'!J623)</f>
        <v>0</v>
      </c>
      <c r="H605" s="19">
        <f t="shared" si="85"/>
        <v>0</v>
      </c>
      <c r="I605" s="18"/>
      <c r="J605" s="18"/>
      <c r="K605" s="19">
        <f t="shared" si="86"/>
        <v>0</v>
      </c>
    </row>
    <row r="606" spans="2:11" ht="15" customHeight="1" x14ac:dyDescent="0.35">
      <c r="B606" s="38">
        <v>24</v>
      </c>
      <c r="C606" s="436" t="str">
        <f>IF('M&amp;VOrç'!C624="","",'M&amp;VOrç'!C624)</f>
        <v/>
      </c>
      <c r="D606" s="438" t="str">
        <f>IF('M&amp;VOrç'!G624="","",'M&amp;VOrç'!G624)</f>
        <v/>
      </c>
      <c r="E606" s="437" t="str">
        <f>IF('M&amp;VOrç'!H624="","",'M&amp;VOrç'!H624)</f>
        <v/>
      </c>
      <c r="F606" s="453">
        <f>IF('M&amp;VOrç'!I624="","",'M&amp;VOrç'!I624)</f>
        <v>0</v>
      </c>
      <c r="G606" s="254">
        <f>IF('M&amp;VOrç'!J624="","",'M&amp;VOrç'!J624)</f>
        <v>0</v>
      </c>
      <c r="H606" s="19">
        <f t="shared" si="85"/>
        <v>0</v>
      </c>
      <c r="I606" s="18"/>
      <c r="J606" s="18"/>
      <c r="K606" s="19">
        <f t="shared" si="86"/>
        <v>0</v>
      </c>
    </row>
    <row r="607" spans="2:11" ht="15" customHeight="1" x14ac:dyDescent="0.35">
      <c r="B607" s="38">
        <v>25</v>
      </c>
      <c r="C607" s="436" t="str">
        <f>IF('M&amp;VOrç'!C625="","",'M&amp;VOrç'!C625)</f>
        <v/>
      </c>
      <c r="D607" s="438" t="str">
        <f>IF('M&amp;VOrç'!G625="","",'M&amp;VOrç'!G625)</f>
        <v/>
      </c>
      <c r="E607" s="437" t="str">
        <f>IF('M&amp;VOrç'!H625="","",'M&amp;VOrç'!H625)</f>
        <v/>
      </c>
      <c r="F607" s="453">
        <f>IF('M&amp;VOrç'!I625="","",'M&amp;VOrç'!I625)</f>
        <v>0</v>
      </c>
      <c r="G607" s="254">
        <f>IF('M&amp;VOrç'!J625="","",'M&amp;VOrç'!J625)</f>
        <v>0</v>
      </c>
      <c r="H607" s="19">
        <f t="shared" si="85"/>
        <v>0</v>
      </c>
      <c r="I607" s="18"/>
      <c r="J607" s="18"/>
      <c r="K607" s="19">
        <f t="shared" si="86"/>
        <v>0</v>
      </c>
    </row>
    <row r="608" spans="2:11" ht="15" customHeight="1" x14ac:dyDescent="0.35">
      <c r="B608" s="38">
        <v>26</v>
      </c>
      <c r="C608" s="436" t="str">
        <f>IF('M&amp;VOrç'!C626="","",'M&amp;VOrç'!C626)</f>
        <v/>
      </c>
      <c r="D608" s="438" t="str">
        <f>IF('M&amp;VOrç'!G626="","",'M&amp;VOrç'!G626)</f>
        <v/>
      </c>
      <c r="E608" s="437" t="str">
        <f>IF('M&amp;VOrç'!H626="","",'M&amp;VOrç'!H626)</f>
        <v/>
      </c>
      <c r="F608" s="453">
        <f>IF('M&amp;VOrç'!I626="","",'M&amp;VOrç'!I626)</f>
        <v>0</v>
      </c>
      <c r="G608" s="254">
        <f>IF('M&amp;VOrç'!J626="","",'M&amp;VOrç'!J626)</f>
        <v>0</v>
      </c>
      <c r="H608" s="19">
        <f t="shared" si="85"/>
        <v>0</v>
      </c>
      <c r="I608" s="18"/>
      <c r="J608" s="18"/>
      <c r="K608" s="19">
        <f t="shared" si="86"/>
        <v>0</v>
      </c>
    </row>
    <row r="609" spans="2:11" ht="15" customHeight="1" x14ac:dyDescent="0.35">
      <c r="B609" s="38">
        <v>27</v>
      </c>
      <c r="C609" s="436" t="str">
        <f>IF('M&amp;VOrç'!C627="","",'M&amp;VOrç'!C627)</f>
        <v/>
      </c>
      <c r="D609" s="438" t="str">
        <f>IF('M&amp;VOrç'!G627="","",'M&amp;VOrç'!G627)</f>
        <v/>
      </c>
      <c r="E609" s="437" t="str">
        <f>IF('M&amp;VOrç'!H627="","",'M&amp;VOrç'!H627)</f>
        <v/>
      </c>
      <c r="F609" s="453">
        <f>IF('M&amp;VOrç'!I627="","",'M&amp;VOrç'!I627)</f>
        <v>0</v>
      </c>
      <c r="G609" s="254">
        <f>IF('M&amp;VOrç'!J627="","",'M&amp;VOrç'!J627)</f>
        <v>0</v>
      </c>
      <c r="H609" s="19">
        <f t="shared" si="85"/>
        <v>0</v>
      </c>
      <c r="I609" s="18"/>
      <c r="J609" s="18"/>
      <c r="K609" s="19">
        <f t="shared" si="86"/>
        <v>0</v>
      </c>
    </row>
    <row r="610" spans="2:11" ht="15" customHeight="1" x14ac:dyDescent="0.35">
      <c r="B610" s="38">
        <v>28</v>
      </c>
      <c r="C610" s="436" t="str">
        <f>IF('M&amp;VOrç'!C628="","",'M&amp;VOrç'!C628)</f>
        <v/>
      </c>
      <c r="D610" s="438" t="str">
        <f>IF('M&amp;VOrç'!G628="","",'M&amp;VOrç'!G628)</f>
        <v/>
      </c>
      <c r="E610" s="437" t="str">
        <f>IF('M&amp;VOrç'!H628="","",'M&amp;VOrç'!H628)</f>
        <v/>
      </c>
      <c r="F610" s="453">
        <f>IF('M&amp;VOrç'!I628="","",'M&amp;VOrç'!I628)</f>
        <v>0</v>
      </c>
      <c r="G610" s="254">
        <f>IF('M&amp;VOrç'!J628="","",'M&amp;VOrç'!J628)</f>
        <v>0</v>
      </c>
      <c r="H610" s="19">
        <f t="shared" si="85"/>
        <v>0</v>
      </c>
      <c r="I610" s="18"/>
      <c r="J610" s="18"/>
      <c r="K610" s="19">
        <f t="shared" si="86"/>
        <v>0</v>
      </c>
    </row>
    <row r="611" spans="2:11" ht="15" customHeight="1" x14ac:dyDescent="0.35">
      <c r="B611" s="38">
        <v>29</v>
      </c>
      <c r="C611" s="436" t="str">
        <f>IF('M&amp;VOrç'!C629="","",'M&amp;VOrç'!C629)</f>
        <v/>
      </c>
      <c r="D611" s="438" t="str">
        <f>IF('M&amp;VOrç'!G629="","",'M&amp;VOrç'!G629)</f>
        <v/>
      </c>
      <c r="E611" s="437" t="str">
        <f>IF('M&amp;VOrç'!H629="","",'M&amp;VOrç'!H629)</f>
        <v/>
      </c>
      <c r="F611" s="453">
        <f>IF('M&amp;VOrç'!I629="","",'M&amp;VOrç'!I629)</f>
        <v>0</v>
      </c>
      <c r="G611" s="254">
        <f>IF('M&amp;VOrç'!J629="","",'M&amp;VOrç'!J629)</f>
        <v>0</v>
      </c>
      <c r="H611" s="19">
        <f t="shared" si="85"/>
        <v>0</v>
      </c>
      <c r="I611" s="18"/>
      <c r="J611" s="18"/>
      <c r="K611" s="19">
        <f t="shared" si="86"/>
        <v>0</v>
      </c>
    </row>
    <row r="612" spans="2:11" ht="15" customHeight="1" x14ac:dyDescent="0.35">
      <c r="B612" s="38">
        <v>30</v>
      </c>
      <c r="C612" s="436" t="str">
        <f>IF('M&amp;VOrç'!C630="","",'M&amp;VOrç'!C630)</f>
        <v/>
      </c>
      <c r="D612" s="438" t="str">
        <f>IF('M&amp;VOrç'!G630="","",'M&amp;VOrç'!G630)</f>
        <v/>
      </c>
      <c r="E612" s="437" t="str">
        <f>IF('M&amp;VOrç'!H630="","",'M&amp;VOrç'!H630)</f>
        <v/>
      </c>
      <c r="F612" s="453">
        <f>IF('M&amp;VOrç'!I630="","",'M&amp;VOrç'!I630)</f>
        <v>0</v>
      </c>
      <c r="G612" s="254">
        <f>IF('M&amp;VOrç'!J630="","",'M&amp;VOrç'!J630)</f>
        <v>0</v>
      </c>
      <c r="H612" s="19">
        <f t="shared" ref="H612:H613" si="91">K612-I612-J612</f>
        <v>0</v>
      </c>
      <c r="I612" s="18"/>
      <c r="J612" s="18"/>
      <c r="K612" s="19">
        <f t="shared" ref="K612:K613" si="92">F612*G612</f>
        <v>0</v>
      </c>
    </row>
    <row r="613" spans="2:11" ht="15" customHeight="1" x14ac:dyDescent="0.35">
      <c r="B613" s="38">
        <v>31</v>
      </c>
      <c r="C613" s="436" t="str">
        <f>IF('M&amp;VOrç'!C631="","",'M&amp;VOrç'!C631)</f>
        <v/>
      </c>
      <c r="D613" s="438" t="str">
        <f>IF('M&amp;VOrç'!G631="","",'M&amp;VOrç'!G631)</f>
        <v/>
      </c>
      <c r="E613" s="437" t="str">
        <f>IF('M&amp;VOrç'!H631="","",'M&amp;VOrç'!H631)</f>
        <v/>
      </c>
      <c r="F613" s="453">
        <f>IF('M&amp;VOrç'!I631="","",'M&amp;VOrç'!I631)</f>
        <v>0</v>
      </c>
      <c r="G613" s="254">
        <f>IF('M&amp;VOrç'!J631="","",'M&amp;VOrç'!J631)</f>
        <v>0</v>
      </c>
      <c r="H613" s="19">
        <f t="shared" si="91"/>
        <v>0</v>
      </c>
      <c r="I613" s="18"/>
      <c r="J613" s="18"/>
      <c r="K613" s="19">
        <f t="shared" si="92"/>
        <v>0</v>
      </c>
    </row>
    <row r="614" spans="2:11" ht="15" customHeight="1" x14ac:dyDescent="0.35">
      <c r="B614" s="38">
        <v>32</v>
      </c>
      <c r="C614" s="436" t="str">
        <f>IF('M&amp;VOrç'!C632="","",'M&amp;VOrç'!C632)</f>
        <v/>
      </c>
      <c r="D614" s="438" t="str">
        <f>IF('M&amp;VOrç'!G632="","",'M&amp;VOrç'!G632)</f>
        <v/>
      </c>
      <c r="E614" s="437" t="str">
        <f>IF('M&amp;VOrç'!H632="","",'M&amp;VOrç'!H632)</f>
        <v/>
      </c>
      <c r="F614" s="453">
        <f>IF('M&amp;VOrç'!I632="","",'M&amp;VOrç'!I632)</f>
        <v>0</v>
      </c>
      <c r="G614" s="254">
        <f>IF('M&amp;VOrç'!J632="","",'M&amp;VOrç'!J632)</f>
        <v>0</v>
      </c>
      <c r="H614" s="19">
        <f t="shared" ref="H614:H631" si="93">K614-I614-J614</f>
        <v>0</v>
      </c>
      <c r="I614" s="18"/>
      <c r="J614" s="18"/>
      <c r="K614" s="19">
        <f t="shared" ref="K614:K631" si="94">F614*G614</f>
        <v>0</v>
      </c>
    </row>
    <row r="615" spans="2:11" ht="15" customHeight="1" x14ac:dyDescent="0.35">
      <c r="B615" s="38">
        <v>33</v>
      </c>
      <c r="C615" s="436" t="str">
        <f>IF('M&amp;VOrç'!C633="","",'M&amp;VOrç'!C633)</f>
        <v/>
      </c>
      <c r="D615" s="438" t="str">
        <f>IF('M&amp;VOrç'!G633="","",'M&amp;VOrç'!G633)</f>
        <v/>
      </c>
      <c r="E615" s="437" t="str">
        <f>IF('M&amp;VOrç'!H633="","",'M&amp;VOrç'!H633)</f>
        <v/>
      </c>
      <c r="F615" s="453">
        <f>IF('M&amp;VOrç'!I633="","",'M&amp;VOrç'!I633)</f>
        <v>0</v>
      </c>
      <c r="G615" s="254">
        <f>IF('M&amp;VOrç'!J633="","",'M&amp;VOrç'!J633)</f>
        <v>0</v>
      </c>
      <c r="H615" s="19">
        <f t="shared" si="93"/>
        <v>0</v>
      </c>
      <c r="I615" s="18"/>
      <c r="J615" s="18"/>
      <c r="K615" s="19">
        <f t="shared" si="94"/>
        <v>0</v>
      </c>
    </row>
    <row r="616" spans="2:11" ht="15" customHeight="1" x14ac:dyDescent="0.35">
      <c r="B616" s="38">
        <v>34</v>
      </c>
      <c r="C616" s="436" t="str">
        <f>IF('M&amp;VOrç'!C634="","",'M&amp;VOrç'!C634)</f>
        <v/>
      </c>
      <c r="D616" s="438" t="str">
        <f>IF('M&amp;VOrç'!G634="","",'M&amp;VOrç'!G634)</f>
        <v/>
      </c>
      <c r="E616" s="437" t="str">
        <f>IF('M&amp;VOrç'!H634="","",'M&amp;VOrç'!H634)</f>
        <v/>
      </c>
      <c r="F616" s="453">
        <f>IF('M&amp;VOrç'!I634="","",'M&amp;VOrç'!I634)</f>
        <v>0</v>
      </c>
      <c r="G616" s="254">
        <f>IF('M&amp;VOrç'!J634="","",'M&amp;VOrç'!J634)</f>
        <v>0</v>
      </c>
      <c r="H616" s="19">
        <f t="shared" si="93"/>
        <v>0</v>
      </c>
      <c r="I616" s="18"/>
      <c r="J616" s="18"/>
      <c r="K616" s="19">
        <f t="shared" si="94"/>
        <v>0</v>
      </c>
    </row>
    <row r="617" spans="2:11" ht="15" customHeight="1" x14ac:dyDescent="0.35">
      <c r="B617" s="38">
        <v>35</v>
      </c>
      <c r="C617" s="436" t="str">
        <f>IF('M&amp;VOrç'!C635="","",'M&amp;VOrç'!C635)</f>
        <v/>
      </c>
      <c r="D617" s="438" t="str">
        <f>IF('M&amp;VOrç'!G635="","",'M&amp;VOrç'!G635)</f>
        <v/>
      </c>
      <c r="E617" s="437" t="str">
        <f>IF('M&amp;VOrç'!H635="","",'M&amp;VOrç'!H635)</f>
        <v/>
      </c>
      <c r="F617" s="453">
        <f>IF('M&amp;VOrç'!I635="","",'M&amp;VOrç'!I635)</f>
        <v>0</v>
      </c>
      <c r="G617" s="254">
        <f>IF('M&amp;VOrç'!J635="","",'M&amp;VOrç'!J635)</f>
        <v>0</v>
      </c>
      <c r="H617" s="19">
        <f t="shared" si="93"/>
        <v>0</v>
      </c>
      <c r="I617" s="18"/>
      <c r="J617" s="18"/>
      <c r="K617" s="19">
        <f t="shared" si="94"/>
        <v>0</v>
      </c>
    </row>
    <row r="618" spans="2:11" ht="15" customHeight="1" x14ac:dyDescent="0.35">
      <c r="B618" s="38">
        <v>36</v>
      </c>
      <c r="C618" s="436" t="str">
        <f>IF('M&amp;VOrç'!C636="","",'M&amp;VOrç'!C636)</f>
        <v/>
      </c>
      <c r="D618" s="438" t="str">
        <f>IF('M&amp;VOrç'!G636="","",'M&amp;VOrç'!G636)</f>
        <v/>
      </c>
      <c r="E618" s="437" t="str">
        <f>IF('M&amp;VOrç'!H636="","",'M&amp;VOrç'!H636)</f>
        <v/>
      </c>
      <c r="F618" s="453">
        <f>IF('M&amp;VOrç'!I636="","",'M&amp;VOrç'!I636)</f>
        <v>0</v>
      </c>
      <c r="G618" s="254">
        <f>IF('M&amp;VOrç'!J636="","",'M&amp;VOrç'!J636)</f>
        <v>0</v>
      </c>
      <c r="H618" s="19">
        <f t="shared" si="93"/>
        <v>0</v>
      </c>
      <c r="I618" s="18"/>
      <c r="J618" s="18"/>
      <c r="K618" s="19">
        <f t="shared" si="94"/>
        <v>0</v>
      </c>
    </row>
    <row r="619" spans="2:11" ht="15" customHeight="1" x14ac:dyDescent="0.35">
      <c r="B619" s="38">
        <v>37</v>
      </c>
      <c r="C619" s="436" t="str">
        <f>IF('M&amp;VOrç'!C637="","",'M&amp;VOrç'!C637)</f>
        <v/>
      </c>
      <c r="D619" s="438" t="str">
        <f>IF('M&amp;VOrç'!G637="","",'M&amp;VOrç'!G637)</f>
        <v/>
      </c>
      <c r="E619" s="437" t="str">
        <f>IF('M&amp;VOrç'!H637="","",'M&amp;VOrç'!H637)</f>
        <v/>
      </c>
      <c r="F619" s="453">
        <f>IF('M&amp;VOrç'!I637="","",'M&amp;VOrç'!I637)</f>
        <v>0</v>
      </c>
      <c r="G619" s="254">
        <f>IF('M&amp;VOrç'!J637="","",'M&amp;VOrç'!J637)</f>
        <v>0</v>
      </c>
      <c r="H619" s="19">
        <f t="shared" si="93"/>
        <v>0</v>
      </c>
      <c r="I619" s="18"/>
      <c r="J619" s="18"/>
      <c r="K619" s="19">
        <f t="shared" si="94"/>
        <v>0</v>
      </c>
    </row>
    <row r="620" spans="2:11" ht="15" customHeight="1" x14ac:dyDescent="0.35">
      <c r="B620" s="38">
        <v>38</v>
      </c>
      <c r="C620" s="436" t="str">
        <f>IF('M&amp;VOrç'!C638="","",'M&amp;VOrç'!C638)</f>
        <v/>
      </c>
      <c r="D620" s="438" t="str">
        <f>IF('M&amp;VOrç'!G638="","",'M&amp;VOrç'!G638)</f>
        <v/>
      </c>
      <c r="E620" s="437" t="str">
        <f>IF('M&amp;VOrç'!H638="","",'M&amp;VOrç'!H638)</f>
        <v/>
      </c>
      <c r="F620" s="453">
        <f>IF('M&amp;VOrç'!I638="","",'M&amp;VOrç'!I638)</f>
        <v>0</v>
      </c>
      <c r="G620" s="254">
        <f>IF('M&amp;VOrç'!J638="","",'M&amp;VOrç'!J638)</f>
        <v>0</v>
      </c>
      <c r="H620" s="19">
        <f t="shared" si="93"/>
        <v>0</v>
      </c>
      <c r="I620" s="18"/>
      <c r="J620" s="18"/>
      <c r="K620" s="19">
        <f t="shared" si="94"/>
        <v>0</v>
      </c>
    </row>
    <row r="621" spans="2:11" ht="15" customHeight="1" x14ac:dyDescent="0.35">
      <c r="B621" s="38">
        <v>39</v>
      </c>
      <c r="C621" s="436" t="str">
        <f>IF('M&amp;VOrç'!C639="","",'M&amp;VOrç'!C639)</f>
        <v/>
      </c>
      <c r="D621" s="438" t="str">
        <f>IF('M&amp;VOrç'!G639="","",'M&amp;VOrç'!G639)</f>
        <v/>
      </c>
      <c r="E621" s="437" t="str">
        <f>IF('M&amp;VOrç'!H639="","",'M&amp;VOrç'!H639)</f>
        <v/>
      </c>
      <c r="F621" s="453">
        <f>IF('M&amp;VOrç'!I639="","",'M&amp;VOrç'!I639)</f>
        <v>0</v>
      </c>
      <c r="G621" s="254">
        <f>IF('M&amp;VOrç'!J639="","",'M&amp;VOrç'!J639)</f>
        <v>0</v>
      </c>
      <c r="H621" s="19">
        <f t="shared" si="93"/>
        <v>0</v>
      </c>
      <c r="I621" s="18"/>
      <c r="J621" s="18"/>
      <c r="K621" s="19">
        <f t="shared" si="94"/>
        <v>0</v>
      </c>
    </row>
    <row r="622" spans="2:11" ht="15" customHeight="1" x14ac:dyDescent="0.35">
      <c r="B622" s="38">
        <v>40</v>
      </c>
      <c r="C622" s="436" t="str">
        <f>IF('M&amp;VOrç'!C640="","",'M&amp;VOrç'!C640)</f>
        <v/>
      </c>
      <c r="D622" s="438" t="str">
        <f>IF('M&amp;VOrç'!G640="","",'M&amp;VOrç'!G640)</f>
        <v/>
      </c>
      <c r="E622" s="437" t="str">
        <f>IF('M&amp;VOrç'!H640="","",'M&amp;VOrç'!H640)</f>
        <v/>
      </c>
      <c r="F622" s="453">
        <f>IF('M&amp;VOrç'!I640="","",'M&amp;VOrç'!I640)</f>
        <v>0</v>
      </c>
      <c r="G622" s="254">
        <f>IF('M&amp;VOrç'!J640="","",'M&amp;VOrç'!J640)</f>
        <v>0</v>
      </c>
      <c r="H622" s="19">
        <f t="shared" si="93"/>
        <v>0</v>
      </c>
      <c r="I622" s="18"/>
      <c r="J622" s="18"/>
      <c r="K622" s="19">
        <f t="shared" si="94"/>
        <v>0</v>
      </c>
    </row>
    <row r="623" spans="2:11" ht="15" customHeight="1" x14ac:dyDescent="0.35">
      <c r="B623" s="38">
        <v>41</v>
      </c>
      <c r="C623" s="436" t="str">
        <f>IF('M&amp;VOrç'!C641="","",'M&amp;VOrç'!C641)</f>
        <v/>
      </c>
      <c r="D623" s="438" t="str">
        <f>IF('M&amp;VOrç'!G641="","",'M&amp;VOrç'!G641)</f>
        <v/>
      </c>
      <c r="E623" s="437" t="str">
        <f>IF('M&amp;VOrç'!H641="","",'M&amp;VOrç'!H641)</f>
        <v/>
      </c>
      <c r="F623" s="453">
        <f>IF('M&amp;VOrç'!I641="","",'M&amp;VOrç'!I641)</f>
        <v>0</v>
      </c>
      <c r="G623" s="254">
        <f>IF('M&amp;VOrç'!J641="","",'M&amp;VOrç'!J641)</f>
        <v>0</v>
      </c>
      <c r="H623" s="19">
        <f t="shared" si="93"/>
        <v>0</v>
      </c>
      <c r="I623" s="18"/>
      <c r="J623" s="18"/>
      <c r="K623" s="19">
        <f t="shared" si="94"/>
        <v>0</v>
      </c>
    </row>
    <row r="624" spans="2:11" ht="15" customHeight="1" x14ac:dyDescent="0.35">
      <c r="B624" s="38">
        <v>42</v>
      </c>
      <c r="C624" s="436" t="str">
        <f>IF('M&amp;VOrç'!C642="","",'M&amp;VOrç'!C642)</f>
        <v/>
      </c>
      <c r="D624" s="438" t="str">
        <f>IF('M&amp;VOrç'!G642="","",'M&amp;VOrç'!G642)</f>
        <v/>
      </c>
      <c r="E624" s="437" t="str">
        <f>IF('M&amp;VOrç'!H642="","",'M&amp;VOrç'!H642)</f>
        <v/>
      </c>
      <c r="F624" s="453">
        <f>IF('M&amp;VOrç'!I642="","",'M&amp;VOrç'!I642)</f>
        <v>0</v>
      </c>
      <c r="G624" s="254">
        <f>IF('M&amp;VOrç'!J642="","",'M&amp;VOrç'!J642)</f>
        <v>0</v>
      </c>
      <c r="H624" s="19">
        <f t="shared" si="93"/>
        <v>0</v>
      </c>
      <c r="I624" s="18"/>
      <c r="J624" s="18"/>
      <c r="K624" s="19">
        <f t="shared" si="94"/>
        <v>0</v>
      </c>
    </row>
    <row r="625" spans="2:11" ht="15" customHeight="1" x14ac:dyDescent="0.35">
      <c r="B625" s="38">
        <v>43</v>
      </c>
      <c r="C625" s="436" t="str">
        <f>IF('M&amp;VOrç'!C643="","",'M&amp;VOrç'!C643)</f>
        <v/>
      </c>
      <c r="D625" s="438" t="str">
        <f>IF('M&amp;VOrç'!G643="","",'M&amp;VOrç'!G643)</f>
        <v/>
      </c>
      <c r="E625" s="437" t="str">
        <f>IF('M&amp;VOrç'!H643="","",'M&amp;VOrç'!H643)</f>
        <v/>
      </c>
      <c r="F625" s="453">
        <f>IF('M&amp;VOrç'!I643="","",'M&amp;VOrç'!I643)</f>
        <v>0</v>
      </c>
      <c r="G625" s="254">
        <f>IF('M&amp;VOrç'!J643="","",'M&amp;VOrç'!J643)</f>
        <v>0</v>
      </c>
      <c r="H625" s="19">
        <f t="shared" si="93"/>
        <v>0</v>
      </c>
      <c r="I625" s="18"/>
      <c r="J625" s="18"/>
      <c r="K625" s="19">
        <f t="shared" si="94"/>
        <v>0</v>
      </c>
    </row>
    <row r="626" spans="2:11" ht="15" customHeight="1" x14ac:dyDescent="0.35">
      <c r="B626" s="38">
        <v>44</v>
      </c>
      <c r="C626" s="436" t="str">
        <f>IF('M&amp;VOrç'!C644="","",'M&amp;VOrç'!C644)</f>
        <v/>
      </c>
      <c r="D626" s="438" t="str">
        <f>IF('M&amp;VOrç'!G644="","",'M&amp;VOrç'!G644)</f>
        <v/>
      </c>
      <c r="E626" s="437" t="str">
        <f>IF('M&amp;VOrç'!H644="","",'M&amp;VOrç'!H644)</f>
        <v/>
      </c>
      <c r="F626" s="453">
        <f>IF('M&amp;VOrç'!I644="","",'M&amp;VOrç'!I644)</f>
        <v>0</v>
      </c>
      <c r="G626" s="254">
        <f>IF('M&amp;VOrç'!J644="","",'M&amp;VOrç'!J644)</f>
        <v>0</v>
      </c>
      <c r="H626" s="19">
        <f t="shared" si="93"/>
        <v>0</v>
      </c>
      <c r="I626" s="18"/>
      <c r="J626" s="18"/>
      <c r="K626" s="19">
        <f t="shared" si="94"/>
        <v>0</v>
      </c>
    </row>
    <row r="627" spans="2:11" ht="15" customHeight="1" x14ac:dyDescent="0.35">
      <c r="B627" s="38">
        <v>45</v>
      </c>
      <c r="C627" s="436" t="str">
        <f>IF('M&amp;VOrç'!C645="","",'M&amp;VOrç'!C645)</f>
        <v/>
      </c>
      <c r="D627" s="438" t="str">
        <f>IF('M&amp;VOrç'!G645="","",'M&amp;VOrç'!G645)</f>
        <v/>
      </c>
      <c r="E627" s="437" t="str">
        <f>IF('M&amp;VOrç'!H645="","",'M&amp;VOrç'!H645)</f>
        <v/>
      </c>
      <c r="F627" s="453">
        <f>IF('M&amp;VOrç'!I645="","",'M&amp;VOrç'!I645)</f>
        <v>0</v>
      </c>
      <c r="G627" s="254">
        <f>IF('M&amp;VOrç'!J645="","",'M&amp;VOrç'!J645)</f>
        <v>0</v>
      </c>
      <c r="H627" s="19">
        <f t="shared" si="93"/>
        <v>0</v>
      </c>
      <c r="I627" s="18"/>
      <c r="J627" s="18"/>
      <c r="K627" s="19">
        <f t="shared" si="94"/>
        <v>0</v>
      </c>
    </row>
    <row r="628" spans="2:11" ht="15" customHeight="1" x14ac:dyDescent="0.35">
      <c r="B628" s="38">
        <v>46</v>
      </c>
      <c r="C628" s="436" t="str">
        <f>IF('M&amp;VOrç'!C646="","",'M&amp;VOrç'!C646)</f>
        <v/>
      </c>
      <c r="D628" s="438" t="str">
        <f>IF('M&amp;VOrç'!G646="","",'M&amp;VOrç'!G646)</f>
        <v/>
      </c>
      <c r="E628" s="437" t="str">
        <f>IF('M&amp;VOrç'!H646="","",'M&amp;VOrç'!H646)</f>
        <v/>
      </c>
      <c r="F628" s="453">
        <f>IF('M&amp;VOrç'!I646="","",'M&amp;VOrç'!I646)</f>
        <v>0</v>
      </c>
      <c r="G628" s="254">
        <f>IF('M&amp;VOrç'!J646="","",'M&amp;VOrç'!J646)</f>
        <v>0</v>
      </c>
      <c r="H628" s="19">
        <f t="shared" si="93"/>
        <v>0</v>
      </c>
      <c r="I628" s="18"/>
      <c r="J628" s="18"/>
      <c r="K628" s="19">
        <f t="shared" si="94"/>
        <v>0</v>
      </c>
    </row>
    <row r="629" spans="2:11" ht="15" customHeight="1" x14ac:dyDescent="0.35">
      <c r="B629" s="38">
        <v>47</v>
      </c>
      <c r="C629" s="436" t="str">
        <f>IF('M&amp;VOrç'!C647="","",'M&amp;VOrç'!C647)</f>
        <v/>
      </c>
      <c r="D629" s="438" t="str">
        <f>IF('M&amp;VOrç'!G647="","",'M&amp;VOrç'!G647)</f>
        <v/>
      </c>
      <c r="E629" s="437" t="str">
        <f>IF('M&amp;VOrç'!H647="","",'M&amp;VOrç'!H647)</f>
        <v/>
      </c>
      <c r="F629" s="453">
        <f>IF('M&amp;VOrç'!I647="","",'M&amp;VOrç'!I647)</f>
        <v>0</v>
      </c>
      <c r="G629" s="254">
        <f>IF('M&amp;VOrç'!J647="","",'M&amp;VOrç'!J647)</f>
        <v>0</v>
      </c>
      <c r="H629" s="19">
        <f t="shared" si="93"/>
        <v>0</v>
      </c>
      <c r="I629" s="18"/>
      <c r="J629" s="18"/>
      <c r="K629" s="19">
        <f t="shared" si="94"/>
        <v>0</v>
      </c>
    </row>
    <row r="630" spans="2:11" ht="15" customHeight="1" x14ac:dyDescent="0.35">
      <c r="B630" s="38">
        <v>48</v>
      </c>
      <c r="C630" s="436" t="str">
        <f>IF('M&amp;VOrç'!C648="","",'M&amp;VOrç'!C648)</f>
        <v/>
      </c>
      <c r="D630" s="438" t="str">
        <f>IF('M&amp;VOrç'!G648="","",'M&amp;VOrç'!G648)</f>
        <v/>
      </c>
      <c r="E630" s="437" t="str">
        <f>IF('M&amp;VOrç'!H648="","",'M&amp;VOrç'!H648)</f>
        <v/>
      </c>
      <c r="F630" s="453">
        <f>IF('M&amp;VOrç'!I648="","",'M&amp;VOrç'!I648)</f>
        <v>0</v>
      </c>
      <c r="G630" s="254">
        <f>IF('M&amp;VOrç'!J648="","",'M&amp;VOrç'!J648)</f>
        <v>0</v>
      </c>
      <c r="H630" s="19">
        <f t="shared" si="93"/>
        <v>0</v>
      </c>
      <c r="I630" s="18"/>
      <c r="J630" s="18"/>
      <c r="K630" s="19">
        <f t="shared" si="94"/>
        <v>0</v>
      </c>
    </row>
    <row r="631" spans="2:11" ht="15" customHeight="1" x14ac:dyDescent="0.35">
      <c r="B631" s="38">
        <v>49</v>
      </c>
      <c r="C631" s="436" t="str">
        <f>IF('M&amp;VOrç'!C649="","",'M&amp;VOrç'!C649)</f>
        <v/>
      </c>
      <c r="D631" s="438" t="str">
        <f>IF('M&amp;VOrç'!G649="","",'M&amp;VOrç'!G649)</f>
        <v/>
      </c>
      <c r="E631" s="437" t="str">
        <f>IF('M&amp;VOrç'!H649="","",'M&amp;VOrç'!H649)</f>
        <v/>
      </c>
      <c r="F631" s="453">
        <f>IF('M&amp;VOrç'!I649="","",'M&amp;VOrç'!I649)</f>
        <v>0</v>
      </c>
      <c r="G631" s="254">
        <f>IF('M&amp;VOrç'!J649="","",'M&amp;VOrç'!J649)</f>
        <v>0</v>
      </c>
      <c r="H631" s="19">
        <f t="shared" si="93"/>
        <v>0</v>
      </c>
      <c r="I631" s="18"/>
      <c r="J631" s="18"/>
      <c r="K631" s="19">
        <f t="shared" si="94"/>
        <v>0</v>
      </c>
    </row>
    <row r="632" spans="2:11" ht="15" customHeight="1" x14ac:dyDescent="0.35">
      <c r="B632" s="38">
        <v>50</v>
      </c>
      <c r="C632" s="436" t="str">
        <f>IF('M&amp;VOrç'!C650="","",'M&amp;VOrç'!C650)</f>
        <v/>
      </c>
      <c r="D632" s="438" t="str">
        <f>IF('M&amp;VOrç'!G650="","",'M&amp;VOrç'!G650)</f>
        <v/>
      </c>
      <c r="E632" s="437" t="str">
        <f>IF('M&amp;VOrç'!H650="","",'M&amp;VOrç'!H650)</f>
        <v/>
      </c>
      <c r="F632" s="453">
        <f>IF('M&amp;VOrç'!I650="","",'M&amp;VOrç'!I650)</f>
        <v>0</v>
      </c>
      <c r="G632" s="254">
        <f>IF('M&amp;VOrç'!J650="","",'M&amp;VOrç'!J650)</f>
        <v>0</v>
      </c>
      <c r="H632" s="19">
        <f t="shared" si="85"/>
        <v>0</v>
      </c>
      <c r="I632" s="18"/>
      <c r="J632" s="18"/>
      <c r="K632" s="19">
        <f t="shared" si="86"/>
        <v>0</v>
      </c>
    </row>
    <row r="633" spans="2:11" s="67" customFormat="1" ht="15" customHeight="1" x14ac:dyDescent="0.35">
      <c r="B633" s="69"/>
      <c r="C633" s="74" t="s">
        <v>714</v>
      </c>
      <c r="D633" s="74"/>
      <c r="E633" s="74"/>
      <c r="F633" s="74"/>
      <c r="G633" s="73"/>
      <c r="H633" s="624">
        <f>SUM(H583:H632)</f>
        <v>0</v>
      </c>
      <c r="I633" s="134">
        <f>SUM(I583:I632)</f>
        <v>0</v>
      </c>
      <c r="J633" s="134">
        <f>SUM(J583:J632)</f>
        <v>0</v>
      </c>
      <c r="K633" s="134">
        <f>SUM(K583:K632)</f>
        <v>0</v>
      </c>
    </row>
    <row r="634" spans="2:11" ht="15" customHeight="1" x14ac:dyDescent="0.35">
      <c r="B634" s="456"/>
      <c r="C634" s="457" t="s">
        <v>715</v>
      </c>
      <c r="D634" s="457"/>
      <c r="E634" s="457"/>
      <c r="F634" s="457"/>
      <c r="G634" s="458"/>
      <c r="H634" s="625">
        <f>SUM(H580,H633)</f>
        <v>0</v>
      </c>
      <c r="I634" s="20">
        <f>SUM(I580,I633)</f>
        <v>0</v>
      </c>
      <c r="J634" s="20">
        <f>SUM(J580,J633)</f>
        <v>0</v>
      </c>
      <c r="K634" s="20">
        <f>SUM(K580,K633)</f>
        <v>0</v>
      </c>
    </row>
    <row r="635" spans="2:11" ht="15" customHeight="1" x14ac:dyDescent="0.35">
      <c r="B635" s="310" t="s">
        <v>415</v>
      </c>
      <c r="C635" s="311"/>
      <c r="D635" s="311"/>
      <c r="E635" s="311"/>
      <c r="F635" s="311"/>
      <c r="G635" s="311"/>
      <c r="H635" s="311"/>
      <c r="I635" s="311"/>
      <c r="J635" s="311"/>
      <c r="K635" s="312"/>
    </row>
    <row r="636" spans="2:11" ht="15" customHeight="1" x14ac:dyDescent="0.35">
      <c r="B636" s="442" t="s">
        <v>701</v>
      </c>
      <c r="C636" s="443"/>
      <c r="D636" s="443"/>
      <c r="E636" s="443"/>
      <c r="F636" s="443"/>
      <c r="G636" s="459"/>
      <c r="H636" s="444" t="s">
        <v>99</v>
      </c>
      <c r="I636" s="444"/>
      <c r="J636" s="444"/>
      <c r="K636" s="444"/>
    </row>
    <row r="637" spans="2:11" ht="15" customHeight="1" x14ac:dyDescent="0.35">
      <c r="B637" s="446"/>
      <c r="C637" s="447" t="s">
        <v>95</v>
      </c>
      <c r="D637" s="435" t="s">
        <v>135</v>
      </c>
      <c r="E637" s="435" t="s">
        <v>131</v>
      </c>
      <c r="F637" s="435" t="s">
        <v>130</v>
      </c>
      <c r="G637" s="435" t="s">
        <v>106</v>
      </c>
      <c r="H637" s="435" t="s">
        <v>383</v>
      </c>
      <c r="I637" s="246" t="s">
        <v>137</v>
      </c>
      <c r="J637" s="246" t="s">
        <v>138</v>
      </c>
      <c r="K637" s="247" t="s">
        <v>132</v>
      </c>
    </row>
    <row r="638" spans="2:11" ht="15" customHeight="1" x14ac:dyDescent="0.35">
      <c r="B638" s="38">
        <v>1</v>
      </c>
      <c r="C638" s="436" t="str">
        <f>IF('M&amp;VOrç'!C662="","",'M&amp;VOrç'!C662)</f>
        <v/>
      </c>
      <c r="D638" s="438" t="str">
        <f>IF('M&amp;VOrç'!G662="","",'M&amp;VOrç'!G662)</f>
        <v/>
      </c>
      <c r="E638" s="437" t="str">
        <f>IF('M&amp;VOrç'!H662="","",'M&amp;VOrç'!H662)</f>
        <v/>
      </c>
      <c r="F638" s="453">
        <f>IF('M&amp;VOrç'!I662="","",'M&amp;VOrç'!I662)</f>
        <v>0</v>
      </c>
      <c r="G638" s="254">
        <f>IF('M&amp;VOrç'!J662="","",'M&amp;VOrç'!J662)</f>
        <v>0</v>
      </c>
      <c r="H638" s="19">
        <f>K638-I638-J638</f>
        <v>0</v>
      </c>
      <c r="I638" s="18"/>
      <c r="J638" s="18"/>
      <c r="K638" s="19">
        <f>F638*G638</f>
        <v>0</v>
      </c>
    </row>
    <row r="639" spans="2:11" ht="15" customHeight="1" x14ac:dyDescent="0.35">
      <c r="B639" s="38">
        <v>2</v>
      </c>
      <c r="C639" s="436" t="str">
        <f>IF('M&amp;VOrç'!C663="","",'M&amp;VOrç'!C663)</f>
        <v/>
      </c>
      <c r="D639" s="438" t="str">
        <f>IF('M&amp;VOrç'!G663="","",'M&amp;VOrç'!G663)</f>
        <v/>
      </c>
      <c r="E639" s="437" t="str">
        <f>IF('M&amp;VOrç'!H663="","",'M&amp;VOrç'!H663)</f>
        <v/>
      </c>
      <c r="F639" s="453">
        <f>IF('M&amp;VOrç'!I663="","",'M&amp;VOrç'!I663)</f>
        <v>0</v>
      </c>
      <c r="G639" s="254">
        <f>IF('M&amp;VOrç'!J663="","",'M&amp;VOrç'!J663)</f>
        <v>0</v>
      </c>
      <c r="H639" s="19">
        <f t="shared" ref="H639:H687" si="95">K639-I639-J639</f>
        <v>0</v>
      </c>
      <c r="I639" s="18"/>
      <c r="J639" s="18"/>
      <c r="K639" s="19">
        <f t="shared" ref="K639:K687" si="96">F639*G639</f>
        <v>0</v>
      </c>
    </row>
    <row r="640" spans="2:11" ht="15" customHeight="1" x14ac:dyDescent="0.35">
      <c r="B640" s="38">
        <v>3</v>
      </c>
      <c r="C640" s="436" t="str">
        <f>IF('M&amp;VOrç'!C664="","",'M&amp;VOrç'!C664)</f>
        <v/>
      </c>
      <c r="D640" s="438" t="str">
        <f>IF('M&amp;VOrç'!G664="","",'M&amp;VOrç'!G664)</f>
        <v/>
      </c>
      <c r="E640" s="437" t="str">
        <f>IF('M&amp;VOrç'!H664="","",'M&amp;VOrç'!H664)</f>
        <v/>
      </c>
      <c r="F640" s="453">
        <f>IF('M&amp;VOrç'!I664="","",'M&amp;VOrç'!I664)</f>
        <v>0</v>
      </c>
      <c r="G640" s="254">
        <f>IF('M&amp;VOrç'!J664="","",'M&amp;VOrç'!J664)</f>
        <v>0</v>
      </c>
      <c r="H640" s="19">
        <f t="shared" si="95"/>
        <v>0</v>
      </c>
      <c r="I640" s="18"/>
      <c r="J640" s="18"/>
      <c r="K640" s="19">
        <f t="shared" si="96"/>
        <v>0</v>
      </c>
    </row>
    <row r="641" spans="2:11" ht="15" customHeight="1" x14ac:dyDescent="0.35">
      <c r="B641" s="38">
        <v>4</v>
      </c>
      <c r="C641" s="436" t="str">
        <f>IF('M&amp;VOrç'!C665="","",'M&amp;VOrç'!C665)</f>
        <v/>
      </c>
      <c r="D641" s="438" t="str">
        <f>IF('M&amp;VOrç'!G665="","",'M&amp;VOrç'!G665)</f>
        <v/>
      </c>
      <c r="E641" s="437" t="str">
        <f>IF('M&amp;VOrç'!H665="","",'M&amp;VOrç'!H665)</f>
        <v/>
      </c>
      <c r="F641" s="453">
        <f>IF('M&amp;VOrç'!I665="","",'M&amp;VOrç'!I665)</f>
        <v>0</v>
      </c>
      <c r="G641" s="254">
        <f>IF('M&amp;VOrç'!J665="","",'M&amp;VOrç'!J665)</f>
        <v>0</v>
      </c>
      <c r="H641" s="19">
        <f t="shared" si="95"/>
        <v>0</v>
      </c>
      <c r="I641" s="18"/>
      <c r="J641" s="18"/>
      <c r="K641" s="19">
        <f t="shared" si="96"/>
        <v>0</v>
      </c>
    </row>
    <row r="642" spans="2:11" ht="15" customHeight="1" x14ac:dyDescent="0.35">
      <c r="B642" s="38">
        <v>5</v>
      </c>
      <c r="C642" s="436" t="str">
        <f>IF('M&amp;VOrç'!C666="","",'M&amp;VOrç'!C666)</f>
        <v/>
      </c>
      <c r="D642" s="438" t="str">
        <f>IF('M&amp;VOrç'!G666="","",'M&amp;VOrç'!G666)</f>
        <v/>
      </c>
      <c r="E642" s="437" t="str">
        <f>IF('M&amp;VOrç'!H666="","",'M&amp;VOrç'!H666)</f>
        <v/>
      </c>
      <c r="F642" s="453">
        <f>IF('M&amp;VOrç'!I666="","",'M&amp;VOrç'!I666)</f>
        <v>0</v>
      </c>
      <c r="G642" s="254">
        <f>IF('M&amp;VOrç'!J666="","",'M&amp;VOrç'!J666)</f>
        <v>0</v>
      </c>
      <c r="H642" s="19">
        <f t="shared" si="95"/>
        <v>0</v>
      </c>
      <c r="I642" s="18"/>
      <c r="J642" s="18"/>
      <c r="K642" s="19">
        <f t="shared" si="96"/>
        <v>0</v>
      </c>
    </row>
    <row r="643" spans="2:11" ht="15" customHeight="1" x14ac:dyDescent="0.35">
      <c r="B643" s="38">
        <v>6</v>
      </c>
      <c r="C643" s="436" t="str">
        <f>IF('M&amp;VOrç'!C667="","",'M&amp;VOrç'!C667)</f>
        <v/>
      </c>
      <c r="D643" s="438" t="str">
        <f>IF('M&amp;VOrç'!G667="","",'M&amp;VOrç'!G667)</f>
        <v/>
      </c>
      <c r="E643" s="437" t="str">
        <f>IF('M&amp;VOrç'!H667="","",'M&amp;VOrç'!H667)</f>
        <v/>
      </c>
      <c r="F643" s="453">
        <f>IF('M&amp;VOrç'!I667="","",'M&amp;VOrç'!I667)</f>
        <v>0</v>
      </c>
      <c r="G643" s="254">
        <f>IF('M&amp;VOrç'!J667="","",'M&amp;VOrç'!J667)</f>
        <v>0</v>
      </c>
      <c r="H643" s="19">
        <f t="shared" si="95"/>
        <v>0</v>
      </c>
      <c r="I643" s="18"/>
      <c r="J643" s="18"/>
      <c r="K643" s="19">
        <f t="shared" si="96"/>
        <v>0</v>
      </c>
    </row>
    <row r="644" spans="2:11" ht="15" customHeight="1" x14ac:dyDescent="0.35">
      <c r="B644" s="38">
        <v>7</v>
      </c>
      <c r="C644" s="436" t="str">
        <f>IF('M&amp;VOrç'!C668="","",'M&amp;VOrç'!C668)</f>
        <v/>
      </c>
      <c r="D644" s="438" t="str">
        <f>IF('M&amp;VOrç'!G668="","",'M&amp;VOrç'!G668)</f>
        <v/>
      </c>
      <c r="E644" s="437" t="str">
        <f>IF('M&amp;VOrç'!H668="","",'M&amp;VOrç'!H668)</f>
        <v/>
      </c>
      <c r="F644" s="453">
        <f>IF('M&amp;VOrç'!I668="","",'M&amp;VOrç'!I668)</f>
        <v>0</v>
      </c>
      <c r="G644" s="254">
        <f>IF('M&amp;VOrç'!J668="","",'M&amp;VOrç'!J668)</f>
        <v>0</v>
      </c>
      <c r="H644" s="19">
        <f t="shared" ref="H644:H648" si="97">K644-I644-J644</f>
        <v>0</v>
      </c>
      <c r="I644" s="18"/>
      <c r="J644" s="18"/>
      <c r="K644" s="19">
        <f t="shared" ref="K644:K648" si="98">F644*G644</f>
        <v>0</v>
      </c>
    </row>
    <row r="645" spans="2:11" ht="15" customHeight="1" x14ac:dyDescent="0.35">
      <c r="B645" s="38">
        <v>8</v>
      </c>
      <c r="C645" s="436" t="str">
        <f>IF('M&amp;VOrç'!C669="","",'M&amp;VOrç'!C669)</f>
        <v/>
      </c>
      <c r="D645" s="438" t="str">
        <f>IF('M&amp;VOrç'!G669="","",'M&amp;VOrç'!G669)</f>
        <v/>
      </c>
      <c r="E645" s="437" t="str">
        <f>IF('M&amp;VOrç'!H669="","",'M&amp;VOrç'!H669)</f>
        <v/>
      </c>
      <c r="F645" s="453">
        <f>IF('M&amp;VOrç'!I669="","",'M&amp;VOrç'!I669)</f>
        <v>0</v>
      </c>
      <c r="G645" s="254">
        <f>IF('M&amp;VOrç'!J669="","",'M&amp;VOrç'!J669)</f>
        <v>0</v>
      </c>
      <c r="H645" s="19">
        <f t="shared" si="97"/>
        <v>0</v>
      </c>
      <c r="I645" s="18"/>
      <c r="J645" s="18"/>
      <c r="K645" s="19">
        <f t="shared" si="98"/>
        <v>0</v>
      </c>
    </row>
    <row r="646" spans="2:11" ht="15" customHeight="1" x14ac:dyDescent="0.35">
      <c r="B646" s="38">
        <v>9</v>
      </c>
      <c r="C646" s="436" t="str">
        <f>IF('M&amp;VOrç'!C670="","",'M&amp;VOrç'!C670)</f>
        <v/>
      </c>
      <c r="D646" s="438" t="str">
        <f>IF('M&amp;VOrç'!G670="","",'M&amp;VOrç'!G670)</f>
        <v/>
      </c>
      <c r="E646" s="437" t="str">
        <f>IF('M&amp;VOrç'!H670="","",'M&amp;VOrç'!H670)</f>
        <v/>
      </c>
      <c r="F646" s="453">
        <f>IF('M&amp;VOrç'!I670="","",'M&amp;VOrç'!I670)</f>
        <v>0</v>
      </c>
      <c r="G646" s="254">
        <f>IF('M&amp;VOrç'!J670="","",'M&amp;VOrç'!J670)</f>
        <v>0</v>
      </c>
      <c r="H646" s="19">
        <f t="shared" si="97"/>
        <v>0</v>
      </c>
      <c r="I646" s="18"/>
      <c r="J646" s="18"/>
      <c r="K646" s="19">
        <f t="shared" si="98"/>
        <v>0</v>
      </c>
    </row>
    <row r="647" spans="2:11" ht="15" customHeight="1" x14ac:dyDescent="0.35">
      <c r="B647" s="38">
        <v>10</v>
      </c>
      <c r="C647" s="436" t="str">
        <f>IF('M&amp;VOrç'!C671="","",'M&amp;VOrç'!C671)</f>
        <v/>
      </c>
      <c r="D647" s="438" t="str">
        <f>IF('M&amp;VOrç'!G671="","",'M&amp;VOrç'!G671)</f>
        <v/>
      </c>
      <c r="E647" s="437" t="str">
        <f>IF('M&amp;VOrç'!H671="","",'M&amp;VOrç'!H671)</f>
        <v/>
      </c>
      <c r="F647" s="453">
        <f>IF('M&amp;VOrç'!I671="","",'M&amp;VOrç'!I671)</f>
        <v>0</v>
      </c>
      <c r="G647" s="254">
        <f>IF('M&amp;VOrç'!J671="","",'M&amp;VOrç'!J671)</f>
        <v>0</v>
      </c>
      <c r="H647" s="19">
        <f t="shared" si="97"/>
        <v>0</v>
      </c>
      <c r="I647" s="18"/>
      <c r="J647" s="18"/>
      <c r="K647" s="19">
        <f t="shared" si="98"/>
        <v>0</v>
      </c>
    </row>
    <row r="648" spans="2:11" ht="15" customHeight="1" x14ac:dyDescent="0.35">
      <c r="B648" s="38">
        <v>11</v>
      </c>
      <c r="C648" s="436" t="str">
        <f>IF('M&amp;VOrç'!C672="","",'M&amp;VOrç'!C672)</f>
        <v/>
      </c>
      <c r="D648" s="438" t="str">
        <f>IF('M&amp;VOrç'!G672="","",'M&amp;VOrç'!G672)</f>
        <v/>
      </c>
      <c r="E648" s="437" t="str">
        <f>IF('M&amp;VOrç'!H672="","",'M&amp;VOrç'!H672)</f>
        <v/>
      </c>
      <c r="F648" s="453">
        <f>IF('M&amp;VOrç'!I672="","",'M&amp;VOrç'!I672)</f>
        <v>0</v>
      </c>
      <c r="G648" s="254">
        <f>IF('M&amp;VOrç'!J672="","",'M&amp;VOrç'!J672)</f>
        <v>0</v>
      </c>
      <c r="H648" s="19">
        <f t="shared" si="97"/>
        <v>0</v>
      </c>
      <c r="I648" s="18"/>
      <c r="J648" s="18"/>
      <c r="K648" s="19">
        <f t="shared" si="98"/>
        <v>0</v>
      </c>
    </row>
    <row r="649" spans="2:11" ht="15" customHeight="1" x14ac:dyDescent="0.35">
      <c r="B649" s="38">
        <v>12</v>
      </c>
      <c r="C649" s="436" t="str">
        <f>IF('M&amp;VOrç'!C673="","",'M&amp;VOrç'!C673)</f>
        <v/>
      </c>
      <c r="D649" s="438" t="str">
        <f>IF('M&amp;VOrç'!G673="","",'M&amp;VOrç'!G673)</f>
        <v/>
      </c>
      <c r="E649" s="437" t="str">
        <f>IF('M&amp;VOrç'!H673="","",'M&amp;VOrç'!H673)</f>
        <v/>
      </c>
      <c r="F649" s="453">
        <f>IF('M&amp;VOrç'!I673="","",'M&amp;VOrç'!I673)</f>
        <v>0</v>
      </c>
      <c r="G649" s="254">
        <f>IF('M&amp;VOrç'!J673="","",'M&amp;VOrç'!J673)</f>
        <v>0</v>
      </c>
      <c r="H649" s="19">
        <f t="shared" ref="H649:H653" si="99">K649-I649-J649</f>
        <v>0</v>
      </c>
      <c r="I649" s="18"/>
      <c r="J649" s="18"/>
      <c r="K649" s="19">
        <f t="shared" ref="K649:K653" si="100">F649*G649</f>
        <v>0</v>
      </c>
    </row>
    <row r="650" spans="2:11" ht="15" customHeight="1" x14ac:dyDescent="0.35">
      <c r="B650" s="38">
        <v>13</v>
      </c>
      <c r="C650" s="436" t="str">
        <f>IF('M&amp;VOrç'!C674="","",'M&amp;VOrç'!C674)</f>
        <v/>
      </c>
      <c r="D650" s="438" t="str">
        <f>IF('M&amp;VOrç'!G674="","",'M&amp;VOrç'!G674)</f>
        <v/>
      </c>
      <c r="E650" s="437" t="str">
        <f>IF('M&amp;VOrç'!H674="","",'M&amp;VOrç'!H674)</f>
        <v/>
      </c>
      <c r="F650" s="453">
        <f>IF('M&amp;VOrç'!I674="","",'M&amp;VOrç'!I674)</f>
        <v>0</v>
      </c>
      <c r="G650" s="254">
        <f>IF('M&amp;VOrç'!J674="","",'M&amp;VOrç'!J674)</f>
        <v>0</v>
      </c>
      <c r="H650" s="19">
        <f t="shared" si="99"/>
        <v>0</v>
      </c>
      <c r="I650" s="18"/>
      <c r="J650" s="18"/>
      <c r="K650" s="19">
        <f t="shared" si="100"/>
        <v>0</v>
      </c>
    </row>
    <row r="651" spans="2:11" ht="15" customHeight="1" x14ac:dyDescent="0.35">
      <c r="B651" s="38">
        <v>14</v>
      </c>
      <c r="C651" s="436" t="str">
        <f>IF('M&amp;VOrç'!C675="","",'M&amp;VOrç'!C675)</f>
        <v/>
      </c>
      <c r="D651" s="438" t="str">
        <f>IF('M&amp;VOrç'!G675="","",'M&amp;VOrç'!G675)</f>
        <v/>
      </c>
      <c r="E651" s="437" t="str">
        <f>IF('M&amp;VOrç'!H675="","",'M&amp;VOrç'!H675)</f>
        <v/>
      </c>
      <c r="F651" s="453">
        <f>IF('M&amp;VOrç'!I675="","",'M&amp;VOrç'!I675)</f>
        <v>0</v>
      </c>
      <c r="G651" s="254">
        <f>IF('M&amp;VOrç'!J675="","",'M&amp;VOrç'!J675)</f>
        <v>0</v>
      </c>
      <c r="H651" s="19">
        <f t="shared" si="99"/>
        <v>0</v>
      </c>
      <c r="I651" s="18"/>
      <c r="J651" s="18"/>
      <c r="K651" s="19">
        <f t="shared" si="100"/>
        <v>0</v>
      </c>
    </row>
    <row r="652" spans="2:11" ht="15" customHeight="1" x14ac:dyDescent="0.35">
      <c r="B652" s="38">
        <v>15</v>
      </c>
      <c r="C652" s="436" t="str">
        <f>IF('M&amp;VOrç'!C676="","",'M&amp;VOrç'!C676)</f>
        <v/>
      </c>
      <c r="D652" s="438" t="str">
        <f>IF('M&amp;VOrç'!G676="","",'M&amp;VOrç'!G676)</f>
        <v/>
      </c>
      <c r="E652" s="437" t="str">
        <f>IF('M&amp;VOrç'!H676="","",'M&amp;VOrç'!H676)</f>
        <v/>
      </c>
      <c r="F652" s="453">
        <f>IF('M&amp;VOrç'!I676="","",'M&amp;VOrç'!I676)</f>
        <v>0</v>
      </c>
      <c r="G652" s="254">
        <f>IF('M&amp;VOrç'!J676="","",'M&amp;VOrç'!J676)</f>
        <v>0</v>
      </c>
      <c r="H652" s="19">
        <f t="shared" si="99"/>
        <v>0</v>
      </c>
      <c r="I652" s="18"/>
      <c r="J652" s="18"/>
      <c r="K652" s="19">
        <f t="shared" si="100"/>
        <v>0</v>
      </c>
    </row>
    <row r="653" spans="2:11" ht="15" customHeight="1" x14ac:dyDescent="0.35">
      <c r="B653" s="38">
        <v>16</v>
      </c>
      <c r="C653" s="436" t="str">
        <f>IF('M&amp;VOrç'!C677="","",'M&amp;VOrç'!C677)</f>
        <v/>
      </c>
      <c r="D653" s="438" t="str">
        <f>IF('M&amp;VOrç'!G677="","",'M&amp;VOrç'!G677)</f>
        <v/>
      </c>
      <c r="E653" s="437" t="str">
        <f>IF('M&amp;VOrç'!H677="","",'M&amp;VOrç'!H677)</f>
        <v/>
      </c>
      <c r="F653" s="453">
        <f>IF('M&amp;VOrç'!I677="","",'M&amp;VOrç'!I677)</f>
        <v>0</v>
      </c>
      <c r="G653" s="254">
        <f>IF('M&amp;VOrç'!J677="","",'M&amp;VOrç'!J677)</f>
        <v>0</v>
      </c>
      <c r="H653" s="19">
        <f t="shared" si="99"/>
        <v>0</v>
      </c>
      <c r="I653" s="18"/>
      <c r="J653" s="18"/>
      <c r="K653" s="19">
        <f t="shared" si="100"/>
        <v>0</v>
      </c>
    </row>
    <row r="654" spans="2:11" ht="15" customHeight="1" x14ac:dyDescent="0.35">
      <c r="B654" s="38">
        <v>17</v>
      </c>
      <c r="C654" s="436" t="str">
        <f>IF('M&amp;VOrç'!C678="","",'M&amp;VOrç'!C678)</f>
        <v/>
      </c>
      <c r="D654" s="438" t="str">
        <f>IF('M&amp;VOrç'!G678="","",'M&amp;VOrç'!G678)</f>
        <v/>
      </c>
      <c r="E654" s="437" t="str">
        <f>IF('M&amp;VOrç'!H678="","",'M&amp;VOrç'!H678)</f>
        <v/>
      </c>
      <c r="F654" s="453">
        <f>IF('M&amp;VOrç'!I678="","",'M&amp;VOrç'!I678)</f>
        <v>0</v>
      </c>
      <c r="G654" s="254">
        <f>IF('M&amp;VOrç'!J678="","",'M&amp;VOrç'!J678)</f>
        <v>0</v>
      </c>
      <c r="H654" s="19">
        <f t="shared" si="95"/>
        <v>0</v>
      </c>
      <c r="I654" s="18"/>
      <c r="J654" s="18"/>
      <c r="K654" s="19">
        <f t="shared" si="96"/>
        <v>0</v>
      </c>
    </row>
    <row r="655" spans="2:11" ht="15" customHeight="1" x14ac:dyDescent="0.35">
      <c r="B655" s="38">
        <v>18</v>
      </c>
      <c r="C655" s="436" t="str">
        <f>IF('M&amp;VOrç'!C679="","",'M&amp;VOrç'!C679)</f>
        <v/>
      </c>
      <c r="D655" s="438" t="str">
        <f>IF('M&amp;VOrç'!G679="","",'M&amp;VOrç'!G679)</f>
        <v/>
      </c>
      <c r="E655" s="437" t="str">
        <f>IF('M&amp;VOrç'!H679="","",'M&amp;VOrç'!H679)</f>
        <v/>
      </c>
      <c r="F655" s="453">
        <f>IF('M&amp;VOrç'!I679="","",'M&amp;VOrç'!I679)</f>
        <v>0</v>
      </c>
      <c r="G655" s="254">
        <f>IF('M&amp;VOrç'!J679="","",'M&amp;VOrç'!J679)</f>
        <v>0</v>
      </c>
      <c r="H655" s="19">
        <f t="shared" si="95"/>
        <v>0</v>
      </c>
      <c r="I655" s="18"/>
      <c r="J655" s="18"/>
      <c r="K655" s="19">
        <f t="shared" si="96"/>
        <v>0</v>
      </c>
    </row>
    <row r="656" spans="2:11" ht="15" customHeight="1" x14ac:dyDescent="0.35">
      <c r="B656" s="38">
        <v>19</v>
      </c>
      <c r="C656" s="436" t="str">
        <f>IF('M&amp;VOrç'!C680="","",'M&amp;VOrç'!C680)</f>
        <v/>
      </c>
      <c r="D656" s="438" t="str">
        <f>IF('M&amp;VOrç'!G680="","",'M&amp;VOrç'!G680)</f>
        <v/>
      </c>
      <c r="E656" s="437" t="str">
        <f>IF('M&amp;VOrç'!H680="","",'M&amp;VOrç'!H680)</f>
        <v/>
      </c>
      <c r="F656" s="453">
        <f>IF('M&amp;VOrç'!I680="","",'M&amp;VOrç'!I680)</f>
        <v>0</v>
      </c>
      <c r="G656" s="254">
        <f>IF('M&amp;VOrç'!J680="","",'M&amp;VOrç'!J680)</f>
        <v>0</v>
      </c>
      <c r="H656" s="19">
        <f t="shared" si="95"/>
        <v>0</v>
      </c>
      <c r="I656" s="18"/>
      <c r="J656" s="18"/>
      <c r="K656" s="19">
        <f t="shared" si="96"/>
        <v>0</v>
      </c>
    </row>
    <row r="657" spans="2:11" ht="15" customHeight="1" x14ac:dyDescent="0.35">
      <c r="B657" s="38">
        <v>20</v>
      </c>
      <c r="C657" s="436" t="str">
        <f>IF('M&amp;VOrç'!C681="","",'M&amp;VOrç'!C681)</f>
        <v/>
      </c>
      <c r="D657" s="438" t="str">
        <f>IF('M&amp;VOrç'!G681="","",'M&amp;VOrç'!G681)</f>
        <v/>
      </c>
      <c r="E657" s="437" t="str">
        <f>IF('M&amp;VOrç'!H681="","",'M&amp;VOrç'!H681)</f>
        <v/>
      </c>
      <c r="F657" s="453">
        <f>IF('M&amp;VOrç'!I681="","",'M&amp;VOrç'!I681)</f>
        <v>0</v>
      </c>
      <c r="G657" s="254">
        <f>IF('M&amp;VOrç'!J681="","",'M&amp;VOrç'!J681)</f>
        <v>0</v>
      </c>
      <c r="H657" s="19">
        <f t="shared" si="95"/>
        <v>0</v>
      </c>
      <c r="I657" s="18"/>
      <c r="J657" s="18"/>
      <c r="K657" s="19">
        <f t="shared" si="96"/>
        <v>0</v>
      </c>
    </row>
    <row r="658" spans="2:11" ht="15" customHeight="1" x14ac:dyDescent="0.35">
      <c r="B658" s="38">
        <v>21</v>
      </c>
      <c r="C658" s="436" t="str">
        <f>IF('M&amp;VOrç'!C682="","",'M&amp;VOrç'!C682)</f>
        <v/>
      </c>
      <c r="D658" s="438" t="str">
        <f>IF('M&amp;VOrç'!G682="","",'M&amp;VOrç'!G682)</f>
        <v/>
      </c>
      <c r="E658" s="437" t="str">
        <f>IF('M&amp;VOrç'!H682="","",'M&amp;VOrç'!H682)</f>
        <v/>
      </c>
      <c r="F658" s="453">
        <f>IF('M&amp;VOrç'!I682="","",'M&amp;VOrç'!I682)</f>
        <v>0</v>
      </c>
      <c r="G658" s="254">
        <f>IF('M&amp;VOrç'!J682="","",'M&amp;VOrç'!J682)</f>
        <v>0</v>
      </c>
      <c r="H658" s="19">
        <f t="shared" si="95"/>
        <v>0</v>
      </c>
      <c r="I658" s="18"/>
      <c r="J658" s="18"/>
      <c r="K658" s="19">
        <f t="shared" si="96"/>
        <v>0</v>
      </c>
    </row>
    <row r="659" spans="2:11" ht="15" customHeight="1" x14ac:dyDescent="0.35">
      <c r="B659" s="38">
        <v>22</v>
      </c>
      <c r="C659" s="436" t="str">
        <f>IF('M&amp;VOrç'!C683="","",'M&amp;VOrç'!C683)</f>
        <v/>
      </c>
      <c r="D659" s="438" t="str">
        <f>IF('M&amp;VOrç'!G683="","",'M&amp;VOrç'!G683)</f>
        <v/>
      </c>
      <c r="E659" s="437" t="str">
        <f>IF('M&amp;VOrç'!H683="","",'M&amp;VOrç'!H683)</f>
        <v/>
      </c>
      <c r="F659" s="453">
        <f>IF('M&amp;VOrç'!I683="","",'M&amp;VOrç'!I683)</f>
        <v>0</v>
      </c>
      <c r="G659" s="254">
        <f>IF('M&amp;VOrç'!J683="","",'M&amp;VOrç'!J683)</f>
        <v>0</v>
      </c>
      <c r="H659" s="19">
        <f t="shared" si="95"/>
        <v>0</v>
      </c>
      <c r="I659" s="18"/>
      <c r="J659" s="18"/>
      <c r="K659" s="19">
        <f t="shared" si="96"/>
        <v>0</v>
      </c>
    </row>
    <row r="660" spans="2:11" ht="15" customHeight="1" x14ac:dyDescent="0.35">
      <c r="B660" s="38">
        <v>23</v>
      </c>
      <c r="C660" s="436" t="str">
        <f>IF('M&amp;VOrç'!C684="","",'M&amp;VOrç'!C684)</f>
        <v/>
      </c>
      <c r="D660" s="438" t="str">
        <f>IF('M&amp;VOrç'!G684="","",'M&amp;VOrç'!G684)</f>
        <v/>
      </c>
      <c r="E660" s="437" t="str">
        <f>IF('M&amp;VOrç'!H684="","",'M&amp;VOrç'!H684)</f>
        <v/>
      </c>
      <c r="F660" s="453">
        <f>IF('M&amp;VOrç'!I684="","",'M&amp;VOrç'!I684)</f>
        <v>0</v>
      </c>
      <c r="G660" s="254">
        <f>IF('M&amp;VOrç'!J684="","",'M&amp;VOrç'!J684)</f>
        <v>0</v>
      </c>
      <c r="H660" s="19">
        <f t="shared" si="95"/>
        <v>0</v>
      </c>
      <c r="I660" s="18"/>
      <c r="J660" s="18"/>
      <c r="K660" s="19">
        <f t="shared" si="96"/>
        <v>0</v>
      </c>
    </row>
    <row r="661" spans="2:11" ht="15" customHeight="1" x14ac:dyDescent="0.35">
      <c r="B661" s="38">
        <v>24</v>
      </c>
      <c r="C661" s="436" t="str">
        <f>IF('M&amp;VOrç'!C685="","",'M&amp;VOrç'!C685)</f>
        <v/>
      </c>
      <c r="D661" s="438" t="str">
        <f>IF('M&amp;VOrç'!G685="","",'M&amp;VOrç'!G685)</f>
        <v/>
      </c>
      <c r="E661" s="437" t="str">
        <f>IF('M&amp;VOrç'!H685="","",'M&amp;VOrç'!H685)</f>
        <v/>
      </c>
      <c r="F661" s="453">
        <f>IF('M&amp;VOrç'!I685="","",'M&amp;VOrç'!I685)</f>
        <v>0</v>
      </c>
      <c r="G661" s="254">
        <f>IF('M&amp;VOrç'!J685="","",'M&amp;VOrç'!J685)</f>
        <v>0</v>
      </c>
      <c r="H661" s="19">
        <f t="shared" si="95"/>
        <v>0</v>
      </c>
      <c r="I661" s="18"/>
      <c r="J661" s="18"/>
      <c r="K661" s="19">
        <f t="shared" si="96"/>
        <v>0</v>
      </c>
    </row>
    <row r="662" spans="2:11" ht="15" customHeight="1" x14ac:dyDescent="0.35">
      <c r="B662" s="38">
        <v>25</v>
      </c>
      <c r="C662" s="436" t="str">
        <f>IF('M&amp;VOrç'!C686="","",'M&amp;VOrç'!C686)</f>
        <v/>
      </c>
      <c r="D662" s="438" t="str">
        <f>IF('M&amp;VOrç'!G686="","",'M&amp;VOrç'!G686)</f>
        <v/>
      </c>
      <c r="E662" s="437" t="str">
        <f>IF('M&amp;VOrç'!H686="","",'M&amp;VOrç'!H686)</f>
        <v/>
      </c>
      <c r="F662" s="453">
        <f>IF('M&amp;VOrç'!I686="","",'M&amp;VOrç'!I686)</f>
        <v>0</v>
      </c>
      <c r="G662" s="254">
        <f>IF('M&amp;VOrç'!J686="","",'M&amp;VOrç'!J686)</f>
        <v>0</v>
      </c>
      <c r="H662" s="19">
        <f t="shared" si="95"/>
        <v>0</v>
      </c>
      <c r="I662" s="18"/>
      <c r="J662" s="18"/>
      <c r="K662" s="19">
        <f t="shared" si="96"/>
        <v>0</v>
      </c>
    </row>
    <row r="663" spans="2:11" ht="15" customHeight="1" x14ac:dyDescent="0.35">
      <c r="B663" s="38">
        <v>26</v>
      </c>
      <c r="C663" s="436" t="str">
        <f>IF('M&amp;VOrç'!C687="","",'M&amp;VOrç'!C687)</f>
        <v/>
      </c>
      <c r="D663" s="438" t="str">
        <f>IF('M&amp;VOrç'!G687="","",'M&amp;VOrç'!G687)</f>
        <v/>
      </c>
      <c r="E663" s="437" t="str">
        <f>IF('M&amp;VOrç'!H687="","",'M&amp;VOrç'!H687)</f>
        <v/>
      </c>
      <c r="F663" s="453">
        <f>IF('M&amp;VOrç'!I687="","",'M&amp;VOrç'!I687)</f>
        <v>0</v>
      </c>
      <c r="G663" s="254">
        <f>IF('M&amp;VOrç'!J687="","",'M&amp;VOrç'!J687)</f>
        <v>0</v>
      </c>
      <c r="H663" s="19">
        <f t="shared" si="95"/>
        <v>0</v>
      </c>
      <c r="I663" s="18"/>
      <c r="J663" s="18"/>
      <c r="K663" s="19">
        <f t="shared" si="96"/>
        <v>0</v>
      </c>
    </row>
    <row r="664" spans="2:11" ht="15" customHeight="1" x14ac:dyDescent="0.35">
      <c r="B664" s="38">
        <v>27</v>
      </c>
      <c r="C664" s="436" t="str">
        <f>IF('M&amp;VOrç'!C688="","",'M&amp;VOrç'!C688)</f>
        <v/>
      </c>
      <c r="D664" s="438" t="str">
        <f>IF('M&amp;VOrç'!G688="","",'M&amp;VOrç'!G688)</f>
        <v/>
      </c>
      <c r="E664" s="437" t="str">
        <f>IF('M&amp;VOrç'!H688="","",'M&amp;VOrç'!H688)</f>
        <v/>
      </c>
      <c r="F664" s="453">
        <f>IF('M&amp;VOrç'!I688="","",'M&amp;VOrç'!I688)</f>
        <v>0</v>
      </c>
      <c r="G664" s="254">
        <f>IF('M&amp;VOrç'!J688="","",'M&amp;VOrç'!J688)</f>
        <v>0</v>
      </c>
      <c r="H664" s="19">
        <f t="shared" si="95"/>
        <v>0</v>
      </c>
      <c r="I664" s="18"/>
      <c r="J664" s="18"/>
      <c r="K664" s="19">
        <f t="shared" si="96"/>
        <v>0</v>
      </c>
    </row>
    <row r="665" spans="2:11" ht="15" customHeight="1" x14ac:dyDescent="0.35">
      <c r="B665" s="38">
        <v>28</v>
      </c>
      <c r="C665" s="436" t="str">
        <f>IF('M&amp;VOrç'!C689="","",'M&amp;VOrç'!C689)</f>
        <v/>
      </c>
      <c r="D665" s="438" t="str">
        <f>IF('M&amp;VOrç'!G689="","",'M&amp;VOrç'!G689)</f>
        <v/>
      </c>
      <c r="E665" s="437" t="str">
        <f>IF('M&amp;VOrç'!H689="","",'M&amp;VOrç'!H689)</f>
        <v/>
      </c>
      <c r="F665" s="453">
        <f>IF('M&amp;VOrç'!I689="","",'M&amp;VOrç'!I689)</f>
        <v>0</v>
      </c>
      <c r="G665" s="254">
        <f>IF('M&amp;VOrç'!J689="","",'M&amp;VOrç'!J689)</f>
        <v>0</v>
      </c>
      <c r="H665" s="19">
        <f t="shared" si="95"/>
        <v>0</v>
      </c>
      <c r="I665" s="18"/>
      <c r="J665" s="18"/>
      <c r="K665" s="19">
        <f t="shared" si="96"/>
        <v>0</v>
      </c>
    </row>
    <row r="666" spans="2:11" ht="15" customHeight="1" x14ac:dyDescent="0.35">
      <c r="B666" s="38">
        <v>29</v>
      </c>
      <c r="C666" s="436" t="str">
        <f>IF('M&amp;VOrç'!C690="","",'M&amp;VOrç'!C690)</f>
        <v/>
      </c>
      <c r="D666" s="438" t="str">
        <f>IF('M&amp;VOrç'!G690="","",'M&amp;VOrç'!G690)</f>
        <v/>
      </c>
      <c r="E666" s="437" t="str">
        <f>IF('M&amp;VOrç'!H690="","",'M&amp;VOrç'!H690)</f>
        <v/>
      </c>
      <c r="F666" s="453">
        <f>IF('M&amp;VOrç'!I690="","",'M&amp;VOrç'!I690)</f>
        <v>0</v>
      </c>
      <c r="G666" s="254">
        <f>IF('M&amp;VOrç'!J690="","",'M&amp;VOrç'!J690)</f>
        <v>0</v>
      </c>
      <c r="H666" s="19">
        <f t="shared" ref="H666:H668" si="101">K666-I666-J666</f>
        <v>0</v>
      </c>
      <c r="I666" s="18"/>
      <c r="J666" s="18"/>
      <c r="K666" s="19">
        <f t="shared" ref="K666:K668" si="102">F666*G666</f>
        <v>0</v>
      </c>
    </row>
    <row r="667" spans="2:11" ht="15" customHeight="1" x14ac:dyDescent="0.35">
      <c r="B667" s="38">
        <v>30</v>
      </c>
      <c r="C667" s="436" t="str">
        <f>IF('M&amp;VOrç'!C691="","",'M&amp;VOrç'!C691)</f>
        <v/>
      </c>
      <c r="D667" s="438" t="str">
        <f>IF('M&amp;VOrç'!G691="","",'M&amp;VOrç'!G691)</f>
        <v/>
      </c>
      <c r="E667" s="437" t="str">
        <f>IF('M&amp;VOrç'!H691="","",'M&amp;VOrç'!H691)</f>
        <v/>
      </c>
      <c r="F667" s="453">
        <f>IF('M&amp;VOrç'!I691="","",'M&amp;VOrç'!I691)</f>
        <v>0</v>
      </c>
      <c r="G667" s="254">
        <f>IF('M&amp;VOrç'!J691="","",'M&amp;VOrç'!J691)</f>
        <v>0</v>
      </c>
      <c r="H667" s="19">
        <f t="shared" si="101"/>
        <v>0</v>
      </c>
      <c r="I667" s="18"/>
      <c r="J667" s="18"/>
      <c r="K667" s="19">
        <f t="shared" si="102"/>
        <v>0</v>
      </c>
    </row>
    <row r="668" spans="2:11" ht="15" customHeight="1" x14ac:dyDescent="0.35">
      <c r="B668" s="38">
        <v>31</v>
      </c>
      <c r="C668" s="436" t="str">
        <f>IF('M&amp;VOrç'!C692="","",'M&amp;VOrç'!C692)</f>
        <v/>
      </c>
      <c r="D668" s="438" t="str">
        <f>IF('M&amp;VOrç'!G692="","",'M&amp;VOrç'!G692)</f>
        <v/>
      </c>
      <c r="E668" s="437" t="str">
        <f>IF('M&amp;VOrç'!H692="","",'M&amp;VOrç'!H692)</f>
        <v/>
      </c>
      <c r="F668" s="453">
        <f>IF('M&amp;VOrç'!I692="","",'M&amp;VOrç'!I692)</f>
        <v>0</v>
      </c>
      <c r="G668" s="254">
        <f>IF('M&amp;VOrç'!J692="","",'M&amp;VOrç'!J692)</f>
        <v>0</v>
      </c>
      <c r="H668" s="19">
        <f t="shared" si="101"/>
        <v>0</v>
      </c>
      <c r="I668" s="18"/>
      <c r="J668" s="18"/>
      <c r="K668" s="19">
        <f t="shared" si="102"/>
        <v>0</v>
      </c>
    </row>
    <row r="669" spans="2:11" ht="15" customHeight="1" x14ac:dyDescent="0.35">
      <c r="B669" s="38">
        <v>32</v>
      </c>
      <c r="C669" s="436" t="str">
        <f>IF('M&amp;VOrç'!C693="","",'M&amp;VOrç'!C693)</f>
        <v/>
      </c>
      <c r="D669" s="438" t="str">
        <f>IF('M&amp;VOrç'!G693="","",'M&amp;VOrç'!G693)</f>
        <v/>
      </c>
      <c r="E669" s="437" t="str">
        <f>IF('M&amp;VOrç'!H693="","",'M&amp;VOrç'!H693)</f>
        <v/>
      </c>
      <c r="F669" s="453">
        <f>IF('M&amp;VOrç'!I693="","",'M&amp;VOrç'!I693)</f>
        <v>0</v>
      </c>
      <c r="G669" s="254">
        <f>IF('M&amp;VOrç'!J693="","",'M&amp;VOrç'!J693)</f>
        <v>0</v>
      </c>
      <c r="H669" s="19">
        <f t="shared" ref="H669:H686" si="103">K669-I669-J669</f>
        <v>0</v>
      </c>
      <c r="I669" s="18"/>
      <c r="J669" s="18"/>
      <c r="K669" s="19">
        <f t="shared" ref="K669:K686" si="104">F669*G669</f>
        <v>0</v>
      </c>
    </row>
    <row r="670" spans="2:11" ht="15" customHeight="1" x14ac:dyDescent="0.35">
      <c r="B670" s="38">
        <v>33</v>
      </c>
      <c r="C670" s="436" t="str">
        <f>IF('M&amp;VOrç'!C694="","",'M&amp;VOrç'!C694)</f>
        <v/>
      </c>
      <c r="D670" s="438" t="str">
        <f>IF('M&amp;VOrç'!G694="","",'M&amp;VOrç'!G694)</f>
        <v/>
      </c>
      <c r="E670" s="437" t="str">
        <f>IF('M&amp;VOrç'!H694="","",'M&amp;VOrç'!H694)</f>
        <v/>
      </c>
      <c r="F670" s="453">
        <f>IF('M&amp;VOrç'!I694="","",'M&amp;VOrç'!I694)</f>
        <v>0</v>
      </c>
      <c r="G670" s="254">
        <f>IF('M&amp;VOrç'!J694="","",'M&amp;VOrç'!J694)</f>
        <v>0</v>
      </c>
      <c r="H670" s="19">
        <f t="shared" si="103"/>
        <v>0</v>
      </c>
      <c r="I670" s="18"/>
      <c r="J670" s="18"/>
      <c r="K670" s="19">
        <f t="shared" si="104"/>
        <v>0</v>
      </c>
    </row>
    <row r="671" spans="2:11" ht="15" customHeight="1" x14ac:dyDescent="0.35">
      <c r="B671" s="38">
        <v>34</v>
      </c>
      <c r="C671" s="436" t="str">
        <f>IF('M&amp;VOrç'!C695="","",'M&amp;VOrç'!C695)</f>
        <v/>
      </c>
      <c r="D671" s="438" t="str">
        <f>IF('M&amp;VOrç'!G695="","",'M&amp;VOrç'!G695)</f>
        <v/>
      </c>
      <c r="E671" s="437" t="str">
        <f>IF('M&amp;VOrç'!H695="","",'M&amp;VOrç'!H695)</f>
        <v/>
      </c>
      <c r="F671" s="453">
        <f>IF('M&amp;VOrç'!I695="","",'M&amp;VOrç'!I695)</f>
        <v>0</v>
      </c>
      <c r="G671" s="254">
        <f>IF('M&amp;VOrç'!J695="","",'M&amp;VOrç'!J695)</f>
        <v>0</v>
      </c>
      <c r="H671" s="19">
        <f t="shared" si="103"/>
        <v>0</v>
      </c>
      <c r="I671" s="18"/>
      <c r="J671" s="18"/>
      <c r="K671" s="19">
        <f t="shared" si="104"/>
        <v>0</v>
      </c>
    </row>
    <row r="672" spans="2:11" ht="15" customHeight="1" x14ac:dyDescent="0.35">
      <c r="B672" s="38">
        <v>35</v>
      </c>
      <c r="C672" s="436" t="str">
        <f>IF('M&amp;VOrç'!C696="","",'M&amp;VOrç'!C696)</f>
        <v/>
      </c>
      <c r="D672" s="438" t="str">
        <f>IF('M&amp;VOrç'!G696="","",'M&amp;VOrç'!G696)</f>
        <v/>
      </c>
      <c r="E672" s="437" t="str">
        <f>IF('M&amp;VOrç'!H696="","",'M&amp;VOrç'!H696)</f>
        <v/>
      </c>
      <c r="F672" s="453">
        <f>IF('M&amp;VOrç'!I696="","",'M&amp;VOrç'!I696)</f>
        <v>0</v>
      </c>
      <c r="G672" s="254">
        <f>IF('M&amp;VOrç'!J696="","",'M&amp;VOrç'!J696)</f>
        <v>0</v>
      </c>
      <c r="H672" s="19">
        <f t="shared" si="103"/>
        <v>0</v>
      </c>
      <c r="I672" s="18"/>
      <c r="J672" s="18"/>
      <c r="K672" s="19">
        <f t="shared" si="104"/>
        <v>0</v>
      </c>
    </row>
    <row r="673" spans="2:11" ht="15" customHeight="1" x14ac:dyDescent="0.35">
      <c r="B673" s="38">
        <v>36</v>
      </c>
      <c r="C673" s="436" t="str">
        <f>IF('M&amp;VOrç'!C697="","",'M&amp;VOrç'!C697)</f>
        <v/>
      </c>
      <c r="D673" s="438" t="str">
        <f>IF('M&amp;VOrç'!G697="","",'M&amp;VOrç'!G697)</f>
        <v/>
      </c>
      <c r="E673" s="437" t="str">
        <f>IF('M&amp;VOrç'!H697="","",'M&amp;VOrç'!H697)</f>
        <v/>
      </c>
      <c r="F673" s="453">
        <f>IF('M&amp;VOrç'!I697="","",'M&amp;VOrç'!I697)</f>
        <v>0</v>
      </c>
      <c r="G673" s="254">
        <f>IF('M&amp;VOrç'!J697="","",'M&amp;VOrç'!J697)</f>
        <v>0</v>
      </c>
      <c r="H673" s="19">
        <f t="shared" si="103"/>
        <v>0</v>
      </c>
      <c r="I673" s="18"/>
      <c r="J673" s="18"/>
      <c r="K673" s="19">
        <f t="shared" si="104"/>
        <v>0</v>
      </c>
    </row>
    <row r="674" spans="2:11" ht="15" customHeight="1" x14ac:dyDescent="0.35">
      <c r="B674" s="38">
        <v>37</v>
      </c>
      <c r="C674" s="436" t="str">
        <f>IF('M&amp;VOrç'!C698="","",'M&amp;VOrç'!C698)</f>
        <v/>
      </c>
      <c r="D674" s="438" t="str">
        <f>IF('M&amp;VOrç'!G698="","",'M&amp;VOrç'!G698)</f>
        <v/>
      </c>
      <c r="E674" s="437" t="str">
        <f>IF('M&amp;VOrç'!H698="","",'M&amp;VOrç'!H698)</f>
        <v/>
      </c>
      <c r="F674" s="453">
        <f>IF('M&amp;VOrç'!I698="","",'M&amp;VOrç'!I698)</f>
        <v>0</v>
      </c>
      <c r="G674" s="254">
        <f>IF('M&amp;VOrç'!J698="","",'M&amp;VOrç'!J698)</f>
        <v>0</v>
      </c>
      <c r="H674" s="19">
        <f t="shared" si="103"/>
        <v>0</v>
      </c>
      <c r="I674" s="18"/>
      <c r="J674" s="18"/>
      <c r="K674" s="19">
        <f t="shared" si="104"/>
        <v>0</v>
      </c>
    </row>
    <row r="675" spans="2:11" ht="15" customHeight="1" x14ac:dyDescent="0.35">
      <c r="B675" s="38">
        <v>38</v>
      </c>
      <c r="C675" s="436" t="str">
        <f>IF('M&amp;VOrç'!C699="","",'M&amp;VOrç'!C699)</f>
        <v/>
      </c>
      <c r="D675" s="438" t="str">
        <f>IF('M&amp;VOrç'!G699="","",'M&amp;VOrç'!G699)</f>
        <v/>
      </c>
      <c r="E675" s="437" t="str">
        <f>IF('M&amp;VOrç'!H699="","",'M&amp;VOrç'!H699)</f>
        <v/>
      </c>
      <c r="F675" s="453">
        <f>IF('M&amp;VOrç'!I699="","",'M&amp;VOrç'!I699)</f>
        <v>0</v>
      </c>
      <c r="G675" s="254">
        <f>IF('M&amp;VOrç'!J699="","",'M&amp;VOrç'!J699)</f>
        <v>0</v>
      </c>
      <c r="H675" s="19">
        <f t="shared" si="103"/>
        <v>0</v>
      </c>
      <c r="I675" s="18"/>
      <c r="J675" s="18"/>
      <c r="K675" s="19">
        <f t="shared" si="104"/>
        <v>0</v>
      </c>
    </row>
    <row r="676" spans="2:11" ht="15" customHeight="1" x14ac:dyDescent="0.35">
      <c r="B676" s="38">
        <v>39</v>
      </c>
      <c r="C676" s="436" t="str">
        <f>IF('M&amp;VOrç'!C700="","",'M&amp;VOrç'!C700)</f>
        <v/>
      </c>
      <c r="D676" s="438" t="str">
        <f>IF('M&amp;VOrç'!G700="","",'M&amp;VOrç'!G700)</f>
        <v/>
      </c>
      <c r="E676" s="437" t="str">
        <f>IF('M&amp;VOrç'!H700="","",'M&amp;VOrç'!H700)</f>
        <v/>
      </c>
      <c r="F676" s="453">
        <f>IF('M&amp;VOrç'!I700="","",'M&amp;VOrç'!I700)</f>
        <v>0</v>
      </c>
      <c r="G676" s="254">
        <f>IF('M&amp;VOrç'!J700="","",'M&amp;VOrç'!J700)</f>
        <v>0</v>
      </c>
      <c r="H676" s="19">
        <f t="shared" si="103"/>
        <v>0</v>
      </c>
      <c r="I676" s="18"/>
      <c r="J676" s="18"/>
      <c r="K676" s="19">
        <f t="shared" si="104"/>
        <v>0</v>
      </c>
    </row>
    <row r="677" spans="2:11" ht="15" customHeight="1" x14ac:dyDescent="0.35">
      <c r="B677" s="38">
        <v>40</v>
      </c>
      <c r="C677" s="436" t="str">
        <f>IF('M&amp;VOrç'!C701="","",'M&amp;VOrç'!C701)</f>
        <v/>
      </c>
      <c r="D677" s="438" t="str">
        <f>IF('M&amp;VOrç'!G701="","",'M&amp;VOrç'!G701)</f>
        <v/>
      </c>
      <c r="E677" s="437" t="str">
        <f>IF('M&amp;VOrç'!H701="","",'M&amp;VOrç'!H701)</f>
        <v/>
      </c>
      <c r="F677" s="453">
        <f>IF('M&amp;VOrç'!I701="","",'M&amp;VOrç'!I701)</f>
        <v>0</v>
      </c>
      <c r="G677" s="254">
        <f>IF('M&amp;VOrç'!J701="","",'M&amp;VOrç'!J701)</f>
        <v>0</v>
      </c>
      <c r="H677" s="19">
        <f t="shared" si="103"/>
        <v>0</v>
      </c>
      <c r="I677" s="18"/>
      <c r="J677" s="18"/>
      <c r="K677" s="19">
        <f t="shared" si="104"/>
        <v>0</v>
      </c>
    </row>
    <row r="678" spans="2:11" ht="15" customHeight="1" x14ac:dyDescent="0.35">
      <c r="B678" s="38">
        <v>41</v>
      </c>
      <c r="C678" s="436" t="str">
        <f>IF('M&amp;VOrç'!C702="","",'M&amp;VOrç'!C702)</f>
        <v/>
      </c>
      <c r="D678" s="438" t="str">
        <f>IF('M&amp;VOrç'!G702="","",'M&amp;VOrç'!G702)</f>
        <v/>
      </c>
      <c r="E678" s="437" t="str">
        <f>IF('M&amp;VOrç'!H702="","",'M&amp;VOrç'!H702)</f>
        <v/>
      </c>
      <c r="F678" s="453">
        <f>IF('M&amp;VOrç'!I702="","",'M&amp;VOrç'!I702)</f>
        <v>0</v>
      </c>
      <c r="G678" s="254">
        <f>IF('M&amp;VOrç'!J702="","",'M&amp;VOrç'!J702)</f>
        <v>0</v>
      </c>
      <c r="H678" s="19">
        <f t="shared" si="103"/>
        <v>0</v>
      </c>
      <c r="I678" s="18"/>
      <c r="J678" s="18"/>
      <c r="K678" s="19">
        <f t="shared" si="104"/>
        <v>0</v>
      </c>
    </row>
    <row r="679" spans="2:11" ht="15" customHeight="1" x14ac:dyDescent="0.35">
      <c r="B679" s="38">
        <v>42</v>
      </c>
      <c r="C679" s="436" t="str">
        <f>IF('M&amp;VOrç'!C703="","",'M&amp;VOrç'!C703)</f>
        <v/>
      </c>
      <c r="D679" s="438" t="str">
        <f>IF('M&amp;VOrç'!G703="","",'M&amp;VOrç'!G703)</f>
        <v/>
      </c>
      <c r="E679" s="437" t="str">
        <f>IF('M&amp;VOrç'!H703="","",'M&amp;VOrç'!H703)</f>
        <v/>
      </c>
      <c r="F679" s="453">
        <f>IF('M&amp;VOrç'!I703="","",'M&amp;VOrç'!I703)</f>
        <v>0</v>
      </c>
      <c r="G679" s="254">
        <f>IF('M&amp;VOrç'!J703="","",'M&amp;VOrç'!J703)</f>
        <v>0</v>
      </c>
      <c r="H679" s="19">
        <f t="shared" si="103"/>
        <v>0</v>
      </c>
      <c r="I679" s="18"/>
      <c r="J679" s="18"/>
      <c r="K679" s="19">
        <f t="shared" si="104"/>
        <v>0</v>
      </c>
    </row>
    <row r="680" spans="2:11" ht="15" customHeight="1" x14ac:dyDescent="0.35">
      <c r="B680" s="38">
        <v>43</v>
      </c>
      <c r="C680" s="436" t="str">
        <f>IF('M&amp;VOrç'!C704="","",'M&amp;VOrç'!C704)</f>
        <v/>
      </c>
      <c r="D680" s="438" t="str">
        <f>IF('M&amp;VOrç'!G704="","",'M&amp;VOrç'!G704)</f>
        <v/>
      </c>
      <c r="E680" s="437" t="str">
        <f>IF('M&amp;VOrç'!H704="","",'M&amp;VOrç'!H704)</f>
        <v/>
      </c>
      <c r="F680" s="453">
        <f>IF('M&amp;VOrç'!I704="","",'M&amp;VOrç'!I704)</f>
        <v>0</v>
      </c>
      <c r="G680" s="254">
        <f>IF('M&amp;VOrç'!J704="","",'M&amp;VOrç'!J704)</f>
        <v>0</v>
      </c>
      <c r="H680" s="19">
        <f t="shared" si="103"/>
        <v>0</v>
      </c>
      <c r="I680" s="18"/>
      <c r="J680" s="18"/>
      <c r="K680" s="19">
        <f t="shared" si="104"/>
        <v>0</v>
      </c>
    </row>
    <row r="681" spans="2:11" ht="15" customHeight="1" x14ac:dyDescent="0.35">
      <c r="B681" s="38">
        <v>44</v>
      </c>
      <c r="C681" s="436" t="str">
        <f>IF('M&amp;VOrç'!C705="","",'M&amp;VOrç'!C705)</f>
        <v/>
      </c>
      <c r="D681" s="438" t="str">
        <f>IF('M&amp;VOrç'!G705="","",'M&amp;VOrç'!G705)</f>
        <v/>
      </c>
      <c r="E681" s="437" t="str">
        <f>IF('M&amp;VOrç'!H705="","",'M&amp;VOrç'!H705)</f>
        <v/>
      </c>
      <c r="F681" s="453">
        <f>IF('M&amp;VOrç'!I705="","",'M&amp;VOrç'!I705)</f>
        <v>0</v>
      </c>
      <c r="G681" s="254">
        <f>IF('M&amp;VOrç'!J705="","",'M&amp;VOrç'!J705)</f>
        <v>0</v>
      </c>
      <c r="H681" s="19">
        <f t="shared" si="103"/>
        <v>0</v>
      </c>
      <c r="I681" s="18"/>
      <c r="J681" s="18"/>
      <c r="K681" s="19">
        <f t="shared" si="104"/>
        <v>0</v>
      </c>
    </row>
    <row r="682" spans="2:11" ht="15" customHeight="1" x14ac:dyDescent="0.35">
      <c r="B682" s="38">
        <v>45</v>
      </c>
      <c r="C682" s="436" t="str">
        <f>IF('M&amp;VOrç'!C706="","",'M&amp;VOrç'!C706)</f>
        <v/>
      </c>
      <c r="D682" s="438" t="str">
        <f>IF('M&amp;VOrç'!G706="","",'M&amp;VOrç'!G706)</f>
        <v/>
      </c>
      <c r="E682" s="437" t="str">
        <f>IF('M&amp;VOrç'!H706="","",'M&amp;VOrç'!H706)</f>
        <v/>
      </c>
      <c r="F682" s="453">
        <f>IF('M&amp;VOrç'!I706="","",'M&amp;VOrç'!I706)</f>
        <v>0</v>
      </c>
      <c r="G682" s="254">
        <f>IF('M&amp;VOrç'!J706="","",'M&amp;VOrç'!J706)</f>
        <v>0</v>
      </c>
      <c r="H682" s="19">
        <f t="shared" si="103"/>
        <v>0</v>
      </c>
      <c r="I682" s="18"/>
      <c r="J682" s="18"/>
      <c r="K682" s="19">
        <f t="shared" si="104"/>
        <v>0</v>
      </c>
    </row>
    <row r="683" spans="2:11" ht="15" customHeight="1" x14ac:dyDescent="0.35">
      <c r="B683" s="38">
        <v>46</v>
      </c>
      <c r="C683" s="436" t="str">
        <f>IF('M&amp;VOrç'!C707="","",'M&amp;VOrç'!C707)</f>
        <v/>
      </c>
      <c r="D683" s="438" t="str">
        <f>IF('M&amp;VOrç'!G707="","",'M&amp;VOrç'!G707)</f>
        <v/>
      </c>
      <c r="E683" s="437" t="str">
        <f>IF('M&amp;VOrç'!H707="","",'M&amp;VOrç'!H707)</f>
        <v/>
      </c>
      <c r="F683" s="453">
        <f>IF('M&amp;VOrç'!I707="","",'M&amp;VOrç'!I707)</f>
        <v>0</v>
      </c>
      <c r="G683" s="254">
        <f>IF('M&amp;VOrç'!J707="","",'M&amp;VOrç'!J707)</f>
        <v>0</v>
      </c>
      <c r="H683" s="19">
        <f t="shared" si="103"/>
        <v>0</v>
      </c>
      <c r="I683" s="18"/>
      <c r="J683" s="18"/>
      <c r="K683" s="19">
        <f t="shared" si="104"/>
        <v>0</v>
      </c>
    </row>
    <row r="684" spans="2:11" ht="15" customHeight="1" x14ac:dyDescent="0.35">
      <c r="B684" s="38">
        <v>47</v>
      </c>
      <c r="C684" s="436" t="str">
        <f>IF('M&amp;VOrç'!C708="","",'M&amp;VOrç'!C708)</f>
        <v/>
      </c>
      <c r="D684" s="438" t="str">
        <f>IF('M&amp;VOrç'!G708="","",'M&amp;VOrç'!G708)</f>
        <v/>
      </c>
      <c r="E684" s="437" t="str">
        <f>IF('M&amp;VOrç'!H708="","",'M&amp;VOrç'!H708)</f>
        <v/>
      </c>
      <c r="F684" s="453">
        <f>IF('M&amp;VOrç'!I708="","",'M&amp;VOrç'!I708)</f>
        <v>0</v>
      </c>
      <c r="G684" s="254">
        <f>IF('M&amp;VOrç'!J708="","",'M&amp;VOrç'!J708)</f>
        <v>0</v>
      </c>
      <c r="H684" s="19">
        <f t="shared" si="103"/>
        <v>0</v>
      </c>
      <c r="I684" s="18"/>
      <c r="J684" s="18"/>
      <c r="K684" s="19">
        <f t="shared" si="104"/>
        <v>0</v>
      </c>
    </row>
    <row r="685" spans="2:11" ht="15" customHeight="1" x14ac:dyDescent="0.35">
      <c r="B685" s="38">
        <v>48</v>
      </c>
      <c r="C685" s="436" t="str">
        <f>IF('M&amp;VOrç'!C709="","",'M&amp;VOrç'!C709)</f>
        <v/>
      </c>
      <c r="D685" s="438" t="str">
        <f>IF('M&amp;VOrç'!G709="","",'M&amp;VOrç'!G709)</f>
        <v/>
      </c>
      <c r="E685" s="437" t="str">
        <f>IF('M&amp;VOrç'!H709="","",'M&amp;VOrç'!H709)</f>
        <v/>
      </c>
      <c r="F685" s="453">
        <f>IF('M&amp;VOrç'!I709="","",'M&amp;VOrç'!I709)</f>
        <v>0</v>
      </c>
      <c r="G685" s="254">
        <f>IF('M&amp;VOrç'!J709="","",'M&amp;VOrç'!J709)</f>
        <v>0</v>
      </c>
      <c r="H685" s="19">
        <f t="shared" si="103"/>
        <v>0</v>
      </c>
      <c r="I685" s="18"/>
      <c r="J685" s="18"/>
      <c r="K685" s="19">
        <f t="shared" si="104"/>
        <v>0</v>
      </c>
    </row>
    <row r="686" spans="2:11" ht="15" customHeight="1" x14ac:dyDescent="0.35">
      <c r="B686" s="38">
        <v>49</v>
      </c>
      <c r="C686" s="436" t="str">
        <f>IF('M&amp;VOrç'!C710="","",'M&amp;VOrç'!C710)</f>
        <v/>
      </c>
      <c r="D686" s="438" t="str">
        <f>IF('M&amp;VOrç'!G710="","",'M&amp;VOrç'!G710)</f>
        <v/>
      </c>
      <c r="E686" s="437" t="str">
        <f>IF('M&amp;VOrç'!H710="","",'M&amp;VOrç'!H710)</f>
        <v/>
      </c>
      <c r="F686" s="453">
        <f>IF('M&amp;VOrç'!I710="","",'M&amp;VOrç'!I710)</f>
        <v>0</v>
      </c>
      <c r="G686" s="254">
        <f>IF('M&amp;VOrç'!J710="","",'M&amp;VOrç'!J710)</f>
        <v>0</v>
      </c>
      <c r="H686" s="19">
        <f t="shared" si="103"/>
        <v>0</v>
      </c>
      <c r="I686" s="18"/>
      <c r="J686" s="18"/>
      <c r="K686" s="19">
        <f t="shared" si="104"/>
        <v>0</v>
      </c>
    </row>
    <row r="687" spans="2:11" ht="15" customHeight="1" x14ac:dyDescent="0.35">
      <c r="B687" s="38">
        <v>50</v>
      </c>
      <c r="C687" s="436" t="str">
        <f>IF('M&amp;VOrç'!C711="","",'M&amp;VOrç'!C711)</f>
        <v/>
      </c>
      <c r="D687" s="438" t="str">
        <f>IF('M&amp;VOrç'!G711="","",'M&amp;VOrç'!G711)</f>
        <v/>
      </c>
      <c r="E687" s="437" t="str">
        <f>IF('M&amp;VOrç'!H711="","",'M&amp;VOrç'!H711)</f>
        <v/>
      </c>
      <c r="F687" s="453">
        <f>IF('M&amp;VOrç'!I711="","",'M&amp;VOrç'!I711)</f>
        <v>0</v>
      </c>
      <c r="G687" s="254">
        <f>IF('M&amp;VOrç'!J711="","",'M&amp;VOrç'!J711)</f>
        <v>0</v>
      </c>
      <c r="H687" s="19">
        <f t="shared" si="95"/>
        <v>0</v>
      </c>
      <c r="I687" s="18"/>
      <c r="J687" s="18"/>
      <c r="K687" s="19">
        <f t="shared" si="96"/>
        <v>0</v>
      </c>
    </row>
    <row r="688" spans="2:11" s="67" customFormat="1" ht="15" customHeight="1" x14ac:dyDescent="0.35">
      <c r="B688" s="69"/>
      <c r="C688" s="74" t="s">
        <v>716</v>
      </c>
      <c r="D688" s="74"/>
      <c r="E688" s="74"/>
      <c r="F688" s="74"/>
      <c r="G688" s="73"/>
      <c r="H688" s="624">
        <f>SUM(H638:H687)</f>
        <v>0</v>
      </c>
      <c r="I688" s="134">
        <f>SUM(I638:I687)</f>
        <v>0</v>
      </c>
      <c r="J688" s="134">
        <f>SUM(J638:J687)</f>
        <v>0</v>
      </c>
      <c r="K688" s="134">
        <f>SUM(K638:K687)</f>
        <v>0</v>
      </c>
    </row>
    <row r="689" spans="2:11" ht="15" customHeight="1" x14ac:dyDescent="0.35">
      <c r="B689" s="442" t="s">
        <v>702</v>
      </c>
      <c r="C689" s="443"/>
      <c r="D689" s="443"/>
      <c r="E689" s="443"/>
      <c r="F689" s="443"/>
      <c r="G689" s="459"/>
      <c r="H689" s="444" t="s">
        <v>99</v>
      </c>
      <c r="I689" s="444"/>
      <c r="J689" s="444"/>
      <c r="K689" s="444"/>
    </row>
    <row r="690" spans="2:11" ht="15" customHeight="1" x14ac:dyDescent="0.35">
      <c r="B690" s="446"/>
      <c r="C690" s="447" t="s">
        <v>95</v>
      </c>
      <c r="D690" s="435" t="s">
        <v>135</v>
      </c>
      <c r="E690" s="435" t="s">
        <v>131</v>
      </c>
      <c r="F690" s="435" t="s">
        <v>130</v>
      </c>
      <c r="G690" s="435" t="s">
        <v>106</v>
      </c>
      <c r="H690" s="435" t="s">
        <v>383</v>
      </c>
      <c r="I690" s="246" t="s">
        <v>137</v>
      </c>
      <c r="J690" s="246" t="s">
        <v>138</v>
      </c>
      <c r="K690" s="247" t="s">
        <v>132</v>
      </c>
    </row>
    <row r="691" spans="2:11" ht="15" customHeight="1" x14ac:dyDescent="0.35">
      <c r="B691" s="38">
        <v>1</v>
      </c>
      <c r="C691" s="436" t="str">
        <f>IF('M&amp;VOrç'!C714="","",'M&amp;VOrç'!C714)</f>
        <v/>
      </c>
      <c r="D691" s="438" t="str">
        <f>IF('M&amp;VOrç'!G714="","",'M&amp;VOrç'!G714)</f>
        <v/>
      </c>
      <c r="E691" s="437" t="str">
        <f>IF('M&amp;VOrç'!H714="","",'M&amp;VOrç'!H714)</f>
        <v/>
      </c>
      <c r="F691" s="453">
        <f>IF('M&amp;VOrç'!I714="","",'M&amp;VOrç'!I714)</f>
        <v>0</v>
      </c>
      <c r="G691" s="254">
        <f>IF('M&amp;VOrç'!J714="","",'M&amp;VOrç'!J714)</f>
        <v>0</v>
      </c>
      <c r="H691" s="19">
        <f>K691-I691-J691</f>
        <v>0</v>
      </c>
      <c r="I691" s="18"/>
      <c r="J691" s="18"/>
      <c r="K691" s="19">
        <f>F691*G691</f>
        <v>0</v>
      </c>
    </row>
    <row r="692" spans="2:11" ht="15" customHeight="1" x14ac:dyDescent="0.35">
      <c r="B692" s="38">
        <v>2</v>
      </c>
      <c r="C692" s="436" t="str">
        <f>IF('M&amp;VOrç'!C715="","",'M&amp;VOrç'!C715)</f>
        <v/>
      </c>
      <c r="D692" s="438" t="str">
        <f>IF('M&amp;VOrç'!G715="","",'M&amp;VOrç'!G715)</f>
        <v/>
      </c>
      <c r="E692" s="437" t="str">
        <f>IF('M&amp;VOrç'!H715="","",'M&amp;VOrç'!H715)</f>
        <v/>
      </c>
      <c r="F692" s="453">
        <f>IF('M&amp;VOrç'!I715="","",'M&amp;VOrç'!I715)</f>
        <v>0</v>
      </c>
      <c r="G692" s="254">
        <f>IF('M&amp;VOrç'!J715="","",'M&amp;VOrç'!J715)</f>
        <v>0</v>
      </c>
      <c r="H692" s="19">
        <f t="shared" ref="H692:H740" si="105">K692-I692-J692</f>
        <v>0</v>
      </c>
      <c r="I692" s="18"/>
      <c r="J692" s="18"/>
      <c r="K692" s="19">
        <f t="shared" ref="K692:K740" si="106">F692*G692</f>
        <v>0</v>
      </c>
    </row>
    <row r="693" spans="2:11" ht="15" customHeight="1" x14ac:dyDescent="0.35">
      <c r="B693" s="38">
        <v>3</v>
      </c>
      <c r="C693" s="436" t="str">
        <f>IF('M&amp;VOrç'!C716="","",'M&amp;VOrç'!C716)</f>
        <v/>
      </c>
      <c r="D693" s="438" t="str">
        <f>IF('M&amp;VOrç'!G716="","",'M&amp;VOrç'!G716)</f>
        <v/>
      </c>
      <c r="E693" s="437" t="str">
        <f>IF('M&amp;VOrç'!H716="","",'M&amp;VOrç'!H716)</f>
        <v/>
      </c>
      <c r="F693" s="453">
        <f>IF('M&amp;VOrç'!I716="","",'M&amp;VOrç'!I716)</f>
        <v>0</v>
      </c>
      <c r="G693" s="254">
        <f>IF('M&amp;VOrç'!J716="","",'M&amp;VOrç'!J716)</f>
        <v>0</v>
      </c>
      <c r="H693" s="19">
        <f t="shared" si="105"/>
        <v>0</v>
      </c>
      <c r="I693" s="18"/>
      <c r="J693" s="18"/>
      <c r="K693" s="19">
        <f t="shared" si="106"/>
        <v>0</v>
      </c>
    </row>
    <row r="694" spans="2:11" ht="15" customHeight="1" x14ac:dyDescent="0.35">
      <c r="B694" s="38">
        <v>4</v>
      </c>
      <c r="C694" s="436" t="str">
        <f>IF('M&amp;VOrç'!C717="","",'M&amp;VOrç'!C717)</f>
        <v/>
      </c>
      <c r="D694" s="438" t="str">
        <f>IF('M&amp;VOrç'!G717="","",'M&amp;VOrç'!G717)</f>
        <v/>
      </c>
      <c r="E694" s="437" t="str">
        <f>IF('M&amp;VOrç'!H717="","",'M&amp;VOrç'!H717)</f>
        <v/>
      </c>
      <c r="F694" s="453">
        <f>IF('M&amp;VOrç'!I717="","",'M&amp;VOrç'!I717)</f>
        <v>0</v>
      </c>
      <c r="G694" s="254">
        <f>IF('M&amp;VOrç'!J717="","",'M&amp;VOrç'!J717)</f>
        <v>0</v>
      </c>
      <c r="H694" s="19">
        <f t="shared" si="105"/>
        <v>0</v>
      </c>
      <c r="I694" s="18"/>
      <c r="J694" s="18"/>
      <c r="K694" s="19">
        <f t="shared" si="106"/>
        <v>0</v>
      </c>
    </row>
    <row r="695" spans="2:11" ht="15" customHeight="1" x14ac:dyDescent="0.35">
      <c r="B695" s="38">
        <v>5</v>
      </c>
      <c r="C695" s="436" t="str">
        <f>IF('M&amp;VOrç'!C718="","",'M&amp;VOrç'!C718)</f>
        <v/>
      </c>
      <c r="D695" s="438" t="str">
        <f>IF('M&amp;VOrç'!G718="","",'M&amp;VOrç'!G718)</f>
        <v/>
      </c>
      <c r="E695" s="437" t="str">
        <f>IF('M&amp;VOrç'!H718="","",'M&amp;VOrç'!H718)</f>
        <v/>
      </c>
      <c r="F695" s="453">
        <f>IF('M&amp;VOrç'!I718="","",'M&amp;VOrç'!I718)</f>
        <v>0</v>
      </c>
      <c r="G695" s="254">
        <f>IF('M&amp;VOrç'!J718="","",'M&amp;VOrç'!J718)</f>
        <v>0</v>
      </c>
      <c r="H695" s="19">
        <f t="shared" si="105"/>
        <v>0</v>
      </c>
      <c r="I695" s="18"/>
      <c r="J695" s="18"/>
      <c r="K695" s="19">
        <f t="shared" si="106"/>
        <v>0</v>
      </c>
    </row>
    <row r="696" spans="2:11" ht="15" customHeight="1" x14ac:dyDescent="0.35">
      <c r="B696" s="38">
        <v>6</v>
      </c>
      <c r="C696" s="436" t="str">
        <f>IF('M&amp;VOrç'!C719="","",'M&amp;VOrç'!C719)</f>
        <v/>
      </c>
      <c r="D696" s="438" t="str">
        <f>IF('M&amp;VOrç'!G719="","",'M&amp;VOrç'!G719)</f>
        <v/>
      </c>
      <c r="E696" s="437" t="str">
        <f>IF('M&amp;VOrç'!H719="","",'M&amp;VOrç'!H719)</f>
        <v/>
      </c>
      <c r="F696" s="453">
        <f>IF('M&amp;VOrç'!I719="","",'M&amp;VOrç'!I719)</f>
        <v>0</v>
      </c>
      <c r="G696" s="254">
        <f>IF('M&amp;VOrç'!J719="","",'M&amp;VOrç'!J719)</f>
        <v>0</v>
      </c>
      <c r="H696" s="19">
        <f t="shared" si="105"/>
        <v>0</v>
      </c>
      <c r="I696" s="18"/>
      <c r="J696" s="18"/>
      <c r="K696" s="19">
        <f t="shared" si="106"/>
        <v>0</v>
      </c>
    </row>
    <row r="697" spans="2:11" ht="15" customHeight="1" x14ac:dyDescent="0.35">
      <c r="B697" s="38">
        <v>7</v>
      </c>
      <c r="C697" s="436" t="str">
        <f>IF('M&amp;VOrç'!C720="","",'M&amp;VOrç'!C720)</f>
        <v/>
      </c>
      <c r="D697" s="438" t="str">
        <f>IF('M&amp;VOrç'!G720="","",'M&amp;VOrç'!G720)</f>
        <v/>
      </c>
      <c r="E697" s="437" t="str">
        <f>IF('M&amp;VOrç'!H720="","",'M&amp;VOrç'!H720)</f>
        <v/>
      </c>
      <c r="F697" s="453">
        <f>IF('M&amp;VOrç'!I720="","",'M&amp;VOrç'!I720)</f>
        <v>0</v>
      </c>
      <c r="G697" s="254">
        <f>IF('M&amp;VOrç'!J720="","",'M&amp;VOrç'!J720)</f>
        <v>0</v>
      </c>
      <c r="H697" s="19">
        <f t="shared" si="105"/>
        <v>0</v>
      </c>
      <c r="I697" s="18"/>
      <c r="J697" s="18"/>
      <c r="K697" s="19">
        <f t="shared" si="106"/>
        <v>0</v>
      </c>
    </row>
    <row r="698" spans="2:11" ht="15" customHeight="1" x14ac:dyDescent="0.35">
      <c r="B698" s="38">
        <v>8</v>
      </c>
      <c r="C698" s="436" t="str">
        <f>IF('M&amp;VOrç'!C721="","",'M&amp;VOrç'!C721)</f>
        <v/>
      </c>
      <c r="D698" s="438" t="str">
        <f>IF('M&amp;VOrç'!G721="","",'M&amp;VOrç'!G721)</f>
        <v/>
      </c>
      <c r="E698" s="437" t="str">
        <f>IF('M&amp;VOrç'!H721="","",'M&amp;VOrç'!H721)</f>
        <v/>
      </c>
      <c r="F698" s="453">
        <f>IF('M&amp;VOrç'!I721="","",'M&amp;VOrç'!I721)</f>
        <v>0</v>
      </c>
      <c r="G698" s="254">
        <f>IF('M&amp;VOrç'!J721="","",'M&amp;VOrç'!J721)</f>
        <v>0</v>
      </c>
      <c r="H698" s="19">
        <f t="shared" ref="H698:H702" si="107">K698-I698-J698</f>
        <v>0</v>
      </c>
      <c r="I698" s="18"/>
      <c r="J698" s="18"/>
      <c r="K698" s="19">
        <f t="shared" ref="K698:K702" si="108">F698*G698</f>
        <v>0</v>
      </c>
    </row>
    <row r="699" spans="2:11" ht="15" customHeight="1" x14ac:dyDescent="0.35">
      <c r="B699" s="38">
        <v>9</v>
      </c>
      <c r="C699" s="436" t="str">
        <f>IF('M&amp;VOrç'!C722="","",'M&amp;VOrç'!C722)</f>
        <v/>
      </c>
      <c r="D699" s="438" t="str">
        <f>IF('M&amp;VOrç'!G722="","",'M&amp;VOrç'!G722)</f>
        <v/>
      </c>
      <c r="E699" s="437" t="str">
        <f>IF('M&amp;VOrç'!H722="","",'M&amp;VOrç'!H722)</f>
        <v/>
      </c>
      <c r="F699" s="453">
        <f>IF('M&amp;VOrç'!I722="","",'M&amp;VOrç'!I722)</f>
        <v>0</v>
      </c>
      <c r="G699" s="254">
        <f>IF('M&amp;VOrç'!J722="","",'M&amp;VOrç'!J722)</f>
        <v>0</v>
      </c>
      <c r="H699" s="19">
        <f t="shared" si="107"/>
        <v>0</v>
      </c>
      <c r="I699" s="18"/>
      <c r="J699" s="18"/>
      <c r="K699" s="19">
        <f t="shared" si="108"/>
        <v>0</v>
      </c>
    </row>
    <row r="700" spans="2:11" ht="15" customHeight="1" x14ac:dyDescent="0.35">
      <c r="B700" s="38">
        <v>10</v>
      </c>
      <c r="C700" s="436" t="str">
        <f>IF('M&amp;VOrç'!C723="","",'M&amp;VOrç'!C723)</f>
        <v/>
      </c>
      <c r="D700" s="438" t="str">
        <f>IF('M&amp;VOrç'!G723="","",'M&amp;VOrç'!G723)</f>
        <v/>
      </c>
      <c r="E700" s="437" t="str">
        <f>IF('M&amp;VOrç'!H723="","",'M&amp;VOrç'!H723)</f>
        <v/>
      </c>
      <c r="F700" s="453">
        <f>IF('M&amp;VOrç'!I723="","",'M&amp;VOrç'!I723)</f>
        <v>0</v>
      </c>
      <c r="G700" s="254">
        <f>IF('M&amp;VOrç'!J723="","",'M&amp;VOrç'!J723)</f>
        <v>0</v>
      </c>
      <c r="H700" s="19">
        <f t="shared" si="107"/>
        <v>0</v>
      </c>
      <c r="I700" s="18"/>
      <c r="J700" s="18"/>
      <c r="K700" s="19">
        <f t="shared" si="108"/>
        <v>0</v>
      </c>
    </row>
    <row r="701" spans="2:11" ht="15" customHeight="1" x14ac:dyDescent="0.35">
      <c r="B701" s="38">
        <v>11</v>
      </c>
      <c r="C701" s="436" t="str">
        <f>IF('M&amp;VOrç'!C724="","",'M&amp;VOrç'!C724)</f>
        <v/>
      </c>
      <c r="D701" s="438" t="str">
        <f>IF('M&amp;VOrç'!G724="","",'M&amp;VOrç'!G724)</f>
        <v/>
      </c>
      <c r="E701" s="437" t="str">
        <f>IF('M&amp;VOrç'!H724="","",'M&amp;VOrç'!H724)</f>
        <v/>
      </c>
      <c r="F701" s="453">
        <f>IF('M&amp;VOrç'!I724="","",'M&amp;VOrç'!I724)</f>
        <v>0</v>
      </c>
      <c r="G701" s="254">
        <f>IF('M&amp;VOrç'!J724="","",'M&amp;VOrç'!J724)</f>
        <v>0</v>
      </c>
      <c r="H701" s="19">
        <f t="shared" si="107"/>
        <v>0</v>
      </c>
      <c r="I701" s="18"/>
      <c r="J701" s="18"/>
      <c r="K701" s="19">
        <f t="shared" si="108"/>
        <v>0</v>
      </c>
    </row>
    <row r="702" spans="2:11" ht="15" customHeight="1" x14ac:dyDescent="0.35">
      <c r="B702" s="38">
        <v>12</v>
      </c>
      <c r="C702" s="436" t="str">
        <f>IF('M&amp;VOrç'!C725="","",'M&amp;VOrç'!C725)</f>
        <v/>
      </c>
      <c r="D702" s="438" t="str">
        <f>IF('M&amp;VOrç'!G725="","",'M&amp;VOrç'!G725)</f>
        <v/>
      </c>
      <c r="E702" s="437" t="str">
        <f>IF('M&amp;VOrç'!H725="","",'M&amp;VOrç'!H725)</f>
        <v/>
      </c>
      <c r="F702" s="453">
        <f>IF('M&amp;VOrç'!I725="","",'M&amp;VOrç'!I725)</f>
        <v>0</v>
      </c>
      <c r="G702" s="254">
        <f>IF('M&amp;VOrç'!J725="","",'M&amp;VOrç'!J725)</f>
        <v>0</v>
      </c>
      <c r="H702" s="19">
        <f t="shared" si="107"/>
        <v>0</v>
      </c>
      <c r="I702" s="18"/>
      <c r="J702" s="18"/>
      <c r="K702" s="19">
        <f t="shared" si="108"/>
        <v>0</v>
      </c>
    </row>
    <row r="703" spans="2:11" ht="15" customHeight="1" x14ac:dyDescent="0.35">
      <c r="B703" s="38">
        <v>13</v>
      </c>
      <c r="C703" s="436" t="str">
        <f>IF('M&amp;VOrç'!C726="","",'M&amp;VOrç'!C726)</f>
        <v/>
      </c>
      <c r="D703" s="438" t="str">
        <f>IF('M&amp;VOrç'!G726="","",'M&amp;VOrç'!G726)</f>
        <v/>
      </c>
      <c r="E703" s="437" t="str">
        <f>IF('M&amp;VOrç'!H726="","",'M&amp;VOrç'!H726)</f>
        <v/>
      </c>
      <c r="F703" s="453">
        <f>IF('M&amp;VOrç'!I726="","",'M&amp;VOrç'!I726)</f>
        <v>0</v>
      </c>
      <c r="G703" s="254">
        <f>IF('M&amp;VOrç'!J726="","",'M&amp;VOrç'!J726)</f>
        <v>0</v>
      </c>
      <c r="H703" s="19">
        <f t="shared" ref="H703:H707" si="109">K703-I703-J703</f>
        <v>0</v>
      </c>
      <c r="I703" s="18"/>
      <c r="J703" s="18"/>
      <c r="K703" s="19">
        <f t="shared" ref="K703:K707" si="110">F703*G703</f>
        <v>0</v>
      </c>
    </row>
    <row r="704" spans="2:11" ht="15" customHeight="1" x14ac:dyDescent="0.35">
      <c r="B704" s="38">
        <v>14</v>
      </c>
      <c r="C704" s="436" t="str">
        <f>IF('M&amp;VOrç'!C727="","",'M&amp;VOrç'!C727)</f>
        <v/>
      </c>
      <c r="D704" s="438" t="str">
        <f>IF('M&amp;VOrç'!G727="","",'M&amp;VOrç'!G727)</f>
        <v/>
      </c>
      <c r="E704" s="437" t="str">
        <f>IF('M&amp;VOrç'!H727="","",'M&amp;VOrç'!H727)</f>
        <v/>
      </c>
      <c r="F704" s="453">
        <f>IF('M&amp;VOrç'!I727="","",'M&amp;VOrç'!I727)</f>
        <v>0</v>
      </c>
      <c r="G704" s="254">
        <f>IF('M&amp;VOrç'!J727="","",'M&amp;VOrç'!J727)</f>
        <v>0</v>
      </c>
      <c r="H704" s="19">
        <f t="shared" si="109"/>
        <v>0</v>
      </c>
      <c r="I704" s="18"/>
      <c r="J704" s="18"/>
      <c r="K704" s="19">
        <f t="shared" si="110"/>
        <v>0</v>
      </c>
    </row>
    <row r="705" spans="2:11" ht="15" customHeight="1" x14ac:dyDescent="0.35">
      <c r="B705" s="38">
        <v>15</v>
      </c>
      <c r="C705" s="436" t="str">
        <f>IF('M&amp;VOrç'!C728="","",'M&amp;VOrç'!C728)</f>
        <v/>
      </c>
      <c r="D705" s="438" t="str">
        <f>IF('M&amp;VOrç'!G728="","",'M&amp;VOrç'!G728)</f>
        <v/>
      </c>
      <c r="E705" s="437" t="str">
        <f>IF('M&amp;VOrç'!H728="","",'M&amp;VOrç'!H728)</f>
        <v/>
      </c>
      <c r="F705" s="453">
        <f>IF('M&amp;VOrç'!I728="","",'M&amp;VOrç'!I728)</f>
        <v>0</v>
      </c>
      <c r="G705" s="254">
        <f>IF('M&amp;VOrç'!J728="","",'M&amp;VOrç'!J728)</f>
        <v>0</v>
      </c>
      <c r="H705" s="19">
        <f t="shared" si="109"/>
        <v>0</v>
      </c>
      <c r="I705" s="18"/>
      <c r="J705" s="18"/>
      <c r="K705" s="19">
        <f t="shared" si="110"/>
        <v>0</v>
      </c>
    </row>
    <row r="706" spans="2:11" ht="15" customHeight="1" x14ac:dyDescent="0.35">
      <c r="B706" s="38">
        <v>16</v>
      </c>
      <c r="C706" s="436" t="str">
        <f>IF('M&amp;VOrç'!C729="","",'M&amp;VOrç'!C729)</f>
        <v/>
      </c>
      <c r="D706" s="438" t="str">
        <f>IF('M&amp;VOrç'!G729="","",'M&amp;VOrç'!G729)</f>
        <v/>
      </c>
      <c r="E706" s="437" t="str">
        <f>IF('M&amp;VOrç'!H729="","",'M&amp;VOrç'!H729)</f>
        <v/>
      </c>
      <c r="F706" s="453">
        <f>IF('M&amp;VOrç'!I729="","",'M&amp;VOrç'!I729)</f>
        <v>0</v>
      </c>
      <c r="G706" s="254">
        <f>IF('M&amp;VOrç'!J729="","",'M&amp;VOrç'!J729)</f>
        <v>0</v>
      </c>
      <c r="H706" s="19">
        <f t="shared" si="109"/>
        <v>0</v>
      </c>
      <c r="I706" s="18"/>
      <c r="J706" s="18"/>
      <c r="K706" s="19">
        <f t="shared" si="110"/>
        <v>0</v>
      </c>
    </row>
    <row r="707" spans="2:11" ht="15" customHeight="1" x14ac:dyDescent="0.35">
      <c r="B707" s="38">
        <v>17</v>
      </c>
      <c r="C707" s="436" t="str">
        <f>IF('M&amp;VOrç'!C730="","",'M&amp;VOrç'!C730)</f>
        <v/>
      </c>
      <c r="D707" s="438" t="str">
        <f>IF('M&amp;VOrç'!G730="","",'M&amp;VOrç'!G730)</f>
        <v/>
      </c>
      <c r="E707" s="437" t="str">
        <f>IF('M&amp;VOrç'!H730="","",'M&amp;VOrç'!H730)</f>
        <v/>
      </c>
      <c r="F707" s="453">
        <f>IF('M&amp;VOrç'!I730="","",'M&amp;VOrç'!I730)</f>
        <v>0</v>
      </c>
      <c r="G707" s="254">
        <f>IF('M&amp;VOrç'!J730="","",'M&amp;VOrç'!J730)</f>
        <v>0</v>
      </c>
      <c r="H707" s="19">
        <f t="shared" si="109"/>
        <v>0</v>
      </c>
      <c r="I707" s="18"/>
      <c r="J707" s="18"/>
      <c r="K707" s="19">
        <f t="shared" si="110"/>
        <v>0</v>
      </c>
    </row>
    <row r="708" spans="2:11" ht="15" customHeight="1" x14ac:dyDescent="0.35">
      <c r="B708" s="38">
        <v>18</v>
      </c>
      <c r="C708" s="436" t="str">
        <f>IF('M&amp;VOrç'!C731="","",'M&amp;VOrç'!C731)</f>
        <v/>
      </c>
      <c r="D708" s="438" t="str">
        <f>IF('M&amp;VOrç'!G731="","",'M&amp;VOrç'!G731)</f>
        <v/>
      </c>
      <c r="E708" s="437" t="str">
        <f>IF('M&amp;VOrç'!H731="","",'M&amp;VOrç'!H731)</f>
        <v/>
      </c>
      <c r="F708" s="453">
        <f>IF('M&amp;VOrç'!I731="","",'M&amp;VOrç'!I731)</f>
        <v>0</v>
      </c>
      <c r="G708" s="254">
        <f>IF('M&amp;VOrç'!J731="","",'M&amp;VOrç'!J731)</f>
        <v>0</v>
      </c>
      <c r="H708" s="19">
        <f t="shared" si="105"/>
        <v>0</v>
      </c>
      <c r="I708" s="18"/>
      <c r="J708" s="18"/>
      <c r="K708" s="19">
        <f t="shared" si="106"/>
        <v>0</v>
      </c>
    </row>
    <row r="709" spans="2:11" ht="15" customHeight="1" x14ac:dyDescent="0.35">
      <c r="B709" s="38">
        <v>19</v>
      </c>
      <c r="C709" s="436" t="str">
        <f>IF('M&amp;VOrç'!C732="","",'M&amp;VOrç'!C732)</f>
        <v/>
      </c>
      <c r="D709" s="438" t="str">
        <f>IF('M&amp;VOrç'!G732="","",'M&amp;VOrç'!G732)</f>
        <v/>
      </c>
      <c r="E709" s="437" t="str">
        <f>IF('M&amp;VOrç'!H732="","",'M&amp;VOrç'!H732)</f>
        <v/>
      </c>
      <c r="F709" s="453">
        <f>IF('M&amp;VOrç'!I732="","",'M&amp;VOrç'!I732)</f>
        <v>0</v>
      </c>
      <c r="G709" s="254">
        <f>IF('M&amp;VOrç'!J732="","",'M&amp;VOrç'!J732)</f>
        <v>0</v>
      </c>
      <c r="H709" s="19">
        <f t="shared" si="105"/>
        <v>0</v>
      </c>
      <c r="I709" s="18"/>
      <c r="J709" s="18"/>
      <c r="K709" s="19">
        <f t="shared" si="106"/>
        <v>0</v>
      </c>
    </row>
    <row r="710" spans="2:11" ht="15" customHeight="1" x14ac:dyDescent="0.35">
      <c r="B710" s="38">
        <v>20</v>
      </c>
      <c r="C710" s="436" t="str">
        <f>IF('M&amp;VOrç'!C733="","",'M&amp;VOrç'!C733)</f>
        <v/>
      </c>
      <c r="D710" s="438" t="str">
        <f>IF('M&amp;VOrç'!G733="","",'M&amp;VOrç'!G733)</f>
        <v/>
      </c>
      <c r="E710" s="437" t="str">
        <f>IF('M&amp;VOrç'!H733="","",'M&amp;VOrç'!H733)</f>
        <v/>
      </c>
      <c r="F710" s="453">
        <f>IF('M&amp;VOrç'!I733="","",'M&amp;VOrç'!I733)</f>
        <v>0</v>
      </c>
      <c r="G710" s="254">
        <f>IF('M&amp;VOrç'!J733="","",'M&amp;VOrç'!J733)</f>
        <v>0</v>
      </c>
      <c r="H710" s="19">
        <f t="shared" si="105"/>
        <v>0</v>
      </c>
      <c r="I710" s="18"/>
      <c r="J710" s="18"/>
      <c r="K710" s="19">
        <f t="shared" si="106"/>
        <v>0</v>
      </c>
    </row>
    <row r="711" spans="2:11" ht="15" customHeight="1" x14ac:dyDescent="0.35">
      <c r="B711" s="38">
        <v>21</v>
      </c>
      <c r="C711" s="436" t="str">
        <f>IF('M&amp;VOrç'!C734="","",'M&amp;VOrç'!C734)</f>
        <v/>
      </c>
      <c r="D711" s="438" t="str">
        <f>IF('M&amp;VOrç'!G734="","",'M&amp;VOrç'!G734)</f>
        <v/>
      </c>
      <c r="E711" s="437" t="str">
        <f>IF('M&amp;VOrç'!H734="","",'M&amp;VOrç'!H734)</f>
        <v/>
      </c>
      <c r="F711" s="453">
        <f>IF('M&amp;VOrç'!I734="","",'M&amp;VOrç'!I734)</f>
        <v>0</v>
      </c>
      <c r="G711" s="254">
        <f>IF('M&amp;VOrç'!J734="","",'M&amp;VOrç'!J734)</f>
        <v>0</v>
      </c>
      <c r="H711" s="19">
        <f t="shared" si="105"/>
        <v>0</v>
      </c>
      <c r="I711" s="18"/>
      <c r="J711" s="18"/>
      <c r="K711" s="19">
        <f t="shared" si="106"/>
        <v>0</v>
      </c>
    </row>
    <row r="712" spans="2:11" ht="15" customHeight="1" x14ac:dyDescent="0.35">
      <c r="B712" s="38">
        <v>22</v>
      </c>
      <c r="C712" s="436" t="str">
        <f>IF('M&amp;VOrç'!C735="","",'M&amp;VOrç'!C735)</f>
        <v/>
      </c>
      <c r="D712" s="438" t="str">
        <f>IF('M&amp;VOrç'!G735="","",'M&amp;VOrç'!G735)</f>
        <v/>
      </c>
      <c r="E712" s="437" t="str">
        <f>IF('M&amp;VOrç'!H735="","",'M&amp;VOrç'!H735)</f>
        <v/>
      </c>
      <c r="F712" s="453">
        <f>IF('M&amp;VOrç'!I735="","",'M&amp;VOrç'!I735)</f>
        <v>0</v>
      </c>
      <c r="G712" s="254">
        <f>IF('M&amp;VOrç'!J735="","",'M&amp;VOrç'!J735)</f>
        <v>0</v>
      </c>
      <c r="H712" s="19">
        <f t="shared" si="105"/>
        <v>0</v>
      </c>
      <c r="I712" s="18"/>
      <c r="J712" s="18"/>
      <c r="K712" s="19">
        <f t="shared" si="106"/>
        <v>0</v>
      </c>
    </row>
    <row r="713" spans="2:11" ht="15" customHeight="1" x14ac:dyDescent="0.35">
      <c r="B713" s="38">
        <v>23</v>
      </c>
      <c r="C713" s="436" t="str">
        <f>IF('M&amp;VOrç'!C736="","",'M&amp;VOrç'!C736)</f>
        <v/>
      </c>
      <c r="D713" s="438" t="str">
        <f>IF('M&amp;VOrç'!G736="","",'M&amp;VOrç'!G736)</f>
        <v/>
      </c>
      <c r="E713" s="437" t="str">
        <f>IF('M&amp;VOrç'!H736="","",'M&amp;VOrç'!H736)</f>
        <v/>
      </c>
      <c r="F713" s="453">
        <f>IF('M&amp;VOrç'!I736="","",'M&amp;VOrç'!I736)</f>
        <v>0</v>
      </c>
      <c r="G713" s="254">
        <f>IF('M&amp;VOrç'!J736="","",'M&amp;VOrç'!J736)</f>
        <v>0</v>
      </c>
      <c r="H713" s="19">
        <f t="shared" si="105"/>
        <v>0</v>
      </c>
      <c r="I713" s="18"/>
      <c r="J713" s="18"/>
      <c r="K713" s="19">
        <f t="shared" si="106"/>
        <v>0</v>
      </c>
    </row>
    <row r="714" spans="2:11" ht="15" customHeight="1" x14ac:dyDescent="0.35">
      <c r="B714" s="38">
        <v>24</v>
      </c>
      <c r="C714" s="436" t="str">
        <f>IF('M&amp;VOrç'!C737="","",'M&amp;VOrç'!C737)</f>
        <v/>
      </c>
      <c r="D714" s="438" t="str">
        <f>IF('M&amp;VOrç'!G737="","",'M&amp;VOrç'!G737)</f>
        <v/>
      </c>
      <c r="E714" s="437" t="str">
        <f>IF('M&amp;VOrç'!H737="","",'M&amp;VOrç'!H737)</f>
        <v/>
      </c>
      <c r="F714" s="453">
        <f>IF('M&amp;VOrç'!I737="","",'M&amp;VOrç'!I737)</f>
        <v>0</v>
      </c>
      <c r="G714" s="254">
        <f>IF('M&amp;VOrç'!J737="","",'M&amp;VOrç'!J737)</f>
        <v>0</v>
      </c>
      <c r="H714" s="19">
        <f t="shared" si="105"/>
        <v>0</v>
      </c>
      <c r="I714" s="18"/>
      <c r="J714" s="18"/>
      <c r="K714" s="19">
        <f t="shared" si="106"/>
        <v>0</v>
      </c>
    </row>
    <row r="715" spans="2:11" ht="15" customHeight="1" x14ac:dyDescent="0.35">
      <c r="B715" s="38">
        <v>25</v>
      </c>
      <c r="C715" s="436" t="str">
        <f>IF('M&amp;VOrç'!C738="","",'M&amp;VOrç'!C738)</f>
        <v/>
      </c>
      <c r="D715" s="438" t="str">
        <f>IF('M&amp;VOrç'!G738="","",'M&amp;VOrç'!G738)</f>
        <v/>
      </c>
      <c r="E715" s="437" t="str">
        <f>IF('M&amp;VOrç'!H738="","",'M&amp;VOrç'!H738)</f>
        <v/>
      </c>
      <c r="F715" s="453">
        <f>IF('M&amp;VOrç'!I738="","",'M&amp;VOrç'!I738)</f>
        <v>0</v>
      </c>
      <c r="G715" s="254">
        <f>IF('M&amp;VOrç'!J738="","",'M&amp;VOrç'!J738)</f>
        <v>0</v>
      </c>
      <c r="H715" s="19">
        <f t="shared" si="105"/>
        <v>0</v>
      </c>
      <c r="I715" s="18"/>
      <c r="J715" s="18"/>
      <c r="K715" s="19">
        <f t="shared" si="106"/>
        <v>0</v>
      </c>
    </row>
    <row r="716" spans="2:11" ht="15" customHeight="1" x14ac:dyDescent="0.35">
      <c r="B716" s="38">
        <v>26</v>
      </c>
      <c r="C716" s="436" t="str">
        <f>IF('M&amp;VOrç'!C739="","",'M&amp;VOrç'!C739)</f>
        <v/>
      </c>
      <c r="D716" s="438" t="str">
        <f>IF('M&amp;VOrç'!G739="","",'M&amp;VOrç'!G739)</f>
        <v/>
      </c>
      <c r="E716" s="437" t="str">
        <f>IF('M&amp;VOrç'!H739="","",'M&amp;VOrç'!H739)</f>
        <v/>
      </c>
      <c r="F716" s="453">
        <f>IF('M&amp;VOrç'!I739="","",'M&amp;VOrç'!I739)</f>
        <v>0</v>
      </c>
      <c r="G716" s="254">
        <f>IF('M&amp;VOrç'!J739="","",'M&amp;VOrç'!J739)</f>
        <v>0</v>
      </c>
      <c r="H716" s="19">
        <f t="shared" si="105"/>
        <v>0</v>
      </c>
      <c r="I716" s="18"/>
      <c r="J716" s="18"/>
      <c r="K716" s="19">
        <f t="shared" si="106"/>
        <v>0</v>
      </c>
    </row>
    <row r="717" spans="2:11" ht="15" customHeight="1" x14ac:dyDescent="0.35">
      <c r="B717" s="38">
        <v>27</v>
      </c>
      <c r="C717" s="436" t="str">
        <f>IF('M&amp;VOrç'!C740="","",'M&amp;VOrç'!C740)</f>
        <v/>
      </c>
      <c r="D717" s="438" t="str">
        <f>IF('M&amp;VOrç'!G740="","",'M&amp;VOrç'!G740)</f>
        <v/>
      </c>
      <c r="E717" s="437" t="str">
        <f>IF('M&amp;VOrç'!H740="","",'M&amp;VOrç'!H740)</f>
        <v/>
      </c>
      <c r="F717" s="453">
        <f>IF('M&amp;VOrç'!I740="","",'M&amp;VOrç'!I740)</f>
        <v>0</v>
      </c>
      <c r="G717" s="254">
        <f>IF('M&amp;VOrç'!J740="","",'M&amp;VOrç'!J740)</f>
        <v>0</v>
      </c>
      <c r="H717" s="19">
        <f t="shared" si="105"/>
        <v>0</v>
      </c>
      <c r="I717" s="18"/>
      <c r="J717" s="18"/>
      <c r="K717" s="19">
        <f t="shared" si="106"/>
        <v>0</v>
      </c>
    </row>
    <row r="718" spans="2:11" ht="15" customHeight="1" x14ac:dyDescent="0.35">
      <c r="B718" s="38">
        <v>28</v>
      </c>
      <c r="C718" s="436" t="str">
        <f>IF('M&amp;VOrç'!C741="","",'M&amp;VOrç'!C741)</f>
        <v/>
      </c>
      <c r="D718" s="438" t="str">
        <f>IF('M&amp;VOrç'!G741="","",'M&amp;VOrç'!G741)</f>
        <v/>
      </c>
      <c r="E718" s="437" t="str">
        <f>IF('M&amp;VOrç'!H741="","",'M&amp;VOrç'!H741)</f>
        <v/>
      </c>
      <c r="F718" s="453">
        <f>IF('M&amp;VOrç'!I741="","",'M&amp;VOrç'!I741)</f>
        <v>0</v>
      </c>
      <c r="G718" s="254">
        <f>IF('M&amp;VOrç'!J741="","",'M&amp;VOrç'!J741)</f>
        <v>0</v>
      </c>
      <c r="H718" s="19">
        <f t="shared" si="105"/>
        <v>0</v>
      </c>
      <c r="I718" s="18"/>
      <c r="J718" s="18"/>
      <c r="K718" s="19">
        <f t="shared" si="106"/>
        <v>0</v>
      </c>
    </row>
    <row r="719" spans="2:11" ht="15" customHeight="1" x14ac:dyDescent="0.35">
      <c r="B719" s="38">
        <v>29</v>
      </c>
      <c r="C719" s="436" t="str">
        <f>IF('M&amp;VOrç'!C742="","",'M&amp;VOrç'!C742)</f>
        <v/>
      </c>
      <c r="D719" s="438" t="str">
        <f>IF('M&amp;VOrç'!G742="","",'M&amp;VOrç'!G742)</f>
        <v/>
      </c>
      <c r="E719" s="437" t="str">
        <f>IF('M&amp;VOrç'!H742="","",'M&amp;VOrç'!H742)</f>
        <v/>
      </c>
      <c r="F719" s="453">
        <f>IF('M&amp;VOrç'!I742="","",'M&amp;VOrç'!I742)</f>
        <v>0</v>
      </c>
      <c r="G719" s="254">
        <f>IF('M&amp;VOrç'!J742="","",'M&amp;VOrç'!J742)</f>
        <v>0</v>
      </c>
      <c r="H719" s="19">
        <f t="shared" si="105"/>
        <v>0</v>
      </c>
      <c r="I719" s="18"/>
      <c r="J719" s="18"/>
      <c r="K719" s="19">
        <f t="shared" si="106"/>
        <v>0</v>
      </c>
    </row>
    <row r="720" spans="2:11" ht="15" customHeight="1" x14ac:dyDescent="0.35">
      <c r="B720" s="38">
        <v>30</v>
      </c>
      <c r="C720" s="436" t="str">
        <f>IF('M&amp;VOrç'!C743="","",'M&amp;VOrç'!C743)</f>
        <v/>
      </c>
      <c r="D720" s="438" t="str">
        <f>IF('M&amp;VOrç'!G743="","",'M&amp;VOrç'!G743)</f>
        <v/>
      </c>
      <c r="E720" s="437" t="str">
        <f>IF('M&amp;VOrç'!H743="","",'M&amp;VOrç'!H743)</f>
        <v/>
      </c>
      <c r="F720" s="453">
        <f>IF('M&amp;VOrç'!I743="","",'M&amp;VOrç'!I743)</f>
        <v>0</v>
      </c>
      <c r="G720" s="254">
        <f>IF('M&amp;VOrç'!J743="","",'M&amp;VOrç'!J743)</f>
        <v>0</v>
      </c>
      <c r="H720" s="19">
        <f t="shared" ref="H720:H721" si="111">K720-I720-J720</f>
        <v>0</v>
      </c>
      <c r="I720" s="18"/>
      <c r="J720" s="18"/>
      <c r="K720" s="19">
        <f t="shared" ref="K720:K721" si="112">F720*G720</f>
        <v>0</v>
      </c>
    </row>
    <row r="721" spans="2:11" ht="15" customHeight="1" x14ac:dyDescent="0.35">
      <c r="B721" s="38">
        <v>31</v>
      </c>
      <c r="C721" s="436" t="str">
        <f>IF('M&amp;VOrç'!C744="","",'M&amp;VOrç'!C744)</f>
        <v/>
      </c>
      <c r="D721" s="438" t="str">
        <f>IF('M&amp;VOrç'!G744="","",'M&amp;VOrç'!G744)</f>
        <v/>
      </c>
      <c r="E721" s="437" t="str">
        <f>IF('M&amp;VOrç'!H744="","",'M&amp;VOrç'!H744)</f>
        <v/>
      </c>
      <c r="F721" s="453">
        <f>IF('M&amp;VOrç'!I744="","",'M&amp;VOrç'!I744)</f>
        <v>0</v>
      </c>
      <c r="G721" s="254">
        <f>IF('M&amp;VOrç'!J744="","",'M&amp;VOrç'!J744)</f>
        <v>0</v>
      </c>
      <c r="H721" s="19">
        <f t="shared" si="111"/>
        <v>0</v>
      </c>
      <c r="I721" s="18"/>
      <c r="J721" s="18"/>
      <c r="K721" s="19">
        <f t="shared" si="112"/>
        <v>0</v>
      </c>
    </row>
    <row r="722" spans="2:11" ht="15" customHeight="1" x14ac:dyDescent="0.35">
      <c r="B722" s="38">
        <v>32</v>
      </c>
      <c r="C722" s="436" t="str">
        <f>IF('M&amp;VOrç'!C745="","",'M&amp;VOrç'!C745)</f>
        <v/>
      </c>
      <c r="D722" s="438" t="str">
        <f>IF('M&amp;VOrç'!G745="","",'M&amp;VOrç'!G745)</f>
        <v/>
      </c>
      <c r="E722" s="437" t="str">
        <f>IF('M&amp;VOrç'!H745="","",'M&amp;VOrç'!H745)</f>
        <v/>
      </c>
      <c r="F722" s="453">
        <f>IF('M&amp;VOrç'!I745="","",'M&amp;VOrç'!I745)</f>
        <v>0</v>
      </c>
      <c r="G722" s="254">
        <f>IF('M&amp;VOrç'!J745="","",'M&amp;VOrç'!J745)</f>
        <v>0</v>
      </c>
      <c r="H722" s="19">
        <f t="shared" ref="H722:H739" si="113">K722-I722-J722</f>
        <v>0</v>
      </c>
      <c r="I722" s="18"/>
      <c r="J722" s="18"/>
      <c r="K722" s="19">
        <f t="shared" ref="K722:K739" si="114">F722*G722</f>
        <v>0</v>
      </c>
    </row>
    <row r="723" spans="2:11" ht="15" customHeight="1" x14ac:dyDescent="0.35">
      <c r="B723" s="38">
        <v>33</v>
      </c>
      <c r="C723" s="436" t="str">
        <f>IF('M&amp;VOrç'!C746="","",'M&amp;VOrç'!C746)</f>
        <v/>
      </c>
      <c r="D723" s="438" t="str">
        <f>IF('M&amp;VOrç'!G746="","",'M&amp;VOrç'!G746)</f>
        <v/>
      </c>
      <c r="E723" s="437" t="str">
        <f>IF('M&amp;VOrç'!H746="","",'M&amp;VOrç'!H746)</f>
        <v/>
      </c>
      <c r="F723" s="453">
        <f>IF('M&amp;VOrç'!I746="","",'M&amp;VOrç'!I746)</f>
        <v>0</v>
      </c>
      <c r="G723" s="254">
        <f>IF('M&amp;VOrç'!J746="","",'M&amp;VOrç'!J746)</f>
        <v>0</v>
      </c>
      <c r="H723" s="19">
        <f t="shared" si="113"/>
        <v>0</v>
      </c>
      <c r="I723" s="18"/>
      <c r="J723" s="18"/>
      <c r="K723" s="19">
        <f t="shared" si="114"/>
        <v>0</v>
      </c>
    </row>
    <row r="724" spans="2:11" ht="15" customHeight="1" x14ac:dyDescent="0.35">
      <c r="B724" s="38">
        <v>34</v>
      </c>
      <c r="C724" s="436" t="str">
        <f>IF('M&amp;VOrç'!C747="","",'M&amp;VOrç'!C747)</f>
        <v/>
      </c>
      <c r="D724" s="438" t="str">
        <f>IF('M&amp;VOrç'!G747="","",'M&amp;VOrç'!G747)</f>
        <v/>
      </c>
      <c r="E724" s="437" t="str">
        <f>IF('M&amp;VOrç'!H747="","",'M&amp;VOrç'!H747)</f>
        <v/>
      </c>
      <c r="F724" s="453">
        <f>IF('M&amp;VOrç'!I747="","",'M&amp;VOrç'!I747)</f>
        <v>0</v>
      </c>
      <c r="G724" s="254">
        <f>IF('M&amp;VOrç'!J747="","",'M&amp;VOrç'!J747)</f>
        <v>0</v>
      </c>
      <c r="H724" s="19">
        <f t="shared" si="113"/>
        <v>0</v>
      </c>
      <c r="I724" s="18"/>
      <c r="J724" s="18"/>
      <c r="K724" s="19">
        <f t="shared" si="114"/>
        <v>0</v>
      </c>
    </row>
    <row r="725" spans="2:11" ht="15" customHeight="1" x14ac:dyDescent="0.35">
      <c r="B725" s="38">
        <v>35</v>
      </c>
      <c r="C725" s="436" t="str">
        <f>IF('M&amp;VOrç'!C748="","",'M&amp;VOrç'!C748)</f>
        <v/>
      </c>
      <c r="D725" s="438" t="str">
        <f>IF('M&amp;VOrç'!G748="","",'M&amp;VOrç'!G748)</f>
        <v/>
      </c>
      <c r="E725" s="437" t="str">
        <f>IF('M&amp;VOrç'!H748="","",'M&amp;VOrç'!H748)</f>
        <v/>
      </c>
      <c r="F725" s="453">
        <f>IF('M&amp;VOrç'!I748="","",'M&amp;VOrç'!I748)</f>
        <v>0</v>
      </c>
      <c r="G725" s="254">
        <f>IF('M&amp;VOrç'!J748="","",'M&amp;VOrç'!J748)</f>
        <v>0</v>
      </c>
      <c r="H725" s="19">
        <f t="shared" si="113"/>
        <v>0</v>
      </c>
      <c r="I725" s="18"/>
      <c r="J725" s="18"/>
      <c r="K725" s="19">
        <f t="shared" si="114"/>
        <v>0</v>
      </c>
    </row>
    <row r="726" spans="2:11" ht="15" customHeight="1" x14ac:dyDescent="0.35">
      <c r="B726" s="38">
        <v>36</v>
      </c>
      <c r="C726" s="436" t="str">
        <f>IF('M&amp;VOrç'!C749="","",'M&amp;VOrç'!C749)</f>
        <v/>
      </c>
      <c r="D726" s="438" t="str">
        <f>IF('M&amp;VOrç'!G749="","",'M&amp;VOrç'!G749)</f>
        <v/>
      </c>
      <c r="E726" s="437" t="str">
        <f>IF('M&amp;VOrç'!H749="","",'M&amp;VOrç'!H749)</f>
        <v/>
      </c>
      <c r="F726" s="453">
        <f>IF('M&amp;VOrç'!I749="","",'M&amp;VOrç'!I749)</f>
        <v>0</v>
      </c>
      <c r="G726" s="254">
        <f>IF('M&amp;VOrç'!J749="","",'M&amp;VOrç'!J749)</f>
        <v>0</v>
      </c>
      <c r="H726" s="19">
        <f t="shared" si="113"/>
        <v>0</v>
      </c>
      <c r="I726" s="18"/>
      <c r="J726" s="18"/>
      <c r="K726" s="19">
        <f t="shared" si="114"/>
        <v>0</v>
      </c>
    </row>
    <row r="727" spans="2:11" ht="15" customHeight="1" x14ac:dyDescent="0.35">
      <c r="B727" s="38">
        <v>37</v>
      </c>
      <c r="C727" s="436" t="str">
        <f>IF('M&amp;VOrç'!C750="","",'M&amp;VOrç'!C750)</f>
        <v/>
      </c>
      <c r="D727" s="438" t="str">
        <f>IF('M&amp;VOrç'!G750="","",'M&amp;VOrç'!G750)</f>
        <v/>
      </c>
      <c r="E727" s="437" t="str">
        <f>IF('M&amp;VOrç'!H750="","",'M&amp;VOrç'!H750)</f>
        <v/>
      </c>
      <c r="F727" s="453">
        <f>IF('M&amp;VOrç'!I750="","",'M&amp;VOrç'!I750)</f>
        <v>0</v>
      </c>
      <c r="G727" s="254">
        <f>IF('M&amp;VOrç'!J750="","",'M&amp;VOrç'!J750)</f>
        <v>0</v>
      </c>
      <c r="H727" s="19">
        <f t="shared" si="113"/>
        <v>0</v>
      </c>
      <c r="I727" s="18"/>
      <c r="J727" s="18"/>
      <c r="K727" s="19">
        <f t="shared" si="114"/>
        <v>0</v>
      </c>
    </row>
    <row r="728" spans="2:11" ht="15" customHeight="1" x14ac:dyDescent="0.35">
      <c r="B728" s="38">
        <v>38</v>
      </c>
      <c r="C728" s="436" t="str">
        <f>IF('M&amp;VOrç'!C751="","",'M&amp;VOrç'!C751)</f>
        <v/>
      </c>
      <c r="D728" s="438" t="str">
        <f>IF('M&amp;VOrç'!G751="","",'M&amp;VOrç'!G751)</f>
        <v/>
      </c>
      <c r="E728" s="437" t="str">
        <f>IF('M&amp;VOrç'!H751="","",'M&amp;VOrç'!H751)</f>
        <v/>
      </c>
      <c r="F728" s="453">
        <f>IF('M&amp;VOrç'!I751="","",'M&amp;VOrç'!I751)</f>
        <v>0</v>
      </c>
      <c r="G728" s="254">
        <f>IF('M&amp;VOrç'!J751="","",'M&amp;VOrç'!J751)</f>
        <v>0</v>
      </c>
      <c r="H728" s="19">
        <f t="shared" si="113"/>
        <v>0</v>
      </c>
      <c r="I728" s="18"/>
      <c r="J728" s="18"/>
      <c r="K728" s="19">
        <f t="shared" si="114"/>
        <v>0</v>
      </c>
    </row>
    <row r="729" spans="2:11" ht="15" customHeight="1" x14ac:dyDescent="0.35">
      <c r="B729" s="38">
        <v>39</v>
      </c>
      <c r="C729" s="436" t="str">
        <f>IF('M&amp;VOrç'!C752="","",'M&amp;VOrç'!C752)</f>
        <v/>
      </c>
      <c r="D729" s="438" t="str">
        <f>IF('M&amp;VOrç'!G752="","",'M&amp;VOrç'!G752)</f>
        <v/>
      </c>
      <c r="E729" s="437" t="str">
        <f>IF('M&amp;VOrç'!H752="","",'M&amp;VOrç'!H752)</f>
        <v/>
      </c>
      <c r="F729" s="453">
        <f>IF('M&amp;VOrç'!I752="","",'M&amp;VOrç'!I752)</f>
        <v>0</v>
      </c>
      <c r="G729" s="254">
        <f>IF('M&amp;VOrç'!J752="","",'M&amp;VOrç'!J752)</f>
        <v>0</v>
      </c>
      <c r="H729" s="19">
        <f t="shared" si="113"/>
        <v>0</v>
      </c>
      <c r="I729" s="18"/>
      <c r="J729" s="18"/>
      <c r="K729" s="19">
        <f t="shared" si="114"/>
        <v>0</v>
      </c>
    </row>
    <row r="730" spans="2:11" ht="15" customHeight="1" x14ac:dyDescent="0.35">
      <c r="B730" s="38">
        <v>40</v>
      </c>
      <c r="C730" s="436" t="str">
        <f>IF('M&amp;VOrç'!C753="","",'M&amp;VOrç'!C753)</f>
        <v/>
      </c>
      <c r="D730" s="438" t="str">
        <f>IF('M&amp;VOrç'!G753="","",'M&amp;VOrç'!G753)</f>
        <v/>
      </c>
      <c r="E730" s="437" t="str">
        <f>IF('M&amp;VOrç'!H753="","",'M&amp;VOrç'!H753)</f>
        <v/>
      </c>
      <c r="F730" s="453">
        <f>IF('M&amp;VOrç'!I753="","",'M&amp;VOrç'!I753)</f>
        <v>0</v>
      </c>
      <c r="G730" s="254">
        <f>IF('M&amp;VOrç'!J753="","",'M&amp;VOrç'!J753)</f>
        <v>0</v>
      </c>
      <c r="H730" s="19">
        <f t="shared" si="113"/>
        <v>0</v>
      </c>
      <c r="I730" s="18"/>
      <c r="J730" s="18"/>
      <c r="K730" s="19">
        <f t="shared" si="114"/>
        <v>0</v>
      </c>
    </row>
    <row r="731" spans="2:11" ht="15" customHeight="1" x14ac:dyDescent="0.35">
      <c r="B731" s="38">
        <v>41</v>
      </c>
      <c r="C731" s="436" t="str">
        <f>IF('M&amp;VOrç'!C754="","",'M&amp;VOrç'!C754)</f>
        <v/>
      </c>
      <c r="D731" s="438" t="str">
        <f>IF('M&amp;VOrç'!G754="","",'M&amp;VOrç'!G754)</f>
        <v/>
      </c>
      <c r="E731" s="437" t="str">
        <f>IF('M&amp;VOrç'!H754="","",'M&amp;VOrç'!H754)</f>
        <v/>
      </c>
      <c r="F731" s="453">
        <f>IF('M&amp;VOrç'!I754="","",'M&amp;VOrç'!I754)</f>
        <v>0</v>
      </c>
      <c r="G731" s="254">
        <f>IF('M&amp;VOrç'!J754="","",'M&amp;VOrç'!J754)</f>
        <v>0</v>
      </c>
      <c r="H731" s="19">
        <f t="shared" si="113"/>
        <v>0</v>
      </c>
      <c r="I731" s="18"/>
      <c r="J731" s="18"/>
      <c r="K731" s="19">
        <f t="shared" si="114"/>
        <v>0</v>
      </c>
    </row>
    <row r="732" spans="2:11" ht="15" customHeight="1" x14ac:dyDescent="0.35">
      <c r="B732" s="38">
        <v>42</v>
      </c>
      <c r="C732" s="436" t="str">
        <f>IF('M&amp;VOrç'!C755="","",'M&amp;VOrç'!C755)</f>
        <v/>
      </c>
      <c r="D732" s="438" t="str">
        <f>IF('M&amp;VOrç'!G755="","",'M&amp;VOrç'!G755)</f>
        <v/>
      </c>
      <c r="E732" s="437" t="str">
        <f>IF('M&amp;VOrç'!H755="","",'M&amp;VOrç'!H755)</f>
        <v/>
      </c>
      <c r="F732" s="453">
        <f>IF('M&amp;VOrç'!I755="","",'M&amp;VOrç'!I755)</f>
        <v>0</v>
      </c>
      <c r="G732" s="254">
        <f>IF('M&amp;VOrç'!J755="","",'M&amp;VOrç'!J755)</f>
        <v>0</v>
      </c>
      <c r="H732" s="19">
        <f t="shared" si="113"/>
        <v>0</v>
      </c>
      <c r="I732" s="18"/>
      <c r="J732" s="18"/>
      <c r="K732" s="19">
        <f t="shared" si="114"/>
        <v>0</v>
      </c>
    </row>
    <row r="733" spans="2:11" ht="15" customHeight="1" x14ac:dyDescent="0.35">
      <c r="B733" s="38">
        <v>43</v>
      </c>
      <c r="C733" s="436" t="str">
        <f>IF('M&amp;VOrç'!C756="","",'M&amp;VOrç'!C756)</f>
        <v/>
      </c>
      <c r="D733" s="438" t="str">
        <f>IF('M&amp;VOrç'!G756="","",'M&amp;VOrç'!G756)</f>
        <v/>
      </c>
      <c r="E733" s="437" t="str">
        <f>IF('M&amp;VOrç'!H756="","",'M&amp;VOrç'!H756)</f>
        <v/>
      </c>
      <c r="F733" s="453">
        <f>IF('M&amp;VOrç'!I756="","",'M&amp;VOrç'!I756)</f>
        <v>0</v>
      </c>
      <c r="G733" s="254">
        <f>IF('M&amp;VOrç'!J756="","",'M&amp;VOrç'!J756)</f>
        <v>0</v>
      </c>
      <c r="H733" s="19">
        <f t="shared" si="113"/>
        <v>0</v>
      </c>
      <c r="I733" s="18"/>
      <c r="J733" s="18"/>
      <c r="K733" s="19">
        <f t="shared" si="114"/>
        <v>0</v>
      </c>
    </row>
    <row r="734" spans="2:11" ht="15" customHeight="1" x14ac:dyDescent="0.35">
      <c r="B734" s="38">
        <v>44</v>
      </c>
      <c r="C734" s="436" t="str">
        <f>IF('M&amp;VOrç'!C757="","",'M&amp;VOrç'!C757)</f>
        <v/>
      </c>
      <c r="D734" s="438" t="str">
        <f>IF('M&amp;VOrç'!G757="","",'M&amp;VOrç'!G757)</f>
        <v/>
      </c>
      <c r="E734" s="437" t="str">
        <f>IF('M&amp;VOrç'!H757="","",'M&amp;VOrç'!H757)</f>
        <v/>
      </c>
      <c r="F734" s="453">
        <f>IF('M&amp;VOrç'!I757="","",'M&amp;VOrç'!I757)</f>
        <v>0</v>
      </c>
      <c r="G734" s="254">
        <f>IF('M&amp;VOrç'!J757="","",'M&amp;VOrç'!J757)</f>
        <v>0</v>
      </c>
      <c r="H734" s="19">
        <f t="shared" si="113"/>
        <v>0</v>
      </c>
      <c r="I734" s="18"/>
      <c r="J734" s="18"/>
      <c r="K734" s="19">
        <f t="shared" si="114"/>
        <v>0</v>
      </c>
    </row>
    <row r="735" spans="2:11" ht="15" customHeight="1" x14ac:dyDescent="0.35">
      <c r="B735" s="38">
        <v>45</v>
      </c>
      <c r="C735" s="436" t="str">
        <f>IF('M&amp;VOrç'!C758="","",'M&amp;VOrç'!C758)</f>
        <v/>
      </c>
      <c r="D735" s="438" t="str">
        <f>IF('M&amp;VOrç'!G758="","",'M&amp;VOrç'!G758)</f>
        <v/>
      </c>
      <c r="E735" s="437" t="str">
        <f>IF('M&amp;VOrç'!H758="","",'M&amp;VOrç'!H758)</f>
        <v/>
      </c>
      <c r="F735" s="453">
        <f>IF('M&amp;VOrç'!I758="","",'M&amp;VOrç'!I758)</f>
        <v>0</v>
      </c>
      <c r="G735" s="254">
        <f>IF('M&amp;VOrç'!J758="","",'M&amp;VOrç'!J758)</f>
        <v>0</v>
      </c>
      <c r="H735" s="19">
        <f t="shared" si="113"/>
        <v>0</v>
      </c>
      <c r="I735" s="18"/>
      <c r="J735" s="18"/>
      <c r="K735" s="19">
        <f t="shared" si="114"/>
        <v>0</v>
      </c>
    </row>
    <row r="736" spans="2:11" ht="15" customHeight="1" x14ac:dyDescent="0.35">
      <c r="B736" s="38">
        <v>46</v>
      </c>
      <c r="C736" s="436" t="str">
        <f>IF('M&amp;VOrç'!C759="","",'M&amp;VOrç'!C759)</f>
        <v/>
      </c>
      <c r="D736" s="438" t="str">
        <f>IF('M&amp;VOrç'!G759="","",'M&amp;VOrç'!G759)</f>
        <v/>
      </c>
      <c r="E736" s="437" t="str">
        <f>IF('M&amp;VOrç'!H759="","",'M&amp;VOrç'!H759)</f>
        <v/>
      </c>
      <c r="F736" s="453">
        <f>IF('M&amp;VOrç'!I759="","",'M&amp;VOrç'!I759)</f>
        <v>0</v>
      </c>
      <c r="G736" s="254">
        <f>IF('M&amp;VOrç'!J759="","",'M&amp;VOrç'!J759)</f>
        <v>0</v>
      </c>
      <c r="H736" s="19">
        <f t="shared" si="113"/>
        <v>0</v>
      </c>
      <c r="I736" s="18"/>
      <c r="J736" s="18"/>
      <c r="K736" s="19">
        <f t="shared" si="114"/>
        <v>0</v>
      </c>
    </row>
    <row r="737" spans="2:11" ht="15" customHeight="1" x14ac:dyDescent="0.35">
      <c r="B737" s="38">
        <v>47</v>
      </c>
      <c r="C737" s="436" t="str">
        <f>IF('M&amp;VOrç'!C760="","",'M&amp;VOrç'!C760)</f>
        <v/>
      </c>
      <c r="D737" s="438" t="str">
        <f>IF('M&amp;VOrç'!G760="","",'M&amp;VOrç'!G760)</f>
        <v/>
      </c>
      <c r="E737" s="437" t="str">
        <f>IF('M&amp;VOrç'!H760="","",'M&amp;VOrç'!H760)</f>
        <v/>
      </c>
      <c r="F737" s="453">
        <f>IF('M&amp;VOrç'!I760="","",'M&amp;VOrç'!I760)</f>
        <v>0</v>
      </c>
      <c r="G737" s="254">
        <f>IF('M&amp;VOrç'!J760="","",'M&amp;VOrç'!J760)</f>
        <v>0</v>
      </c>
      <c r="H737" s="19">
        <f t="shared" si="113"/>
        <v>0</v>
      </c>
      <c r="I737" s="18"/>
      <c r="J737" s="18"/>
      <c r="K737" s="19">
        <f t="shared" si="114"/>
        <v>0</v>
      </c>
    </row>
    <row r="738" spans="2:11" ht="15" customHeight="1" x14ac:dyDescent="0.35">
      <c r="B738" s="38">
        <v>48</v>
      </c>
      <c r="C738" s="436" t="str">
        <f>IF('M&amp;VOrç'!C761="","",'M&amp;VOrç'!C761)</f>
        <v/>
      </c>
      <c r="D738" s="438" t="str">
        <f>IF('M&amp;VOrç'!G761="","",'M&amp;VOrç'!G761)</f>
        <v/>
      </c>
      <c r="E738" s="437" t="str">
        <f>IF('M&amp;VOrç'!H761="","",'M&amp;VOrç'!H761)</f>
        <v/>
      </c>
      <c r="F738" s="453">
        <f>IF('M&amp;VOrç'!I761="","",'M&amp;VOrç'!I761)</f>
        <v>0</v>
      </c>
      <c r="G738" s="254">
        <f>IF('M&amp;VOrç'!J761="","",'M&amp;VOrç'!J761)</f>
        <v>0</v>
      </c>
      <c r="H738" s="19">
        <f t="shared" si="113"/>
        <v>0</v>
      </c>
      <c r="I738" s="18"/>
      <c r="J738" s="18"/>
      <c r="K738" s="19">
        <f t="shared" si="114"/>
        <v>0</v>
      </c>
    </row>
    <row r="739" spans="2:11" ht="15" customHeight="1" x14ac:dyDescent="0.35">
      <c r="B739" s="38">
        <v>49</v>
      </c>
      <c r="C739" s="436" t="str">
        <f>IF('M&amp;VOrç'!C762="","",'M&amp;VOrç'!C762)</f>
        <v/>
      </c>
      <c r="D739" s="438" t="str">
        <f>IF('M&amp;VOrç'!G762="","",'M&amp;VOrç'!G762)</f>
        <v/>
      </c>
      <c r="E739" s="437" t="str">
        <f>IF('M&amp;VOrç'!H762="","",'M&amp;VOrç'!H762)</f>
        <v/>
      </c>
      <c r="F739" s="453">
        <f>IF('M&amp;VOrç'!I762="","",'M&amp;VOrç'!I762)</f>
        <v>0</v>
      </c>
      <c r="G739" s="254">
        <f>IF('M&amp;VOrç'!J762="","",'M&amp;VOrç'!J762)</f>
        <v>0</v>
      </c>
      <c r="H739" s="19">
        <f t="shared" si="113"/>
        <v>0</v>
      </c>
      <c r="I739" s="18"/>
      <c r="J739" s="18"/>
      <c r="K739" s="19">
        <f t="shared" si="114"/>
        <v>0</v>
      </c>
    </row>
    <row r="740" spans="2:11" ht="15" customHeight="1" x14ac:dyDescent="0.35">
      <c r="B740" s="38">
        <v>50</v>
      </c>
      <c r="C740" s="436" t="str">
        <f>IF('M&amp;VOrç'!C763="","",'M&amp;VOrç'!C763)</f>
        <v/>
      </c>
      <c r="D740" s="438" t="str">
        <f>IF('M&amp;VOrç'!G763="","",'M&amp;VOrç'!G763)</f>
        <v/>
      </c>
      <c r="E740" s="437" t="str">
        <f>IF('M&amp;VOrç'!H763="","",'M&amp;VOrç'!H763)</f>
        <v/>
      </c>
      <c r="F740" s="453">
        <f>IF('M&amp;VOrç'!I763="","",'M&amp;VOrç'!I763)</f>
        <v>0</v>
      </c>
      <c r="G740" s="254">
        <f>IF('M&amp;VOrç'!J763="","",'M&amp;VOrç'!J763)</f>
        <v>0</v>
      </c>
      <c r="H740" s="19">
        <f t="shared" si="105"/>
        <v>0</v>
      </c>
      <c r="I740" s="18"/>
      <c r="J740" s="18"/>
      <c r="K740" s="19">
        <f t="shared" si="106"/>
        <v>0</v>
      </c>
    </row>
    <row r="741" spans="2:11" s="67" customFormat="1" ht="15" customHeight="1" x14ac:dyDescent="0.35">
      <c r="B741" s="69"/>
      <c r="C741" s="74" t="s">
        <v>717</v>
      </c>
      <c r="D741" s="74"/>
      <c r="E741" s="74"/>
      <c r="F741" s="74"/>
      <c r="G741" s="73"/>
      <c r="H741" s="624">
        <f>SUM(H691:H740)</f>
        <v>0</v>
      </c>
      <c r="I741" s="134">
        <f>SUM(I691:I740)</f>
        <v>0</v>
      </c>
      <c r="J741" s="134">
        <f>SUM(J691:J740)</f>
        <v>0</v>
      </c>
      <c r="K741" s="134">
        <f>SUM(K691:K740)</f>
        <v>0</v>
      </c>
    </row>
    <row r="742" spans="2:11" ht="15" customHeight="1" x14ac:dyDescent="0.35">
      <c r="B742" s="456"/>
      <c r="C742" s="457" t="s">
        <v>718</v>
      </c>
      <c r="D742" s="457"/>
      <c r="E742" s="457"/>
      <c r="F742" s="457"/>
      <c r="G742" s="458"/>
      <c r="H742" s="625">
        <f>SUM(H688,H741)</f>
        <v>0</v>
      </c>
      <c r="I742" s="20">
        <f t="shared" ref="I742" si="115">SUM(I688,I741)</f>
        <v>0</v>
      </c>
      <c r="J742" s="20">
        <f t="shared" ref="J742" si="116">SUM(J688,J741)</f>
        <v>0</v>
      </c>
      <c r="K742" s="20">
        <f>SUM(K688,K741)</f>
        <v>0</v>
      </c>
    </row>
    <row r="743" spans="2:11" ht="15" customHeight="1" x14ac:dyDescent="0.35">
      <c r="B743" s="310" t="s">
        <v>416</v>
      </c>
      <c r="C743" s="311"/>
      <c r="D743" s="311"/>
      <c r="E743" s="311"/>
      <c r="F743" s="311"/>
      <c r="G743" s="311"/>
      <c r="H743" s="311"/>
      <c r="I743" s="311"/>
      <c r="J743" s="311"/>
      <c r="K743" s="312"/>
    </row>
    <row r="744" spans="2:11" ht="15" customHeight="1" x14ac:dyDescent="0.35">
      <c r="B744" s="442" t="s">
        <v>701</v>
      </c>
      <c r="C744" s="443"/>
      <c r="D744" s="443"/>
      <c r="E744" s="443"/>
      <c r="F744" s="443"/>
      <c r="G744" s="459"/>
      <c r="H744" s="444" t="s">
        <v>99</v>
      </c>
      <c r="I744" s="444"/>
      <c r="J744" s="444"/>
      <c r="K744" s="444"/>
    </row>
    <row r="745" spans="2:11" ht="15" customHeight="1" x14ac:dyDescent="0.35">
      <c r="B745" s="446"/>
      <c r="C745" s="447" t="s">
        <v>95</v>
      </c>
      <c r="D745" s="435" t="s">
        <v>135</v>
      </c>
      <c r="E745" s="435" t="s">
        <v>131</v>
      </c>
      <c r="F745" s="435" t="s">
        <v>130</v>
      </c>
      <c r="G745" s="435" t="s">
        <v>106</v>
      </c>
      <c r="H745" s="435" t="s">
        <v>383</v>
      </c>
      <c r="I745" s="246" t="s">
        <v>137</v>
      </c>
      <c r="J745" s="246" t="s">
        <v>138</v>
      </c>
      <c r="K745" s="247" t="s">
        <v>132</v>
      </c>
    </row>
    <row r="746" spans="2:11" ht="15" customHeight="1" x14ac:dyDescent="0.35">
      <c r="B746" s="38">
        <v>1</v>
      </c>
      <c r="C746" s="436" t="str">
        <f>IF('M&amp;VOrç'!C775="","",'M&amp;VOrç'!C775)</f>
        <v/>
      </c>
      <c r="D746" s="438" t="str">
        <f>IF('M&amp;VOrç'!G775="","",'M&amp;VOrç'!G775)</f>
        <v/>
      </c>
      <c r="E746" s="437" t="str">
        <f>IF('M&amp;VOrç'!H775="","",'M&amp;VOrç'!H775)</f>
        <v/>
      </c>
      <c r="F746" s="453">
        <f>IF('M&amp;VOrç'!I775="","",'M&amp;VOrç'!I775)</f>
        <v>0</v>
      </c>
      <c r="G746" s="254">
        <f>IF('M&amp;VOrç'!J775="","",'M&amp;VOrç'!J775)</f>
        <v>0</v>
      </c>
      <c r="H746" s="19">
        <f>K746-I746-J746</f>
        <v>0</v>
      </c>
      <c r="I746" s="18"/>
      <c r="J746" s="18"/>
      <c r="K746" s="19">
        <f>F746*G746</f>
        <v>0</v>
      </c>
    </row>
    <row r="747" spans="2:11" ht="15" customHeight="1" x14ac:dyDescent="0.35">
      <c r="B747" s="38">
        <v>2</v>
      </c>
      <c r="C747" s="436" t="str">
        <f>IF('M&amp;VOrç'!C776="","",'M&amp;VOrç'!C776)</f>
        <v/>
      </c>
      <c r="D747" s="438" t="str">
        <f>IF('M&amp;VOrç'!G776="","",'M&amp;VOrç'!G776)</f>
        <v/>
      </c>
      <c r="E747" s="437" t="str">
        <f>IF('M&amp;VOrç'!H776="","",'M&amp;VOrç'!H776)</f>
        <v/>
      </c>
      <c r="F747" s="453">
        <f>IF('M&amp;VOrç'!I776="","",'M&amp;VOrç'!I776)</f>
        <v>0</v>
      </c>
      <c r="G747" s="254">
        <f>IF('M&amp;VOrç'!J776="","",'M&amp;VOrç'!J776)</f>
        <v>0</v>
      </c>
      <c r="H747" s="19">
        <f t="shared" ref="H747:H795" si="117">K747-I747-J747</f>
        <v>0</v>
      </c>
      <c r="I747" s="18"/>
      <c r="J747" s="18"/>
      <c r="K747" s="19">
        <f t="shared" ref="K747:K795" si="118">F747*G747</f>
        <v>0</v>
      </c>
    </row>
    <row r="748" spans="2:11" ht="15" customHeight="1" x14ac:dyDescent="0.35">
      <c r="B748" s="38">
        <v>3</v>
      </c>
      <c r="C748" s="436" t="str">
        <f>IF('M&amp;VOrç'!C777="","",'M&amp;VOrç'!C777)</f>
        <v/>
      </c>
      <c r="D748" s="438" t="str">
        <f>IF('M&amp;VOrç'!G777="","",'M&amp;VOrç'!G777)</f>
        <v/>
      </c>
      <c r="E748" s="437" t="str">
        <f>IF('M&amp;VOrç'!H777="","",'M&amp;VOrç'!H777)</f>
        <v/>
      </c>
      <c r="F748" s="453">
        <f>IF('M&amp;VOrç'!I777="","",'M&amp;VOrç'!I777)</f>
        <v>0</v>
      </c>
      <c r="G748" s="254">
        <f>IF('M&amp;VOrç'!J777="","",'M&amp;VOrç'!J777)</f>
        <v>0</v>
      </c>
      <c r="H748" s="19">
        <f t="shared" si="117"/>
        <v>0</v>
      </c>
      <c r="I748" s="18"/>
      <c r="J748" s="18"/>
      <c r="K748" s="19">
        <f t="shared" si="118"/>
        <v>0</v>
      </c>
    </row>
    <row r="749" spans="2:11" ht="15" customHeight="1" x14ac:dyDescent="0.35">
      <c r="B749" s="38">
        <v>4</v>
      </c>
      <c r="C749" s="436" t="str">
        <f>IF('M&amp;VOrç'!C778="","",'M&amp;VOrç'!C778)</f>
        <v/>
      </c>
      <c r="D749" s="438" t="str">
        <f>IF('M&amp;VOrç'!G778="","",'M&amp;VOrç'!G778)</f>
        <v/>
      </c>
      <c r="E749" s="437" t="str">
        <f>IF('M&amp;VOrç'!H778="","",'M&amp;VOrç'!H778)</f>
        <v/>
      </c>
      <c r="F749" s="453">
        <f>IF('M&amp;VOrç'!I778="","",'M&amp;VOrç'!I778)</f>
        <v>0</v>
      </c>
      <c r="G749" s="254">
        <f>IF('M&amp;VOrç'!J778="","",'M&amp;VOrç'!J778)</f>
        <v>0</v>
      </c>
      <c r="H749" s="19">
        <f t="shared" si="117"/>
        <v>0</v>
      </c>
      <c r="I749" s="18"/>
      <c r="J749" s="18"/>
      <c r="K749" s="19">
        <f t="shared" si="118"/>
        <v>0</v>
      </c>
    </row>
    <row r="750" spans="2:11" ht="15" customHeight="1" x14ac:dyDescent="0.35">
      <c r="B750" s="38">
        <v>5</v>
      </c>
      <c r="C750" s="436" t="str">
        <f>IF('M&amp;VOrç'!C779="","",'M&amp;VOrç'!C779)</f>
        <v/>
      </c>
      <c r="D750" s="438" t="str">
        <f>IF('M&amp;VOrç'!G779="","",'M&amp;VOrç'!G779)</f>
        <v/>
      </c>
      <c r="E750" s="437" t="str">
        <f>IF('M&amp;VOrç'!H779="","",'M&amp;VOrç'!H779)</f>
        <v/>
      </c>
      <c r="F750" s="453">
        <f>IF('M&amp;VOrç'!I779="","",'M&amp;VOrç'!I779)</f>
        <v>0</v>
      </c>
      <c r="G750" s="254">
        <f>IF('M&amp;VOrç'!J779="","",'M&amp;VOrç'!J779)</f>
        <v>0</v>
      </c>
      <c r="H750" s="19">
        <f t="shared" si="117"/>
        <v>0</v>
      </c>
      <c r="I750" s="18"/>
      <c r="J750" s="18"/>
      <c r="K750" s="19">
        <f t="shared" si="118"/>
        <v>0</v>
      </c>
    </row>
    <row r="751" spans="2:11" ht="15" customHeight="1" x14ac:dyDescent="0.35">
      <c r="B751" s="38">
        <v>6</v>
      </c>
      <c r="C751" s="436" t="str">
        <f>IF('M&amp;VOrç'!C780="","",'M&amp;VOrç'!C780)</f>
        <v/>
      </c>
      <c r="D751" s="438" t="str">
        <f>IF('M&amp;VOrç'!G780="","",'M&amp;VOrç'!G780)</f>
        <v/>
      </c>
      <c r="E751" s="437" t="str">
        <f>IF('M&amp;VOrç'!H780="","",'M&amp;VOrç'!H780)</f>
        <v/>
      </c>
      <c r="F751" s="453">
        <f>IF('M&amp;VOrç'!I780="","",'M&amp;VOrç'!I780)</f>
        <v>0</v>
      </c>
      <c r="G751" s="254">
        <f>IF('M&amp;VOrç'!J780="","",'M&amp;VOrç'!J780)</f>
        <v>0</v>
      </c>
      <c r="H751" s="19">
        <f t="shared" si="117"/>
        <v>0</v>
      </c>
      <c r="I751" s="18"/>
      <c r="J751" s="18"/>
      <c r="K751" s="19">
        <f t="shared" si="118"/>
        <v>0</v>
      </c>
    </row>
    <row r="752" spans="2:11" ht="15" customHeight="1" x14ac:dyDescent="0.35">
      <c r="B752" s="38">
        <v>7</v>
      </c>
      <c r="C752" s="436" t="str">
        <f>IF('M&amp;VOrç'!C781="","",'M&amp;VOrç'!C781)</f>
        <v/>
      </c>
      <c r="D752" s="438" t="str">
        <f>IF('M&amp;VOrç'!G781="","",'M&amp;VOrç'!G781)</f>
        <v/>
      </c>
      <c r="E752" s="437" t="str">
        <f>IF('M&amp;VOrç'!H781="","",'M&amp;VOrç'!H781)</f>
        <v/>
      </c>
      <c r="F752" s="453">
        <f>IF('M&amp;VOrç'!I781="","",'M&amp;VOrç'!I781)</f>
        <v>0</v>
      </c>
      <c r="G752" s="254">
        <f>IF('M&amp;VOrç'!J781="","",'M&amp;VOrç'!J781)</f>
        <v>0</v>
      </c>
      <c r="H752" s="19">
        <f t="shared" si="117"/>
        <v>0</v>
      </c>
      <c r="I752" s="18"/>
      <c r="J752" s="18"/>
      <c r="K752" s="19">
        <f t="shared" si="118"/>
        <v>0</v>
      </c>
    </row>
    <row r="753" spans="2:11" ht="15" customHeight="1" x14ac:dyDescent="0.35">
      <c r="B753" s="38">
        <v>8</v>
      </c>
      <c r="C753" s="436" t="str">
        <f>IF('M&amp;VOrç'!C782="","",'M&amp;VOrç'!C782)</f>
        <v/>
      </c>
      <c r="D753" s="438" t="str">
        <f>IF('M&amp;VOrç'!G782="","",'M&amp;VOrç'!G782)</f>
        <v/>
      </c>
      <c r="E753" s="437" t="str">
        <f>IF('M&amp;VOrç'!H782="","",'M&amp;VOrç'!H782)</f>
        <v/>
      </c>
      <c r="F753" s="453">
        <f>IF('M&amp;VOrç'!I782="","",'M&amp;VOrç'!I782)</f>
        <v>0</v>
      </c>
      <c r="G753" s="254">
        <f>IF('M&amp;VOrç'!J782="","",'M&amp;VOrç'!J782)</f>
        <v>0</v>
      </c>
      <c r="H753" s="19">
        <f t="shared" si="117"/>
        <v>0</v>
      </c>
      <c r="I753" s="18"/>
      <c r="J753" s="18"/>
      <c r="K753" s="19">
        <f t="shared" si="118"/>
        <v>0</v>
      </c>
    </row>
    <row r="754" spans="2:11" ht="15" customHeight="1" x14ac:dyDescent="0.35">
      <c r="B754" s="38">
        <v>9</v>
      </c>
      <c r="C754" s="436" t="str">
        <f>IF('M&amp;VOrç'!C783="","",'M&amp;VOrç'!C783)</f>
        <v/>
      </c>
      <c r="D754" s="438" t="str">
        <f>IF('M&amp;VOrç'!G783="","",'M&amp;VOrç'!G783)</f>
        <v/>
      </c>
      <c r="E754" s="437" t="str">
        <f>IF('M&amp;VOrç'!H783="","",'M&amp;VOrç'!H783)</f>
        <v/>
      </c>
      <c r="F754" s="453">
        <f>IF('M&amp;VOrç'!I783="","",'M&amp;VOrç'!I783)</f>
        <v>0</v>
      </c>
      <c r="G754" s="254">
        <f>IF('M&amp;VOrç'!J783="","",'M&amp;VOrç'!J783)</f>
        <v>0</v>
      </c>
      <c r="H754" s="19">
        <f t="shared" ref="H754:H758" si="119">K754-I754-J754</f>
        <v>0</v>
      </c>
      <c r="I754" s="18"/>
      <c r="J754" s="18"/>
      <c r="K754" s="19">
        <f t="shared" ref="K754:K758" si="120">F754*G754</f>
        <v>0</v>
      </c>
    </row>
    <row r="755" spans="2:11" ht="15" customHeight="1" x14ac:dyDescent="0.35">
      <c r="B755" s="38">
        <v>10</v>
      </c>
      <c r="C755" s="436" t="str">
        <f>IF('M&amp;VOrç'!C784="","",'M&amp;VOrç'!C784)</f>
        <v/>
      </c>
      <c r="D755" s="438" t="str">
        <f>IF('M&amp;VOrç'!G784="","",'M&amp;VOrç'!G784)</f>
        <v/>
      </c>
      <c r="E755" s="437" t="str">
        <f>IF('M&amp;VOrç'!H784="","",'M&amp;VOrç'!H784)</f>
        <v/>
      </c>
      <c r="F755" s="453">
        <f>IF('M&amp;VOrç'!I784="","",'M&amp;VOrç'!I784)</f>
        <v>0</v>
      </c>
      <c r="G755" s="254">
        <f>IF('M&amp;VOrç'!J784="","",'M&amp;VOrç'!J784)</f>
        <v>0</v>
      </c>
      <c r="H755" s="19">
        <f t="shared" si="119"/>
        <v>0</v>
      </c>
      <c r="I755" s="18"/>
      <c r="J755" s="18"/>
      <c r="K755" s="19">
        <f t="shared" si="120"/>
        <v>0</v>
      </c>
    </row>
    <row r="756" spans="2:11" ht="15" customHeight="1" x14ac:dyDescent="0.35">
      <c r="B756" s="38">
        <v>11</v>
      </c>
      <c r="C756" s="436" t="str">
        <f>IF('M&amp;VOrç'!C785="","",'M&amp;VOrç'!C785)</f>
        <v/>
      </c>
      <c r="D756" s="438" t="str">
        <f>IF('M&amp;VOrç'!G785="","",'M&amp;VOrç'!G785)</f>
        <v/>
      </c>
      <c r="E756" s="437" t="str">
        <f>IF('M&amp;VOrç'!H785="","",'M&amp;VOrç'!H785)</f>
        <v/>
      </c>
      <c r="F756" s="453">
        <f>IF('M&amp;VOrç'!I785="","",'M&amp;VOrç'!I785)</f>
        <v>0</v>
      </c>
      <c r="G756" s="254">
        <f>IF('M&amp;VOrç'!J785="","",'M&amp;VOrç'!J785)</f>
        <v>0</v>
      </c>
      <c r="H756" s="19">
        <f t="shared" si="119"/>
        <v>0</v>
      </c>
      <c r="I756" s="18"/>
      <c r="J756" s="18"/>
      <c r="K756" s="19">
        <f t="shared" si="120"/>
        <v>0</v>
      </c>
    </row>
    <row r="757" spans="2:11" ht="15" customHeight="1" x14ac:dyDescent="0.35">
      <c r="B757" s="38">
        <v>12</v>
      </c>
      <c r="C757" s="436" t="str">
        <f>IF('M&amp;VOrç'!C786="","",'M&amp;VOrç'!C786)</f>
        <v/>
      </c>
      <c r="D757" s="438" t="str">
        <f>IF('M&amp;VOrç'!G786="","",'M&amp;VOrç'!G786)</f>
        <v/>
      </c>
      <c r="E757" s="437" t="str">
        <f>IF('M&amp;VOrç'!H786="","",'M&amp;VOrç'!H786)</f>
        <v/>
      </c>
      <c r="F757" s="453">
        <f>IF('M&amp;VOrç'!I786="","",'M&amp;VOrç'!I786)</f>
        <v>0</v>
      </c>
      <c r="G757" s="254">
        <f>IF('M&amp;VOrç'!J786="","",'M&amp;VOrç'!J786)</f>
        <v>0</v>
      </c>
      <c r="H757" s="19">
        <f t="shared" si="119"/>
        <v>0</v>
      </c>
      <c r="I757" s="18"/>
      <c r="J757" s="18"/>
      <c r="K757" s="19">
        <f t="shared" si="120"/>
        <v>0</v>
      </c>
    </row>
    <row r="758" spans="2:11" ht="15" customHeight="1" x14ac:dyDescent="0.35">
      <c r="B758" s="38">
        <v>13</v>
      </c>
      <c r="C758" s="436" t="str">
        <f>IF('M&amp;VOrç'!C787="","",'M&amp;VOrç'!C787)</f>
        <v/>
      </c>
      <c r="D758" s="438" t="str">
        <f>IF('M&amp;VOrç'!G787="","",'M&amp;VOrç'!G787)</f>
        <v/>
      </c>
      <c r="E758" s="437" t="str">
        <f>IF('M&amp;VOrç'!H787="","",'M&amp;VOrç'!H787)</f>
        <v/>
      </c>
      <c r="F758" s="453">
        <f>IF('M&amp;VOrç'!I787="","",'M&amp;VOrç'!I787)</f>
        <v>0</v>
      </c>
      <c r="G758" s="254">
        <f>IF('M&amp;VOrç'!J787="","",'M&amp;VOrç'!J787)</f>
        <v>0</v>
      </c>
      <c r="H758" s="19">
        <f t="shared" si="119"/>
        <v>0</v>
      </c>
      <c r="I758" s="18"/>
      <c r="J758" s="18"/>
      <c r="K758" s="19">
        <f t="shared" si="120"/>
        <v>0</v>
      </c>
    </row>
    <row r="759" spans="2:11" ht="15" customHeight="1" x14ac:dyDescent="0.35">
      <c r="B759" s="38">
        <v>14</v>
      </c>
      <c r="C759" s="436" t="str">
        <f>IF('M&amp;VOrç'!C788="","",'M&amp;VOrç'!C788)</f>
        <v/>
      </c>
      <c r="D759" s="438" t="str">
        <f>IF('M&amp;VOrç'!G788="","",'M&amp;VOrç'!G788)</f>
        <v/>
      </c>
      <c r="E759" s="437" t="str">
        <f>IF('M&amp;VOrç'!H788="","",'M&amp;VOrç'!H788)</f>
        <v/>
      </c>
      <c r="F759" s="453">
        <f>IF('M&amp;VOrç'!I788="","",'M&amp;VOrç'!I788)</f>
        <v>0</v>
      </c>
      <c r="G759" s="254">
        <f>IF('M&amp;VOrç'!J788="","",'M&amp;VOrç'!J788)</f>
        <v>0</v>
      </c>
      <c r="H759" s="19">
        <f t="shared" ref="H759:H763" si="121">K759-I759-J759</f>
        <v>0</v>
      </c>
      <c r="I759" s="18"/>
      <c r="J759" s="18"/>
      <c r="K759" s="19">
        <f t="shared" ref="K759:K763" si="122">F759*G759</f>
        <v>0</v>
      </c>
    </row>
    <row r="760" spans="2:11" ht="15" customHeight="1" x14ac:dyDescent="0.35">
      <c r="B760" s="38">
        <v>15</v>
      </c>
      <c r="C760" s="436" t="str">
        <f>IF('M&amp;VOrç'!C789="","",'M&amp;VOrç'!C789)</f>
        <v/>
      </c>
      <c r="D760" s="438" t="str">
        <f>IF('M&amp;VOrç'!G789="","",'M&amp;VOrç'!G789)</f>
        <v/>
      </c>
      <c r="E760" s="437" t="str">
        <f>IF('M&amp;VOrç'!H789="","",'M&amp;VOrç'!H789)</f>
        <v/>
      </c>
      <c r="F760" s="453">
        <f>IF('M&amp;VOrç'!I789="","",'M&amp;VOrç'!I789)</f>
        <v>0</v>
      </c>
      <c r="G760" s="254">
        <f>IF('M&amp;VOrç'!J789="","",'M&amp;VOrç'!J789)</f>
        <v>0</v>
      </c>
      <c r="H760" s="19">
        <f t="shared" si="121"/>
        <v>0</v>
      </c>
      <c r="I760" s="18"/>
      <c r="J760" s="18"/>
      <c r="K760" s="19">
        <f t="shared" si="122"/>
        <v>0</v>
      </c>
    </row>
    <row r="761" spans="2:11" ht="15" customHeight="1" x14ac:dyDescent="0.35">
      <c r="B761" s="38">
        <v>16</v>
      </c>
      <c r="C761" s="436" t="str">
        <f>IF('M&amp;VOrç'!C790="","",'M&amp;VOrç'!C790)</f>
        <v/>
      </c>
      <c r="D761" s="438" t="str">
        <f>IF('M&amp;VOrç'!G790="","",'M&amp;VOrç'!G790)</f>
        <v/>
      </c>
      <c r="E761" s="437" t="str">
        <f>IF('M&amp;VOrç'!H790="","",'M&amp;VOrç'!H790)</f>
        <v/>
      </c>
      <c r="F761" s="453">
        <f>IF('M&amp;VOrç'!I790="","",'M&amp;VOrç'!I790)</f>
        <v>0</v>
      </c>
      <c r="G761" s="254">
        <f>IF('M&amp;VOrç'!J790="","",'M&amp;VOrç'!J790)</f>
        <v>0</v>
      </c>
      <c r="H761" s="19">
        <f t="shared" si="121"/>
        <v>0</v>
      </c>
      <c r="I761" s="18"/>
      <c r="J761" s="18"/>
      <c r="K761" s="19">
        <f t="shared" si="122"/>
        <v>0</v>
      </c>
    </row>
    <row r="762" spans="2:11" ht="15" customHeight="1" x14ac:dyDescent="0.35">
      <c r="B762" s="38">
        <v>17</v>
      </c>
      <c r="C762" s="436" t="str">
        <f>IF('M&amp;VOrç'!C791="","",'M&amp;VOrç'!C791)</f>
        <v/>
      </c>
      <c r="D762" s="438" t="str">
        <f>IF('M&amp;VOrç'!G791="","",'M&amp;VOrç'!G791)</f>
        <v/>
      </c>
      <c r="E762" s="437" t="str">
        <f>IF('M&amp;VOrç'!H791="","",'M&amp;VOrç'!H791)</f>
        <v/>
      </c>
      <c r="F762" s="453">
        <f>IF('M&amp;VOrç'!I791="","",'M&amp;VOrç'!I791)</f>
        <v>0</v>
      </c>
      <c r="G762" s="254">
        <f>IF('M&amp;VOrç'!J791="","",'M&amp;VOrç'!J791)</f>
        <v>0</v>
      </c>
      <c r="H762" s="19">
        <f t="shared" si="121"/>
        <v>0</v>
      </c>
      <c r="I762" s="18"/>
      <c r="J762" s="18"/>
      <c r="K762" s="19">
        <f t="shared" si="122"/>
        <v>0</v>
      </c>
    </row>
    <row r="763" spans="2:11" ht="15" customHeight="1" x14ac:dyDescent="0.35">
      <c r="B763" s="38">
        <v>18</v>
      </c>
      <c r="C763" s="436" t="str">
        <f>IF('M&amp;VOrç'!C792="","",'M&amp;VOrç'!C792)</f>
        <v/>
      </c>
      <c r="D763" s="438" t="str">
        <f>IF('M&amp;VOrç'!G792="","",'M&amp;VOrç'!G792)</f>
        <v/>
      </c>
      <c r="E763" s="437" t="str">
        <f>IF('M&amp;VOrç'!H792="","",'M&amp;VOrç'!H792)</f>
        <v/>
      </c>
      <c r="F763" s="453">
        <f>IF('M&amp;VOrç'!I792="","",'M&amp;VOrç'!I792)</f>
        <v>0</v>
      </c>
      <c r="G763" s="254">
        <f>IF('M&amp;VOrç'!J792="","",'M&amp;VOrç'!J792)</f>
        <v>0</v>
      </c>
      <c r="H763" s="19">
        <f t="shared" si="121"/>
        <v>0</v>
      </c>
      <c r="I763" s="18"/>
      <c r="J763" s="18"/>
      <c r="K763" s="19">
        <f t="shared" si="122"/>
        <v>0</v>
      </c>
    </row>
    <row r="764" spans="2:11" ht="15" customHeight="1" x14ac:dyDescent="0.35">
      <c r="B764" s="38">
        <v>19</v>
      </c>
      <c r="C764" s="436" t="str">
        <f>IF('M&amp;VOrç'!C793="","",'M&amp;VOrç'!C793)</f>
        <v/>
      </c>
      <c r="D764" s="438" t="str">
        <f>IF('M&amp;VOrç'!G793="","",'M&amp;VOrç'!G793)</f>
        <v/>
      </c>
      <c r="E764" s="437" t="str">
        <f>IF('M&amp;VOrç'!H793="","",'M&amp;VOrç'!H793)</f>
        <v/>
      </c>
      <c r="F764" s="453">
        <f>IF('M&amp;VOrç'!I793="","",'M&amp;VOrç'!I793)</f>
        <v>0</v>
      </c>
      <c r="G764" s="254">
        <f>IF('M&amp;VOrç'!J793="","",'M&amp;VOrç'!J793)</f>
        <v>0</v>
      </c>
      <c r="H764" s="19">
        <f t="shared" si="117"/>
        <v>0</v>
      </c>
      <c r="I764" s="18"/>
      <c r="J764" s="18"/>
      <c r="K764" s="19">
        <f t="shared" si="118"/>
        <v>0</v>
      </c>
    </row>
    <row r="765" spans="2:11" ht="15" customHeight="1" x14ac:dyDescent="0.35">
      <c r="B765" s="38">
        <v>20</v>
      </c>
      <c r="C765" s="436" t="str">
        <f>IF('M&amp;VOrç'!C794="","",'M&amp;VOrç'!C794)</f>
        <v/>
      </c>
      <c r="D765" s="438" t="str">
        <f>IF('M&amp;VOrç'!G794="","",'M&amp;VOrç'!G794)</f>
        <v/>
      </c>
      <c r="E765" s="437" t="str">
        <f>IF('M&amp;VOrç'!H794="","",'M&amp;VOrç'!H794)</f>
        <v/>
      </c>
      <c r="F765" s="453">
        <f>IF('M&amp;VOrç'!I794="","",'M&amp;VOrç'!I794)</f>
        <v>0</v>
      </c>
      <c r="G765" s="254">
        <f>IF('M&amp;VOrç'!J794="","",'M&amp;VOrç'!J794)</f>
        <v>0</v>
      </c>
      <c r="H765" s="19">
        <f t="shared" ref="H765:H776" si="123">K765-I765-J765</f>
        <v>0</v>
      </c>
      <c r="I765" s="18"/>
      <c r="J765" s="18"/>
      <c r="K765" s="19">
        <f t="shared" ref="K765:K776" si="124">F765*G765</f>
        <v>0</v>
      </c>
    </row>
    <row r="766" spans="2:11" ht="15" customHeight="1" x14ac:dyDescent="0.35">
      <c r="B766" s="38">
        <v>21</v>
      </c>
      <c r="C766" s="436" t="str">
        <f>IF('M&amp;VOrç'!C795="","",'M&amp;VOrç'!C795)</f>
        <v/>
      </c>
      <c r="D766" s="438" t="str">
        <f>IF('M&amp;VOrç'!G795="","",'M&amp;VOrç'!G795)</f>
        <v/>
      </c>
      <c r="E766" s="437" t="str">
        <f>IF('M&amp;VOrç'!H795="","",'M&amp;VOrç'!H795)</f>
        <v/>
      </c>
      <c r="F766" s="453">
        <f>IF('M&amp;VOrç'!I795="","",'M&amp;VOrç'!I795)</f>
        <v>0</v>
      </c>
      <c r="G766" s="254">
        <f>IF('M&amp;VOrç'!J795="","",'M&amp;VOrç'!J795)</f>
        <v>0</v>
      </c>
      <c r="H766" s="19">
        <f t="shared" si="123"/>
        <v>0</v>
      </c>
      <c r="I766" s="18"/>
      <c r="J766" s="18"/>
      <c r="K766" s="19">
        <f t="shared" si="124"/>
        <v>0</v>
      </c>
    </row>
    <row r="767" spans="2:11" ht="15" customHeight="1" x14ac:dyDescent="0.35">
      <c r="B767" s="38">
        <v>22</v>
      </c>
      <c r="C767" s="436" t="str">
        <f>IF('M&amp;VOrç'!C796="","",'M&amp;VOrç'!C796)</f>
        <v/>
      </c>
      <c r="D767" s="438" t="str">
        <f>IF('M&amp;VOrç'!G796="","",'M&amp;VOrç'!G796)</f>
        <v/>
      </c>
      <c r="E767" s="437" t="str">
        <f>IF('M&amp;VOrç'!H796="","",'M&amp;VOrç'!H796)</f>
        <v/>
      </c>
      <c r="F767" s="453">
        <f>IF('M&amp;VOrç'!I796="","",'M&amp;VOrç'!I796)</f>
        <v>0</v>
      </c>
      <c r="G767" s="254">
        <f>IF('M&amp;VOrç'!J796="","",'M&amp;VOrç'!J796)</f>
        <v>0</v>
      </c>
      <c r="H767" s="19">
        <f t="shared" si="123"/>
        <v>0</v>
      </c>
      <c r="I767" s="18"/>
      <c r="J767" s="18"/>
      <c r="K767" s="19">
        <f t="shared" si="124"/>
        <v>0</v>
      </c>
    </row>
    <row r="768" spans="2:11" ht="15" customHeight="1" x14ac:dyDescent="0.35">
      <c r="B768" s="38">
        <v>23</v>
      </c>
      <c r="C768" s="436" t="str">
        <f>IF('M&amp;VOrç'!C797="","",'M&amp;VOrç'!C797)</f>
        <v/>
      </c>
      <c r="D768" s="438" t="str">
        <f>IF('M&amp;VOrç'!G797="","",'M&amp;VOrç'!G797)</f>
        <v/>
      </c>
      <c r="E768" s="437" t="str">
        <f>IF('M&amp;VOrç'!H797="","",'M&amp;VOrç'!H797)</f>
        <v/>
      </c>
      <c r="F768" s="453">
        <f>IF('M&amp;VOrç'!I797="","",'M&amp;VOrç'!I797)</f>
        <v>0</v>
      </c>
      <c r="G768" s="254">
        <f>IF('M&amp;VOrç'!J797="","",'M&amp;VOrç'!J797)</f>
        <v>0</v>
      </c>
      <c r="H768" s="19">
        <f t="shared" si="123"/>
        <v>0</v>
      </c>
      <c r="I768" s="18"/>
      <c r="J768" s="18"/>
      <c r="K768" s="19">
        <f t="shared" si="124"/>
        <v>0</v>
      </c>
    </row>
    <row r="769" spans="2:11" ht="15" customHeight="1" x14ac:dyDescent="0.35">
      <c r="B769" s="38">
        <v>24</v>
      </c>
      <c r="C769" s="436" t="str">
        <f>IF('M&amp;VOrç'!C798="","",'M&amp;VOrç'!C798)</f>
        <v/>
      </c>
      <c r="D769" s="438" t="str">
        <f>IF('M&amp;VOrç'!G798="","",'M&amp;VOrç'!G798)</f>
        <v/>
      </c>
      <c r="E769" s="437" t="str">
        <f>IF('M&amp;VOrç'!H798="","",'M&amp;VOrç'!H798)</f>
        <v/>
      </c>
      <c r="F769" s="453">
        <f>IF('M&amp;VOrç'!I798="","",'M&amp;VOrç'!I798)</f>
        <v>0</v>
      </c>
      <c r="G769" s="254">
        <f>IF('M&amp;VOrç'!J798="","",'M&amp;VOrç'!J798)</f>
        <v>0</v>
      </c>
      <c r="H769" s="19">
        <f t="shared" si="123"/>
        <v>0</v>
      </c>
      <c r="I769" s="18"/>
      <c r="J769" s="18"/>
      <c r="K769" s="19">
        <f t="shared" si="124"/>
        <v>0</v>
      </c>
    </row>
    <row r="770" spans="2:11" ht="15" customHeight="1" x14ac:dyDescent="0.35">
      <c r="B770" s="38">
        <v>25</v>
      </c>
      <c r="C770" s="436" t="str">
        <f>IF('M&amp;VOrç'!C799="","",'M&amp;VOrç'!C799)</f>
        <v/>
      </c>
      <c r="D770" s="438" t="str">
        <f>IF('M&amp;VOrç'!G799="","",'M&amp;VOrç'!G799)</f>
        <v/>
      </c>
      <c r="E770" s="437" t="str">
        <f>IF('M&amp;VOrç'!H799="","",'M&amp;VOrç'!H799)</f>
        <v/>
      </c>
      <c r="F770" s="453">
        <f>IF('M&amp;VOrç'!I799="","",'M&amp;VOrç'!I799)</f>
        <v>0</v>
      </c>
      <c r="G770" s="254">
        <f>IF('M&amp;VOrç'!J799="","",'M&amp;VOrç'!J799)</f>
        <v>0</v>
      </c>
      <c r="H770" s="19">
        <f t="shared" si="123"/>
        <v>0</v>
      </c>
      <c r="I770" s="18"/>
      <c r="J770" s="18"/>
      <c r="K770" s="19">
        <f t="shared" si="124"/>
        <v>0</v>
      </c>
    </row>
    <row r="771" spans="2:11" ht="15" customHeight="1" x14ac:dyDescent="0.35">
      <c r="B771" s="38">
        <v>26</v>
      </c>
      <c r="C771" s="436" t="str">
        <f>IF('M&amp;VOrç'!C800="","",'M&amp;VOrç'!C800)</f>
        <v/>
      </c>
      <c r="D771" s="438" t="str">
        <f>IF('M&amp;VOrç'!G800="","",'M&amp;VOrç'!G800)</f>
        <v/>
      </c>
      <c r="E771" s="437" t="str">
        <f>IF('M&amp;VOrç'!H800="","",'M&amp;VOrç'!H800)</f>
        <v/>
      </c>
      <c r="F771" s="453">
        <f>IF('M&amp;VOrç'!I800="","",'M&amp;VOrç'!I800)</f>
        <v>0</v>
      </c>
      <c r="G771" s="254">
        <f>IF('M&amp;VOrç'!J800="","",'M&amp;VOrç'!J800)</f>
        <v>0</v>
      </c>
      <c r="H771" s="19">
        <f t="shared" si="123"/>
        <v>0</v>
      </c>
      <c r="I771" s="18"/>
      <c r="J771" s="18"/>
      <c r="K771" s="19">
        <f t="shared" si="124"/>
        <v>0</v>
      </c>
    </row>
    <row r="772" spans="2:11" ht="15" customHeight="1" x14ac:dyDescent="0.35">
      <c r="B772" s="38">
        <v>27</v>
      </c>
      <c r="C772" s="436" t="str">
        <f>IF('M&amp;VOrç'!C801="","",'M&amp;VOrç'!C801)</f>
        <v/>
      </c>
      <c r="D772" s="438" t="str">
        <f>IF('M&amp;VOrç'!G801="","",'M&amp;VOrç'!G801)</f>
        <v/>
      </c>
      <c r="E772" s="437" t="str">
        <f>IF('M&amp;VOrç'!H801="","",'M&amp;VOrç'!H801)</f>
        <v/>
      </c>
      <c r="F772" s="453">
        <f>IF('M&amp;VOrç'!I801="","",'M&amp;VOrç'!I801)</f>
        <v>0</v>
      </c>
      <c r="G772" s="254">
        <f>IF('M&amp;VOrç'!J801="","",'M&amp;VOrç'!J801)</f>
        <v>0</v>
      </c>
      <c r="H772" s="19">
        <f t="shared" si="123"/>
        <v>0</v>
      </c>
      <c r="I772" s="18"/>
      <c r="J772" s="18"/>
      <c r="K772" s="19">
        <f t="shared" si="124"/>
        <v>0</v>
      </c>
    </row>
    <row r="773" spans="2:11" ht="15" customHeight="1" x14ac:dyDescent="0.35">
      <c r="B773" s="38">
        <v>28</v>
      </c>
      <c r="C773" s="436" t="str">
        <f>IF('M&amp;VOrç'!C802="","",'M&amp;VOrç'!C802)</f>
        <v/>
      </c>
      <c r="D773" s="438" t="str">
        <f>IF('M&amp;VOrç'!G802="","",'M&amp;VOrç'!G802)</f>
        <v/>
      </c>
      <c r="E773" s="437" t="str">
        <f>IF('M&amp;VOrç'!H802="","",'M&amp;VOrç'!H802)</f>
        <v/>
      </c>
      <c r="F773" s="453">
        <f>IF('M&amp;VOrç'!I802="","",'M&amp;VOrç'!I802)</f>
        <v>0</v>
      </c>
      <c r="G773" s="254">
        <f>IF('M&amp;VOrç'!J802="","",'M&amp;VOrç'!J802)</f>
        <v>0</v>
      </c>
      <c r="H773" s="19">
        <f t="shared" si="123"/>
        <v>0</v>
      </c>
      <c r="I773" s="18"/>
      <c r="J773" s="18"/>
      <c r="K773" s="19">
        <f t="shared" si="124"/>
        <v>0</v>
      </c>
    </row>
    <row r="774" spans="2:11" ht="15" customHeight="1" x14ac:dyDescent="0.35">
      <c r="B774" s="38">
        <v>29</v>
      </c>
      <c r="C774" s="436" t="str">
        <f>IF('M&amp;VOrç'!C803="","",'M&amp;VOrç'!C803)</f>
        <v/>
      </c>
      <c r="D774" s="438" t="str">
        <f>IF('M&amp;VOrç'!G803="","",'M&amp;VOrç'!G803)</f>
        <v/>
      </c>
      <c r="E774" s="437" t="str">
        <f>IF('M&amp;VOrç'!H803="","",'M&amp;VOrç'!H803)</f>
        <v/>
      </c>
      <c r="F774" s="453">
        <f>IF('M&amp;VOrç'!I803="","",'M&amp;VOrç'!I803)</f>
        <v>0</v>
      </c>
      <c r="G774" s="254">
        <f>IF('M&amp;VOrç'!J803="","",'M&amp;VOrç'!J803)</f>
        <v>0</v>
      </c>
      <c r="H774" s="19">
        <f t="shared" si="123"/>
        <v>0</v>
      </c>
      <c r="I774" s="18"/>
      <c r="J774" s="18"/>
      <c r="K774" s="19">
        <f t="shared" si="124"/>
        <v>0</v>
      </c>
    </row>
    <row r="775" spans="2:11" ht="15" customHeight="1" x14ac:dyDescent="0.35">
      <c r="B775" s="38">
        <v>30</v>
      </c>
      <c r="C775" s="436" t="str">
        <f>IF('M&amp;VOrç'!C804="","",'M&amp;VOrç'!C804)</f>
        <v/>
      </c>
      <c r="D775" s="438" t="str">
        <f>IF('M&amp;VOrç'!G804="","",'M&amp;VOrç'!G804)</f>
        <v/>
      </c>
      <c r="E775" s="437" t="str">
        <f>IF('M&amp;VOrç'!H804="","",'M&amp;VOrç'!H804)</f>
        <v/>
      </c>
      <c r="F775" s="453">
        <f>IF('M&amp;VOrç'!I804="","",'M&amp;VOrç'!I804)</f>
        <v>0</v>
      </c>
      <c r="G775" s="254">
        <f>IF('M&amp;VOrç'!J804="","",'M&amp;VOrç'!J804)</f>
        <v>0</v>
      </c>
      <c r="H775" s="19">
        <f t="shared" si="123"/>
        <v>0</v>
      </c>
      <c r="I775" s="18"/>
      <c r="J775" s="18"/>
      <c r="K775" s="19">
        <f t="shared" si="124"/>
        <v>0</v>
      </c>
    </row>
    <row r="776" spans="2:11" ht="15" customHeight="1" x14ac:dyDescent="0.35">
      <c r="B776" s="38">
        <v>31</v>
      </c>
      <c r="C776" s="436" t="str">
        <f>IF('M&amp;VOrç'!C805="","",'M&amp;VOrç'!C805)</f>
        <v/>
      </c>
      <c r="D776" s="438" t="str">
        <f>IF('M&amp;VOrç'!G805="","",'M&amp;VOrç'!G805)</f>
        <v/>
      </c>
      <c r="E776" s="437" t="str">
        <f>IF('M&amp;VOrç'!H805="","",'M&amp;VOrç'!H805)</f>
        <v/>
      </c>
      <c r="F776" s="453">
        <f>IF('M&amp;VOrç'!I805="","",'M&amp;VOrç'!I805)</f>
        <v>0</v>
      </c>
      <c r="G776" s="254">
        <f>IF('M&amp;VOrç'!J805="","",'M&amp;VOrç'!J805)</f>
        <v>0</v>
      </c>
      <c r="H776" s="19">
        <f t="shared" si="123"/>
        <v>0</v>
      </c>
      <c r="I776" s="18"/>
      <c r="J776" s="18"/>
      <c r="K776" s="19">
        <f t="shared" si="124"/>
        <v>0</v>
      </c>
    </row>
    <row r="777" spans="2:11" ht="15" customHeight="1" x14ac:dyDescent="0.35">
      <c r="B777" s="38">
        <v>32</v>
      </c>
      <c r="C777" s="436" t="str">
        <f>IF('M&amp;VOrç'!C806="","",'M&amp;VOrç'!C806)</f>
        <v/>
      </c>
      <c r="D777" s="438" t="str">
        <f>IF('M&amp;VOrç'!G806="","",'M&amp;VOrç'!G806)</f>
        <v/>
      </c>
      <c r="E777" s="437" t="str">
        <f>IF('M&amp;VOrç'!H806="","",'M&amp;VOrç'!H806)</f>
        <v/>
      </c>
      <c r="F777" s="453">
        <f>IF('M&amp;VOrç'!I806="","",'M&amp;VOrç'!I806)</f>
        <v>0</v>
      </c>
      <c r="G777" s="254">
        <f>IF('M&amp;VOrç'!J806="","",'M&amp;VOrç'!J806)</f>
        <v>0</v>
      </c>
      <c r="H777" s="19">
        <f t="shared" ref="H777:H794" si="125">K777-I777-J777</f>
        <v>0</v>
      </c>
      <c r="I777" s="18"/>
      <c r="J777" s="18"/>
      <c r="K777" s="19">
        <f t="shared" ref="K777:K794" si="126">F777*G777</f>
        <v>0</v>
      </c>
    </row>
    <row r="778" spans="2:11" ht="15" customHeight="1" x14ac:dyDescent="0.35">
      <c r="B778" s="38">
        <v>33</v>
      </c>
      <c r="C778" s="436" t="str">
        <f>IF('M&amp;VOrç'!C807="","",'M&amp;VOrç'!C807)</f>
        <v/>
      </c>
      <c r="D778" s="438" t="str">
        <f>IF('M&amp;VOrç'!G807="","",'M&amp;VOrç'!G807)</f>
        <v/>
      </c>
      <c r="E778" s="437" t="str">
        <f>IF('M&amp;VOrç'!H807="","",'M&amp;VOrç'!H807)</f>
        <v/>
      </c>
      <c r="F778" s="453">
        <f>IF('M&amp;VOrç'!I807="","",'M&amp;VOrç'!I807)</f>
        <v>0</v>
      </c>
      <c r="G778" s="254">
        <f>IF('M&amp;VOrç'!J807="","",'M&amp;VOrç'!J807)</f>
        <v>0</v>
      </c>
      <c r="H778" s="19">
        <f t="shared" si="125"/>
        <v>0</v>
      </c>
      <c r="I778" s="18"/>
      <c r="J778" s="18"/>
      <c r="K778" s="19">
        <f t="shared" si="126"/>
        <v>0</v>
      </c>
    </row>
    <row r="779" spans="2:11" ht="15" customHeight="1" x14ac:dyDescent="0.35">
      <c r="B779" s="38">
        <v>34</v>
      </c>
      <c r="C779" s="436" t="str">
        <f>IF('M&amp;VOrç'!C808="","",'M&amp;VOrç'!C808)</f>
        <v/>
      </c>
      <c r="D779" s="438" t="str">
        <f>IF('M&amp;VOrç'!G808="","",'M&amp;VOrç'!G808)</f>
        <v/>
      </c>
      <c r="E779" s="437" t="str">
        <f>IF('M&amp;VOrç'!H808="","",'M&amp;VOrç'!H808)</f>
        <v/>
      </c>
      <c r="F779" s="453">
        <f>IF('M&amp;VOrç'!I808="","",'M&amp;VOrç'!I808)</f>
        <v>0</v>
      </c>
      <c r="G779" s="254">
        <f>IF('M&amp;VOrç'!J808="","",'M&amp;VOrç'!J808)</f>
        <v>0</v>
      </c>
      <c r="H779" s="19">
        <f t="shared" si="125"/>
        <v>0</v>
      </c>
      <c r="I779" s="18"/>
      <c r="J779" s="18"/>
      <c r="K779" s="19">
        <f t="shared" si="126"/>
        <v>0</v>
      </c>
    </row>
    <row r="780" spans="2:11" ht="15" customHeight="1" x14ac:dyDescent="0.35">
      <c r="B780" s="38">
        <v>35</v>
      </c>
      <c r="C780" s="436" t="str">
        <f>IF('M&amp;VOrç'!C809="","",'M&amp;VOrç'!C809)</f>
        <v/>
      </c>
      <c r="D780" s="438" t="str">
        <f>IF('M&amp;VOrç'!G809="","",'M&amp;VOrç'!G809)</f>
        <v/>
      </c>
      <c r="E780" s="437" t="str">
        <f>IF('M&amp;VOrç'!H809="","",'M&amp;VOrç'!H809)</f>
        <v/>
      </c>
      <c r="F780" s="453">
        <f>IF('M&amp;VOrç'!I809="","",'M&amp;VOrç'!I809)</f>
        <v>0</v>
      </c>
      <c r="G780" s="254">
        <f>IF('M&amp;VOrç'!J809="","",'M&amp;VOrç'!J809)</f>
        <v>0</v>
      </c>
      <c r="H780" s="19">
        <f t="shared" si="125"/>
        <v>0</v>
      </c>
      <c r="I780" s="18"/>
      <c r="J780" s="18"/>
      <c r="K780" s="19">
        <f t="shared" si="126"/>
        <v>0</v>
      </c>
    </row>
    <row r="781" spans="2:11" ht="15" customHeight="1" x14ac:dyDescent="0.35">
      <c r="B781" s="38">
        <v>36</v>
      </c>
      <c r="C781" s="436" t="str">
        <f>IF('M&amp;VOrç'!C810="","",'M&amp;VOrç'!C810)</f>
        <v/>
      </c>
      <c r="D781" s="438" t="str">
        <f>IF('M&amp;VOrç'!G810="","",'M&amp;VOrç'!G810)</f>
        <v/>
      </c>
      <c r="E781" s="437" t="str">
        <f>IF('M&amp;VOrç'!H810="","",'M&amp;VOrç'!H810)</f>
        <v/>
      </c>
      <c r="F781" s="453">
        <f>IF('M&amp;VOrç'!I810="","",'M&amp;VOrç'!I810)</f>
        <v>0</v>
      </c>
      <c r="G781" s="254">
        <f>IF('M&amp;VOrç'!J810="","",'M&amp;VOrç'!J810)</f>
        <v>0</v>
      </c>
      <c r="H781" s="19">
        <f t="shared" si="125"/>
        <v>0</v>
      </c>
      <c r="I781" s="18"/>
      <c r="J781" s="18"/>
      <c r="K781" s="19">
        <f t="shared" si="126"/>
        <v>0</v>
      </c>
    </row>
    <row r="782" spans="2:11" ht="15" customHeight="1" x14ac:dyDescent="0.35">
      <c r="B782" s="38">
        <v>37</v>
      </c>
      <c r="C782" s="436" t="str">
        <f>IF('M&amp;VOrç'!C811="","",'M&amp;VOrç'!C811)</f>
        <v/>
      </c>
      <c r="D782" s="438" t="str">
        <f>IF('M&amp;VOrç'!G811="","",'M&amp;VOrç'!G811)</f>
        <v/>
      </c>
      <c r="E782" s="437" t="str">
        <f>IF('M&amp;VOrç'!H811="","",'M&amp;VOrç'!H811)</f>
        <v/>
      </c>
      <c r="F782" s="453">
        <f>IF('M&amp;VOrç'!I811="","",'M&amp;VOrç'!I811)</f>
        <v>0</v>
      </c>
      <c r="G782" s="254">
        <f>IF('M&amp;VOrç'!J811="","",'M&amp;VOrç'!J811)</f>
        <v>0</v>
      </c>
      <c r="H782" s="19">
        <f t="shared" si="125"/>
        <v>0</v>
      </c>
      <c r="I782" s="18"/>
      <c r="J782" s="18"/>
      <c r="K782" s="19">
        <f t="shared" si="126"/>
        <v>0</v>
      </c>
    </row>
    <row r="783" spans="2:11" ht="15" customHeight="1" x14ac:dyDescent="0.35">
      <c r="B783" s="38">
        <v>38</v>
      </c>
      <c r="C783" s="436" t="str">
        <f>IF('M&amp;VOrç'!C812="","",'M&amp;VOrç'!C812)</f>
        <v/>
      </c>
      <c r="D783" s="438" t="str">
        <f>IF('M&amp;VOrç'!G812="","",'M&amp;VOrç'!G812)</f>
        <v/>
      </c>
      <c r="E783" s="437" t="str">
        <f>IF('M&amp;VOrç'!H812="","",'M&amp;VOrç'!H812)</f>
        <v/>
      </c>
      <c r="F783" s="453">
        <f>IF('M&amp;VOrç'!I812="","",'M&amp;VOrç'!I812)</f>
        <v>0</v>
      </c>
      <c r="G783" s="254">
        <f>IF('M&amp;VOrç'!J812="","",'M&amp;VOrç'!J812)</f>
        <v>0</v>
      </c>
      <c r="H783" s="19">
        <f t="shared" si="125"/>
        <v>0</v>
      </c>
      <c r="I783" s="18"/>
      <c r="J783" s="18"/>
      <c r="K783" s="19">
        <f t="shared" si="126"/>
        <v>0</v>
      </c>
    </row>
    <row r="784" spans="2:11" ht="15" customHeight="1" x14ac:dyDescent="0.35">
      <c r="B784" s="38">
        <v>39</v>
      </c>
      <c r="C784" s="436" t="str">
        <f>IF('M&amp;VOrç'!C813="","",'M&amp;VOrç'!C813)</f>
        <v/>
      </c>
      <c r="D784" s="438" t="str">
        <f>IF('M&amp;VOrç'!G813="","",'M&amp;VOrç'!G813)</f>
        <v/>
      </c>
      <c r="E784" s="437" t="str">
        <f>IF('M&amp;VOrç'!H813="","",'M&amp;VOrç'!H813)</f>
        <v/>
      </c>
      <c r="F784" s="453">
        <f>IF('M&amp;VOrç'!I813="","",'M&amp;VOrç'!I813)</f>
        <v>0</v>
      </c>
      <c r="G784" s="254">
        <f>IF('M&amp;VOrç'!J813="","",'M&amp;VOrç'!J813)</f>
        <v>0</v>
      </c>
      <c r="H784" s="19">
        <f t="shared" si="125"/>
        <v>0</v>
      </c>
      <c r="I784" s="18"/>
      <c r="J784" s="18"/>
      <c r="K784" s="19">
        <f t="shared" si="126"/>
        <v>0</v>
      </c>
    </row>
    <row r="785" spans="2:11" ht="15" customHeight="1" x14ac:dyDescent="0.35">
      <c r="B785" s="38">
        <v>40</v>
      </c>
      <c r="C785" s="436" t="str">
        <f>IF('M&amp;VOrç'!C814="","",'M&amp;VOrç'!C814)</f>
        <v/>
      </c>
      <c r="D785" s="438" t="str">
        <f>IF('M&amp;VOrç'!G814="","",'M&amp;VOrç'!G814)</f>
        <v/>
      </c>
      <c r="E785" s="437" t="str">
        <f>IF('M&amp;VOrç'!H814="","",'M&amp;VOrç'!H814)</f>
        <v/>
      </c>
      <c r="F785" s="453">
        <f>IF('M&amp;VOrç'!I814="","",'M&amp;VOrç'!I814)</f>
        <v>0</v>
      </c>
      <c r="G785" s="254">
        <f>IF('M&amp;VOrç'!J814="","",'M&amp;VOrç'!J814)</f>
        <v>0</v>
      </c>
      <c r="H785" s="19">
        <f t="shared" si="125"/>
        <v>0</v>
      </c>
      <c r="I785" s="18"/>
      <c r="J785" s="18"/>
      <c r="K785" s="19">
        <f t="shared" si="126"/>
        <v>0</v>
      </c>
    </row>
    <row r="786" spans="2:11" ht="15" customHeight="1" x14ac:dyDescent="0.35">
      <c r="B786" s="38">
        <v>41</v>
      </c>
      <c r="C786" s="436" t="str">
        <f>IF('M&amp;VOrç'!C815="","",'M&amp;VOrç'!C815)</f>
        <v/>
      </c>
      <c r="D786" s="438" t="str">
        <f>IF('M&amp;VOrç'!G815="","",'M&amp;VOrç'!G815)</f>
        <v/>
      </c>
      <c r="E786" s="437" t="str">
        <f>IF('M&amp;VOrç'!H815="","",'M&amp;VOrç'!H815)</f>
        <v/>
      </c>
      <c r="F786" s="453">
        <f>IF('M&amp;VOrç'!I815="","",'M&amp;VOrç'!I815)</f>
        <v>0</v>
      </c>
      <c r="G786" s="254">
        <f>IF('M&amp;VOrç'!J815="","",'M&amp;VOrç'!J815)</f>
        <v>0</v>
      </c>
      <c r="H786" s="19">
        <f t="shared" si="125"/>
        <v>0</v>
      </c>
      <c r="I786" s="18"/>
      <c r="J786" s="18"/>
      <c r="K786" s="19">
        <f t="shared" si="126"/>
        <v>0</v>
      </c>
    </row>
    <row r="787" spans="2:11" ht="15" customHeight="1" x14ac:dyDescent="0.35">
      <c r="B787" s="38">
        <v>42</v>
      </c>
      <c r="C787" s="436" t="str">
        <f>IF('M&amp;VOrç'!C816="","",'M&amp;VOrç'!C816)</f>
        <v/>
      </c>
      <c r="D787" s="438" t="str">
        <f>IF('M&amp;VOrç'!G816="","",'M&amp;VOrç'!G816)</f>
        <v/>
      </c>
      <c r="E787" s="437" t="str">
        <f>IF('M&amp;VOrç'!H816="","",'M&amp;VOrç'!H816)</f>
        <v/>
      </c>
      <c r="F787" s="453">
        <f>IF('M&amp;VOrç'!I816="","",'M&amp;VOrç'!I816)</f>
        <v>0</v>
      </c>
      <c r="G787" s="254">
        <f>IF('M&amp;VOrç'!J816="","",'M&amp;VOrç'!J816)</f>
        <v>0</v>
      </c>
      <c r="H787" s="19">
        <f t="shared" si="125"/>
        <v>0</v>
      </c>
      <c r="I787" s="18"/>
      <c r="J787" s="18"/>
      <c r="K787" s="19">
        <f t="shared" si="126"/>
        <v>0</v>
      </c>
    </row>
    <row r="788" spans="2:11" ht="15" customHeight="1" x14ac:dyDescent="0.35">
      <c r="B788" s="38">
        <v>43</v>
      </c>
      <c r="C788" s="436" t="str">
        <f>IF('M&amp;VOrç'!C817="","",'M&amp;VOrç'!C817)</f>
        <v/>
      </c>
      <c r="D788" s="438" t="str">
        <f>IF('M&amp;VOrç'!G817="","",'M&amp;VOrç'!G817)</f>
        <v/>
      </c>
      <c r="E788" s="437" t="str">
        <f>IF('M&amp;VOrç'!H817="","",'M&amp;VOrç'!H817)</f>
        <v/>
      </c>
      <c r="F788" s="453">
        <f>IF('M&amp;VOrç'!I817="","",'M&amp;VOrç'!I817)</f>
        <v>0</v>
      </c>
      <c r="G788" s="254">
        <f>IF('M&amp;VOrç'!J817="","",'M&amp;VOrç'!J817)</f>
        <v>0</v>
      </c>
      <c r="H788" s="19">
        <f t="shared" si="125"/>
        <v>0</v>
      </c>
      <c r="I788" s="18"/>
      <c r="J788" s="18"/>
      <c r="K788" s="19">
        <f t="shared" si="126"/>
        <v>0</v>
      </c>
    </row>
    <row r="789" spans="2:11" ht="15" customHeight="1" x14ac:dyDescent="0.35">
      <c r="B789" s="38">
        <v>44</v>
      </c>
      <c r="C789" s="436" t="str">
        <f>IF('M&amp;VOrç'!C818="","",'M&amp;VOrç'!C818)</f>
        <v/>
      </c>
      <c r="D789" s="438" t="str">
        <f>IF('M&amp;VOrç'!G818="","",'M&amp;VOrç'!G818)</f>
        <v/>
      </c>
      <c r="E789" s="437" t="str">
        <f>IF('M&amp;VOrç'!H818="","",'M&amp;VOrç'!H818)</f>
        <v/>
      </c>
      <c r="F789" s="453">
        <f>IF('M&amp;VOrç'!I818="","",'M&amp;VOrç'!I818)</f>
        <v>0</v>
      </c>
      <c r="G789" s="254">
        <f>IF('M&amp;VOrç'!J818="","",'M&amp;VOrç'!J818)</f>
        <v>0</v>
      </c>
      <c r="H789" s="19">
        <f t="shared" si="125"/>
        <v>0</v>
      </c>
      <c r="I789" s="18"/>
      <c r="J789" s="18"/>
      <c r="K789" s="19">
        <f t="shared" si="126"/>
        <v>0</v>
      </c>
    </row>
    <row r="790" spans="2:11" ht="15" customHeight="1" x14ac:dyDescent="0.35">
      <c r="B790" s="38">
        <v>45</v>
      </c>
      <c r="C790" s="436" t="str">
        <f>IF('M&amp;VOrç'!C819="","",'M&amp;VOrç'!C819)</f>
        <v/>
      </c>
      <c r="D790" s="438" t="str">
        <f>IF('M&amp;VOrç'!G819="","",'M&amp;VOrç'!G819)</f>
        <v/>
      </c>
      <c r="E790" s="437" t="str">
        <f>IF('M&amp;VOrç'!H819="","",'M&amp;VOrç'!H819)</f>
        <v/>
      </c>
      <c r="F790" s="453">
        <f>IF('M&amp;VOrç'!I819="","",'M&amp;VOrç'!I819)</f>
        <v>0</v>
      </c>
      <c r="G790" s="254">
        <f>IF('M&amp;VOrç'!J819="","",'M&amp;VOrç'!J819)</f>
        <v>0</v>
      </c>
      <c r="H790" s="19">
        <f t="shared" si="125"/>
        <v>0</v>
      </c>
      <c r="I790" s="18"/>
      <c r="J790" s="18"/>
      <c r="K790" s="19">
        <f t="shared" si="126"/>
        <v>0</v>
      </c>
    </row>
    <row r="791" spans="2:11" ht="15" customHeight="1" x14ac:dyDescent="0.35">
      <c r="B791" s="38">
        <v>46</v>
      </c>
      <c r="C791" s="436" t="str">
        <f>IF('M&amp;VOrç'!C820="","",'M&amp;VOrç'!C820)</f>
        <v/>
      </c>
      <c r="D791" s="438" t="str">
        <f>IF('M&amp;VOrç'!G820="","",'M&amp;VOrç'!G820)</f>
        <v/>
      </c>
      <c r="E791" s="437" t="str">
        <f>IF('M&amp;VOrç'!H820="","",'M&amp;VOrç'!H820)</f>
        <v/>
      </c>
      <c r="F791" s="453">
        <f>IF('M&amp;VOrç'!I820="","",'M&amp;VOrç'!I820)</f>
        <v>0</v>
      </c>
      <c r="G791" s="254">
        <f>IF('M&amp;VOrç'!J820="","",'M&amp;VOrç'!J820)</f>
        <v>0</v>
      </c>
      <c r="H791" s="19">
        <f t="shared" si="125"/>
        <v>0</v>
      </c>
      <c r="I791" s="18"/>
      <c r="J791" s="18"/>
      <c r="K791" s="19">
        <f t="shared" si="126"/>
        <v>0</v>
      </c>
    </row>
    <row r="792" spans="2:11" ht="15" customHeight="1" x14ac:dyDescent="0.35">
      <c r="B792" s="38">
        <v>47</v>
      </c>
      <c r="C792" s="436" t="str">
        <f>IF('M&amp;VOrç'!C821="","",'M&amp;VOrç'!C821)</f>
        <v/>
      </c>
      <c r="D792" s="438" t="str">
        <f>IF('M&amp;VOrç'!G821="","",'M&amp;VOrç'!G821)</f>
        <v/>
      </c>
      <c r="E792" s="437" t="str">
        <f>IF('M&amp;VOrç'!H821="","",'M&amp;VOrç'!H821)</f>
        <v/>
      </c>
      <c r="F792" s="453">
        <f>IF('M&amp;VOrç'!I821="","",'M&amp;VOrç'!I821)</f>
        <v>0</v>
      </c>
      <c r="G792" s="254">
        <f>IF('M&amp;VOrç'!J821="","",'M&amp;VOrç'!J821)</f>
        <v>0</v>
      </c>
      <c r="H792" s="19">
        <f t="shared" si="125"/>
        <v>0</v>
      </c>
      <c r="I792" s="18"/>
      <c r="J792" s="18"/>
      <c r="K792" s="19">
        <f t="shared" si="126"/>
        <v>0</v>
      </c>
    </row>
    <row r="793" spans="2:11" ht="15" customHeight="1" x14ac:dyDescent="0.35">
      <c r="B793" s="38">
        <v>48</v>
      </c>
      <c r="C793" s="436" t="str">
        <f>IF('M&amp;VOrç'!C822="","",'M&amp;VOrç'!C822)</f>
        <v/>
      </c>
      <c r="D793" s="438" t="str">
        <f>IF('M&amp;VOrç'!G822="","",'M&amp;VOrç'!G822)</f>
        <v/>
      </c>
      <c r="E793" s="437" t="str">
        <f>IF('M&amp;VOrç'!H822="","",'M&amp;VOrç'!H822)</f>
        <v/>
      </c>
      <c r="F793" s="453">
        <f>IF('M&amp;VOrç'!I822="","",'M&amp;VOrç'!I822)</f>
        <v>0</v>
      </c>
      <c r="G793" s="254">
        <f>IF('M&amp;VOrç'!J822="","",'M&amp;VOrç'!J822)</f>
        <v>0</v>
      </c>
      <c r="H793" s="19">
        <f t="shared" si="125"/>
        <v>0</v>
      </c>
      <c r="I793" s="18"/>
      <c r="J793" s="18"/>
      <c r="K793" s="19">
        <f t="shared" si="126"/>
        <v>0</v>
      </c>
    </row>
    <row r="794" spans="2:11" ht="15" customHeight="1" x14ac:dyDescent="0.35">
      <c r="B794" s="38">
        <v>49</v>
      </c>
      <c r="C794" s="436" t="str">
        <f>IF('M&amp;VOrç'!C823="","",'M&amp;VOrç'!C823)</f>
        <v/>
      </c>
      <c r="D794" s="438" t="str">
        <f>IF('M&amp;VOrç'!G823="","",'M&amp;VOrç'!G823)</f>
        <v/>
      </c>
      <c r="E794" s="437" t="str">
        <f>IF('M&amp;VOrç'!H823="","",'M&amp;VOrç'!H823)</f>
        <v/>
      </c>
      <c r="F794" s="453">
        <f>IF('M&amp;VOrç'!I823="","",'M&amp;VOrç'!I823)</f>
        <v>0</v>
      </c>
      <c r="G794" s="254">
        <f>IF('M&amp;VOrç'!J823="","",'M&amp;VOrç'!J823)</f>
        <v>0</v>
      </c>
      <c r="H794" s="19">
        <f t="shared" si="125"/>
        <v>0</v>
      </c>
      <c r="I794" s="18"/>
      <c r="J794" s="18"/>
      <c r="K794" s="19">
        <f t="shared" si="126"/>
        <v>0</v>
      </c>
    </row>
    <row r="795" spans="2:11" ht="15" customHeight="1" x14ac:dyDescent="0.35">
      <c r="B795" s="38">
        <v>50</v>
      </c>
      <c r="C795" s="436" t="str">
        <f>IF('M&amp;VOrç'!C824="","",'M&amp;VOrç'!C824)</f>
        <v/>
      </c>
      <c r="D795" s="438" t="str">
        <f>IF('M&amp;VOrç'!G824="","",'M&amp;VOrç'!G824)</f>
        <v/>
      </c>
      <c r="E795" s="437" t="str">
        <f>IF('M&amp;VOrç'!H824="","",'M&amp;VOrç'!H824)</f>
        <v/>
      </c>
      <c r="F795" s="453">
        <f>IF('M&amp;VOrç'!I824="","",'M&amp;VOrç'!I824)</f>
        <v>0</v>
      </c>
      <c r="G795" s="254">
        <f>IF('M&amp;VOrç'!J824="","",'M&amp;VOrç'!J824)</f>
        <v>0</v>
      </c>
      <c r="H795" s="19">
        <f t="shared" si="117"/>
        <v>0</v>
      </c>
      <c r="I795" s="18"/>
      <c r="J795" s="18"/>
      <c r="K795" s="19">
        <f t="shared" si="118"/>
        <v>0</v>
      </c>
    </row>
    <row r="796" spans="2:11" s="67" customFormat="1" ht="15" customHeight="1" x14ac:dyDescent="0.35">
      <c r="B796" s="69"/>
      <c r="C796" s="74" t="s">
        <v>719</v>
      </c>
      <c r="D796" s="74"/>
      <c r="E796" s="74"/>
      <c r="F796" s="74"/>
      <c r="G796" s="73"/>
      <c r="H796" s="624">
        <f>SUM(H746:H795)</f>
        <v>0</v>
      </c>
      <c r="I796" s="134">
        <f>SUM(I746:I795)</f>
        <v>0</v>
      </c>
      <c r="J796" s="134">
        <f>SUM(J746:J795)</f>
        <v>0</v>
      </c>
      <c r="K796" s="134">
        <f>SUM(K746:K795)</f>
        <v>0</v>
      </c>
    </row>
    <row r="797" spans="2:11" ht="15" customHeight="1" x14ac:dyDescent="0.35">
      <c r="B797" s="442" t="s">
        <v>702</v>
      </c>
      <c r="C797" s="443"/>
      <c r="D797" s="443"/>
      <c r="E797" s="443"/>
      <c r="F797" s="443"/>
      <c r="G797" s="459"/>
      <c r="H797" s="444" t="s">
        <v>99</v>
      </c>
      <c r="I797" s="444"/>
      <c r="J797" s="444"/>
      <c r="K797" s="444"/>
    </row>
    <row r="798" spans="2:11" ht="15" customHeight="1" x14ac:dyDescent="0.35">
      <c r="B798" s="446"/>
      <c r="C798" s="447" t="s">
        <v>95</v>
      </c>
      <c r="D798" s="435" t="s">
        <v>135</v>
      </c>
      <c r="E798" s="435" t="s">
        <v>131</v>
      </c>
      <c r="F798" s="435" t="s">
        <v>130</v>
      </c>
      <c r="G798" s="435" t="s">
        <v>106</v>
      </c>
      <c r="H798" s="435" t="s">
        <v>383</v>
      </c>
      <c r="I798" s="246" t="s">
        <v>137</v>
      </c>
      <c r="J798" s="246" t="s">
        <v>138</v>
      </c>
      <c r="K798" s="247" t="s">
        <v>132</v>
      </c>
    </row>
    <row r="799" spans="2:11" ht="15" customHeight="1" x14ac:dyDescent="0.35">
      <c r="B799" s="38">
        <v>1</v>
      </c>
      <c r="C799" s="436" t="str">
        <f>IF('M&amp;VOrç'!C827="","",'M&amp;VOrç'!C827)</f>
        <v/>
      </c>
      <c r="D799" s="438" t="str">
        <f>IF('M&amp;VOrç'!G827="","",'M&amp;VOrç'!G827)</f>
        <v/>
      </c>
      <c r="E799" s="437" t="str">
        <f>IF('M&amp;VOrç'!H827="","",'M&amp;VOrç'!H827)</f>
        <v/>
      </c>
      <c r="F799" s="453">
        <f>IF('M&amp;VOrç'!I827="","",'M&amp;VOrç'!I827)</f>
        <v>0</v>
      </c>
      <c r="G799" s="254">
        <f>IF('M&amp;VOrç'!J827="","",'M&amp;VOrç'!J827)</f>
        <v>0</v>
      </c>
      <c r="H799" s="19">
        <f>K799-I799-J799</f>
        <v>0</v>
      </c>
      <c r="I799" s="18"/>
      <c r="J799" s="18"/>
      <c r="K799" s="19">
        <f>F799*G799</f>
        <v>0</v>
      </c>
    </row>
    <row r="800" spans="2:11" ht="15" customHeight="1" x14ac:dyDescent="0.35">
      <c r="B800" s="38">
        <v>2</v>
      </c>
      <c r="C800" s="436" t="str">
        <f>IF('M&amp;VOrç'!C828="","",'M&amp;VOrç'!C828)</f>
        <v/>
      </c>
      <c r="D800" s="438" t="str">
        <f>IF('M&amp;VOrç'!G828="","",'M&amp;VOrç'!G828)</f>
        <v/>
      </c>
      <c r="E800" s="437" t="str">
        <f>IF('M&amp;VOrç'!H828="","",'M&amp;VOrç'!H828)</f>
        <v/>
      </c>
      <c r="F800" s="453">
        <f>IF('M&amp;VOrç'!I828="","",'M&amp;VOrç'!I828)</f>
        <v>0</v>
      </c>
      <c r="G800" s="254">
        <f>IF('M&amp;VOrç'!J828="","",'M&amp;VOrç'!J828)</f>
        <v>0</v>
      </c>
      <c r="H800" s="19">
        <f t="shared" ref="H800:H848" si="127">K800-I800-J800</f>
        <v>0</v>
      </c>
      <c r="I800" s="18"/>
      <c r="J800" s="18"/>
      <c r="K800" s="19">
        <f t="shared" ref="K800:K848" si="128">F800*G800</f>
        <v>0</v>
      </c>
    </row>
    <row r="801" spans="2:11" ht="15" customHeight="1" x14ac:dyDescent="0.35">
      <c r="B801" s="38">
        <v>3</v>
      </c>
      <c r="C801" s="436" t="str">
        <f>IF('M&amp;VOrç'!C829="","",'M&amp;VOrç'!C829)</f>
        <v/>
      </c>
      <c r="D801" s="438" t="str">
        <f>IF('M&amp;VOrç'!G829="","",'M&amp;VOrç'!G829)</f>
        <v/>
      </c>
      <c r="E801" s="437" t="str">
        <f>IF('M&amp;VOrç'!H829="","",'M&amp;VOrç'!H829)</f>
        <v/>
      </c>
      <c r="F801" s="453">
        <f>IF('M&amp;VOrç'!I829="","",'M&amp;VOrç'!I829)</f>
        <v>0</v>
      </c>
      <c r="G801" s="254">
        <f>IF('M&amp;VOrç'!J829="","",'M&amp;VOrç'!J829)</f>
        <v>0</v>
      </c>
      <c r="H801" s="19">
        <f t="shared" si="127"/>
        <v>0</v>
      </c>
      <c r="I801" s="18"/>
      <c r="J801" s="18"/>
      <c r="K801" s="19">
        <f t="shared" si="128"/>
        <v>0</v>
      </c>
    </row>
    <row r="802" spans="2:11" ht="15" customHeight="1" x14ac:dyDescent="0.35">
      <c r="B802" s="38">
        <v>4</v>
      </c>
      <c r="C802" s="436" t="str">
        <f>IF('M&amp;VOrç'!C830="","",'M&amp;VOrç'!C830)</f>
        <v/>
      </c>
      <c r="D802" s="438" t="str">
        <f>IF('M&amp;VOrç'!G830="","",'M&amp;VOrç'!G830)</f>
        <v/>
      </c>
      <c r="E802" s="437" t="str">
        <f>IF('M&amp;VOrç'!H830="","",'M&amp;VOrç'!H830)</f>
        <v/>
      </c>
      <c r="F802" s="453">
        <f>IF('M&amp;VOrç'!I830="","",'M&amp;VOrç'!I830)</f>
        <v>0</v>
      </c>
      <c r="G802" s="254">
        <f>IF('M&amp;VOrç'!J830="","",'M&amp;VOrç'!J830)</f>
        <v>0</v>
      </c>
      <c r="H802" s="19">
        <f t="shared" si="127"/>
        <v>0</v>
      </c>
      <c r="I802" s="18"/>
      <c r="J802" s="18"/>
      <c r="K802" s="19">
        <f t="shared" si="128"/>
        <v>0</v>
      </c>
    </row>
    <row r="803" spans="2:11" ht="15" customHeight="1" x14ac:dyDescent="0.35">
      <c r="B803" s="38">
        <v>5</v>
      </c>
      <c r="C803" s="436" t="str">
        <f>IF('M&amp;VOrç'!C831="","",'M&amp;VOrç'!C831)</f>
        <v/>
      </c>
      <c r="D803" s="438" t="str">
        <f>IF('M&amp;VOrç'!G831="","",'M&amp;VOrç'!G831)</f>
        <v/>
      </c>
      <c r="E803" s="437" t="str">
        <f>IF('M&amp;VOrç'!H831="","",'M&amp;VOrç'!H831)</f>
        <v/>
      </c>
      <c r="F803" s="453">
        <f>IF('M&amp;VOrç'!I831="","",'M&amp;VOrç'!I831)</f>
        <v>0</v>
      </c>
      <c r="G803" s="254">
        <f>IF('M&amp;VOrç'!J831="","",'M&amp;VOrç'!J831)</f>
        <v>0</v>
      </c>
      <c r="H803" s="19">
        <f t="shared" si="127"/>
        <v>0</v>
      </c>
      <c r="I803" s="18"/>
      <c r="J803" s="18"/>
      <c r="K803" s="19">
        <f t="shared" si="128"/>
        <v>0</v>
      </c>
    </row>
    <row r="804" spans="2:11" ht="15" customHeight="1" x14ac:dyDescent="0.35">
      <c r="B804" s="38">
        <v>6</v>
      </c>
      <c r="C804" s="436" t="str">
        <f>IF('M&amp;VOrç'!C832="","",'M&amp;VOrç'!C832)</f>
        <v/>
      </c>
      <c r="D804" s="438" t="str">
        <f>IF('M&amp;VOrç'!G832="","",'M&amp;VOrç'!G832)</f>
        <v/>
      </c>
      <c r="E804" s="437" t="str">
        <f>IF('M&amp;VOrç'!H832="","",'M&amp;VOrç'!H832)</f>
        <v/>
      </c>
      <c r="F804" s="453">
        <f>IF('M&amp;VOrç'!I832="","",'M&amp;VOrç'!I832)</f>
        <v>0</v>
      </c>
      <c r="G804" s="254">
        <f>IF('M&amp;VOrç'!J832="","",'M&amp;VOrç'!J832)</f>
        <v>0</v>
      </c>
      <c r="H804" s="19">
        <f t="shared" si="127"/>
        <v>0</v>
      </c>
      <c r="I804" s="18"/>
      <c r="J804" s="18"/>
      <c r="K804" s="19">
        <f t="shared" si="128"/>
        <v>0</v>
      </c>
    </row>
    <row r="805" spans="2:11" ht="15" customHeight="1" x14ac:dyDescent="0.35">
      <c r="B805" s="38">
        <v>7</v>
      </c>
      <c r="C805" s="436" t="str">
        <f>IF('M&amp;VOrç'!C833="","",'M&amp;VOrç'!C833)</f>
        <v/>
      </c>
      <c r="D805" s="438" t="str">
        <f>IF('M&amp;VOrç'!G833="","",'M&amp;VOrç'!G833)</f>
        <v/>
      </c>
      <c r="E805" s="437" t="str">
        <f>IF('M&amp;VOrç'!H833="","",'M&amp;VOrç'!H833)</f>
        <v/>
      </c>
      <c r="F805" s="453">
        <f>IF('M&amp;VOrç'!I833="","",'M&amp;VOrç'!I833)</f>
        <v>0</v>
      </c>
      <c r="G805" s="254">
        <f>IF('M&amp;VOrç'!J833="","",'M&amp;VOrç'!J833)</f>
        <v>0</v>
      </c>
      <c r="H805" s="19">
        <f t="shared" si="127"/>
        <v>0</v>
      </c>
      <c r="I805" s="18"/>
      <c r="J805" s="18"/>
      <c r="K805" s="19">
        <f t="shared" si="128"/>
        <v>0</v>
      </c>
    </row>
    <row r="806" spans="2:11" ht="15" customHeight="1" x14ac:dyDescent="0.35">
      <c r="B806" s="38">
        <v>8</v>
      </c>
      <c r="C806" s="436" t="str">
        <f>IF('M&amp;VOrç'!C834="","",'M&amp;VOrç'!C834)</f>
        <v/>
      </c>
      <c r="D806" s="438" t="str">
        <f>IF('M&amp;VOrç'!G834="","",'M&amp;VOrç'!G834)</f>
        <v/>
      </c>
      <c r="E806" s="437" t="str">
        <f>IF('M&amp;VOrç'!H834="","",'M&amp;VOrç'!H834)</f>
        <v/>
      </c>
      <c r="F806" s="453">
        <f>IF('M&amp;VOrç'!I834="","",'M&amp;VOrç'!I834)</f>
        <v>0</v>
      </c>
      <c r="G806" s="254">
        <f>IF('M&amp;VOrç'!J834="","",'M&amp;VOrç'!J834)</f>
        <v>0</v>
      </c>
      <c r="H806" s="19">
        <f t="shared" ref="H806:H810" si="129">K806-I806-J806</f>
        <v>0</v>
      </c>
      <c r="I806" s="18"/>
      <c r="J806" s="18"/>
      <c r="K806" s="19">
        <f t="shared" ref="K806:K810" si="130">F806*G806</f>
        <v>0</v>
      </c>
    </row>
    <row r="807" spans="2:11" ht="15" customHeight="1" x14ac:dyDescent="0.35">
      <c r="B807" s="38">
        <v>9</v>
      </c>
      <c r="C807" s="436" t="str">
        <f>IF('M&amp;VOrç'!C835="","",'M&amp;VOrç'!C835)</f>
        <v/>
      </c>
      <c r="D807" s="438" t="str">
        <f>IF('M&amp;VOrç'!G835="","",'M&amp;VOrç'!G835)</f>
        <v/>
      </c>
      <c r="E807" s="437" t="str">
        <f>IF('M&amp;VOrç'!H835="","",'M&amp;VOrç'!H835)</f>
        <v/>
      </c>
      <c r="F807" s="453">
        <f>IF('M&amp;VOrç'!I835="","",'M&amp;VOrç'!I835)</f>
        <v>0</v>
      </c>
      <c r="G807" s="254">
        <f>IF('M&amp;VOrç'!J835="","",'M&amp;VOrç'!J835)</f>
        <v>0</v>
      </c>
      <c r="H807" s="19">
        <f t="shared" si="129"/>
        <v>0</v>
      </c>
      <c r="I807" s="18"/>
      <c r="J807" s="18"/>
      <c r="K807" s="19">
        <f t="shared" si="130"/>
        <v>0</v>
      </c>
    </row>
    <row r="808" spans="2:11" ht="15" customHeight="1" x14ac:dyDescent="0.35">
      <c r="B808" s="38">
        <v>10</v>
      </c>
      <c r="C808" s="436" t="str">
        <f>IF('M&amp;VOrç'!C836="","",'M&amp;VOrç'!C836)</f>
        <v/>
      </c>
      <c r="D808" s="438" t="str">
        <f>IF('M&amp;VOrç'!G836="","",'M&amp;VOrç'!G836)</f>
        <v/>
      </c>
      <c r="E808" s="437" t="str">
        <f>IF('M&amp;VOrç'!H836="","",'M&amp;VOrç'!H836)</f>
        <v/>
      </c>
      <c r="F808" s="453">
        <f>IF('M&amp;VOrç'!I836="","",'M&amp;VOrç'!I836)</f>
        <v>0</v>
      </c>
      <c r="G808" s="254">
        <f>IF('M&amp;VOrç'!J836="","",'M&amp;VOrç'!J836)</f>
        <v>0</v>
      </c>
      <c r="H808" s="19">
        <f t="shared" si="129"/>
        <v>0</v>
      </c>
      <c r="I808" s="18"/>
      <c r="J808" s="18"/>
      <c r="K808" s="19">
        <f t="shared" si="130"/>
        <v>0</v>
      </c>
    </row>
    <row r="809" spans="2:11" ht="15" customHeight="1" x14ac:dyDescent="0.35">
      <c r="B809" s="38">
        <v>11</v>
      </c>
      <c r="C809" s="436" t="str">
        <f>IF('M&amp;VOrç'!C837="","",'M&amp;VOrç'!C837)</f>
        <v/>
      </c>
      <c r="D809" s="438" t="str">
        <f>IF('M&amp;VOrç'!G837="","",'M&amp;VOrç'!G837)</f>
        <v/>
      </c>
      <c r="E809" s="437" t="str">
        <f>IF('M&amp;VOrç'!H837="","",'M&amp;VOrç'!H837)</f>
        <v/>
      </c>
      <c r="F809" s="453">
        <f>IF('M&amp;VOrç'!I837="","",'M&amp;VOrç'!I837)</f>
        <v>0</v>
      </c>
      <c r="G809" s="254">
        <f>IF('M&amp;VOrç'!J837="","",'M&amp;VOrç'!J837)</f>
        <v>0</v>
      </c>
      <c r="H809" s="19">
        <f t="shared" si="129"/>
        <v>0</v>
      </c>
      <c r="I809" s="18"/>
      <c r="J809" s="18"/>
      <c r="K809" s="19">
        <f t="shared" si="130"/>
        <v>0</v>
      </c>
    </row>
    <row r="810" spans="2:11" ht="15" customHeight="1" x14ac:dyDescent="0.35">
      <c r="B810" s="38">
        <v>12</v>
      </c>
      <c r="C810" s="436" t="str">
        <f>IF('M&amp;VOrç'!C838="","",'M&amp;VOrç'!C838)</f>
        <v/>
      </c>
      <c r="D810" s="438" t="str">
        <f>IF('M&amp;VOrç'!G838="","",'M&amp;VOrç'!G838)</f>
        <v/>
      </c>
      <c r="E810" s="437" t="str">
        <f>IF('M&amp;VOrç'!H838="","",'M&amp;VOrç'!H838)</f>
        <v/>
      </c>
      <c r="F810" s="453">
        <f>IF('M&amp;VOrç'!I838="","",'M&amp;VOrç'!I838)</f>
        <v>0</v>
      </c>
      <c r="G810" s="254">
        <f>IF('M&amp;VOrç'!J838="","",'M&amp;VOrç'!J838)</f>
        <v>0</v>
      </c>
      <c r="H810" s="19">
        <f t="shared" si="129"/>
        <v>0</v>
      </c>
      <c r="I810" s="18"/>
      <c r="J810" s="18"/>
      <c r="K810" s="19">
        <f t="shared" si="130"/>
        <v>0</v>
      </c>
    </row>
    <row r="811" spans="2:11" ht="15" customHeight="1" x14ac:dyDescent="0.35">
      <c r="B811" s="38">
        <v>13</v>
      </c>
      <c r="C811" s="436" t="str">
        <f>IF('M&amp;VOrç'!C839="","",'M&amp;VOrç'!C839)</f>
        <v/>
      </c>
      <c r="D811" s="438" t="str">
        <f>IF('M&amp;VOrç'!G839="","",'M&amp;VOrç'!G839)</f>
        <v/>
      </c>
      <c r="E811" s="437" t="str">
        <f>IF('M&amp;VOrç'!H839="","",'M&amp;VOrç'!H839)</f>
        <v/>
      </c>
      <c r="F811" s="453">
        <f>IF('M&amp;VOrç'!I839="","",'M&amp;VOrç'!I839)</f>
        <v>0</v>
      </c>
      <c r="G811" s="254">
        <f>IF('M&amp;VOrç'!J839="","",'M&amp;VOrç'!J839)</f>
        <v>0</v>
      </c>
      <c r="H811" s="19">
        <f t="shared" ref="H811:H815" si="131">K811-I811-J811</f>
        <v>0</v>
      </c>
      <c r="I811" s="18"/>
      <c r="J811" s="18"/>
      <c r="K811" s="19">
        <f t="shared" ref="K811:K815" si="132">F811*G811</f>
        <v>0</v>
      </c>
    </row>
    <row r="812" spans="2:11" ht="15" customHeight="1" x14ac:dyDescent="0.35">
      <c r="B812" s="38">
        <v>14</v>
      </c>
      <c r="C812" s="436" t="str">
        <f>IF('M&amp;VOrç'!C840="","",'M&amp;VOrç'!C840)</f>
        <v/>
      </c>
      <c r="D812" s="438" t="str">
        <f>IF('M&amp;VOrç'!G840="","",'M&amp;VOrç'!G840)</f>
        <v/>
      </c>
      <c r="E812" s="437" t="str">
        <f>IF('M&amp;VOrç'!H840="","",'M&amp;VOrç'!H840)</f>
        <v/>
      </c>
      <c r="F812" s="453">
        <f>IF('M&amp;VOrç'!I840="","",'M&amp;VOrç'!I840)</f>
        <v>0</v>
      </c>
      <c r="G812" s="254">
        <f>IF('M&amp;VOrç'!J840="","",'M&amp;VOrç'!J840)</f>
        <v>0</v>
      </c>
      <c r="H812" s="19">
        <f t="shared" si="131"/>
        <v>0</v>
      </c>
      <c r="I812" s="18"/>
      <c r="J812" s="18"/>
      <c r="K812" s="19">
        <f t="shared" si="132"/>
        <v>0</v>
      </c>
    </row>
    <row r="813" spans="2:11" ht="15" customHeight="1" x14ac:dyDescent="0.35">
      <c r="B813" s="38">
        <v>15</v>
      </c>
      <c r="C813" s="436" t="str">
        <f>IF('M&amp;VOrç'!C841="","",'M&amp;VOrç'!C841)</f>
        <v/>
      </c>
      <c r="D813" s="438" t="str">
        <f>IF('M&amp;VOrç'!G841="","",'M&amp;VOrç'!G841)</f>
        <v/>
      </c>
      <c r="E813" s="437" t="str">
        <f>IF('M&amp;VOrç'!H841="","",'M&amp;VOrç'!H841)</f>
        <v/>
      </c>
      <c r="F813" s="453">
        <f>IF('M&amp;VOrç'!I841="","",'M&amp;VOrç'!I841)</f>
        <v>0</v>
      </c>
      <c r="G813" s="254">
        <f>IF('M&amp;VOrç'!J841="","",'M&amp;VOrç'!J841)</f>
        <v>0</v>
      </c>
      <c r="H813" s="19">
        <f t="shared" si="131"/>
        <v>0</v>
      </c>
      <c r="I813" s="18"/>
      <c r="J813" s="18"/>
      <c r="K813" s="19">
        <f t="shared" si="132"/>
        <v>0</v>
      </c>
    </row>
    <row r="814" spans="2:11" ht="15" customHeight="1" x14ac:dyDescent="0.35">
      <c r="B814" s="38">
        <v>16</v>
      </c>
      <c r="C814" s="436" t="str">
        <f>IF('M&amp;VOrç'!C842="","",'M&amp;VOrç'!C842)</f>
        <v/>
      </c>
      <c r="D814" s="438" t="str">
        <f>IF('M&amp;VOrç'!G842="","",'M&amp;VOrç'!G842)</f>
        <v/>
      </c>
      <c r="E814" s="437" t="str">
        <f>IF('M&amp;VOrç'!H842="","",'M&amp;VOrç'!H842)</f>
        <v/>
      </c>
      <c r="F814" s="453">
        <f>IF('M&amp;VOrç'!I842="","",'M&amp;VOrç'!I842)</f>
        <v>0</v>
      </c>
      <c r="G814" s="254">
        <f>IF('M&amp;VOrç'!J842="","",'M&amp;VOrç'!J842)</f>
        <v>0</v>
      </c>
      <c r="H814" s="19">
        <f t="shared" si="131"/>
        <v>0</v>
      </c>
      <c r="I814" s="18"/>
      <c r="J814" s="18"/>
      <c r="K814" s="19">
        <f t="shared" si="132"/>
        <v>0</v>
      </c>
    </row>
    <row r="815" spans="2:11" ht="15" customHeight="1" x14ac:dyDescent="0.35">
      <c r="B815" s="38">
        <v>17</v>
      </c>
      <c r="C815" s="436" t="str">
        <f>IF('M&amp;VOrç'!C843="","",'M&amp;VOrç'!C843)</f>
        <v/>
      </c>
      <c r="D815" s="438" t="str">
        <f>IF('M&amp;VOrç'!G843="","",'M&amp;VOrç'!G843)</f>
        <v/>
      </c>
      <c r="E815" s="437" t="str">
        <f>IF('M&amp;VOrç'!H843="","",'M&amp;VOrç'!H843)</f>
        <v/>
      </c>
      <c r="F815" s="453">
        <f>IF('M&amp;VOrç'!I843="","",'M&amp;VOrç'!I843)</f>
        <v>0</v>
      </c>
      <c r="G815" s="254">
        <f>IF('M&amp;VOrç'!J843="","",'M&amp;VOrç'!J843)</f>
        <v>0</v>
      </c>
      <c r="H815" s="19">
        <f t="shared" si="131"/>
        <v>0</v>
      </c>
      <c r="I815" s="18"/>
      <c r="J815" s="18"/>
      <c r="K815" s="19">
        <f t="shared" si="132"/>
        <v>0</v>
      </c>
    </row>
    <row r="816" spans="2:11" ht="15" customHeight="1" x14ac:dyDescent="0.35">
      <c r="B816" s="38">
        <v>18</v>
      </c>
      <c r="C816" s="436" t="str">
        <f>IF('M&amp;VOrç'!C844="","",'M&amp;VOrç'!C844)</f>
        <v/>
      </c>
      <c r="D816" s="438" t="str">
        <f>IF('M&amp;VOrç'!G844="","",'M&amp;VOrç'!G844)</f>
        <v/>
      </c>
      <c r="E816" s="437" t="str">
        <f>IF('M&amp;VOrç'!H844="","",'M&amp;VOrç'!H844)</f>
        <v/>
      </c>
      <c r="F816" s="453">
        <f>IF('M&amp;VOrç'!I844="","",'M&amp;VOrç'!I844)</f>
        <v>0</v>
      </c>
      <c r="G816" s="254">
        <f>IF('M&amp;VOrç'!J844="","",'M&amp;VOrç'!J844)</f>
        <v>0</v>
      </c>
      <c r="H816" s="19">
        <f t="shared" si="127"/>
        <v>0</v>
      </c>
      <c r="I816" s="18"/>
      <c r="J816" s="18"/>
      <c r="K816" s="19">
        <f t="shared" si="128"/>
        <v>0</v>
      </c>
    </row>
    <row r="817" spans="2:11" ht="15" customHeight="1" x14ac:dyDescent="0.35">
      <c r="B817" s="38">
        <v>19</v>
      </c>
      <c r="C817" s="436" t="str">
        <f>IF('M&amp;VOrç'!C845="","",'M&amp;VOrç'!C845)</f>
        <v/>
      </c>
      <c r="D817" s="438" t="str">
        <f>IF('M&amp;VOrç'!G845="","",'M&amp;VOrç'!G845)</f>
        <v/>
      </c>
      <c r="E817" s="437" t="str">
        <f>IF('M&amp;VOrç'!H845="","",'M&amp;VOrç'!H845)</f>
        <v/>
      </c>
      <c r="F817" s="453">
        <f>IF('M&amp;VOrç'!I845="","",'M&amp;VOrç'!I845)</f>
        <v>0</v>
      </c>
      <c r="G817" s="254">
        <f>IF('M&amp;VOrç'!J845="","",'M&amp;VOrç'!J845)</f>
        <v>0</v>
      </c>
      <c r="H817" s="19">
        <f t="shared" si="127"/>
        <v>0</v>
      </c>
      <c r="I817" s="18"/>
      <c r="J817" s="18"/>
      <c r="K817" s="19">
        <f t="shared" si="128"/>
        <v>0</v>
      </c>
    </row>
    <row r="818" spans="2:11" ht="15" customHeight="1" x14ac:dyDescent="0.35">
      <c r="B818" s="38">
        <v>20</v>
      </c>
      <c r="C818" s="436" t="str">
        <f>IF('M&amp;VOrç'!C846="","",'M&amp;VOrç'!C846)</f>
        <v/>
      </c>
      <c r="D818" s="438" t="str">
        <f>IF('M&amp;VOrç'!G846="","",'M&amp;VOrç'!G846)</f>
        <v/>
      </c>
      <c r="E818" s="437" t="str">
        <f>IF('M&amp;VOrç'!H846="","",'M&amp;VOrç'!H846)</f>
        <v/>
      </c>
      <c r="F818" s="453">
        <f>IF('M&amp;VOrç'!I846="","",'M&amp;VOrç'!I846)</f>
        <v>0</v>
      </c>
      <c r="G818" s="254">
        <f>IF('M&amp;VOrç'!J846="","",'M&amp;VOrç'!J846)</f>
        <v>0</v>
      </c>
      <c r="H818" s="19">
        <f t="shared" si="127"/>
        <v>0</v>
      </c>
      <c r="I818" s="18"/>
      <c r="J818" s="18"/>
      <c r="K818" s="19">
        <f t="shared" si="128"/>
        <v>0</v>
      </c>
    </row>
    <row r="819" spans="2:11" ht="15" customHeight="1" x14ac:dyDescent="0.35">
      <c r="B819" s="38">
        <v>21</v>
      </c>
      <c r="C819" s="436" t="str">
        <f>IF('M&amp;VOrç'!C847="","",'M&amp;VOrç'!C847)</f>
        <v/>
      </c>
      <c r="D819" s="438" t="str">
        <f>IF('M&amp;VOrç'!G847="","",'M&amp;VOrç'!G847)</f>
        <v/>
      </c>
      <c r="E819" s="437" t="str">
        <f>IF('M&amp;VOrç'!H847="","",'M&amp;VOrç'!H847)</f>
        <v/>
      </c>
      <c r="F819" s="453">
        <f>IF('M&amp;VOrç'!I847="","",'M&amp;VOrç'!I847)</f>
        <v>0</v>
      </c>
      <c r="G819" s="254">
        <f>IF('M&amp;VOrç'!J847="","",'M&amp;VOrç'!J847)</f>
        <v>0</v>
      </c>
      <c r="H819" s="19">
        <f t="shared" si="127"/>
        <v>0</v>
      </c>
      <c r="I819" s="18"/>
      <c r="J819" s="18"/>
      <c r="K819" s="19">
        <f t="shared" si="128"/>
        <v>0</v>
      </c>
    </row>
    <row r="820" spans="2:11" ht="15" customHeight="1" x14ac:dyDescent="0.35">
      <c r="B820" s="38">
        <v>22</v>
      </c>
      <c r="C820" s="436" t="str">
        <f>IF('M&amp;VOrç'!C848="","",'M&amp;VOrç'!C848)</f>
        <v/>
      </c>
      <c r="D820" s="438" t="str">
        <f>IF('M&amp;VOrç'!G848="","",'M&amp;VOrç'!G848)</f>
        <v/>
      </c>
      <c r="E820" s="437" t="str">
        <f>IF('M&amp;VOrç'!H848="","",'M&amp;VOrç'!H848)</f>
        <v/>
      </c>
      <c r="F820" s="453">
        <f>IF('M&amp;VOrç'!I848="","",'M&amp;VOrç'!I848)</f>
        <v>0</v>
      </c>
      <c r="G820" s="254">
        <f>IF('M&amp;VOrç'!J848="","",'M&amp;VOrç'!J848)</f>
        <v>0</v>
      </c>
      <c r="H820" s="19">
        <f t="shared" si="127"/>
        <v>0</v>
      </c>
      <c r="I820" s="18"/>
      <c r="J820" s="18"/>
      <c r="K820" s="19">
        <f t="shared" si="128"/>
        <v>0</v>
      </c>
    </row>
    <row r="821" spans="2:11" ht="15" customHeight="1" x14ac:dyDescent="0.35">
      <c r="B821" s="38">
        <v>23</v>
      </c>
      <c r="C821" s="436" t="str">
        <f>IF('M&amp;VOrç'!C849="","",'M&amp;VOrç'!C849)</f>
        <v/>
      </c>
      <c r="D821" s="438" t="str">
        <f>IF('M&amp;VOrç'!G849="","",'M&amp;VOrç'!G849)</f>
        <v/>
      </c>
      <c r="E821" s="437" t="str">
        <f>IF('M&amp;VOrç'!H849="","",'M&amp;VOrç'!H849)</f>
        <v/>
      </c>
      <c r="F821" s="453">
        <f>IF('M&amp;VOrç'!I849="","",'M&amp;VOrç'!I849)</f>
        <v>0</v>
      </c>
      <c r="G821" s="254">
        <f>IF('M&amp;VOrç'!J849="","",'M&amp;VOrç'!J849)</f>
        <v>0</v>
      </c>
      <c r="H821" s="19">
        <f t="shared" si="127"/>
        <v>0</v>
      </c>
      <c r="I821" s="18"/>
      <c r="J821" s="18"/>
      <c r="K821" s="19">
        <f t="shared" si="128"/>
        <v>0</v>
      </c>
    </row>
    <row r="822" spans="2:11" ht="15" customHeight="1" x14ac:dyDescent="0.35">
      <c r="B822" s="38">
        <v>24</v>
      </c>
      <c r="C822" s="436" t="str">
        <f>IF('M&amp;VOrç'!C850="","",'M&amp;VOrç'!C850)</f>
        <v/>
      </c>
      <c r="D822" s="438" t="str">
        <f>IF('M&amp;VOrç'!G850="","",'M&amp;VOrç'!G850)</f>
        <v/>
      </c>
      <c r="E822" s="437" t="str">
        <f>IF('M&amp;VOrç'!H850="","",'M&amp;VOrç'!H850)</f>
        <v/>
      </c>
      <c r="F822" s="453">
        <f>IF('M&amp;VOrç'!I850="","",'M&amp;VOrç'!I850)</f>
        <v>0</v>
      </c>
      <c r="G822" s="254">
        <f>IF('M&amp;VOrç'!J850="","",'M&amp;VOrç'!J850)</f>
        <v>0</v>
      </c>
      <c r="H822" s="19">
        <f t="shared" si="127"/>
        <v>0</v>
      </c>
      <c r="I822" s="18"/>
      <c r="J822" s="18"/>
      <c r="K822" s="19">
        <f t="shared" si="128"/>
        <v>0</v>
      </c>
    </row>
    <row r="823" spans="2:11" ht="15" customHeight="1" x14ac:dyDescent="0.35">
      <c r="B823" s="38">
        <v>25</v>
      </c>
      <c r="C823" s="436" t="str">
        <f>IF('M&amp;VOrç'!C851="","",'M&amp;VOrç'!C851)</f>
        <v/>
      </c>
      <c r="D823" s="438" t="str">
        <f>IF('M&amp;VOrç'!G851="","",'M&amp;VOrç'!G851)</f>
        <v/>
      </c>
      <c r="E823" s="437" t="str">
        <f>IF('M&amp;VOrç'!H851="","",'M&amp;VOrç'!H851)</f>
        <v/>
      </c>
      <c r="F823" s="453">
        <f>IF('M&amp;VOrç'!I851="","",'M&amp;VOrç'!I851)</f>
        <v>0</v>
      </c>
      <c r="G823" s="254">
        <f>IF('M&amp;VOrç'!J851="","",'M&amp;VOrç'!J851)</f>
        <v>0</v>
      </c>
      <c r="H823" s="19">
        <f t="shared" si="127"/>
        <v>0</v>
      </c>
      <c r="I823" s="18"/>
      <c r="J823" s="18"/>
      <c r="K823" s="19">
        <f t="shared" si="128"/>
        <v>0</v>
      </c>
    </row>
    <row r="824" spans="2:11" ht="15" customHeight="1" x14ac:dyDescent="0.35">
      <c r="B824" s="38">
        <v>26</v>
      </c>
      <c r="C824" s="436" t="str">
        <f>IF('M&amp;VOrç'!C852="","",'M&amp;VOrç'!C852)</f>
        <v/>
      </c>
      <c r="D824" s="438" t="str">
        <f>IF('M&amp;VOrç'!G852="","",'M&amp;VOrç'!G852)</f>
        <v/>
      </c>
      <c r="E824" s="437" t="str">
        <f>IF('M&amp;VOrç'!H852="","",'M&amp;VOrç'!H852)</f>
        <v/>
      </c>
      <c r="F824" s="453">
        <f>IF('M&amp;VOrç'!I852="","",'M&amp;VOrç'!I852)</f>
        <v>0</v>
      </c>
      <c r="G824" s="254">
        <f>IF('M&amp;VOrç'!J852="","",'M&amp;VOrç'!J852)</f>
        <v>0</v>
      </c>
      <c r="H824" s="19">
        <f t="shared" si="127"/>
        <v>0</v>
      </c>
      <c r="I824" s="18"/>
      <c r="J824" s="18"/>
      <c r="K824" s="19">
        <f t="shared" si="128"/>
        <v>0</v>
      </c>
    </row>
    <row r="825" spans="2:11" ht="15" customHeight="1" x14ac:dyDescent="0.35">
      <c r="B825" s="38">
        <v>27</v>
      </c>
      <c r="C825" s="436" t="str">
        <f>IF('M&amp;VOrç'!C853="","",'M&amp;VOrç'!C853)</f>
        <v/>
      </c>
      <c r="D825" s="438" t="str">
        <f>IF('M&amp;VOrç'!G853="","",'M&amp;VOrç'!G853)</f>
        <v/>
      </c>
      <c r="E825" s="437" t="str">
        <f>IF('M&amp;VOrç'!H853="","",'M&amp;VOrç'!H853)</f>
        <v/>
      </c>
      <c r="F825" s="453">
        <f>IF('M&amp;VOrç'!I853="","",'M&amp;VOrç'!I853)</f>
        <v>0</v>
      </c>
      <c r="G825" s="254">
        <f>IF('M&amp;VOrç'!J853="","",'M&amp;VOrç'!J853)</f>
        <v>0</v>
      </c>
      <c r="H825" s="19">
        <f t="shared" si="127"/>
        <v>0</v>
      </c>
      <c r="I825" s="18"/>
      <c r="J825" s="18"/>
      <c r="K825" s="19">
        <f t="shared" si="128"/>
        <v>0</v>
      </c>
    </row>
    <row r="826" spans="2:11" ht="15" customHeight="1" x14ac:dyDescent="0.35">
      <c r="B826" s="38">
        <v>28</v>
      </c>
      <c r="C826" s="436" t="str">
        <f>IF('M&amp;VOrç'!C854="","",'M&amp;VOrç'!C854)</f>
        <v/>
      </c>
      <c r="D826" s="438" t="str">
        <f>IF('M&amp;VOrç'!G854="","",'M&amp;VOrç'!G854)</f>
        <v/>
      </c>
      <c r="E826" s="437" t="str">
        <f>IF('M&amp;VOrç'!H854="","",'M&amp;VOrç'!H854)</f>
        <v/>
      </c>
      <c r="F826" s="453">
        <f>IF('M&amp;VOrç'!I854="","",'M&amp;VOrç'!I854)</f>
        <v>0</v>
      </c>
      <c r="G826" s="254">
        <f>IF('M&amp;VOrç'!J854="","",'M&amp;VOrç'!J854)</f>
        <v>0</v>
      </c>
      <c r="H826" s="19">
        <f t="shared" si="127"/>
        <v>0</v>
      </c>
      <c r="I826" s="18"/>
      <c r="J826" s="18"/>
      <c r="K826" s="19">
        <f t="shared" si="128"/>
        <v>0</v>
      </c>
    </row>
    <row r="827" spans="2:11" ht="15" customHeight="1" x14ac:dyDescent="0.35">
      <c r="B827" s="38">
        <v>29</v>
      </c>
      <c r="C827" s="436" t="str">
        <f>IF('M&amp;VOrç'!C855="","",'M&amp;VOrç'!C855)</f>
        <v/>
      </c>
      <c r="D827" s="438" t="str">
        <f>IF('M&amp;VOrç'!G855="","",'M&amp;VOrç'!G855)</f>
        <v/>
      </c>
      <c r="E827" s="437" t="str">
        <f>IF('M&amp;VOrç'!H855="","",'M&amp;VOrç'!H855)</f>
        <v/>
      </c>
      <c r="F827" s="453">
        <f>IF('M&amp;VOrç'!I855="","",'M&amp;VOrç'!I855)</f>
        <v>0</v>
      </c>
      <c r="G827" s="254">
        <f>IF('M&amp;VOrç'!J855="","",'M&amp;VOrç'!J855)</f>
        <v>0</v>
      </c>
      <c r="H827" s="19">
        <f t="shared" si="127"/>
        <v>0</v>
      </c>
      <c r="I827" s="18"/>
      <c r="J827" s="18"/>
      <c r="K827" s="19">
        <f t="shared" si="128"/>
        <v>0</v>
      </c>
    </row>
    <row r="828" spans="2:11" ht="15" customHeight="1" x14ac:dyDescent="0.35">
      <c r="B828" s="38">
        <v>30</v>
      </c>
      <c r="C828" s="436" t="str">
        <f>IF('M&amp;VOrç'!C856="","",'M&amp;VOrç'!C856)</f>
        <v/>
      </c>
      <c r="D828" s="438" t="str">
        <f>IF('M&amp;VOrç'!G856="","",'M&amp;VOrç'!G856)</f>
        <v/>
      </c>
      <c r="E828" s="437" t="str">
        <f>IF('M&amp;VOrç'!H856="","",'M&amp;VOrç'!H856)</f>
        <v/>
      </c>
      <c r="F828" s="453">
        <f>IF('M&amp;VOrç'!I856="","",'M&amp;VOrç'!I856)</f>
        <v>0</v>
      </c>
      <c r="G828" s="254">
        <f>IF('M&amp;VOrç'!J856="","",'M&amp;VOrç'!J856)</f>
        <v>0</v>
      </c>
      <c r="H828" s="19">
        <f t="shared" ref="H828:H829" si="133">K828-I828-J828</f>
        <v>0</v>
      </c>
      <c r="I828" s="18"/>
      <c r="J828" s="18"/>
      <c r="K828" s="19">
        <f t="shared" ref="K828:K829" si="134">F828*G828</f>
        <v>0</v>
      </c>
    </row>
    <row r="829" spans="2:11" ht="15" customHeight="1" x14ac:dyDescent="0.35">
      <c r="B829" s="38">
        <v>31</v>
      </c>
      <c r="C829" s="436" t="str">
        <f>IF('M&amp;VOrç'!C857="","",'M&amp;VOrç'!C857)</f>
        <v/>
      </c>
      <c r="D829" s="438" t="str">
        <f>IF('M&amp;VOrç'!G857="","",'M&amp;VOrç'!G857)</f>
        <v/>
      </c>
      <c r="E829" s="437" t="str">
        <f>IF('M&amp;VOrç'!H857="","",'M&amp;VOrç'!H857)</f>
        <v/>
      </c>
      <c r="F829" s="453">
        <f>IF('M&amp;VOrç'!I857="","",'M&amp;VOrç'!I857)</f>
        <v>0</v>
      </c>
      <c r="G829" s="254">
        <f>IF('M&amp;VOrç'!J857="","",'M&amp;VOrç'!J857)</f>
        <v>0</v>
      </c>
      <c r="H829" s="19">
        <f t="shared" si="133"/>
        <v>0</v>
      </c>
      <c r="I829" s="18"/>
      <c r="J829" s="18"/>
      <c r="K829" s="19">
        <f t="shared" si="134"/>
        <v>0</v>
      </c>
    </row>
    <row r="830" spans="2:11" ht="15" customHeight="1" x14ac:dyDescent="0.35">
      <c r="B830" s="38">
        <v>32</v>
      </c>
      <c r="C830" s="436" t="str">
        <f>IF('M&amp;VOrç'!C858="","",'M&amp;VOrç'!C858)</f>
        <v/>
      </c>
      <c r="D830" s="438" t="str">
        <f>IF('M&amp;VOrç'!G858="","",'M&amp;VOrç'!G858)</f>
        <v/>
      </c>
      <c r="E830" s="437" t="str">
        <f>IF('M&amp;VOrç'!H858="","",'M&amp;VOrç'!H858)</f>
        <v/>
      </c>
      <c r="F830" s="453">
        <f>IF('M&amp;VOrç'!I858="","",'M&amp;VOrç'!I858)</f>
        <v>0</v>
      </c>
      <c r="G830" s="254">
        <f>IF('M&amp;VOrç'!J858="","",'M&amp;VOrç'!J858)</f>
        <v>0</v>
      </c>
      <c r="H830" s="19">
        <f t="shared" ref="H830:H847" si="135">K830-I830-J830</f>
        <v>0</v>
      </c>
      <c r="I830" s="18"/>
      <c r="J830" s="18"/>
      <c r="K830" s="19">
        <f t="shared" ref="K830:K847" si="136">F830*G830</f>
        <v>0</v>
      </c>
    </row>
    <row r="831" spans="2:11" ht="15" customHeight="1" x14ac:dyDescent="0.35">
      <c r="B831" s="38">
        <v>33</v>
      </c>
      <c r="C831" s="436" t="str">
        <f>IF('M&amp;VOrç'!C859="","",'M&amp;VOrç'!C859)</f>
        <v/>
      </c>
      <c r="D831" s="438" t="str">
        <f>IF('M&amp;VOrç'!G859="","",'M&amp;VOrç'!G859)</f>
        <v/>
      </c>
      <c r="E831" s="437" t="str">
        <f>IF('M&amp;VOrç'!H859="","",'M&amp;VOrç'!H859)</f>
        <v/>
      </c>
      <c r="F831" s="453">
        <f>IF('M&amp;VOrç'!I859="","",'M&amp;VOrç'!I859)</f>
        <v>0</v>
      </c>
      <c r="G831" s="254">
        <f>IF('M&amp;VOrç'!J859="","",'M&amp;VOrç'!J859)</f>
        <v>0</v>
      </c>
      <c r="H831" s="19">
        <f t="shared" si="135"/>
        <v>0</v>
      </c>
      <c r="I831" s="18"/>
      <c r="J831" s="18"/>
      <c r="K831" s="19">
        <f t="shared" si="136"/>
        <v>0</v>
      </c>
    </row>
    <row r="832" spans="2:11" ht="15" customHeight="1" x14ac:dyDescent="0.35">
      <c r="B832" s="38">
        <v>34</v>
      </c>
      <c r="C832" s="436" t="str">
        <f>IF('M&amp;VOrç'!C860="","",'M&amp;VOrç'!C860)</f>
        <v/>
      </c>
      <c r="D832" s="438" t="str">
        <f>IF('M&amp;VOrç'!G860="","",'M&amp;VOrç'!G860)</f>
        <v/>
      </c>
      <c r="E832" s="437" t="str">
        <f>IF('M&amp;VOrç'!H860="","",'M&amp;VOrç'!H860)</f>
        <v/>
      </c>
      <c r="F832" s="453">
        <f>IF('M&amp;VOrç'!I860="","",'M&amp;VOrç'!I860)</f>
        <v>0</v>
      </c>
      <c r="G832" s="254">
        <f>IF('M&amp;VOrç'!J860="","",'M&amp;VOrç'!J860)</f>
        <v>0</v>
      </c>
      <c r="H832" s="19">
        <f t="shared" si="135"/>
        <v>0</v>
      </c>
      <c r="I832" s="18"/>
      <c r="J832" s="18"/>
      <c r="K832" s="19">
        <f t="shared" si="136"/>
        <v>0</v>
      </c>
    </row>
    <row r="833" spans="2:11" ht="15" customHeight="1" x14ac:dyDescent="0.35">
      <c r="B833" s="38">
        <v>35</v>
      </c>
      <c r="C833" s="436" t="str">
        <f>IF('M&amp;VOrç'!C861="","",'M&amp;VOrç'!C861)</f>
        <v/>
      </c>
      <c r="D833" s="438" t="str">
        <f>IF('M&amp;VOrç'!G861="","",'M&amp;VOrç'!G861)</f>
        <v/>
      </c>
      <c r="E833" s="437" t="str">
        <f>IF('M&amp;VOrç'!H861="","",'M&amp;VOrç'!H861)</f>
        <v/>
      </c>
      <c r="F833" s="453">
        <f>IF('M&amp;VOrç'!I861="","",'M&amp;VOrç'!I861)</f>
        <v>0</v>
      </c>
      <c r="G833" s="254">
        <f>IF('M&amp;VOrç'!J861="","",'M&amp;VOrç'!J861)</f>
        <v>0</v>
      </c>
      <c r="H833" s="19">
        <f t="shared" si="135"/>
        <v>0</v>
      </c>
      <c r="I833" s="18"/>
      <c r="J833" s="18"/>
      <c r="K833" s="19">
        <f t="shared" si="136"/>
        <v>0</v>
      </c>
    </row>
    <row r="834" spans="2:11" ht="15" customHeight="1" x14ac:dyDescent="0.35">
      <c r="B834" s="38">
        <v>36</v>
      </c>
      <c r="C834" s="436" t="str">
        <f>IF('M&amp;VOrç'!C862="","",'M&amp;VOrç'!C862)</f>
        <v/>
      </c>
      <c r="D834" s="438" t="str">
        <f>IF('M&amp;VOrç'!G862="","",'M&amp;VOrç'!G862)</f>
        <v/>
      </c>
      <c r="E834" s="437" t="str">
        <f>IF('M&amp;VOrç'!H862="","",'M&amp;VOrç'!H862)</f>
        <v/>
      </c>
      <c r="F834" s="453">
        <f>IF('M&amp;VOrç'!I862="","",'M&amp;VOrç'!I862)</f>
        <v>0</v>
      </c>
      <c r="G834" s="254">
        <f>IF('M&amp;VOrç'!J862="","",'M&amp;VOrç'!J862)</f>
        <v>0</v>
      </c>
      <c r="H834" s="19">
        <f t="shared" si="135"/>
        <v>0</v>
      </c>
      <c r="I834" s="18"/>
      <c r="J834" s="18"/>
      <c r="K834" s="19">
        <f t="shared" si="136"/>
        <v>0</v>
      </c>
    </row>
    <row r="835" spans="2:11" ht="15" customHeight="1" x14ac:dyDescent="0.35">
      <c r="B835" s="38">
        <v>37</v>
      </c>
      <c r="C835" s="436" t="str">
        <f>IF('M&amp;VOrç'!C863="","",'M&amp;VOrç'!C863)</f>
        <v/>
      </c>
      <c r="D835" s="438" t="str">
        <f>IF('M&amp;VOrç'!G863="","",'M&amp;VOrç'!G863)</f>
        <v/>
      </c>
      <c r="E835" s="437" t="str">
        <f>IF('M&amp;VOrç'!H863="","",'M&amp;VOrç'!H863)</f>
        <v/>
      </c>
      <c r="F835" s="453">
        <f>IF('M&amp;VOrç'!I863="","",'M&amp;VOrç'!I863)</f>
        <v>0</v>
      </c>
      <c r="G835" s="254">
        <f>IF('M&amp;VOrç'!J863="","",'M&amp;VOrç'!J863)</f>
        <v>0</v>
      </c>
      <c r="H835" s="19">
        <f t="shared" si="135"/>
        <v>0</v>
      </c>
      <c r="I835" s="18"/>
      <c r="J835" s="18"/>
      <c r="K835" s="19">
        <f t="shared" si="136"/>
        <v>0</v>
      </c>
    </row>
    <row r="836" spans="2:11" ht="15" customHeight="1" x14ac:dyDescent="0.35">
      <c r="B836" s="38">
        <v>38</v>
      </c>
      <c r="C836" s="436" t="str">
        <f>IF('M&amp;VOrç'!C864="","",'M&amp;VOrç'!C864)</f>
        <v/>
      </c>
      <c r="D836" s="438" t="str">
        <f>IF('M&amp;VOrç'!G864="","",'M&amp;VOrç'!G864)</f>
        <v/>
      </c>
      <c r="E836" s="437" t="str">
        <f>IF('M&amp;VOrç'!H864="","",'M&amp;VOrç'!H864)</f>
        <v/>
      </c>
      <c r="F836" s="453">
        <f>IF('M&amp;VOrç'!I864="","",'M&amp;VOrç'!I864)</f>
        <v>0</v>
      </c>
      <c r="G836" s="254">
        <f>IF('M&amp;VOrç'!J864="","",'M&amp;VOrç'!J864)</f>
        <v>0</v>
      </c>
      <c r="H836" s="19">
        <f t="shared" si="135"/>
        <v>0</v>
      </c>
      <c r="I836" s="18"/>
      <c r="J836" s="18"/>
      <c r="K836" s="19">
        <f t="shared" si="136"/>
        <v>0</v>
      </c>
    </row>
    <row r="837" spans="2:11" ht="15" customHeight="1" x14ac:dyDescent="0.35">
      <c r="B837" s="38">
        <v>39</v>
      </c>
      <c r="C837" s="436" t="str">
        <f>IF('M&amp;VOrç'!C865="","",'M&amp;VOrç'!C865)</f>
        <v/>
      </c>
      <c r="D837" s="438" t="str">
        <f>IF('M&amp;VOrç'!G865="","",'M&amp;VOrç'!G865)</f>
        <v/>
      </c>
      <c r="E837" s="437" t="str">
        <f>IF('M&amp;VOrç'!H865="","",'M&amp;VOrç'!H865)</f>
        <v/>
      </c>
      <c r="F837" s="453">
        <f>IF('M&amp;VOrç'!I865="","",'M&amp;VOrç'!I865)</f>
        <v>0</v>
      </c>
      <c r="G837" s="254">
        <f>IF('M&amp;VOrç'!J865="","",'M&amp;VOrç'!J865)</f>
        <v>0</v>
      </c>
      <c r="H837" s="19">
        <f t="shared" si="135"/>
        <v>0</v>
      </c>
      <c r="I837" s="18"/>
      <c r="J837" s="18"/>
      <c r="K837" s="19">
        <f t="shared" si="136"/>
        <v>0</v>
      </c>
    </row>
    <row r="838" spans="2:11" ht="15" customHeight="1" x14ac:dyDescent="0.35">
      <c r="B838" s="38">
        <v>40</v>
      </c>
      <c r="C838" s="436" t="str">
        <f>IF('M&amp;VOrç'!C866="","",'M&amp;VOrç'!C866)</f>
        <v/>
      </c>
      <c r="D838" s="438" t="str">
        <f>IF('M&amp;VOrç'!G866="","",'M&amp;VOrç'!G866)</f>
        <v/>
      </c>
      <c r="E838" s="437" t="str">
        <f>IF('M&amp;VOrç'!H866="","",'M&amp;VOrç'!H866)</f>
        <v/>
      </c>
      <c r="F838" s="453">
        <f>IF('M&amp;VOrç'!I866="","",'M&amp;VOrç'!I866)</f>
        <v>0</v>
      </c>
      <c r="G838" s="254">
        <f>IF('M&amp;VOrç'!J866="","",'M&amp;VOrç'!J866)</f>
        <v>0</v>
      </c>
      <c r="H838" s="19">
        <f t="shared" si="135"/>
        <v>0</v>
      </c>
      <c r="I838" s="18"/>
      <c r="J838" s="18"/>
      <c r="K838" s="19">
        <f t="shared" si="136"/>
        <v>0</v>
      </c>
    </row>
    <row r="839" spans="2:11" ht="15" customHeight="1" x14ac:dyDescent="0.35">
      <c r="B839" s="38">
        <v>41</v>
      </c>
      <c r="C839" s="436" t="str">
        <f>IF('M&amp;VOrç'!C867="","",'M&amp;VOrç'!C867)</f>
        <v/>
      </c>
      <c r="D839" s="438" t="str">
        <f>IF('M&amp;VOrç'!G867="","",'M&amp;VOrç'!G867)</f>
        <v/>
      </c>
      <c r="E839" s="437" t="str">
        <f>IF('M&amp;VOrç'!H867="","",'M&amp;VOrç'!H867)</f>
        <v/>
      </c>
      <c r="F839" s="453">
        <f>IF('M&amp;VOrç'!I867="","",'M&amp;VOrç'!I867)</f>
        <v>0</v>
      </c>
      <c r="G839" s="254">
        <f>IF('M&amp;VOrç'!J867="","",'M&amp;VOrç'!J867)</f>
        <v>0</v>
      </c>
      <c r="H839" s="19">
        <f t="shared" si="135"/>
        <v>0</v>
      </c>
      <c r="I839" s="18"/>
      <c r="J839" s="18"/>
      <c r="K839" s="19">
        <f t="shared" si="136"/>
        <v>0</v>
      </c>
    </row>
    <row r="840" spans="2:11" ht="15" customHeight="1" x14ac:dyDescent="0.35">
      <c r="B840" s="38">
        <v>42</v>
      </c>
      <c r="C840" s="436" t="str">
        <f>IF('M&amp;VOrç'!C868="","",'M&amp;VOrç'!C868)</f>
        <v/>
      </c>
      <c r="D840" s="438" t="str">
        <f>IF('M&amp;VOrç'!G868="","",'M&amp;VOrç'!G868)</f>
        <v/>
      </c>
      <c r="E840" s="437" t="str">
        <f>IF('M&amp;VOrç'!H868="","",'M&amp;VOrç'!H868)</f>
        <v/>
      </c>
      <c r="F840" s="453">
        <f>IF('M&amp;VOrç'!I868="","",'M&amp;VOrç'!I868)</f>
        <v>0</v>
      </c>
      <c r="G840" s="254">
        <f>IF('M&amp;VOrç'!J868="","",'M&amp;VOrç'!J868)</f>
        <v>0</v>
      </c>
      <c r="H840" s="19">
        <f t="shared" si="135"/>
        <v>0</v>
      </c>
      <c r="I840" s="18"/>
      <c r="J840" s="18"/>
      <c r="K840" s="19">
        <f t="shared" si="136"/>
        <v>0</v>
      </c>
    </row>
    <row r="841" spans="2:11" ht="15" customHeight="1" x14ac:dyDescent="0.35">
      <c r="B841" s="38">
        <v>43</v>
      </c>
      <c r="C841" s="436" t="str">
        <f>IF('M&amp;VOrç'!C869="","",'M&amp;VOrç'!C869)</f>
        <v/>
      </c>
      <c r="D841" s="438" t="str">
        <f>IF('M&amp;VOrç'!G869="","",'M&amp;VOrç'!G869)</f>
        <v/>
      </c>
      <c r="E841" s="437" t="str">
        <f>IF('M&amp;VOrç'!H869="","",'M&amp;VOrç'!H869)</f>
        <v/>
      </c>
      <c r="F841" s="453">
        <f>IF('M&amp;VOrç'!I869="","",'M&amp;VOrç'!I869)</f>
        <v>0</v>
      </c>
      <c r="G841" s="254">
        <f>IF('M&amp;VOrç'!J869="","",'M&amp;VOrç'!J869)</f>
        <v>0</v>
      </c>
      <c r="H841" s="19">
        <f t="shared" si="135"/>
        <v>0</v>
      </c>
      <c r="I841" s="18"/>
      <c r="J841" s="18"/>
      <c r="K841" s="19">
        <f t="shared" si="136"/>
        <v>0</v>
      </c>
    </row>
    <row r="842" spans="2:11" ht="15" customHeight="1" x14ac:dyDescent="0.35">
      <c r="B842" s="38">
        <v>44</v>
      </c>
      <c r="C842" s="436" t="str">
        <f>IF('M&amp;VOrç'!C870="","",'M&amp;VOrç'!C870)</f>
        <v/>
      </c>
      <c r="D842" s="438" t="str">
        <f>IF('M&amp;VOrç'!G870="","",'M&amp;VOrç'!G870)</f>
        <v/>
      </c>
      <c r="E842" s="437" t="str">
        <f>IF('M&amp;VOrç'!H870="","",'M&amp;VOrç'!H870)</f>
        <v/>
      </c>
      <c r="F842" s="453">
        <f>IF('M&amp;VOrç'!I870="","",'M&amp;VOrç'!I870)</f>
        <v>0</v>
      </c>
      <c r="G842" s="254">
        <f>IF('M&amp;VOrç'!J870="","",'M&amp;VOrç'!J870)</f>
        <v>0</v>
      </c>
      <c r="H842" s="19">
        <f t="shared" si="135"/>
        <v>0</v>
      </c>
      <c r="I842" s="18"/>
      <c r="J842" s="18"/>
      <c r="K842" s="19">
        <f t="shared" si="136"/>
        <v>0</v>
      </c>
    </row>
    <row r="843" spans="2:11" ht="15" customHeight="1" x14ac:dyDescent="0.35">
      <c r="B843" s="38">
        <v>45</v>
      </c>
      <c r="C843" s="436" t="str">
        <f>IF('M&amp;VOrç'!C871="","",'M&amp;VOrç'!C871)</f>
        <v/>
      </c>
      <c r="D843" s="438" t="str">
        <f>IF('M&amp;VOrç'!G871="","",'M&amp;VOrç'!G871)</f>
        <v/>
      </c>
      <c r="E843" s="437" t="str">
        <f>IF('M&amp;VOrç'!H871="","",'M&amp;VOrç'!H871)</f>
        <v/>
      </c>
      <c r="F843" s="453">
        <f>IF('M&amp;VOrç'!I871="","",'M&amp;VOrç'!I871)</f>
        <v>0</v>
      </c>
      <c r="G843" s="254">
        <f>IF('M&amp;VOrç'!J871="","",'M&amp;VOrç'!J871)</f>
        <v>0</v>
      </c>
      <c r="H843" s="19">
        <f t="shared" si="135"/>
        <v>0</v>
      </c>
      <c r="I843" s="18"/>
      <c r="J843" s="18"/>
      <c r="K843" s="19">
        <f t="shared" si="136"/>
        <v>0</v>
      </c>
    </row>
    <row r="844" spans="2:11" ht="15" customHeight="1" x14ac:dyDescent="0.35">
      <c r="B844" s="38">
        <v>46</v>
      </c>
      <c r="C844" s="436" t="str">
        <f>IF('M&amp;VOrç'!C872="","",'M&amp;VOrç'!C872)</f>
        <v/>
      </c>
      <c r="D844" s="438" t="str">
        <f>IF('M&amp;VOrç'!G872="","",'M&amp;VOrç'!G872)</f>
        <v/>
      </c>
      <c r="E844" s="437" t="str">
        <f>IF('M&amp;VOrç'!H872="","",'M&amp;VOrç'!H872)</f>
        <v/>
      </c>
      <c r="F844" s="453">
        <f>IF('M&amp;VOrç'!I872="","",'M&amp;VOrç'!I872)</f>
        <v>0</v>
      </c>
      <c r="G844" s="254">
        <f>IF('M&amp;VOrç'!J872="","",'M&amp;VOrç'!J872)</f>
        <v>0</v>
      </c>
      <c r="H844" s="19">
        <f t="shared" si="135"/>
        <v>0</v>
      </c>
      <c r="I844" s="18"/>
      <c r="J844" s="18"/>
      <c r="K844" s="19">
        <f t="shared" si="136"/>
        <v>0</v>
      </c>
    </row>
    <row r="845" spans="2:11" ht="15" customHeight="1" x14ac:dyDescent="0.35">
      <c r="B845" s="38">
        <v>47</v>
      </c>
      <c r="C845" s="436" t="str">
        <f>IF('M&amp;VOrç'!C873="","",'M&amp;VOrç'!C873)</f>
        <v/>
      </c>
      <c r="D845" s="438" t="str">
        <f>IF('M&amp;VOrç'!G873="","",'M&amp;VOrç'!G873)</f>
        <v/>
      </c>
      <c r="E845" s="437" t="str">
        <f>IF('M&amp;VOrç'!H873="","",'M&amp;VOrç'!H873)</f>
        <v/>
      </c>
      <c r="F845" s="453">
        <f>IF('M&amp;VOrç'!I873="","",'M&amp;VOrç'!I873)</f>
        <v>0</v>
      </c>
      <c r="G845" s="254">
        <f>IF('M&amp;VOrç'!J873="","",'M&amp;VOrç'!J873)</f>
        <v>0</v>
      </c>
      <c r="H845" s="19">
        <f t="shared" si="135"/>
        <v>0</v>
      </c>
      <c r="I845" s="18"/>
      <c r="J845" s="18"/>
      <c r="K845" s="19">
        <f t="shared" si="136"/>
        <v>0</v>
      </c>
    </row>
    <row r="846" spans="2:11" ht="15" customHeight="1" x14ac:dyDescent="0.35">
      <c r="B846" s="38">
        <v>48</v>
      </c>
      <c r="C846" s="436" t="str">
        <f>IF('M&amp;VOrç'!C874="","",'M&amp;VOrç'!C874)</f>
        <v/>
      </c>
      <c r="D846" s="438" t="str">
        <f>IF('M&amp;VOrç'!G874="","",'M&amp;VOrç'!G874)</f>
        <v/>
      </c>
      <c r="E846" s="437" t="str">
        <f>IF('M&amp;VOrç'!H874="","",'M&amp;VOrç'!H874)</f>
        <v/>
      </c>
      <c r="F846" s="453">
        <f>IF('M&amp;VOrç'!I874="","",'M&amp;VOrç'!I874)</f>
        <v>0</v>
      </c>
      <c r="G846" s="254">
        <f>IF('M&amp;VOrç'!J874="","",'M&amp;VOrç'!J874)</f>
        <v>0</v>
      </c>
      <c r="H846" s="19">
        <f t="shared" si="135"/>
        <v>0</v>
      </c>
      <c r="I846" s="18"/>
      <c r="J846" s="18"/>
      <c r="K846" s="19">
        <f t="shared" si="136"/>
        <v>0</v>
      </c>
    </row>
    <row r="847" spans="2:11" ht="15" customHeight="1" x14ac:dyDescent="0.35">
      <c r="B847" s="38">
        <v>49</v>
      </c>
      <c r="C847" s="436" t="str">
        <f>IF('M&amp;VOrç'!C875="","",'M&amp;VOrç'!C875)</f>
        <v/>
      </c>
      <c r="D847" s="438" t="str">
        <f>IF('M&amp;VOrç'!G875="","",'M&amp;VOrç'!G875)</f>
        <v/>
      </c>
      <c r="E847" s="437" t="str">
        <f>IF('M&amp;VOrç'!H875="","",'M&amp;VOrç'!H875)</f>
        <v/>
      </c>
      <c r="F847" s="453">
        <f>IF('M&amp;VOrç'!I875="","",'M&amp;VOrç'!I875)</f>
        <v>0</v>
      </c>
      <c r="G847" s="254">
        <f>IF('M&amp;VOrç'!J875="","",'M&amp;VOrç'!J875)</f>
        <v>0</v>
      </c>
      <c r="H847" s="19">
        <f t="shared" si="135"/>
        <v>0</v>
      </c>
      <c r="I847" s="18"/>
      <c r="J847" s="18"/>
      <c r="K847" s="19">
        <f t="shared" si="136"/>
        <v>0</v>
      </c>
    </row>
    <row r="848" spans="2:11" ht="15" customHeight="1" x14ac:dyDescent="0.35">
      <c r="B848" s="38">
        <v>50</v>
      </c>
      <c r="C848" s="436" t="str">
        <f>IF('M&amp;VOrç'!C876="","",'M&amp;VOrç'!C876)</f>
        <v/>
      </c>
      <c r="D848" s="438" t="str">
        <f>IF('M&amp;VOrç'!G876="","",'M&amp;VOrç'!G876)</f>
        <v/>
      </c>
      <c r="E848" s="437" t="str">
        <f>IF('M&amp;VOrç'!H876="","",'M&amp;VOrç'!H876)</f>
        <v/>
      </c>
      <c r="F848" s="453">
        <f>IF('M&amp;VOrç'!I876="","",'M&amp;VOrç'!I876)</f>
        <v>0</v>
      </c>
      <c r="G848" s="254">
        <f>IF('M&amp;VOrç'!J876="","",'M&amp;VOrç'!J876)</f>
        <v>0</v>
      </c>
      <c r="H848" s="19">
        <f t="shared" si="127"/>
        <v>0</v>
      </c>
      <c r="I848" s="18"/>
      <c r="J848" s="18"/>
      <c r="K848" s="19">
        <f t="shared" si="128"/>
        <v>0</v>
      </c>
    </row>
    <row r="849" spans="2:11" s="67" customFormat="1" ht="15" customHeight="1" x14ac:dyDescent="0.35">
      <c r="B849" s="69"/>
      <c r="C849" s="74" t="s">
        <v>720</v>
      </c>
      <c r="D849" s="74"/>
      <c r="E849" s="74"/>
      <c r="F849" s="74"/>
      <c r="G849" s="73"/>
      <c r="H849" s="624">
        <f>SUM(H799:H848)</f>
        <v>0</v>
      </c>
      <c r="I849" s="134">
        <f>SUM(I799:I848)</f>
        <v>0</v>
      </c>
      <c r="J849" s="134">
        <f>SUM(J799:J848)</f>
        <v>0</v>
      </c>
      <c r="K849" s="134">
        <f>SUM(K799:K848)</f>
        <v>0</v>
      </c>
    </row>
    <row r="850" spans="2:11" ht="15" customHeight="1" x14ac:dyDescent="0.35">
      <c r="B850" s="456"/>
      <c r="C850" s="457" t="s">
        <v>721</v>
      </c>
      <c r="D850" s="457"/>
      <c r="E850" s="457"/>
      <c r="F850" s="457"/>
      <c r="G850" s="458"/>
      <c r="H850" s="625">
        <f>SUM(H796,H849)</f>
        <v>0</v>
      </c>
      <c r="I850" s="20">
        <f t="shared" ref="I850" si="137">SUM(I796,I849)</f>
        <v>0</v>
      </c>
      <c r="J850" s="20">
        <f t="shared" ref="J850" si="138">SUM(J796,J849)</f>
        <v>0</v>
      </c>
      <c r="K850" s="20">
        <f>SUM(K796,K849)</f>
        <v>0</v>
      </c>
    </row>
    <row r="851" spans="2:11" ht="15" customHeight="1" x14ac:dyDescent="0.35">
      <c r="B851" s="310" t="s">
        <v>955</v>
      </c>
      <c r="C851" s="311"/>
      <c r="D851" s="311"/>
      <c r="E851" s="311"/>
      <c r="F851" s="311"/>
      <c r="G851" s="311"/>
      <c r="H851" s="311"/>
      <c r="I851" s="311"/>
      <c r="J851" s="311"/>
      <c r="K851" s="312"/>
    </row>
    <row r="852" spans="2:11" ht="15" customHeight="1" x14ac:dyDescent="0.35">
      <c r="B852" s="442" t="s">
        <v>701</v>
      </c>
      <c r="C852" s="443"/>
      <c r="D852" s="443"/>
      <c r="E852" s="443"/>
      <c r="F852" s="443"/>
      <c r="G852" s="459"/>
      <c r="H852" s="444" t="s">
        <v>99</v>
      </c>
      <c r="I852" s="444"/>
      <c r="J852" s="444"/>
      <c r="K852" s="444"/>
    </row>
    <row r="853" spans="2:11" ht="15" customHeight="1" x14ac:dyDescent="0.35">
      <c r="B853" s="446"/>
      <c r="C853" s="447" t="s">
        <v>95</v>
      </c>
      <c r="D853" s="435" t="s">
        <v>135</v>
      </c>
      <c r="E853" s="435" t="s">
        <v>131</v>
      </c>
      <c r="F853" s="435" t="s">
        <v>130</v>
      </c>
      <c r="G853" s="435" t="s">
        <v>106</v>
      </c>
      <c r="H853" s="435" t="s">
        <v>383</v>
      </c>
      <c r="I853" s="246" t="s">
        <v>137</v>
      </c>
      <c r="J853" s="246" t="s">
        <v>138</v>
      </c>
      <c r="K853" s="247" t="s">
        <v>132</v>
      </c>
    </row>
    <row r="854" spans="2:11" ht="15" customHeight="1" x14ac:dyDescent="0.35">
      <c r="B854" s="38">
        <v>1</v>
      </c>
      <c r="C854" s="436" t="str">
        <f>IF('M&amp;VOrç'!C888="","",'M&amp;VOrç'!C888)</f>
        <v/>
      </c>
      <c r="D854" s="438" t="str">
        <f>IF('M&amp;VOrç'!G888="","",'M&amp;VOrç'!G888)</f>
        <v/>
      </c>
      <c r="E854" s="437" t="str">
        <f>IF('M&amp;VOrç'!H888="","",'M&amp;VOrç'!H888)</f>
        <v/>
      </c>
      <c r="F854" s="453">
        <f>IF('M&amp;VOrç'!I888="","",'M&amp;VOrç'!I888)</f>
        <v>0</v>
      </c>
      <c r="G854" s="254">
        <f>IF('M&amp;VOrç'!J888="","",'M&amp;VOrç'!J888)</f>
        <v>0</v>
      </c>
      <c r="H854" s="19">
        <f>K854-I854-J854</f>
        <v>0</v>
      </c>
      <c r="I854" s="18"/>
      <c r="J854" s="18"/>
      <c r="K854" s="19">
        <f>F854*G854</f>
        <v>0</v>
      </c>
    </row>
    <row r="855" spans="2:11" ht="15" customHeight="1" x14ac:dyDescent="0.35">
      <c r="B855" s="38">
        <v>2</v>
      </c>
      <c r="C855" s="436" t="str">
        <f>IF('M&amp;VOrç'!C889="","",'M&amp;VOrç'!C889)</f>
        <v/>
      </c>
      <c r="D855" s="438" t="str">
        <f>IF('M&amp;VOrç'!G889="","",'M&amp;VOrç'!G889)</f>
        <v/>
      </c>
      <c r="E855" s="437" t="str">
        <f>IF('M&amp;VOrç'!H889="","",'M&amp;VOrç'!H889)</f>
        <v/>
      </c>
      <c r="F855" s="453">
        <f>IF('M&amp;VOrç'!I889="","",'M&amp;VOrç'!I889)</f>
        <v>0</v>
      </c>
      <c r="G855" s="254">
        <f>IF('M&amp;VOrç'!J889="","",'M&amp;VOrç'!J889)</f>
        <v>0</v>
      </c>
      <c r="H855" s="19">
        <f t="shared" ref="H855:H903" si="139">K855-I855-J855</f>
        <v>0</v>
      </c>
      <c r="I855" s="18"/>
      <c r="J855" s="18"/>
      <c r="K855" s="19">
        <f t="shared" ref="K855:K903" si="140">F855*G855</f>
        <v>0</v>
      </c>
    </row>
    <row r="856" spans="2:11" ht="15" customHeight="1" x14ac:dyDescent="0.35">
      <c r="B856" s="38">
        <v>3</v>
      </c>
      <c r="C856" s="436" t="str">
        <f>IF('M&amp;VOrç'!C890="","",'M&amp;VOrç'!C890)</f>
        <v/>
      </c>
      <c r="D856" s="438" t="str">
        <f>IF('M&amp;VOrç'!G890="","",'M&amp;VOrç'!G890)</f>
        <v/>
      </c>
      <c r="E856" s="437" t="str">
        <f>IF('M&amp;VOrç'!H890="","",'M&amp;VOrç'!H890)</f>
        <v/>
      </c>
      <c r="F856" s="453">
        <f>IF('M&amp;VOrç'!I890="","",'M&amp;VOrç'!I890)</f>
        <v>0</v>
      </c>
      <c r="G856" s="254">
        <f>IF('M&amp;VOrç'!J890="","",'M&amp;VOrç'!J890)</f>
        <v>0</v>
      </c>
      <c r="H856" s="19">
        <f t="shared" si="139"/>
        <v>0</v>
      </c>
      <c r="I856" s="18"/>
      <c r="J856" s="18"/>
      <c r="K856" s="19">
        <f t="shared" si="140"/>
        <v>0</v>
      </c>
    </row>
    <row r="857" spans="2:11" ht="15" customHeight="1" x14ac:dyDescent="0.35">
      <c r="B857" s="38">
        <v>4</v>
      </c>
      <c r="C857" s="436" t="str">
        <f>IF('M&amp;VOrç'!C891="","",'M&amp;VOrç'!C891)</f>
        <v/>
      </c>
      <c r="D857" s="438" t="str">
        <f>IF('M&amp;VOrç'!G891="","",'M&amp;VOrç'!G891)</f>
        <v/>
      </c>
      <c r="E857" s="437" t="str">
        <f>IF('M&amp;VOrç'!H891="","",'M&amp;VOrç'!H891)</f>
        <v/>
      </c>
      <c r="F857" s="453">
        <f>IF('M&amp;VOrç'!I891="","",'M&amp;VOrç'!I891)</f>
        <v>0</v>
      </c>
      <c r="G857" s="254">
        <f>IF('M&amp;VOrç'!J891="","",'M&amp;VOrç'!J891)</f>
        <v>0</v>
      </c>
      <c r="H857" s="19">
        <f t="shared" si="139"/>
        <v>0</v>
      </c>
      <c r="I857" s="18"/>
      <c r="J857" s="18"/>
      <c r="K857" s="19">
        <f t="shared" si="140"/>
        <v>0</v>
      </c>
    </row>
    <row r="858" spans="2:11" ht="15" customHeight="1" x14ac:dyDescent="0.35">
      <c r="B858" s="38">
        <v>5</v>
      </c>
      <c r="C858" s="436" t="str">
        <f>IF('M&amp;VOrç'!C892="","",'M&amp;VOrç'!C892)</f>
        <v/>
      </c>
      <c r="D858" s="438" t="str">
        <f>IF('M&amp;VOrç'!G892="","",'M&amp;VOrç'!G892)</f>
        <v/>
      </c>
      <c r="E858" s="437" t="str">
        <f>IF('M&amp;VOrç'!H892="","",'M&amp;VOrç'!H892)</f>
        <v/>
      </c>
      <c r="F858" s="453">
        <f>IF('M&amp;VOrç'!I892="","",'M&amp;VOrç'!I892)</f>
        <v>0</v>
      </c>
      <c r="G858" s="254">
        <f>IF('M&amp;VOrç'!J892="","",'M&amp;VOrç'!J892)</f>
        <v>0</v>
      </c>
      <c r="H858" s="19">
        <f t="shared" si="139"/>
        <v>0</v>
      </c>
      <c r="I858" s="18"/>
      <c r="J858" s="18"/>
      <c r="K858" s="19">
        <f t="shared" si="140"/>
        <v>0</v>
      </c>
    </row>
    <row r="859" spans="2:11" ht="15" customHeight="1" x14ac:dyDescent="0.35">
      <c r="B859" s="38">
        <v>6</v>
      </c>
      <c r="C859" s="436" t="str">
        <f>IF('M&amp;VOrç'!C893="","",'M&amp;VOrç'!C893)</f>
        <v/>
      </c>
      <c r="D859" s="438" t="str">
        <f>IF('M&amp;VOrç'!G893="","",'M&amp;VOrç'!G893)</f>
        <v/>
      </c>
      <c r="E859" s="437" t="str">
        <f>IF('M&amp;VOrç'!H893="","",'M&amp;VOrç'!H893)</f>
        <v/>
      </c>
      <c r="F859" s="453">
        <f>IF('M&amp;VOrç'!I893="","",'M&amp;VOrç'!I893)</f>
        <v>0</v>
      </c>
      <c r="G859" s="254">
        <f>IF('M&amp;VOrç'!J893="","",'M&amp;VOrç'!J893)</f>
        <v>0</v>
      </c>
      <c r="H859" s="19">
        <f t="shared" si="139"/>
        <v>0</v>
      </c>
      <c r="I859" s="18"/>
      <c r="J859" s="18"/>
      <c r="K859" s="19">
        <f t="shared" si="140"/>
        <v>0</v>
      </c>
    </row>
    <row r="860" spans="2:11" ht="15" customHeight="1" x14ac:dyDescent="0.35">
      <c r="B860" s="38">
        <v>7</v>
      </c>
      <c r="C860" s="436" t="str">
        <f>IF('M&amp;VOrç'!C894="","",'M&amp;VOrç'!C894)</f>
        <v/>
      </c>
      <c r="D860" s="438" t="str">
        <f>IF('M&amp;VOrç'!G894="","",'M&amp;VOrç'!G894)</f>
        <v/>
      </c>
      <c r="E860" s="437" t="str">
        <f>IF('M&amp;VOrç'!H894="","",'M&amp;VOrç'!H894)</f>
        <v/>
      </c>
      <c r="F860" s="453">
        <f>IF('M&amp;VOrç'!I894="","",'M&amp;VOrç'!I894)</f>
        <v>0</v>
      </c>
      <c r="G860" s="254">
        <f>IF('M&amp;VOrç'!J894="","",'M&amp;VOrç'!J894)</f>
        <v>0</v>
      </c>
      <c r="H860" s="19">
        <f t="shared" si="139"/>
        <v>0</v>
      </c>
      <c r="I860" s="18"/>
      <c r="J860" s="18"/>
      <c r="K860" s="19">
        <f t="shared" si="140"/>
        <v>0</v>
      </c>
    </row>
    <row r="861" spans="2:11" ht="15" customHeight="1" x14ac:dyDescent="0.35">
      <c r="B861" s="38">
        <v>8</v>
      </c>
      <c r="C861" s="436" t="str">
        <f>IF('M&amp;VOrç'!C895="","",'M&amp;VOrç'!C895)</f>
        <v/>
      </c>
      <c r="D861" s="438" t="str">
        <f>IF('M&amp;VOrç'!G895="","",'M&amp;VOrç'!G895)</f>
        <v/>
      </c>
      <c r="E861" s="437" t="str">
        <f>IF('M&amp;VOrç'!H895="","",'M&amp;VOrç'!H895)</f>
        <v/>
      </c>
      <c r="F861" s="453">
        <f>IF('M&amp;VOrç'!I895="","",'M&amp;VOrç'!I895)</f>
        <v>0</v>
      </c>
      <c r="G861" s="254">
        <f>IF('M&amp;VOrç'!J895="","",'M&amp;VOrç'!J895)</f>
        <v>0</v>
      </c>
      <c r="H861" s="19">
        <f t="shared" ref="H861:H865" si="141">K861-I861-J861</f>
        <v>0</v>
      </c>
      <c r="I861" s="18"/>
      <c r="J861" s="18"/>
      <c r="K861" s="19">
        <f t="shared" ref="K861:K865" si="142">F861*G861</f>
        <v>0</v>
      </c>
    </row>
    <row r="862" spans="2:11" ht="15" customHeight="1" x14ac:dyDescent="0.35">
      <c r="B862" s="38">
        <v>9</v>
      </c>
      <c r="C862" s="436" t="str">
        <f>IF('M&amp;VOrç'!C896="","",'M&amp;VOrç'!C896)</f>
        <v/>
      </c>
      <c r="D862" s="438" t="str">
        <f>IF('M&amp;VOrç'!G896="","",'M&amp;VOrç'!G896)</f>
        <v/>
      </c>
      <c r="E862" s="437" t="str">
        <f>IF('M&amp;VOrç'!H896="","",'M&amp;VOrç'!H896)</f>
        <v/>
      </c>
      <c r="F862" s="453">
        <f>IF('M&amp;VOrç'!I896="","",'M&amp;VOrç'!I896)</f>
        <v>0</v>
      </c>
      <c r="G862" s="254">
        <f>IF('M&amp;VOrç'!J896="","",'M&amp;VOrç'!J896)</f>
        <v>0</v>
      </c>
      <c r="H862" s="19">
        <f t="shared" si="141"/>
        <v>0</v>
      </c>
      <c r="I862" s="18"/>
      <c r="J862" s="18"/>
      <c r="K862" s="19">
        <f t="shared" si="142"/>
        <v>0</v>
      </c>
    </row>
    <row r="863" spans="2:11" ht="15" customHeight="1" x14ac:dyDescent="0.35">
      <c r="B863" s="38">
        <v>10</v>
      </c>
      <c r="C863" s="436" t="str">
        <f>IF('M&amp;VOrç'!C897="","",'M&amp;VOrç'!C897)</f>
        <v/>
      </c>
      <c r="D863" s="438" t="str">
        <f>IF('M&amp;VOrç'!G897="","",'M&amp;VOrç'!G897)</f>
        <v/>
      </c>
      <c r="E863" s="437" t="str">
        <f>IF('M&amp;VOrç'!H897="","",'M&amp;VOrç'!H897)</f>
        <v/>
      </c>
      <c r="F863" s="453">
        <f>IF('M&amp;VOrç'!I897="","",'M&amp;VOrç'!I897)</f>
        <v>0</v>
      </c>
      <c r="G863" s="254">
        <f>IF('M&amp;VOrç'!J897="","",'M&amp;VOrç'!J897)</f>
        <v>0</v>
      </c>
      <c r="H863" s="19">
        <f t="shared" si="141"/>
        <v>0</v>
      </c>
      <c r="I863" s="18"/>
      <c r="J863" s="18"/>
      <c r="K863" s="19">
        <f t="shared" si="142"/>
        <v>0</v>
      </c>
    </row>
    <row r="864" spans="2:11" ht="15" customHeight="1" x14ac:dyDescent="0.35">
      <c r="B864" s="38">
        <v>11</v>
      </c>
      <c r="C864" s="436" t="str">
        <f>IF('M&amp;VOrç'!C898="","",'M&amp;VOrç'!C898)</f>
        <v/>
      </c>
      <c r="D864" s="438" t="str">
        <f>IF('M&amp;VOrç'!G898="","",'M&amp;VOrç'!G898)</f>
        <v/>
      </c>
      <c r="E864" s="437" t="str">
        <f>IF('M&amp;VOrç'!H898="","",'M&amp;VOrç'!H898)</f>
        <v/>
      </c>
      <c r="F864" s="453">
        <f>IF('M&amp;VOrç'!I898="","",'M&amp;VOrç'!I898)</f>
        <v>0</v>
      </c>
      <c r="G864" s="254">
        <f>IF('M&amp;VOrç'!J898="","",'M&amp;VOrç'!J898)</f>
        <v>0</v>
      </c>
      <c r="H864" s="19">
        <f t="shared" si="141"/>
        <v>0</v>
      </c>
      <c r="I864" s="18"/>
      <c r="J864" s="18"/>
      <c r="K864" s="19">
        <f t="shared" si="142"/>
        <v>0</v>
      </c>
    </row>
    <row r="865" spans="2:11" ht="15" customHeight="1" x14ac:dyDescent="0.35">
      <c r="B865" s="38">
        <v>12</v>
      </c>
      <c r="C865" s="436" t="str">
        <f>IF('M&amp;VOrç'!C899="","",'M&amp;VOrç'!C899)</f>
        <v/>
      </c>
      <c r="D865" s="438" t="str">
        <f>IF('M&amp;VOrç'!G899="","",'M&amp;VOrç'!G899)</f>
        <v/>
      </c>
      <c r="E865" s="437" t="str">
        <f>IF('M&amp;VOrç'!H899="","",'M&amp;VOrç'!H899)</f>
        <v/>
      </c>
      <c r="F865" s="453">
        <f>IF('M&amp;VOrç'!I899="","",'M&amp;VOrç'!I899)</f>
        <v>0</v>
      </c>
      <c r="G865" s="254">
        <f>IF('M&amp;VOrç'!J899="","",'M&amp;VOrç'!J899)</f>
        <v>0</v>
      </c>
      <c r="H865" s="19">
        <f t="shared" si="141"/>
        <v>0</v>
      </c>
      <c r="I865" s="18"/>
      <c r="J865" s="18"/>
      <c r="K865" s="19">
        <f t="shared" si="142"/>
        <v>0</v>
      </c>
    </row>
    <row r="866" spans="2:11" ht="15" customHeight="1" x14ac:dyDescent="0.35">
      <c r="B866" s="38">
        <v>13</v>
      </c>
      <c r="C866" s="436" t="str">
        <f>IF('M&amp;VOrç'!C900="","",'M&amp;VOrç'!C900)</f>
        <v/>
      </c>
      <c r="D866" s="438" t="str">
        <f>IF('M&amp;VOrç'!G900="","",'M&amp;VOrç'!G900)</f>
        <v/>
      </c>
      <c r="E866" s="437" t="str">
        <f>IF('M&amp;VOrç'!H900="","",'M&amp;VOrç'!H900)</f>
        <v/>
      </c>
      <c r="F866" s="453">
        <f>IF('M&amp;VOrç'!I900="","",'M&amp;VOrç'!I900)</f>
        <v>0</v>
      </c>
      <c r="G866" s="254">
        <f>IF('M&amp;VOrç'!J900="","",'M&amp;VOrç'!J900)</f>
        <v>0</v>
      </c>
      <c r="H866" s="19">
        <f t="shared" ref="H866:H870" si="143">K866-I866-J866</f>
        <v>0</v>
      </c>
      <c r="I866" s="18"/>
      <c r="J866" s="18"/>
      <c r="K866" s="19">
        <f t="shared" ref="K866:K870" si="144">F866*G866</f>
        <v>0</v>
      </c>
    </row>
    <row r="867" spans="2:11" ht="15" customHeight="1" x14ac:dyDescent="0.35">
      <c r="B867" s="38">
        <v>14</v>
      </c>
      <c r="C867" s="436" t="str">
        <f>IF('M&amp;VOrç'!C901="","",'M&amp;VOrç'!C901)</f>
        <v/>
      </c>
      <c r="D867" s="438" t="str">
        <f>IF('M&amp;VOrç'!G901="","",'M&amp;VOrç'!G901)</f>
        <v/>
      </c>
      <c r="E867" s="437" t="str">
        <f>IF('M&amp;VOrç'!H901="","",'M&amp;VOrç'!H901)</f>
        <v/>
      </c>
      <c r="F867" s="453">
        <f>IF('M&amp;VOrç'!I901="","",'M&amp;VOrç'!I901)</f>
        <v>0</v>
      </c>
      <c r="G867" s="254">
        <f>IF('M&amp;VOrç'!J901="","",'M&amp;VOrç'!J901)</f>
        <v>0</v>
      </c>
      <c r="H867" s="19">
        <f t="shared" si="143"/>
        <v>0</v>
      </c>
      <c r="I867" s="18"/>
      <c r="J867" s="18"/>
      <c r="K867" s="19">
        <f t="shared" si="144"/>
        <v>0</v>
      </c>
    </row>
    <row r="868" spans="2:11" ht="15" customHeight="1" x14ac:dyDescent="0.35">
      <c r="B868" s="38">
        <v>15</v>
      </c>
      <c r="C868" s="436" t="str">
        <f>IF('M&amp;VOrç'!C902="","",'M&amp;VOrç'!C902)</f>
        <v/>
      </c>
      <c r="D868" s="438" t="str">
        <f>IF('M&amp;VOrç'!G902="","",'M&amp;VOrç'!G902)</f>
        <v/>
      </c>
      <c r="E868" s="437" t="str">
        <f>IF('M&amp;VOrç'!H902="","",'M&amp;VOrç'!H902)</f>
        <v/>
      </c>
      <c r="F868" s="453">
        <f>IF('M&amp;VOrç'!I902="","",'M&amp;VOrç'!I902)</f>
        <v>0</v>
      </c>
      <c r="G868" s="254">
        <f>IF('M&amp;VOrç'!J902="","",'M&amp;VOrç'!J902)</f>
        <v>0</v>
      </c>
      <c r="H868" s="19">
        <f t="shared" si="143"/>
        <v>0</v>
      </c>
      <c r="I868" s="18"/>
      <c r="J868" s="18"/>
      <c r="K868" s="19">
        <f t="shared" si="144"/>
        <v>0</v>
      </c>
    </row>
    <row r="869" spans="2:11" ht="15" customHeight="1" x14ac:dyDescent="0.35">
      <c r="B869" s="38">
        <v>16</v>
      </c>
      <c r="C869" s="436" t="str">
        <f>IF('M&amp;VOrç'!C903="","",'M&amp;VOrç'!C903)</f>
        <v/>
      </c>
      <c r="D869" s="438" t="str">
        <f>IF('M&amp;VOrç'!G903="","",'M&amp;VOrç'!G903)</f>
        <v/>
      </c>
      <c r="E869" s="437" t="str">
        <f>IF('M&amp;VOrç'!H903="","",'M&amp;VOrç'!H903)</f>
        <v/>
      </c>
      <c r="F869" s="453">
        <f>IF('M&amp;VOrç'!I903="","",'M&amp;VOrç'!I903)</f>
        <v>0</v>
      </c>
      <c r="G869" s="254">
        <f>IF('M&amp;VOrç'!J903="","",'M&amp;VOrç'!J903)</f>
        <v>0</v>
      </c>
      <c r="H869" s="19">
        <f t="shared" si="143"/>
        <v>0</v>
      </c>
      <c r="I869" s="18"/>
      <c r="J869" s="18"/>
      <c r="K869" s="19">
        <f t="shared" si="144"/>
        <v>0</v>
      </c>
    </row>
    <row r="870" spans="2:11" ht="15" customHeight="1" x14ac:dyDescent="0.35">
      <c r="B870" s="38">
        <v>17</v>
      </c>
      <c r="C870" s="436" t="str">
        <f>IF('M&amp;VOrç'!C904="","",'M&amp;VOrç'!C904)</f>
        <v/>
      </c>
      <c r="D870" s="438" t="str">
        <f>IF('M&amp;VOrç'!G904="","",'M&amp;VOrç'!G904)</f>
        <v/>
      </c>
      <c r="E870" s="437" t="str">
        <f>IF('M&amp;VOrç'!H904="","",'M&amp;VOrç'!H904)</f>
        <v/>
      </c>
      <c r="F870" s="453">
        <f>IF('M&amp;VOrç'!I904="","",'M&amp;VOrç'!I904)</f>
        <v>0</v>
      </c>
      <c r="G870" s="254">
        <f>IF('M&amp;VOrç'!J904="","",'M&amp;VOrç'!J904)</f>
        <v>0</v>
      </c>
      <c r="H870" s="19">
        <f t="shared" si="143"/>
        <v>0</v>
      </c>
      <c r="I870" s="18"/>
      <c r="J870" s="18"/>
      <c r="K870" s="19">
        <f t="shared" si="144"/>
        <v>0</v>
      </c>
    </row>
    <row r="871" spans="2:11" ht="15" customHeight="1" x14ac:dyDescent="0.35">
      <c r="B871" s="38">
        <v>18</v>
      </c>
      <c r="C871" s="436" t="str">
        <f>IF('M&amp;VOrç'!C905="","",'M&amp;VOrç'!C905)</f>
        <v/>
      </c>
      <c r="D871" s="438" t="str">
        <f>IF('M&amp;VOrç'!G905="","",'M&amp;VOrç'!G905)</f>
        <v/>
      </c>
      <c r="E871" s="437" t="str">
        <f>IF('M&amp;VOrç'!H905="","",'M&amp;VOrç'!H905)</f>
        <v/>
      </c>
      <c r="F871" s="453">
        <f>IF('M&amp;VOrç'!I905="","",'M&amp;VOrç'!I905)</f>
        <v>0</v>
      </c>
      <c r="G871" s="254">
        <f>IF('M&amp;VOrç'!J905="","",'M&amp;VOrç'!J905)</f>
        <v>0</v>
      </c>
      <c r="H871" s="19">
        <f t="shared" si="139"/>
        <v>0</v>
      </c>
      <c r="I871" s="18"/>
      <c r="J871" s="18"/>
      <c r="K871" s="19">
        <f t="shared" si="140"/>
        <v>0</v>
      </c>
    </row>
    <row r="872" spans="2:11" ht="15" customHeight="1" x14ac:dyDescent="0.35">
      <c r="B872" s="38">
        <v>19</v>
      </c>
      <c r="C872" s="436" t="str">
        <f>IF('M&amp;VOrç'!C906="","",'M&amp;VOrç'!C906)</f>
        <v/>
      </c>
      <c r="D872" s="438" t="str">
        <f>IF('M&amp;VOrç'!G906="","",'M&amp;VOrç'!G906)</f>
        <v/>
      </c>
      <c r="E872" s="437" t="str">
        <f>IF('M&amp;VOrç'!H906="","",'M&amp;VOrç'!H906)</f>
        <v/>
      </c>
      <c r="F872" s="453">
        <f>IF('M&amp;VOrç'!I906="","",'M&amp;VOrç'!I906)</f>
        <v>0</v>
      </c>
      <c r="G872" s="254">
        <f>IF('M&amp;VOrç'!J906="","",'M&amp;VOrç'!J906)</f>
        <v>0</v>
      </c>
      <c r="H872" s="19">
        <f t="shared" si="139"/>
        <v>0</v>
      </c>
      <c r="I872" s="18"/>
      <c r="J872" s="18"/>
      <c r="K872" s="19">
        <f t="shared" si="140"/>
        <v>0</v>
      </c>
    </row>
    <row r="873" spans="2:11" ht="15" customHeight="1" x14ac:dyDescent="0.35">
      <c r="B873" s="38">
        <v>20</v>
      </c>
      <c r="C873" s="436" t="str">
        <f>IF('M&amp;VOrç'!C907="","",'M&amp;VOrç'!C907)</f>
        <v/>
      </c>
      <c r="D873" s="438" t="str">
        <f>IF('M&amp;VOrç'!G907="","",'M&amp;VOrç'!G907)</f>
        <v/>
      </c>
      <c r="E873" s="437" t="str">
        <f>IF('M&amp;VOrç'!H907="","",'M&amp;VOrç'!H907)</f>
        <v/>
      </c>
      <c r="F873" s="453">
        <f>IF('M&amp;VOrç'!I907="","",'M&amp;VOrç'!I907)</f>
        <v>0</v>
      </c>
      <c r="G873" s="254">
        <f>IF('M&amp;VOrç'!J907="","",'M&amp;VOrç'!J907)</f>
        <v>0</v>
      </c>
      <c r="H873" s="19">
        <f t="shared" si="139"/>
        <v>0</v>
      </c>
      <c r="I873" s="18"/>
      <c r="J873" s="18"/>
      <c r="K873" s="19">
        <f t="shared" si="140"/>
        <v>0</v>
      </c>
    </row>
    <row r="874" spans="2:11" ht="15" customHeight="1" x14ac:dyDescent="0.35">
      <c r="B874" s="38">
        <v>21</v>
      </c>
      <c r="C874" s="436" t="str">
        <f>IF('M&amp;VOrç'!C908="","",'M&amp;VOrç'!C908)</f>
        <v/>
      </c>
      <c r="D874" s="438" t="str">
        <f>IF('M&amp;VOrç'!G908="","",'M&amp;VOrç'!G908)</f>
        <v/>
      </c>
      <c r="E874" s="437" t="str">
        <f>IF('M&amp;VOrç'!H908="","",'M&amp;VOrç'!H908)</f>
        <v/>
      </c>
      <c r="F874" s="453">
        <f>IF('M&amp;VOrç'!I908="","",'M&amp;VOrç'!I908)</f>
        <v>0</v>
      </c>
      <c r="G874" s="254">
        <f>IF('M&amp;VOrç'!J908="","",'M&amp;VOrç'!J908)</f>
        <v>0</v>
      </c>
      <c r="H874" s="19">
        <f t="shared" si="139"/>
        <v>0</v>
      </c>
      <c r="I874" s="18"/>
      <c r="J874" s="18"/>
      <c r="K874" s="19">
        <f t="shared" si="140"/>
        <v>0</v>
      </c>
    </row>
    <row r="875" spans="2:11" ht="15" customHeight="1" x14ac:dyDescent="0.35">
      <c r="B875" s="38">
        <v>22</v>
      </c>
      <c r="C875" s="436" t="str">
        <f>IF('M&amp;VOrç'!C909="","",'M&amp;VOrç'!C909)</f>
        <v/>
      </c>
      <c r="D875" s="438" t="str">
        <f>IF('M&amp;VOrç'!G909="","",'M&amp;VOrç'!G909)</f>
        <v/>
      </c>
      <c r="E875" s="437" t="str">
        <f>IF('M&amp;VOrç'!H909="","",'M&amp;VOrç'!H909)</f>
        <v/>
      </c>
      <c r="F875" s="453">
        <f>IF('M&amp;VOrç'!I909="","",'M&amp;VOrç'!I909)</f>
        <v>0</v>
      </c>
      <c r="G875" s="254">
        <f>IF('M&amp;VOrç'!J909="","",'M&amp;VOrç'!J909)</f>
        <v>0</v>
      </c>
      <c r="H875" s="19">
        <f t="shared" si="139"/>
        <v>0</v>
      </c>
      <c r="I875" s="18"/>
      <c r="J875" s="18"/>
      <c r="K875" s="19">
        <f t="shared" si="140"/>
        <v>0</v>
      </c>
    </row>
    <row r="876" spans="2:11" ht="15" customHeight="1" x14ac:dyDescent="0.35">
      <c r="B876" s="38">
        <v>23</v>
      </c>
      <c r="C876" s="436" t="str">
        <f>IF('M&amp;VOrç'!C910="","",'M&amp;VOrç'!C910)</f>
        <v/>
      </c>
      <c r="D876" s="438" t="str">
        <f>IF('M&amp;VOrç'!G910="","",'M&amp;VOrç'!G910)</f>
        <v/>
      </c>
      <c r="E876" s="437" t="str">
        <f>IF('M&amp;VOrç'!H910="","",'M&amp;VOrç'!H910)</f>
        <v/>
      </c>
      <c r="F876" s="453">
        <f>IF('M&amp;VOrç'!I910="","",'M&amp;VOrç'!I910)</f>
        <v>0</v>
      </c>
      <c r="G876" s="254">
        <f>IF('M&amp;VOrç'!J910="","",'M&amp;VOrç'!J910)</f>
        <v>0</v>
      </c>
      <c r="H876" s="19">
        <f t="shared" si="139"/>
        <v>0</v>
      </c>
      <c r="I876" s="18"/>
      <c r="J876" s="18"/>
      <c r="K876" s="19">
        <f t="shared" si="140"/>
        <v>0</v>
      </c>
    </row>
    <row r="877" spans="2:11" ht="15" customHeight="1" x14ac:dyDescent="0.35">
      <c r="B877" s="38">
        <v>24</v>
      </c>
      <c r="C877" s="436" t="str">
        <f>IF('M&amp;VOrç'!C911="","",'M&amp;VOrç'!C911)</f>
        <v/>
      </c>
      <c r="D877" s="438" t="str">
        <f>IF('M&amp;VOrç'!G911="","",'M&amp;VOrç'!G911)</f>
        <v/>
      </c>
      <c r="E877" s="437" t="str">
        <f>IF('M&amp;VOrç'!H911="","",'M&amp;VOrç'!H911)</f>
        <v/>
      </c>
      <c r="F877" s="453">
        <f>IF('M&amp;VOrç'!I911="","",'M&amp;VOrç'!I911)</f>
        <v>0</v>
      </c>
      <c r="G877" s="254">
        <f>IF('M&amp;VOrç'!J911="","",'M&amp;VOrç'!J911)</f>
        <v>0</v>
      </c>
      <c r="H877" s="19">
        <f t="shared" si="139"/>
        <v>0</v>
      </c>
      <c r="I877" s="18"/>
      <c r="J877" s="18"/>
      <c r="K877" s="19">
        <f t="shared" si="140"/>
        <v>0</v>
      </c>
    </row>
    <row r="878" spans="2:11" ht="15" customHeight="1" x14ac:dyDescent="0.35">
      <c r="B878" s="38">
        <v>25</v>
      </c>
      <c r="C878" s="436" t="str">
        <f>IF('M&amp;VOrç'!C912="","",'M&amp;VOrç'!C912)</f>
        <v/>
      </c>
      <c r="D878" s="438" t="str">
        <f>IF('M&amp;VOrç'!G912="","",'M&amp;VOrç'!G912)</f>
        <v/>
      </c>
      <c r="E878" s="437" t="str">
        <f>IF('M&amp;VOrç'!H912="","",'M&amp;VOrç'!H912)</f>
        <v/>
      </c>
      <c r="F878" s="453">
        <f>IF('M&amp;VOrç'!I912="","",'M&amp;VOrç'!I912)</f>
        <v>0</v>
      </c>
      <c r="G878" s="254">
        <f>IF('M&amp;VOrç'!J912="","",'M&amp;VOrç'!J912)</f>
        <v>0</v>
      </c>
      <c r="H878" s="19">
        <f t="shared" si="139"/>
        <v>0</v>
      </c>
      <c r="I878" s="18"/>
      <c r="J878" s="18"/>
      <c r="K878" s="19">
        <f t="shared" si="140"/>
        <v>0</v>
      </c>
    </row>
    <row r="879" spans="2:11" ht="15" customHeight="1" x14ac:dyDescent="0.35">
      <c r="B879" s="38">
        <v>26</v>
      </c>
      <c r="C879" s="436" t="str">
        <f>IF('M&amp;VOrç'!C913="","",'M&amp;VOrç'!C913)</f>
        <v/>
      </c>
      <c r="D879" s="438" t="str">
        <f>IF('M&amp;VOrç'!G913="","",'M&amp;VOrç'!G913)</f>
        <v/>
      </c>
      <c r="E879" s="437" t="str">
        <f>IF('M&amp;VOrç'!H913="","",'M&amp;VOrç'!H913)</f>
        <v/>
      </c>
      <c r="F879" s="453">
        <f>IF('M&amp;VOrç'!I913="","",'M&amp;VOrç'!I913)</f>
        <v>0</v>
      </c>
      <c r="G879" s="254">
        <f>IF('M&amp;VOrç'!J913="","",'M&amp;VOrç'!J913)</f>
        <v>0</v>
      </c>
      <c r="H879" s="19">
        <f t="shared" si="139"/>
        <v>0</v>
      </c>
      <c r="I879" s="18"/>
      <c r="J879" s="18"/>
      <c r="K879" s="19">
        <f t="shared" si="140"/>
        <v>0</v>
      </c>
    </row>
    <row r="880" spans="2:11" ht="15" customHeight="1" x14ac:dyDescent="0.35">
      <c r="B880" s="38">
        <v>27</v>
      </c>
      <c r="C880" s="436" t="str">
        <f>IF('M&amp;VOrç'!C914="","",'M&amp;VOrç'!C914)</f>
        <v/>
      </c>
      <c r="D880" s="438" t="str">
        <f>IF('M&amp;VOrç'!G914="","",'M&amp;VOrç'!G914)</f>
        <v/>
      </c>
      <c r="E880" s="437" t="str">
        <f>IF('M&amp;VOrç'!H914="","",'M&amp;VOrç'!H914)</f>
        <v/>
      </c>
      <c r="F880" s="453">
        <f>IF('M&amp;VOrç'!I914="","",'M&amp;VOrç'!I914)</f>
        <v>0</v>
      </c>
      <c r="G880" s="254">
        <f>IF('M&amp;VOrç'!J914="","",'M&amp;VOrç'!J914)</f>
        <v>0</v>
      </c>
      <c r="H880" s="19">
        <f t="shared" si="139"/>
        <v>0</v>
      </c>
      <c r="I880" s="18"/>
      <c r="J880" s="18"/>
      <c r="K880" s="19">
        <f t="shared" si="140"/>
        <v>0</v>
      </c>
    </row>
    <row r="881" spans="2:11" ht="15" customHeight="1" x14ac:dyDescent="0.35">
      <c r="B881" s="38">
        <v>28</v>
      </c>
      <c r="C881" s="436" t="str">
        <f>IF('M&amp;VOrç'!C915="","",'M&amp;VOrç'!C915)</f>
        <v/>
      </c>
      <c r="D881" s="438" t="str">
        <f>IF('M&amp;VOrç'!G915="","",'M&amp;VOrç'!G915)</f>
        <v/>
      </c>
      <c r="E881" s="437" t="str">
        <f>IF('M&amp;VOrç'!H915="","",'M&amp;VOrç'!H915)</f>
        <v/>
      </c>
      <c r="F881" s="453">
        <f>IF('M&amp;VOrç'!I915="","",'M&amp;VOrç'!I915)</f>
        <v>0</v>
      </c>
      <c r="G881" s="254">
        <f>IF('M&amp;VOrç'!J915="","",'M&amp;VOrç'!J915)</f>
        <v>0</v>
      </c>
      <c r="H881" s="19">
        <f t="shared" si="139"/>
        <v>0</v>
      </c>
      <c r="I881" s="18"/>
      <c r="J881" s="18"/>
      <c r="K881" s="19">
        <f t="shared" si="140"/>
        <v>0</v>
      </c>
    </row>
    <row r="882" spans="2:11" ht="15" customHeight="1" x14ac:dyDescent="0.35">
      <c r="B882" s="38">
        <v>29</v>
      </c>
      <c r="C882" s="436" t="str">
        <f>IF('M&amp;VOrç'!C916="","",'M&amp;VOrç'!C916)</f>
        <v/>
      </c>
      <c r="D882" s="438" t="str">
        <f>IF('M&amp;VOrç'!G916="","",'M&amp;VOrç'!G916)</f>
        <v/>
      </c>
      <c r="E882" s="437" t="str">
        <f>IF('M&amp;VOrç'!H916="","",'M&amp;VOrç'!H916)</f>
        <v/>
      </c>
      <c r="F882" s="453">
        <f>IF('M&amp;VOrç'!I916="","",'M&amp;VOrç'!I916)</f>
        <v>0</v>
      </c>
      <c r="G882" s="254">
        <f>IF('M&amp;VOrç'!J916="","",'M&amp;VOrç'!J916)</f>
        <v>0</v>
      </c>
      <c r="H882" s="19">
        <f t="shared" si="139"/>
        <v>0</v>
      </c>
      <c r="I882" s="18"/>
      <c r="J882" s="18"/>
      <c r="K882" s="19">
        <f t="shared" si="140"/>
        <v>0</v>
      </c>
    </row>
    <row r="883" spans="2:11" ht="15" customHeight="1" x14ac:dyDescent="0.35">
      <c r="B883" s="38">
        <v>30</v>
      </c>
      <c r="C883" s="436" t="str">
        <f>IF('M&amp;VOrç'!C917="","",'M&amp;VOrç'!C917)</f>
        <v/>
      </c>
      <c r="D883" s="438" t="str">
        <f>IF('M&amp;VOrç'!G917="","",'M&amp;VOrç'!G917)</f>
        <v/>
      </c>
      <c r="E883" s="437" t="str">
        <f>IF('M&amp;VOrç'!H917="","",'M&amp;VOrç'!H917)</f>
        <v/>
      </c>
      <c r="F883" s="453">
        <f>IF('M&amp;VOrç'!I917="","",'M&amp;VOrç'!I917)</f>
        <v>0</v>
      </c>
      <c r="G883" s="254">
        <f>IF('M&amp;VOrç'!J917="","",'M&amp;VOrç'!J917)</f>
        <v>0</v>
      </c>
      <c r="H883" s="19">
        <f t="shared" ref="H883:H884" si="145">K883-I883-J883</f>
        <v>0</v>
      </c>
      <c r="I883" s="18"/>
      <c r="J883" s="18"/>
      <c r="K883" s="19">
        <f t="shared" ref="K883:K884" si="146">F883*G883</f>
        <v>0</v>
      </c>
    </row>
    <row r="884" spans="2:11" ht="15" customHeight="1" x14ac:dyDescent="0.35">
      <c r="B884" s="38">
        <v>31</v>
      </c>
      <c r="C884" s="436" t="str">
        <f>IF('M&amp;VOrç'!C918="","",'M&amp;VOrç'!C918)</f>
        <v/>
      </c>
      <c r="D884" s="438" t="str">
        <f>IF('M&amp;VOrç'!G918="","",'M&amp;VOrç'!G918)</f>
        <v/>
      </c>
      <c r="E884" s="437" t="str">
        <f>IF('M&amp;VOrç'!H918="","",'M&amp;VOrç'!H918)</f>
        <v/>
      </c>
      <c r="F884" s="453">
        <f>IF('M&amp;VOrç'!I918="","",'M&amp;VOrç'!I918)</f>
        <v>0</v>
      </c>
      <c r="G884" s="254">
        <f>IF('M&amp;VOrç'!J918="","",'M&amp;VOrç'!J918)</f>
        <v>0</v>
      </c>
      <c r="H884" s="19">
        <f t="shared" si="145"/>
        <v>0</v>
      </c>
      <c r="I884" s="18"/>
      <c r="J884" s="18"/>
      <c r="K884" s="19">
        <f t="shared" si="146"/>
        <v>0</v>
      </c>
    </row>
    <row r="885" spans="2:11" ht="15" customHeight="1" x14ac:dyDescent="0.35">
      <c r="B885" s="38">
        <v>32</v>
      </c>
      <c r="C885" s="436" t="str">
        <f>IF('M&amp;VOrç'!C919="","",'M&amp;VOrç'!C919)</f>
        <v/>
      </c>
      <c r="D885" s="438" t="str">
        <f>IF('M&amp;VOrç'!G919="","",'M&amp;VOrç'!G919)</f>
        <v/>
      </c>
      <c r="E885" s="437" t="str">
        <f>IF('M&amp;VOrç'!H919="","",'M&amp;VOrç'!H919)</f>
        <v/>
      </c>
      <c r="F885" s="453">
        <f>IF('M&amp;VOrç'!I919="","",'M&amp;VOrç'!I919)</f>
        <v>0</v>
      </c>
      <c r="G885" s="254">
        <f>IF('M&amp;VOrç'!J919="","",'M&amp;VOrç'!J919)</f>
        <v>0</v>
      </c>
      <c r="H885" s="19">
        <f t="shared" ref="H885:H902" si="147">K885-I885-J885</f>
        <v>0</v>
      </c>
      <c r="I885" s="18"/>
      <c r="J885" s="18"/>
      <c r="K885" s="19">
        <f t="shared" ref="K885:K902" si="148">F885*G885</f>
        <v>0</v>
      </c>
    </row>
    <row r="886" spans="2:11" ht="15" customHeight="1" x14ac:dyDescent="0.35">
      <c r="B886" s="38">
        <v>33</v>
      </c>
      <c r="C886" s="436" t="str">
        <f>IF('M&amp;VOrç'!C920="","",'M&amp;VOrç'!C920)</f>
        <v/>
      </c>
      <c r="D886" s="438" t="str">
        <f>IF('M&amp;VOrç'!G920="","",'M&amp;VOrç'!G920)</f>
        <v/>
      </c>
      <c r="E886" s="437" t="str">
        <f>IF('M&amp;VOrç'!H920="","",'M&amp;VOrç'!H920)</f>
        <v/>
      </c>
      <c r="F886" s="453">
        <f>IF('M&amp;VOrç'!I920="","",'M&amp;VOrç'!I920)</f>
        <v>0</v>
      </c>
      <c r="G886" s="254">
        <f>IF('M&amp;VOrç'!J920="","",'M&amp;VOrç'!J920)</f>
        <v>0</v>
      </c>
      <c r="H886" s="19">
        <f t="shared" si="147"/>
        <v>0</v>
      </c>
      <c r="I886" s="18"/>
      <c r="J886" s="18"/>
      <c r="K886" s="19">
        <f t="shared" si="148"/>
        <v>0</v>
      </c>
    </row>
    <row r="887" spans="2:11" ht="15" customHeight="1" x14ac:dyDescent="0.35">
      <c r="B887" s="38">
        <v>34</v>
      </c>
      <c r="C887" s="436" t="str">
        <f>IF('M&amp;VOrç'!C921="","",'M&amp;VOrç'!C921)</f>
        <v/>
      </c>
      <c r="D887" s="438" t="str">
        <f>IF('M&amp;VOrç'!G921="","",'M&amp;VOrç'!G921)</f>
        <v/>
      </c>
      <c r="E887" s="437" t="str">
        <f>IF('M&amp;VOrç'!H921="","",'M&amp;VOrç'!H921)</f>
        <v/>
      </c>
      <c r="F887" s="453">
        <f>IF('M&amp;VOrç'!I921="","",'M&amp;VOrç'!I921)</f>
        <v>0</v>
      </c>
      <c r="G887" s="254">
        <f>IF('M&amp;VOrç'!J921="","",'M&amp;VOrç'!J921)</f>
        <v>0</v>
      </c>
      <c r="H887" s="19">
        <f t="shared" si="147"/>
        <v>0</v>
      </c>
      <c r="I887" s="18"/>
      <c r="J887" s="18"/>
      <c r="K887" s="19">
        <f t="shared" si="148"/>
        <v>0</v>
      </c>
    </row>
    <row r="888" spans="2:11" ht="15" customHeight="1" x14ac:dyDescent="0.35">
      <c r="B888" s="38">
        <v>35</v>
      </c>
      <c r="C888" s="436" t="str">
        <f>IF('M&amp;VOrç'!C922="","",'M&amp;VOrç'!C922)</f>
        <v/>
      </c>
      <c r="D888" s="438" t="str">
        <f>IF('M&amp;VOrç'!G922="","",'M&amp;VOrç'!G922)</f>
        <v/>
      </c>
      <c r="E888" s="437" t="str">
        <f>IF('M&amp;VOrç'!H922="","",'M&amp;VOrç'!H922)</f>
        <v/>
      </c>
      <c r="F888" s="453">
        <f>IF('M&amp;VOrç'!I922="","",'M&amp;VOrç'!I922)</f>
        <v>0</v>
      </c>
      <c r="G888" s="254">
        <f>IF('M&amp;VOrç'!J922="","",'M&amp;VOrç'!J922)</f>
        <v>0</v>
      </c>
      <c r="H888" s="19">
        <f t="shared" si="147"/>
        <v>0</v>
      </c>
      <c r="I888" s="18"/>
      <c r="J888" s="18"/>
      <c r="K888" s="19">
        <f t="shared" si="148"/>
        <v>0</v>
      </c>
    </row>
    <row r="889" spans="2:11" ht="15" customHeight="1" x14ac:dyDescent="0.35">
      <c r="B889" s="38">
        <v>36</v>
      </c>
      <c r="C889" s="436" t="str">
        <f>IF('M&amp;VOrç'!C923="","",'M&amp;VOrç'!C923)</f>
        <v/>
      </c>
      <c r="D889" s="438" t="str">
        <f>IF('M&amp;VOrç'!G923="","",'M&amp;VOrç'!G923)</f>
        <v/>
      </c>
      <c r="E889" s="437" t="str">
        <f>IF('M&amp;VOrç'!H923="","",'M&amp;VOrç'!H923)</f>
        <v/>
      </c>
      <c r="F889" s="453">
        <f>IF('M&amp;VOrç'!I923="","",'M&amp;VOrç'!I923)</f>
        <v>0</v>
      </c>
      <c r="G889" s="254">
        <f>IF('M&amp;VOrç'!J923="","",'M&amp;VOrç'!J923)</f>
        <v>0</v>
      </c>
      <c r="H889" s="19">
        <f t="shared" si="147"/>
        <v>0</v>
      </c>
      <c r="I889" s="18"/>
      <c r="J889" s="18"/>
      <c r="K889" s="19">
        <f t="shared" si="148"/>
        <v>0</v>
      </c>
    </row>
    <row r="890" spans="2:11" ht="15" customHeight="1" x14ac:dyDescent="0.35">
      <c r="B890" s="38">
        <v>37</v>
      </c>
      <c r="C890" s="436" t="str">
        <f>IF('M&amp;VOrç'!C924="","",'M&amp;VOrç'!C924)</f>
        <v/>
      </c>
      <c r="D890" s="438" t="str">
        <f>IF('M&amp;VOrç'!G924="","",'M&amp;VOrç'!G924)</f>
        <v/>
      </c>
      <c r="E890" s="437" t="str">
        <f>IF('M&amp;VOrç'!H924="","",'M&amp;VOrç'!H924)</f>
        <v/>
      </c>
      <c r="F890" s="453">
        <f>IF('M&amp;VOrç'!I924="","",'M&amp;VOrç'!I924)</f>
        <v>0</v>
      </c>
      <c r="G890" s="254">
        <f>IF('M&amp;VOrç'!J924="","",'M&amp;VOrç'!J924)</f>
        <v>0</v>
      </c>
      <c r="H890" s="19">
        <f t="shared" si="147"/>
        <v>0</v>
      </c>
      <c r="I890" s="18"/>
      <c r="J890" s="18"/>
      <c r="K890" s="19">
        <f t="shared" si="148"/>
        <v>0</v>
      </c>
    </row>
    <row r="891" spans="2:11" ht="15" customHeight="1" x14ac:dyDescent="0.35">
      <c r="B891" s="38">
        <v>38</v>
      </c>
      <c r="C891" s="436" t="str">
        <f>IF('M&amp;VOrç'!C925="","",'M&amp;VOrç'!C925)</f>
        <v/>
      </c>
      <c r="D891" s="438" t="str">
        <f>IF('M&amp;VOrç'!G925="","",'M&amp;VOrç'!G925)</f>
        <v/>
      </c>
      <c r="E891" s="437" t="str">
        <f>IF('M&amp;VOrç'!H925="","",'M&amp;VOrç'!H925)</f>
        <v/>
      </c>
      <c r="F891" s="453">
        <f>IF('M&amp;VOrç'!I925="","",'M&amp;VOrç'!I925)</f>
        <v>0</v>
      </c>
      <c r="G891" s="254">
        <f>IF('M&amp;VOrç'!J925="","",'M&amp;VOrç'!J925)</f>
        <v>0</v>
      </c>
      <c r="H891" s="19">
        <f t="shared" si="147"/>
        <v>0</v>
      </c>
      <c r="I891" s="18"/>
      <c r="J891" s="18"/>
      <c r="K891" s="19">
        <f t="shared" si="148"/>
        <v>0</v>
      </c>
    </row>
    <row r="892" spans="2:11" ht="15" customHeight="1" x14ac:dyDescent="0.35">
      <c r="B892" s="38">
        <v>39</v>
      </c>
      <c r="C892" s="436" t="str">
        <f>IF('M&amp;VOrç'!C926="","",'M&amp;VOrç'!C926)</f>
        <v/>
      </c>
      <c r="D892" s="438" t="str">
        <f>IF('M&amp;VOrç'!G926="","",'M&amp;VOrç'!G926)</f>
        <v/>
      </c>
      <c r="E892" s="437" t="str">
        <f>IF('M&amp;VOrç'!H926="","",'M&amp;VOrç'!H926)</f>
        <v/>
      </c>
      <c r="F892" s="453">
        <f>IF('M&amp;VOrç'!I926="","",'M&amp;VOrç'!I926)</f>
        <v>0</v>
      </c>
      <c r="G892" s="254">
        <f>IF('M&amp;VOrç'!J926="","",'M&amp;VOrç'!J926)</f>
        <v>0</v>
      </c>
      <c r="H892" s="19">
        <f t="shared" si="147"/>
        <v>0</v>
      </c>
      <c r="I892" s="18"/>
      <c r="J892" s="18"/>
      <c r="K892" s="19">
        <f t="shared" si="148"/>
        <v>0</v>
      </c>
    </row>
    <row r="893" spans="2:11" ht="15" customHeight="1" x14ac:dyDescent="0.35">
      <c r="B893" s="38">
        <v>40</v>
      </c>
      <c r="C893" s="436" t="str">
        <f>IF('M&amp;VOrç'!C927="","",'M&amp;VOrç'!C927)</f>
        <v/>
      </c>
      <c r="D893" s="438" t="str">
        <f>IF('M&amp;VOrç'!G927="","",'M&amp;VOrç'!G927)</f>
        <v/>
      </c>
      <c r="E893" s="437" t="str">
        <f>IF('M&amp;VOrç'!H927="","",'M&amp;VOrç'!H927)</f>
        <v/>
      </c>
      <c r="F893" s="453">
        <f>IF('M&amp;VOrç'!I927="","",'M&amp;VOrç'!I927)</f>
        <v>0</v>
      </c>
      <c r="G893" s="254">
        <f>IF('M&amp;VOrç'!J927="","",'M&amp;VOrç'!J927)</f>
        <v>0</v>
      </c>
      <c r="H893" s="19">
        <f t="shared" si="147"/>
        <v>0</v>
      </c>
      <c r="I893" s="18"/>
      <c r="J893" s="18"/>
      <c r="K893" s="19">
        <f t="shared" si="148"/>
        <v>0</v>
      </c>
    </row>
    <row r="894" spans="2:11" ht="15" customHeight="1" x14ac:dyDescent="0.35">
      <c r="B894" s="38">
        <v>41</v>
      </c>
      <c r="C894" s="436" t="str">
        <f>IF('M&amp;VOrç'!C928="","",'M&amp;VOrç'!C928)</f>
        <v/>
      </c>
      <c r="D894" s="438" t="str">
        <f>IF('M&amp;VOrç'!G928="","",'M&amp;VOrç'!G928)</f>
        <v/>
      </c>
      <c r="E894" s="437" t="str">
        <f>IF('M&amp;VOrç'!H928="","",'M&amp;VOrç'!H928)</f>
        <v/>
      </c>
      <c r="F894" s="453">
        <f>IF('M&amp;VOrç'!I928="","",'M&amp;VOrç'!I928)</f>
        <v>0</v>
      </c>
      <c r="G894" s="254">
        <f>IF('M&amp;VOrç'!J928="","",'M&amp;VOrç'!J928)</f>
        <v>0</v>
      </c>
      <c r="H894" s="19">
        <f t="shared" si="147"/>
        <v>0</v>
      </c>
      <c r="I894" s="18"/>
      <c r="J894" s="18"/>
      <c r="K894" s="19">
        <f t="shared" si="148"/>
        <v>0</v>
      </c>
    </row>
    <row r="895" spans="2:11" ht="15" customHeight="1" x14ac:dyDescent="0.35">
      <c r="B895" s="38">
        <v>42</v>
      </c>
      <c r="C895" s="436" t="str">
        <f>IF('M&amp;VOrç'!C929="","",'M&amp;VOrç'!C929)</f>
        <v/>
      </c>
      <c r="D895" s="438" t="str">
        <f>IF('M&amp;VOrç'!G929="","",'M&amp;VOrç'!G929)</f>
        <v/>
      </c>
      <c r="E895" s="437" t="str">
        <f>IF('M&amp;VOrç'!H929="","",'M&amp;VOrç'!H929)</f>
        <v/>
      </c>
      <c r="F895" s="453">
        <f>IF('M&amp;VOrç'!I929="","",'M&amp;VOrç'!I929)</f>
        <v>0</v>
      </c>
      <c r="G895" s="254">
        <f>IF('M&amp;VOrç'!J929="","",'M&amp;VOrç'!J929)</f>
        <v>0</v>
      </c>
      <c r="H895" s="19">
        <f t="shared" si="147"/>
        <v>0</v>
      </c>
      <c r="I895" s="18"/>
      <c r="J895" s="18"/>
      <c r="K895" s="19">
        <f t="shared" si="148"/>
        <v>0</v>
      </c>
    </row>
    <row r="896" spans="2:11" ht="15" customHeight="1" x14ac:dyDescent="0.35">
      <c r="B896" s="38">
        <v>43</v>
      </c>
      <c r="C896" s="436" t="str">
        <f>IF('M&amp;VOrç'!C930="","",'M&amp;VOrç'!C930)</f>
        <v/>
      </c>
      <c r="D896" s="438" t="str">
        <f>IF('M&amp;VOrç'!G930="","",'M&amp;VOrç'!G930)</f>
        <v/>
      </c>
      <c r="E896" s="437" t="str">
        <f>IF('M&amp;VOrç'!H930="","",'M&amp;VOrç'!H930)</f>
        <v/>
      </c>
      <c r="F896" s="453">
        <f>IF('M&amp;VOrç'!I930="","",'M&amp;VOrç'!I930)</f>
        <v>0</v>
      </c>
      <c r="G896" s="254">
        <f>IF('M&amp;VOrç'!J930="","",'M&amp;VOrç'!J930)</f>
        <v>0</v>
      </c>
      <c r="H896" s="19">
        <f t="shared" si="147"/>
        <v>0</v>
      </c>
      <c r="I896" s="18"/>
      <c r="J896" s="18"/>
      <c r="K896" s="19">
        <f t="shared" si="148"/>
        <v>0</v>
      </c>
    </row>
    <row r="897" spans="2:11" ht="15" customHeight="1" x14ac:dyDescent="0.35">
      <c r="B897" s="38">
        <v>44</v>
      </c>
      <c r="C897" s="436" t="str">
        <f>IF('M&amp;VOrç'!C931="","",'M&amp;VOrç'!C931)</f>
        <v/>
      </c>
      <c r="D897" s="438" t="str">
        <f>IF('M&amp;VOrç'!G931="","",'M&amp;VOrç'!G931)</f>
        <v/>
      </c>
      <c r="E897" s="437" t="str">
        <f>IF('M&amp;VOrç'!H931="","",'M&amp;VOrç'!H931)</f>
        <v/>
      </c>
      <c r="F897" s="453">
        <f>IF('M&amp;VOrç'!I931="","",'M&amp;VOrç'!I931)</f>
        <v>0</v>
      </c>
      <c r="G897" s="254">
        <f>IF('M&amp;VOrç'!J931="","",'M&amp;VOrç'!J931)</f>
        <v>0</v>
      </c>
      <c r="H897" s="19">
        <f t="shared" si="147"/>
        <v>0</v>
      </c>
      <c r="I897" s="18"/>
      <c r="J897" s="18"/>
      <c r="K897" s="19">
        <f t="shared" si="148"/>
        <v>0</v>
      </c>
    </row>
    <row r="898" spans="2:11" ht="15" customHeight="1" x14ac:dyDescent="0.35">
      <c r="B898" s="38">
        <v>45</v>
      </c>
      <c r="C898" s="436" t="str">
        <f>IF('M&amp;VOrç'!C932="","",'M&amp;VOrç'!C932)</f>
        <v/>
      </c>
      <c r="D898" s="438" t="str">
        <f>IF('M&amp;VOrç'!G932="","",'M&amp;VOrç'!G932)</f>
        <v/>
      </c>
      <c r="E898" s="437" t="str">
        <f>IF('M&amp;VOrç'!H932="","",'M&amp;VOrç'!H932)</f>
        <v/>
      </c>
      <c r="F898" s="453">
        <f>IF('M&amp;VOrç'!I932="","",'M&amp;VOrç'!I932)</f>
        <v>0</v>
      </c>
      <c r="G898" s="254">
        <f>IF('M&amp;VOrç'!J932="","",'M&amp;VOrç'!J932)</f>
        <v>0</v>
      </c>
      <c r="H898" s="19">
        <f t="shared" si="147"/>
        <v>0</v>
      </c>
      <c r="I898" s="18"/>
      <c r="J898" s="18"/>
      <c r="K898" s="19">
        <f t="shared" si="148"/>
        <v>0</v>
      </c>
    </row>
    <row r="899" spans="2:11" ht="15" customHeight="1" x14ac:dyDescent="0.35">
      <c r="B899" s="38">
        <v>46</v>
      </c>
      <c r="C899" s="436" t="str">
        <f>IF('M&amp;VOrç'!C933="","",'M&amp;VOrç'!C933)</f>
        <v/>
      </c>
      <c r="D899" s="438" t="str">
        <f>IF('M&amp;VOrç'!G933="","",'M&amp;VOrç'!G933)</f>
        <v/>
      </c>
      <c r="E899" s="437" t="str">
        <f>IF('M&amp;VOrç'!H933="","",'M&amp;VOrç'!H933)</f>
        <v/>
      </c>
      <c r="F899" s="453">
        <f>IF('M&amp;VOrç'!I933="","",'M&amp;VOrç'!I933)</f>
        <v>0</v>
      </c>
      <c r="G899" s="254">
        <f>IF('M&amp;VOrç'!J933="","",'M&amp;VOrç'!J933)</f>
        <v>0</v>
      </c>
      <c r="H899" s="19">
        <f t="shared" si="147"/>
        <v>0</v>
      </c>
      <c r="I899" s="18"/>
      <c r="J899" s="18"/>
      <c r="K899" s="19">
        <f t="shared" si="148"/>
        <v>0</v>
      </c>
    </row>
    <row r="900" spans="2:11" ht="15" customHeight="1" x14ac:dyDescent="0.35">
      <c r="B900" s="38">
        <v>47</v>
      </c>
      <c r="C900" s="436" t="str">
        <f>IF('M&amp;VOrç'!C934="","",'M&amp;VOrç'!C934)</f>
        <v/>
      </c>
      <c r="D900" s="438" t="str">
        <f>IF('M&amp;VOrç'!G934="","",'M&amp;VOrç'!G934)</f>
        <v/>
      </c>
      <c r="E900" s="437" t="str">
        <f>IF('M&amp;VOrç'!H934="","",'M&amp;VOrç'!H934)</f>
        <v/>
      </c>
      <c r="F900" s="453">
        <f>IF('M&amp;VOrç'!I934="","",'M&amp;VOrç'!I934)</f>
        <v>0</v>
      </c>
      <c r="G900" s="254">
        <f>IF('M&amp;VOrç'!J934="","",'M&amp;VOrç'!J934)</f>
        <v>0</v>
      </c>
      <c r="H900" s="19">
        <f t="shared" si="147"/>
        <v>0</v>
      </c>
      <c r="I900" s="18"/>
      <c r="J900" s="18"/>
      <c r="K900" s="19">
        <f t="shared" si="148"/>
        <v>0</v>
      </c>
    </row>
    <row r="901" spans="2:11" ht="15" customHeight="1" x14ac:dyDescent="0.35">
      <c r="B901" s="38">
        <v>48</v>
      </c>
      <c r="C901" s="436" t="str">
        <f>IF('M&amp;VOrç'!C935="","",'M&amp;VOrç'!C935)</f>
        <v/>
      </c>
      <c r="D901" s="438" t="str">
        <f>IF('M&amp;VOrç'!G935="","",'M&amp;VOrç'!G935)</f>
        <v/>
      </c>
      <c r="E901" s="437" t="str">
        <f>IF('M&amp;VOrç'!H935="","",'M&amp;VOrç'!H935)</f>
        <v/>
      </c>
      <c r="F901" s="453">
        <f>IF('M&amp;VOrç'!I935="","",'M&amp;VOrç'!I935)</f>
        <v>0</v>
      </c>
      <c r="G901" s="254">
        <f>IF('M&amp;VOrç'!J935="","",'M&amp;VOrç'!J935)</f>
        <v>0</v>
      </c>
      <c r="H901" s="19">
        <f t="shared" si="147"/>
        <v>0</v>
      </c>
      <c r="I901" s="18"/>
      <c r="J901" s="18"/>
      <c r="K901" s="19">
        <f t="shared" si="148"/>
        <v>0</v>
      </c>
    </row>
    <row r="902" spans="2:11" ht="15" customHeight="1" x14ac:dyDescent="0.35">
      <c r="B902" s="38">
        <v>49</v>
      </c>
      <c r="C902" s="436" t="str">
        <f>IF('M&amp;VOrç'!C936="","",'M&amp;VOrç'!C936)</f>
        <v/>
      </c>
      <c r="D902" s="438" t="str">
        <f>IF('M&amp;VOrç'!G936="","",'M&amp;VOrç'!G936)</f>
        <v/>
      </c>
      <c r="E902" s="437" t="str">
        <f>IF('M&amp;VOrç'!H936="","",'M&amp;VOrç'!H936)</f>
        <v/>
      </c>
      <c r="F902" s="453">
        <f>IF('M&amp;VOrç'!I936="","",'M&amp;VOrç'!I936)</f>
        <v>0</v>
      </c>
      <c r="G902" s="254">
        <f>IF('M&amp;VOrç'!J936="","",'M&amp;VOrç'!J936)</f>
        <v>0</v>
      </c>
      <c r="H902" s="19">
        <f t="shared" si="147"/>
        <v>0</v>
      </c>
      <c r="I902" s="18"/>
      <c r="J902" s="18"/>
      <c r="K902" s="19">
        <f t="shared" si="148"/>
        <v>0</v>
      </c>
    </row>
    <row r="903" spans="2:11" ht="15" customHeight="1" x14ac:dyDescent="0.35">
      <c r="B903" s="38">
        <v>50</v>
      </c>
      <c r="C903" s="436" t="str">
        <f>IF('M&amp;VOrç'!C937="","",'M&amp;VOrç'!C937)</f>
        <v/>
      </c>
      <c r="D903" s="438" t="str">
        <f>IF('M&amp;VOrç'!G937="","",'M&amp;VOrç'!G937)</f>
        <v/>
      </c>
      <c r="E903" s="437" t="str">
        <f>IF('M&amp;VOrç'!H937="","",'M&amp;VOrç'!H937)</f>
        <v/>
      </c>
      <c r="F903" s="453">
        <f>IF('M&amp;VOrç'!I937="","",'M&amp;VOrç'!I937)</f>
        <v>0</v>
      </c>
      <c r="G903" s="254">
        <f>IF('M&amp;VOrç'!J937="","",'M&amp;VOrç'!J937)</f>
        <v>0</v>
      </c>
      <c r="H903" s="19">
        <f t="shared" si="139"/>
        <v>0</v>
      </c>
      <c r="I903" s="18"/>
      <c r="J903" s="18"/>
      <c r="K903" s="19">
        <f t="shared" si="140"/>
        <v>0</v>
      </c>
    </row>
    <row r="904" spans="2:11" s="67" customFormat="1" ht="15" customHeight="1" x14ac:dyDescent="0.35">
      <c r="B904" s="69"/>
      <c r="C904" s="74" t="s">
        <v>956</v>
      </c>
      <c r="D904" s="74"/>
      <c r="E904" s="74"/>
      <c r="F904" s="74"/>
      <c r="G904" s="73"/>
      <c r="H904" s="624">
        <f>SUM(H854:H903)</f>
        <v>0</v>
      </c>
      <c r="I904" s="134">
        <f>SUM(I854:I903)</f>
        <v>0</v>
      </c>
      <c r="J904" s="134">
        <f>SUM(J854:J903)</f>
        <v>0</v>
      </c>
      <c r="K904" s="134">
        <f>SUM(K854:K903)</f>
        <v>0</v>
      </c>
    </row>
    <row r="905" spans="2:11" ht="15" customHeight="1" x14ac:dyDescent="0.35">
      <c r="B905" s="442" t="s">
        <v>702</v>
      </c>
      <c r="C905" s="443"/>
      <c r="D905" s="443"/>
      <c r="E905" s="443"/>
      <c r="F905" s="443"/>
      <c r="G905" s="459"/>
      <c r="H905" s="444" t="s">
        <v>99</v>
      </c>
      <c r="I905" s="444"/>
      <c r="J905" s="444"/>
      <c r="K905" s="444"/>
    </row>
    <row r="906" spans="2:11" ht="15" customHeight="1" x14ac:dyDescent="0.35">
      <c r="B906" s="446"/>
      <c r="C906" s="447" t="s">
        <v>95</v>
      </c>
      <c r="D906" s="435" t="s">
        <v>135</v>
      </c>
      <c r="E906" s="435" t="s">
        <v>131</v>
      </c>
      <c r="F906" s="435" t="s">
        <v>130</v>
      </c>
      <c r="G906" s="435" t="s">
        <v>106</v>
      </c>
      <c r="H906" s="435" t="s">
        <v>383</v>
      </c>
      <c r="I906" s="246" t="s">
        <v>137</v>
      </c>
      <c r="J906" s="246" t="s">
        <v>138</v>
      </c>
      <c r="K906" s="247" t="s">
        <v>132</v>
      </c>
    </row>
    <row r="907" spans="2:11" ht="15" customHeight="1" x14ac:dyDescent="0.35">
      <c r="B907" s="38">
        <v>1</v>
      </c>
      <c r="C907" s="436" t="str">
        <f>IF('M&amp;VOrç'!C940="","",'M&amp;VOrç'!C940)</f>
        <v/>
      </c>
      <c r="D907" s="438" t="str">
        <f>IF('M&amp;VOrç'!G940="","",'M&amp;VOrç'!G940)</f>
        <v/>
      </c>
      <c r="E907" s="437" t="str">
        <f>IF('M&amp;VOrç'!H940="","",'M&amp;VOrç'!H940)</f>
        <v/>
      </c>
      <c r="F907" s="453">
        <f>IF('M&amp;VOrç'!I940="","",'M&amp;VOrç'!I940)</f>
        <v>0</v>
      </c>
      <c r="G907" s="254">
        <f>IF('M&amp;VOrç'!J940="","",'M&amp;VOrç'!J940)</f>
        <v>0</v>
      </c>
      <c r="H907" s="19">
        <f>K907-I907-J907</f>
        <v>0</v>
      </c>
      <c r="I907" s="18"/>
      <c r="J907" s="18"/>
      <c r="K907" s="19">
        <f>F907*G907</f>
        <v>0</v>
      </c>
    </row>
    <row r="908" spans="2:11" ht="15" customHeight="1" x14ac:dyDescent="0.35">
      <c r="B908" s="38">
        <v>2</v>
      </c>
      <c r="C908" s="436" t="str">
        <f>IF('M&amp;VOrç'!C941="","",'M&amp;VOrç'!C941)</f>
        <v/>
      </c>
      <c r="D908" s="438" t="str">
        <f>IF('M&amp;VOrç'!G941="","",'M&amp;VOrç'!G941)</f>
        <v/>
      </c>
      <c r="E908" s="437" t="str">
        <f>IF('M&amp;VOrç'!H941="","",'M&amp;VOrç'!H941)</f>
        <v/>
      </c>
      <c r="F908" s="453">
        <f>IF('M&amp;VOrç'!I941="","",'M&amp;VOrç'!I941)</f>
        <v>0</v>
      </c>
      <c r="G908" s="254">
        <f>IF('M&amp;VOrç'!J941="","",'M&amp;VOrç'!J941)</f>
        <v>0</v>
      </c>
      <c r="H908" s="19">
        <f t="shared" ref="H908:H956" si="149">K908-I908-J908</f>
        <v>0</v>
      </c>
      <c r="I908" s="18"/>
      <c r="J908" s="18"/>
      <c r="K908" s="19">
        <f t="shared" ref="K908:K956" si="150">F908*G908</f>
        <v>0</v>
      </c>
    </row>
    <row r="909" spans="2:11" ht="15" customHeight="1" x14ac:dyDescent="0.35">
      <c r="B909" s="38">
        <v>3</v>
      </c>
      <c r="C909" s="436" t="str">
        <f>IF('M&amp;VOrç'!C942="","",'M&amp;VOrç'!C942)</f>
        <v/>
      </c>
      <c r="D909" s="438" t="str">
        <f>IF('M&amp;VOrç'!G942="","",'M&amp;VOrç'!G942)</f>
        <v/>
      </c>
      <c r="E909" s="437" t="str">
        <f>IF('M&amp;VOrç'!H942="","",'M&amp;VOrç'!H942)</f>
        <v/>
      </c>
      <c r="F909" s="453">
        <f>IF('M&amp;VOrç'!I942="","",'M&amp;VOrç'!I942)</f>
        <v>0</v>
      </c>
      <c r="G909" s="254">
        <f>IF('M&amp;VOrç'!J942="","",'M&amp;VOrç'!J942)</f>
        <v>0</v>
      </c>
      <c r="H909" s="19">
        <f t="shared" si="149"/>
        <v>0</v>
      </c>
      <c r="I909" s="18"/>
      <c r="J909" s="18"/>
      <c r="K909" s="19">
        <f t="shared" si="150"/>
        <v>0</v>
      </c>
    </row>
    <row r="910" spans="2:11" ht="15" customHeight="1" x14ac:dyDescent="0.35">
      <c r="B910" s="38">
        <v>4</v>
      </c>
      <c r="C910" s="436" t="str">
        <f>IF('M&amp;VOrç'!C943="","",'M&amp;VOrç'!C943)</f>
        <v/>
      </c>
      <c r="D910" s="438" t="str">
        <f>IF('M&amp;VOrç'!G943="","",'M&amp;VOrç'!G943)</f>
        <v/>
      </c>
      <c r="E910" s="437" t="str">
        <f>IF('M&amp;VOrç'!H943="","",'M&amp;VOrç'!H943)</f>
        <v/>
      </c>
      <c r="F910" s="453">
        <f>IF('M&amp;VOrç'!I943="","",'M&amp;VOrç'!I943)</f>
        <v>0</v>
      </c>
      <c r="G910" s="254">
        <f>IF('M&amp;VOrç'!J943="","",'M&amp;VOrç'!J943)</f>
        <v>0</v>
      </c>
      <c r="H910" s="19">
        <f t="shared" si="149"/>
        <v>0</v>
      </c>
      <c r="I910" s="18"/>
      <c r="J910" s="18"/>
      <c r="K910" s="19">
        <f t="shared" si="150"/>
        <v>0</v>
      </c>
    </row>
    <row r="911" spans="2:11" ht="15" customHeight="1" x14ac:dyDescent="0.35">
      <c r="B911" s="38">
        <v>5</v>
      </c>
      <c r="C911" s="436" t="str">
        <f>IF('M&amp;VOrç'!C944="","",'M&amp;VOrç'!C944)</f>
        <v/>
      </c>
      <c r="D911" s="438" t="str">
        <f>IF('M&amp;VOrç'!G944="","",'M&amp;VOrç'!G944)</f>
        <v/>
      </c>
      <c r="E911" s="437" t="str">
        <f>IF('M&amp;VOrç'!H944="","",'M&amp;VOrç'!H944)</f>
        <v/>
      </c>
      <c r="F911" s="453">
        <f>IF('M&amp;VOrç'!I944="","",'M&amp;VOrç'!I944)</f>
        <v>0</v>
      </c>
      <c r="G911" s="254">
        <f>IF('M&amp;VOrç'!J944="","",'M&amp;VOrç'!J944)</f>
        <v>0</v>
      </c>
      <c r="H911" s="19">
        <f t="shared" si="149"/>
        <v>0</v>
      </c>
      <c r="I911" s="18"/>
      <c r="J911" s="18"/>
      <c r="K911" s="19">
        <f t="shared" si="150"/>
        <v>0</v>
      </c>
    </row>
    <row r="912" spans="2:11" ht="15" customHeight="1" x14ac:dyDescent="0.35">
      <c r="B912" s="38">
        <v>6</v>
      </c>
      <c r="C912" s="436" t="str">
        <f>IF('M&amp;VOrç'!C945="","",'M&amp;VOrç'!C945)</f>
        <v/>
      </c>
      <c r="D912" s="438" t="str">
        <f>IF('M&amp;VOrç'!G945="","",'M&amp;VOrç'!G945)</f>
        <v/>
      </c>
      <c r="E912" s="437" t="str">
        <f>IF('M&amp;VOrç'!H945="","",'M&amp;VOrç'!H945)</f>
        <v/>
      </c>
      <c r="F912" s="453">
        <f>IF('M&amp;VOrç'!I945="","",'M&amp;VOrç'!I945)</f>
        <v>0</v>
      </c>
      <c r="G912" s="254">
        <f>IF('M&amp;VOrç'!J945="","",'M&amp;VOrç'!J945)</f>
        <v>0</v>
      </c>
      <c r="H912" s="19">
        <f t="shared" si="149"/>
        <v>0</v>
      </c>
      <c r="I912" s="18"/>
      <c r="J912" s="18"/>
      <c r="K912" s="19">
        <f t="shared" si="150"/>
        <v>0</v>
      </c>
    </row>
    <row r="913" spans="2:11" ht="15" customHeight="1" x14ac:dyDescent="0.35">
      <c r="B913" s="38">
        <v>7</v>
      </c>
      <c r="C913" s="436" t="str">
        <f>IF('M&amp;VOrç'!C946="","",'M&amp;VOrç'!C946)</f>
        <v/>
      </c>
      <c r="D913" s="438" t="str">
        <f>IF('M&amp;VOrç'!G946="","",'M&amp;VOrç'!G946)</f>
        <v/>
      </c>
      <c r="E913" s="437" t="str">
        <f>IF('M&amp;VOrç'!H946="","",'M&amp;VOrç'!H946)</f>
        <v/>
      </c>
      <c r="F913" s="453">
        <f>IF('M&amp;VOrç'!I946="","",'M&amp;VOrç'!I946)</f>
        <v>0</v>
      </c>
      <c r="G913" s="254">
        <f>IF('M&amp;VOrç'!J946="","",'M&amp;VOrç'!J946)</f>
        <v>0</v>
      </c>
      <c r="H913" s="19">
        <f t="shared" ref="H913:H917" si="151">K913-I913-J913</f>
        <v>0</v>
      </c>
      <c r="I913" s="18"/>
      <c r="J913" s="18"/>
      <c r="K913" s="19">
        <f t="shared" ref="K913:K917" si="152">F913*G913</f>
        <v>0</v>
      </c>
    </row>
    <row r="914" spans="2:11" ht="15" customHeight="1" x14ac:dyDescent="0.35">
      <c r="B914" s="38">
        <v>8</v>
      </c>
      <c r="C914" s="436" t="str">
        <f>IF('M&amp;VOrç'!C947="","",'M&amp;VOrç'!C947)</f>
        <v/>
      </c>
      <c r="D914" s="438" t="str">
        <f>IF('M&amp;VOrç'!G947="","",'M&amp;VOrç'!G947)</f>
        <v/>
      </c>
      <c r="E914" s="437" t="str">
        <f>IF('M&amp;VOrç'!H947="","",'M&amp;VOrç'!H947)</f>
        <v/>
      </c>
      <c r="F914" s="453">
        <f>IF('M&amp;VOrç'!I947="","",'M&amp;VOrç'!I947)</f>
        <v>0</v>
      </c>
      <c r="G914" s="254">
        <f>IF('M&amp;VOrç'!J947="","",'M&amp;VOrç'!J947)</f>
        <v>0</v>
      </c>
      <c r="H914" s="19">
        <f t="shared" si="151"/>
        <v>0</v>
      </c>
      <c r="I914" s="18"/>
      <c r="J914" s="18"/>
      <c r="K914" s="19">
        <f t="shared" si="152"/>
        <v>0</v>
      </c>
    </row>
    <row r="915" spans="2:11" ht="15" customHeight="1" x14ac:dyDescent="0.35">
      <c r="B915" s="38">
        <v>9</v>
      </c>
      <c r="C915" s="436" t="str">
        <f>IF('M&amp;VOrç'!C948="","",'M&amp;VOrç'!C948)</f>
        <v/>
      </c>
      <c r="D915" s="438" t="str">
        <f>IF('M&amp;VOrç'!G948="","",'M&amp;VOrç'!G948)</f>
        <v/>
      </c>
      <c r="E915" s="437" t="str">
        <f>IF('M&amp;VOrç'!H948="","",'M&amp;VOrç'!H948)</f>
        <v/>
      </c>
      <c r="F915" s="453">
        <f>IF('M&amp;VOrç'!I948="","",'M&amp;VOrç'!I948)</f>
        <v>0</v>
      </c>
      <c r="G915" s="254">
        <f>IF('M&amp;VOrç'!J948="","",'M&amp;VOrç'!J948)</f>
        <v>0</v>
      </c>
      <c r="H915" s="19">
        <f t="shared" si="151"/>
        <v>0</v>
      </c>
      <c r="I915" s="18"/>
      <c r="J915" s="18"/>
      <c r="K915" s="19">
        <f t="shared" si="152"/>
        <v>0</v>
      </c>
    </row>
    <row r="916" spans="2:11" ht="15" customHeight="1" x14ac:dyDescent="0.35">
      <c r="B916" s="38">
        <v>10</v>
      </c>
      <c r="C916" s="436" t="str">
        <f>IF('M&amp;VOrç'!C949="","",'M&amp;VOrç'!C949)</f>
        <v/>
      </c>
      <c r="D916" s="438" t="str">
        <f>IF('M&amp;VOrç'!G949="","",'M&amp;VOrç'!G949)</f>
        <v/>
      </c>
      <c r="E916" s="437" t="str">
        <f>IF('M&amp;VOrç'!H949="","",'M&amp;VOrç'!H949)</f>
        <v/>
      </c>
      <c r="F916" s="453">
        <f>IF('M&amp;VOrç'!I949="","",'M&amp;VOrç'!I949)</f>
        <v>0</v>
      </c>
      <c r="G916" s="254">
        <f>IF('M&amp;VOrç'!J949="","",'M&amp;VOrç'!J949)</f>
        <v>0</v>
      </c>
      <c r="H916" s="19">
        <f t="shared" si="151"/>
        <v>0</v>
      </c>
      <c r="I916" s="18"/>
      <c r="J916" s="18"/>
      <c r="K916" s="19">
        <f t="shared" si="152"/>
        <v>0</v>
      </c>
    </row>
    <row r="917" spans="2:11" ht="15" customHeight="1" x14ac:dyDescent="0.35">
      <c r="B917" s="38">
        <v>11</v>
      </c>
      <c r="C917" s="436" t="str">
        <f>IF('M&amp;VOrç'!C950="","",'M&amp;VOrç'!C950)</f>
        <v/>
      </c>
      <c r="D917" s="438" t="str">
        <f>IF('M&amp;VOrç'!G950="","",'M&amp;VOrç'!G950)</f>
        <v/>
      </c>
      <c r="E917" s="437" t="str">
        <f>IF('M&amp;VOrç'!H950="","",'M&amp;VOrç'!H950)</f>
        <v/>
      </c>
      <c r="F917" s="453">
        <f>IF('M&amp;VOrç'!I950="","",'M&amp;VOrç'!I950)</f>
        <v>0</v>
      </c>
      <c r="G917" s="254">
        <f>IF('M&amp;VOrç'!J950="","",'M&amp;VOrç'!J950)</f>
        <v>0</v>
      </c>
      <c r="H917" s="19">
        <f t="shared" si="151"/>
        <v>0</v>
      </c>
      <c r="I917" s="18"/>
      <c r="J917" s="18"/>
      <c r="K917" s="19">
        <f t="shared" si="152"/>
        <v>0</v>
      </c>
    </row>
    <row r="918" spans="2:11" ht="15" customHeight="1" x14ac:dyDescent="0.35">
      <c r="B918" s="38">
        <v>12</v>
      </c>
      <c r="C918" s="436" t="str">
        <f>IF('M&amp;VOrç'!C951="","",'M&amp;VOrç'!C951)</f>
        <v/>
      </c>
      <c r="D918" s="438" t="str">
        <f>IF('M&amp;VOrç'!G951="","",'M&amp;VOrç'!G951)</f>
        <v/>
      </c>
      <c r="E918" s="437" t="str">
        <f>IF('M&amp;VOrç'!H951="","",'M&amp;VOrç'!H951)</f>
        <v/>
      </c>
      <c r="F918" s="453">
        <f>IF('M&amp;VOrç'!I951="","",'M&amp;VOrç'!I951)</f>
        <v>0</v>
      </c>
      <c r="G918" s="254">
        <f>IF('M&amp;VOrç'!J951="","",'M&amp;VOrç'!J951)</f>
        <v>0</v>
      </c>
      <c r="H918" s="19">
        <f t="shared" ref="H918:H922" si="153">K918-I918-J918</f>
        <v>0</v>
      </c>
      <c r="I918" s="18"/>
      <c r="J918" s="18"/>
      <c r="K918" s="19">
        <f t="shared" ref="K918:K922" si="154">F918*G918</f>
        <v>0</v>
      </c>
    </row>
    <row r="919" spans="2:11" ht="15" customHeight="1" x14ac:dyDescent="0.35">
      <c r="B919" s="38">
        <v>13</v>
      </c>
      <c r="C919" s="436" t="str">
        <f>IF('M&amp;VOrç'!C952="","",'M&amp;VOrç'!C952)</f>
        <v/>
      </c>
      <c r="D919" s="438" t="str">
        <f>IF('M&amp;VOrç'!G952="","",'M&amp;VOrç'!G952)</f>
        <v/>
      </c>
      <c r="E919" s="437" t="str">
        <f>IF('M&amp;VOrç'!H952="","",'M&amp;VOrç'!H952)</f>
        <v/>
      </c>
      <c r="F919" s="453">
        <f>IF('M&amp;VOrç'!I952="","",'M&amp;VOrç'!I952)</f>
        <v>0</v>
      </c>
      <c r="G919" s="254">
        <f>IF('M&amp;VOrç'!J952="","",'M&amp;VOrç'!J952)</f>
        <v>0</v>
      </c>
      <c r="H919" s="19">
        <f t="shared" si="153"/>
        <v>0</v>
      </c>
      <c r="I919" s="18"/>
      <c r="J919" s="18"/>
      <c r="K919" s="19">
        <f t="shared" si="154"/>
        <v>0</v>
      </c>
    </row>
    <row r="920" spans="2:11" ht="15" customHeight="1" x14ac:dyDescent="0.35">
      <c r="B920" s="38">
        <v>14</v>
      </c>
      <c r="C920" s="436" t="str">
        <f>IF('M&amp;VOrç'!C953="","",'M&amp;VOrç'!C953)</f>
        <v/>
      </c>
      <c r="D920" s="438" t="str">
        <f>IF('M&amp;VOrç'!G953="","",'M&amp;VOrç'!G953)</f>
        <v/>
      </c>
      <c r="E920" s="437" t="str">
        <f>IF('M&amp;VOrç'!H953="","",'M&amp;VOrç'!H953)</f>
        <v/>
      </c>
      <c r="F920" s="453">
        <f>IF('M&amp;VOrç'!I953="","",'M&amp;VOrç'!I953)</f>
        <v>0</v>
      </c>
      <c r="G920" s="254">
        <f>IF('M&amp;VOrç'!J953="","",'M&amp;VOrç'!J953)</f>
        <v>0</v>
      </c>
      <c r="H920" s="19">
        <f t="shared" si="153"/>
        <v>0</v>
      </c>
      <c r="I920" s="18"/>
      <c r="J920" s="18"/>
      <c r="K920" s="19">
        <f t="shared" si="154"/>
        <v>0</v>
      </c>
    </row>
    <row r="921" spans="2:11" ht="15" customHeight="1" x14ac:dyDescent="0.35">
      <c r="B921" s="38">
        <v>15</v>
      </c>
      <c r="C921" s="436" t="str">
        <f>IF('M&amp;VOrç'!C954="","",'M&amp;VOrç'!C954)</f>
        <v/>
      </c>
      <c r="D921" s="438" t="str">
        <f>IF('M&amp;VOrç'!G954="","",'M&amp;VOrç'!G954)</f>
        <v/>
      </c>
      <c r="E921" s="437" t="str">
        <f>IF('M&amp;VOrç'!H954="","",'M&amp;VOrç'!H954)</f>
        <v/>
      </c>
      <c r="F921" s="453">
        <f>IF('M&amp;VOrç'!I954="","",'M&amp;VOrç'!I954)</f>
        <v>0</v>
      </c>
      <c r="G921" s="254">
        <f>IF('M&amp;VOrç'!J954="","",'M&amp;VOrç'!J954)</f>
        <v>0</v>
      </c>
      <c r="H921" s="19">
        <f t="shared" si="153"/>
        <v>0</v>
      </c>
      <c r="I921" s="18"/>
      <c r="J921" s="18"/>
      <c r="K921" s="19">
        <f t="shared" si="154"/>
        <v>0</v>
      </c>
    </row>
    <row r="922" spans="2:11" ht="15" customHeight="1" x14ac:dyDescent="0.35">
      <c r="B922" s="38">
        <v>16</v>
      </c>
      <c r="C922" s="436" t="str">
        <f>IF('M&amp;VOrç'!C955="","",'M&amp;VOrç'!C955)</f>
        <v/>
      </c>
      <c r="D922" s="438" t="str">
        <f>IF('M&amp;VOrç'!G955="","",'M&amp;VOrç'!G955)</f>
        <v/>
      </c>
      <c r="E922" s="437" t="str">
        <f>IF('M&amp;VOrç'!H955="","",'M&amp;VOrç'!H955)</f>
        <v/>
      </c>
      <c r="F922" s="453">
        <f>IF('M&amp;VOrç'!I955="","",'M&amp;VOrç'!I955)</f>
        <v>0</v>
      </c>
      <c r="G922" s="254">
        <f>IF('M&amp;VOrç'!J955="","",'M&amp;VOrç'!J955)</f>
        <v>0</v>
      </c>
      <c r="H922" s="19">
        <f t="shared" si="153"/>
        <v>0</v>
      </c>
      <c r="I922" s="18"/>
      <c r="J922" s="18"/>
      <c r="K922" s="19">
        <f t="shared" si="154"/>
        <v>0</v>
      </c>
    </row>
    <row r="923" spans="2:11" ht="15" customHeight="1" x14ac:dyDescent="0.35">
      <c r="B923" s="38">
        <v>17</v>
      </c>
      <c r="C923" s="436" t="str">
        <f>IF('M&amp;VOrç'!C956="","",'M&amp;VOrç'!C956)</f>
        <v/>
      </c>
      <c r="D923" s="438" t="str">
        <f>IF('M&amp;VOrç'!G956="","",'M&amp;VOrç'!G956)</f>
        <v/>
      </c>
      <c r="E923" s="437" t="str">
        <f>IF('M&amp;VOrç'!H956="","",'M&amp;VOrç'!H956)</f>
        <v/>
      </c>
      <c r="F923" s="453">
        <f>IF('M&amp;VOrç'!I956="","",'M&amp;VOrç'!I956)</f>
        <v>0</v>
      </c>
      <c r="G923" s="254">
        <f>IF('M&amp;VOrç'!J956="","",'M&amp;VOrç'!J956)</f>
        <v>0</v>
      </c>
      <c r="H923" s="19">
        <f t="shared" si="149"/>
        <v>0</v>
      </c>
      <c r="I923" s="18"/>
      <c r="J923" s="18"/>
      <c r="K923" s="19">
        <f t="shared" si="150"/>
        <v>0</v>
      </c>
    </row>
    <row r="924" spans="2:11" ht="15" customHeight="1" x14ac:dyDescent="0.35">
      <c r="B924" s="38">
        <v>18</v>
      </c>
      <c r="C924" s="436" t="str">
        <f>IF('M&amp;VOrç'!C957="","",'M&amp;VOrç'!C957)</f>
        <v/>
      </c>
      <c r="D924" s="438" t="str">
        <f>IF('M&amp;VOrç'!G957="","",'M&amp;VOrç'!G957)</f>
        <v/>
      </c>
      <c r="E924" s="437" t="str">
        <f>IF('M&amp;VOrç'!H957="","",'M&amp;VOrç'!H957)</f>
        <v/>
      </c>
      <c r="F924" s="453">
        <f>IF('M&amp;VOrç'!I957="","",'M&amp;VOrç'!I957)</f>
        <v>0</v>
      </c>
      <c r="G924" s="254">
        <f>IF('M&amp;VOrç'!J957="","",'M&amp;VOrç'!J957)</f>
        <v>0</v>
      </c>
      <c r="H924" s="19">
        <f t="shared" si="149"/>
        <v>0</v>
      </c>
      <c r="I924" s="18"/>
      <c r="J924" s="18"/>
      <c r="K924" s="19">
        <f t="shared" si="150"/>
        <v>0</v>
      </c>
    </row>
    <row r="925" spans="2:11" ht="15" customHeight="1" x14ac:dyDescent="0.35">
      <c r="B925" s="38">
        <v>19</v>
      </c>
      <c r="C925" s="436" t="str">
        <f>IF('M&amp;VOrç'!C958="","",'M&amp;VOrç'!C958)</f>
        <v/>
      </c>
      <c r="D925" s="438" t="str">
        <f>IF('M&amp;VOrç'!G958="","",'M&amp;VOrç'!G958)</f>
        <v/>
      </c>
      <c r="E925" s="437" t="str">
        <f>IF('M&amp;VOrç'!H958="","",'M&amp;VOrç'!H958)</f>
        <v/>
      </c>
      <c r="F925" s="453">
        <f>IF('M&amp;VOrç'!I958="","",'M&amp;VOrç'!I958)</f>
        <v>0</v>
      </c>
      <c r="G925" s="254">
        <f>IF('M&amp;VOrç'!J958="","",'M&amp;VOrç'!J958)</f>
        <v>0</v>
      </c>
      <c r="H925" s="19">
        <f t="shared" si="149"/>
        <v>0</v>
      </c>
      <c r="I925" s="18"/>
      <c r="J925" s="18"/>
      <c r="K925" s="19">
        <f t="shared" si="150"/>
        <v>0</v>
      </c>
    </row>
    <row r="926" spans="2:11" ht="15" customHeight="1" x14ac:dyDescent="0.35">
      <c r="B926" s="38">
        <v>20</v>
      </c>
      <c r="C926" s="436" t="str">
        <f>IF('M&amp;VOrç'!C959="","",'M&amp;VOrç'!C959)</f>
        <v/>
      </c>
      <c r="D926" s="438" t="str">
        <f>IF('M&amp;VOrç'!G959="","",'M&amp;VOrç'!G959)</f>
        <v/>
      </c>
      <c r="E926" s="437" t="str">
        <f>IF('M&amp;VOrç'!H959="","",'M&amp;VOrç'!H959)</f>
        <v/>
      </c>
      <c r="F926" s="453">
        <f>IF('M&amp;VOrç'!I959="","",'M&amp;VOrç'!I959)</f>
        <v>0</v>
      </c>
      <c r="G926" s="254">
        <f>IF('M&amp;VOrç'!J959="","",'M&amp;VOrç'!J959)</f>
        <v>0</v>
      </c>
      <c r="H926" s="19">
        <f t="shared" si="149"/>
        <v>0</v>
      </c>
      <c r="I926" s="18"/>
      <c r="J926" s="18"/>
      <c r="K926" s="19">
        <f t="shared" si="150"/>
        <v>0</v>
      </c>
    </row>
    <row r="927" spans="2:11" ht="15" customHeight="1" x14ac:dyDescent="0.35">
      <c r="B927" s="38">
        <v>21</v>
      </c>
      <c r="C927" s="436" t="str">
        <f>IF('M&amp;VOrç'!C960="","",'M&amp;VOrç'!C960)</f>
        <v/>
      </c>
      <c r="D927" s="438" t="str">
        <f>IF('M&amp;VOrç'!G960="","",'M&amp;VOrç'!G960)</f>
        <v/>
      </c>
      <c r="E927" s="437" t="str">
        <f>IF('M&amp;VOrç'!H960="","",'M&amp;VOrç'!H960)</f>
        <v/>
      </c>
      <c r="F927" s="453">
        <f>IF('M&amp;VOrç'!I960="","",'M&amp;VOrç'!I960)</f>
        <v>0</v>
      </c>
      <c r="G927" s="254">
        <f>IF('M&amp;VOrç'!J960="","",'M&amp;VOrç'!J960)</f>
        <v>0</v>
      </c>
      <c r="H927" s="19">
        <f t="shared" si="149"/>
        <v>0</v>
      </c>
      <c r="I927" s="18"/>
      <c r="J927" s="18"/>
      <c r="K927" s="19">
        <f t="shared" si="150"/>
        <v>0</v>
      </c>
    </row>
    <row r="928" spans="2:11" ht="15" customHeight="1" x14ac:dyDescent="0.35">
      <c r="B928" s="38">
        <v>22</v>
      </c>
      <c r="C928" s="436" t="str">
        <f>IF('M&amp;VOrç'!C961="","",'M&amp;VOrç'!C961)</f>
        <v/>
      </c>
      <c r="D928" s="438" t="str">
        <f>IF('M&amp;VOrç'!G961="","",'M&amp;VOrç'!G961)</f>
        <v/>
      </c>
      <c r="E928" s="437" t="str">
        <f>IF('M&amp;VOrç'!H961="","",'M&amp;VOrç'!H961)</f>
        <v/>
      </c>
      <c r="F928" s="453">
        <f>IF('M&amp;VOrç'!I961="","",'M&amp;VOrç'!I961)</f>
        <v>0</v>
      </c>
      <c r="G928" s="254">
        <f>IF('M&amp;VOrç'!J961="","",'M&amp;VOrç'!J961)</f>
        <v>0</v>
      </c>
      <c r="H928" s="19">
        <f t="shared" si="149"/>
        <v>0</v>
      </c>
      <c r="I928" s="18"/>
      <c r="J928" s="18"/>
      <c r="K928" s="19">
        <f t="shared" si="150"/>
        <v>0</v>
      </c>
    </row>
    <row r="929" spans="2:11" ht="15" customHeight="1" x14ac:dyDescent="0.35">
      <c r="B929" s="38">
        <v>23</v>
      </c>
      <c r="C929" s="436" t="str">
        <f>IF('M&amp;VOrç'!C962="","",'M&amp;VOrç'!C962)</f>
        <v/>
      </c>
      <c r="D929" s="438" t="str">
        <f>IF('M&amp;VOrç'!G962="","",'M&amp;VOrç'!G962)</f>
        <v/>
      </c>
      <c r="E929" s="437" t="str">
        <f>IF('M&amp;VOrç'!H962="","",'M&amp;VOrç'!H962)</f>
        <v/>
      </c>
      <c r="F929" s="453">
        <f>IF('M&amp;VOrç'!I962="","",'M&amp;VOrç'!I962)</f>
        <v>0</v>
      </c>
      <c r="G929" s="254">
        <f>IF('M&amp;VOrç'!J962="","",'M&amp;VOrç'!J962)</f>
        <v>0</v>
      </c>
      <c r="H929" s="19">
        <f t="shared" si="149"/>
        <v>0</v>
      </c>
      <c r="I929" s="18"/>
      <c r="J929" s="18"/>
      <c r="K929" s="19">
        <f t="shared" si="150"/>
        <v>0</v>
      </c>
    </row>
    <row r="930" spans="2:11" ht="15" customHeight="1" x14ac:dyDescent="0.35">
      <c r="B930" s="38">
        <v>24</v>
      </c>
      <c r="C930" s="436" t="str">
        <f>IF('M&amp;VOrç'!C963="","",'M&amp;VOrç'!C963)</f>
        <v/>
      </c>
      <c r="D930" s="438" t="str">
        <f>IF('M&amp;VOrç'!G963="","",'M&amp;VOrç'!G963)</f>
        <v/>
      </c>
      <c r="E930" s="437" t="str">
        <f>IF('M&amp;VOrç'!H963="","",'M&amp;VOrç'!H963)</f>
        <v/>
      </c>
      <c r="F930" s="453">
        <f>IF('M&amp;VOrç'!I963="","",'M&amp;VOrç'!I963)</f>
        <v>0</v>
      </c>
      <c r="G930" s="254">
        <f>IF('M&amp;VOrç'!J963="","",'M&amp;VOrç'!J963)</f>
        <v>0</v>
      </c>
      <c r="H930" s="19">
        <f t="shared" si="149"/>
        <v>0</v>
      </c>
      <c r="I930" s="18"/>
      <c r="J930" s="18"/>
      <c r="K930" s="19">
        <f t="shared" si="150"/>
        <v>0</v>
      </c>
    </row>
    <row r="931" spans="2:11" ht="15" customHeight="1" x14ac:dyDescent="0.35">
      <c r="B931" s="38">
        <v>25</v>
      </c>
      <c r="C931" s="436" t="str">
        <f>IF('M&amp;VOrç'!C964="","",'M&amp;VOrç'!C964)</f>
        <v/>
      </c>
      <c r="D931" s="438" t="str">
        <f>IF('M&amp;VOrç'!G964="","",'M&amp;VOrç'!G964)</f>
        <v/>
      </c>
      <c r="E931" s="437" t="str">
        <f>IF('M&amp;VOrç'!H964="","",'M&amp;VOrç'!H964)</f>
        <v/>
      </c>
      <c r="F931" s="453">
        <f>IF('M&amp;VOrç'!I964="","",'M&amp;VOrç'!I964)</f>
        <v>0</v>
      </c>
      <c r="G931" s="254">
        <f>IF('M&amp;VOrç'!J964="","",'M&amp;VOrç'!J964)</f>
        <v>0</v>
      </c>
      <c r="H931" s="19">
        <f t="shared" si="149"/>
        <v>0</v>
      </c>
      <c r="I931" s="18"/>
      <c r="J931" s="18"/>
      <c r="K931" s="19">
        <f t="shared" si="150"/>
        <v>0</v>
      </c>
    </row>
    <row r="932" spans="2:11" ht="15" customHeight="1" x14ac:dyDescent="0.35">
      <c r="B932" s="38">
        <v>26</v>
      </c>
      <c r="C932" s="436" t="str">
        <f>IF('M&amp;VOrç'!C965="","",'M&amp;VOrç'!C965)</f>
        <v/>
      </c>
      <c r="D932" s="438" t="str">
        <f>IF('M&amp;VOrç'!G965="","",'M&amp;VOrç'!G965)</f>
        <v/>
      </c>
      <c r="E932" s="437" t="str">
        <f>IF('M&amp;VOrç'!H965="","",'M&amp;VOrç'!H965)</f>
        <v/>
      </c>
      <c r="F932" s="453">
        <f>IF('M&amp;VOrç'!I965="","",'M&amp;VOrç'!I965)</f>
        <v>0</v>
      </c>
      <c r="G932" s="254">
        <f>IF('M&amp;VOrç'!J965="","",'M&amp;VOrç'!J965)</f>
        <v>0</v>
      </c>
      <c r="H932" s="19">
        <f t="shared" si="149"/>
        <v>0</v>
      </c>
      <c r="I932" s="18"/>
      <c r="J932" s="18"/>
      <c r="K932" s="19">
        <f t="shared" si="150"/>
        <v>0</v>
      </c>
    </row>
    <row r="933" spans="2:11" ht="15" customHeight="1" x14ac:dyDescent="0.35">
      <c r="B933" s="38">
        <v>27</v>
      </c>
      <c r="C933" s="436" t="str">
        <f>IF('M&amp;VOrç'!C966="","",'M&amp;VOrç'!C966)</f>
        <v/>
      </c>
      <c r="D933" s="438" t="str">
        <f>IF('M&amp;VOrç'!G966="","",'M&amp;VOrç'!G966)</f>
        <v/>
      </c>
      <c r="E933" s="437" t="str">
        <f>IF('M&amp;VOrç'!H966="","",'M&amp;VOrç'!H966)</f>
        <v/>
      </c>
      <c r="F933" s="453">
        <f>IF('M&amp;VOrç'!I966="","",'M&amp;VOrç'!I966)</f>
        <v>0</v>
      </c>
      <c r="G933" s="254">
        <f>IF('M&amp;VOrç'!J966="","",'M&amp;VOrç'!J966)</f>
        <v>0</v>
      </c>
      <c r="H933" s="19">
        <f t="shared" si="149"/>
        <v>0</v>
      </c>
      <c r="I933" s="18"/>
      <c r="J933" s="18"/>
      <c r="K933" s="19">
        <f t="shared" si="150"/>
        <v>0</v>
      </c>
    </row>
    <row r="934" spans="2:11" ht="15" customHeight="1" x14ac:dyDescent="0.35">
      <c r="B934" s="38">
        <v>28</v>
      </c>
      <c r="C934" s="436" t="str">
        <f>IF('M&amp;VOrç'!C967="","",'M&amp;VOrç'!C967)</f>
        <v/>
      </c>
      <c r="D934" s="438" t="str">
        <f>IF('M&amp;VOrç'!G967="","",'M&amp;VOrç'!G967)</f>
        <v/>
      </c>
      <c r="E934" s="437" t="str">
        <f>IF('M&amp;VOrç'!H967="","",'M&amp;VOrç'!H967)</f>
        <v/>
      </c>
      <c r="F934" s="453">
        <f>IF('M&amp;VOrç'!I967="","",'M&amp;VOrç'!I967)</f>
        <v>0</v>
      </c>
      <c r="G934" s="254">
        <f>IF('M&amp;VOrç'!J967="","",'M&amp;VOrç'!J967)</f>
        <v>0</v>
      </c>
      <c r="H934" s="19">
        <f t="shared" si="149"/>
        <v>0</v>
      </c>
      <c r="I934" s="18"/>
      <c r="J934" s="18"/>
      <c r="K934" s="19">
        <f t="shared" si="150"/>
        <v>0</v>
      </c>
    </row>
    <row r="935" spans="2:11" ht="15" customHeight="1" x14ac:dyDescent="0.35">
      <c r="B935" s="38">
        <v>29</v>
      </c>
      <c r="C935" s="436" t="str">
        <f>IF('M&amp;VOrç'!C968="","",'M&amp;VOrç'!C968)</f>
        <v/>
      </c>
      <c r="D935" s="438" t="str">
        <f>IF('M&amp;VOrç'!G968="","",'M&amp;VOrç'!G968)</f>
        <v/>
      </c>
      <c r="E935" s="437" t="str">
        <f>IF('M&amp;VOrç'!H968="","",'M&amp;VOrç'!H968)</f>
        <v/>
      </c>
      <c r="F935" s="453">
        <f>IF('M&amp;VOrç'!I968="","",'M&amp;VOrç'!I968)</f>
        <v>0</v>
      </c>
      <c r="G935" s="254">
        <f>IF('M&amp;VOrç'!J968="","",'M&amp;VOrç'!J968)</f>
        <v>0</v>
      </c>
      <c r="H935" s="19">
        <f t="shared" ref="H935:H937" si="155">K935-I935-J935</f>
        <v>0</v>
      </c>
      <c r="I935" s="18"/>
      <c r="J935" s="18"/>
      <c r="K935" s="19">
        <f t="shared" ref="K935:K937" si="156">F935*G935</f>
        <v>0</v>
      </c>
    </row>
    <row r="936" spans="2:11" ht="15" customHeight="1" x14ac:dyDescent="0.35">
      <c r="B936" s="38">
        <v>30</v>
      </c>
      <c r="C936" s="436" t="str">
        <f>IF('M&amp;VOrç'!C969="","",'M&amp;VOrç'!C969)</f>
        <v/>
      </c>
      <c r="D936" s="438" t="str">
        <f>IF('M&amp;VOrç'!G969="","",'M&amp;VOrç'!G969)</f>
        <v/>
      </c>
      <c r="E936" s="437" t="str">
        <f>IF('M&amp;VOrç'!H969="","",'M&amp;VOrç'!H969)</f>
        <v/>
      </c>
      <c r="F936" s="453">
        <f>IF('M&amp;VOrç'!I969="","",'M&amp;VOrç'!I969)</f>
        <v>0</v>
      </c>
      <c r="G936" s="254">
        <f>IF('M&amp;VOrç'!J969="","",'M&amp;VOrç'!J969)</f>
        <v>0</v>
      </c>
      <c r="H936" s="19">
        <f t="shared" si="155"/>
        <v>0</v>
      </c>
      <c r="I936" s="18"/>
      <c r="J936" s="18"/>
      <c r="K936" s="19">
        <f t="shared" si="156"/>
        <v>0</v>
      </c>
    </row>
    <row r="937" spans="2:11" ht="15" customHeight="1" x14ac:dyDescent="0.35">
      <c r="B937" s="38">
        <v>31</v>
      </c>
      <c r="C937" s="436" t="str">
        <f>IF('M&amp;VOrç'!C970="","",'M&amp;VOrç'!C970)</f>
        <v/>
      </c>
      <c r="D937" s="438" t="str">
        <f>IF('M&amp;VOrç'!G970="","",'M&amp;VOrç'!G970)</f>
        <v/>
      </c>
      <c r="E937" s="437" t="str">
        <f>IF('M&amp;VOrç'!H970="","",'M&amp;VOrç'!H970)</f>
        <v/>
      </c>
      <c r="F937" s="453">
        <f>IF('M&amp;VOrç'!I970="","",'M&amp;VOrç'!I970)</f>
        <v>0</v>
      </c>
      <c r="G937" s="254">
        <f>IF('M&amp;VOrç'!J970="","",'M&amp;VOrç'!J970)</f>
        <v>0</v>
      </c>
      <c r="H937" s="19">
        <f t="shared" si="155"/>
        <v>0</v>
      </c>
      <c r="I937" s="18"/>
      <c r="J937" s="18"/>
      <c r="K937" s="19">
        <f t="shared" si="156"/>
        <v>0</v>
      </c>
    </row>
    <row r="938" spans="2:11" ht="15" customHeight="1" x14ac:dyDescent="0.35">
      <c r="B938" s="38">
        <v>32</v>
      </c>
      <c r="C938" s="436" t="str">
        <f>IF('M&amp;VOrç'!C971="","",'M&amp;VOrç'!C971)</f>
        <v/>
      </c>
      <c r="D938" s="438" t="str">
        <f>IF('M&amp;VOrç'!G971="","",'M&amp;VOrç'!G971)</f>
        <v/>
      </c>
      <c r="E938" s="437" t="str">
        <f>IF('M&amp;VOrç'!H971="","",'M&amp;VOrç'!H971)</f>
        <v/>
      </c>
      <c r="F938" s="453">
        <f>IF('M&amp;VOrç'!I971="","",'M&amp;VOrç'!I971)</f>
        <v>0</v>
      </c>
      <c r="G938" s="254">
        <f>IF('M&amp;VOrç'!J971="","",'M&amp;VOrç'!J971)</f>
        <v>0</v>
      </c>
      <c r="H938" s="19">
        <f t="shared" ref="H938:H955" si="157">K938-I938-J938</f>
        <v>0</v>
      </c>
      <c r="I938" s="18"/>
      <c r="J938" s="18"/>
      <c r="K938" s="19">
        <f t="shared" ref="K938:K955" si="158">F938*G938</f>
        <v>0</v>
      </c>
    </row>
    <row r="939" spans="2:11" ht="15" customHeight="1" x14ac:dyDescent="0.35">
      <c r="B939" s="38">
        <v>33</v>
      </c>
      <c r="C939" s="436" t="str">
        <f>IF('M&amp;VOrç'!C972="","",'M&amp;VOrç'!C972)</f>
        <v/>
      </c>
      <c r="D939" s="438" t="str">
        <f>IF('M&amp;VOrç'!G972="","",'M&amp;VOrç'!G972)</f>
        <v/>
      </c>
      <c r="E939" s="437" t="str">
        <f>IF('M&amp;VOrç'!H972="","",'M&amp;VOrç'!H972)</f>
        <v/>
      </c>
      <c r="F939" s="453">
        <f>IF('M&amp;VOrç'!I972="","",'M&amp;VOrç'!I972)</f>
        <v>0</v>
      </c>
      <c r="G939" s="254">
        <f>IF('M&amp;VOrç'!J972="","",'M&amp;VOrç'!J972)</f>
        <v>0</v>
      </c>
      <c r="H939" s="19">
        <f t="shared" si="157"/>
        <v>0</v>
      </c>
      <c r="I939" s="18"/>
      <c r="J939" s="18"/>
      <c r="K939" s="19">
        <f t="shared" si="158"/>
        <v>0</v>
      </c>
    </row>
    <row r="940" spans="2:11" ht="15" customHeight="1" x14ac:dyDescent="0.35">
      <c r="B940" s="38">
        <v>34</v>
      </c>
      <c r="C940" s="436" t="str">
        <f>IF('M&amp;VOrç'!C973="","",'M&amp;VOrç'!C973)</f>
        <v/>
      </c>
      <c r="D940" s="438" t="str">
        <f>IF('M&amp;VOrç'!G973="","",'M&amp;VOrç'!G973)</f>
        <v/>
      </c>
      <c r="E940" s="437" t="str">
        <f>IF('M&amp;VOrç'!H973="","",'M&amp;VOrç'!H973)</f>
        <v/>
      </c>
      <c r="F940" s="453">
        <f>IF('M&amp;VOrç'!I973="","",'M&amp;VOrç'!I973)</f>
        <v>0</v>
      </c>
      <c r="G940" s="254">
        <f>IF('M&amp;VOrç'!J973="","",'M&amp;VOrç'!J973)</f>
        <v>0</v>
      </c>
      <c r="H940" s="19">
        <f t="shared" si="157"/>
        <v>0</v>
      </c>
      <c r="I940" s="18"/>
      <c r="J940" s="18"/>
      <c r="K940" s="19">
        <f t="shared" si="158"/>
        <v>0</v>
      </c>
    </row>
    <row r="941" spans="2:11" ht="15" customHeight="1" x14ac:dyDescent="0.35">
      <c r="B941" s="38">
        <v>35</v>
      </c>
      <c r="C941" s="436" t="str">
        <f>IF('M&amp;VOrç'!C974="","",'M&amp;VOrç'!C974)</f>
        <v/>
      </c>
      <c r="D941" s="438" t="str">
        <f>IF('M&amp;VOrç'!G974="","",'M&amp;VOrç'!G974)</f>
        <v/>
      </c>
      <c r="E941" s="437" t="str">
        <f>IF('M&amp;VOrç'!H974="","",'M&amp;VOrç'!H974)</f>
        <v/>
      </c>
      <c r="F941" s="453">
        <f>IF('M&amp;VOrç'!I974="","",'M&amp;VOrç'!I974)</f>
        <v>0</v>
      </c>
      <c r="G941" s="254">
        <f>IF('M&amp;VOrç'!J974="","",'M&amp;VOrç'!J974)</f>
        <v>0</v>
      </c>
      <c r="H941" s="19">
        <f t="shared" si="157"/>
        <v>0</v>
      </c>
      <c r="I941" s="18"/>
      <c r="J941" s="18"/>
      <c r="K941" s="19">
        <f t="shared" si="158"/>
        <v>0</v>
      </c>
    </row>
    <row r="942" spans="2:11" ht="15" customHeight="1" x14ac:dyDescent="0.35">
      <c r="B942" s="38">
        <v>36</v>
      </c>
      <c r="C942" s="436" t="str">
        <f>IF('M&amp;VOrç'!C975="","",'M&amp;VOrç'!C975)</f>
        <v/>
      </c>
      <c r="D942" s="438" t="str">
        <f>IF('M&amp;VOrç'!G975="","",'M&amp;VOrç'!G975)</f>
        <v/>
      </c>
      <c r="E942" s="437" t="str">
        <f>IF('M&amp;VOrç'!H975="","",'M&amp;VOrç'!H975)</f>
        <v/>
      </c>
      <c r="F942" s="453">
        <f>IF('M&amp;VOrç'!I975="","",'M&amp;VOrç'!I975)</f>
        <v>0</v>
      </c>
      <c r="G942" s="254">
        <f>IF('M&amp;VOrç'!J975="","",'M&amp;VOrç'!J975)</f>
        <v>0</v>
      </c>
      <c r="H942" s="19">
        <f t="shared" si="157"/>
        <v>0</v>
      </c>
      <c r="I942" s="18"/>
      <c r="J942" s="18"/>
      <c r="K942" s="19">
        <f t="shared" si="158"/>
        <v>0</v>
      </c>
    </row>
    <row r="943" spans="2:11" ht="15" customHeight="1" x14ac:dyDescent="0.35">
      <c r="B943" s="38">
        <v>37</v>
      </c>
      <c r="C943" s="436" t="str">
        <f>IF('M&amp;VOrç'!C976="","",'M&amp;VOrç'!C976)</f>
        <v/>
      </c>
      <c r="D943" s="438" t="str">
        <f>IF('M&amp;VOrç'!G976="","",'M&amp;VOrç'!G976)</f>
        <v/>
      </c>
      <c r="E943" s="437" t="str">
        <f>IF('M&amp;VOrç'!H976="","",'M&amp;VOrç'!H976)</f>
        <v/>
      </c>
      <c r="F943" s="453">
        <f>IF('M&amp;VOrç'!I976="","",'M&amp;VOrç'!I976)</f>
        <v>0</v>
      </c>
      <c r="G943" s="254">
        <f>IF('M&amp;VOrç'!J976="","",'M&amp;VOrç'!J976)</f>
        <v>0</v>
      </c>
      <c r="H943" s="19">
        <f t="shared" si="157"/>
        <v>0</v>
      </c>
      <c r="I943" s="18"/>
      <c r="J943" s="18"/>
      <c r="K943" s="19">
        <f t="shared" si="158"/>
        <v>0</v>
      </c>
    </row>
    <row r="944" spans="2:11" ht="15" customHeight="1" x14ac:dyDescent="0.35">
      <c r="B944" s="38">
        <v>38</v>
      </c>
      <c r="C944" s="436" t="str">
        <f>IF('M&amp;VOrç'!C977="","",'M&amp;VOrç'!C977)</f>
        <v/>
      </c>
      <c r="D944" s="438" t="str">
        <f>IF('M&amp;VOrç'!G977="","",'M&amp;VOrç'!G977)</f>
        <v/>
      </c>
      <c r="E944" s="437" t="str">
        <f>IF('M&amp;VOrç'!H977="","",'M&amp;VOrç'!H977)</f>
        <v/>
      </c>
      <c r="F944" s="453">
        <f>IF('M&amp;VOrç'!I977="","",'M&amp;VOrç'!I977)</f>
        <v>0</v>
      </c>
      <c r="G944" s="254">
        <f>IF('M&amp;VOrç'!J977="","",'M&amp;VOrç'!J977)</f>
        <v>0</v>
      </c>
      <c r="H944" s="19">
        <f t="shared" si="157"/>
        <v>0</v>
      </c>
      <c r="I944" s="18"/>
      <c r="J944" s="18"/>
      <c r="K944" s="19">
        <f t="shared" si="158"/>
        <v>0</v>
      </c>
    </row>
    <row r="945" spans="2:11" ht="15" customHeight="1" x14ac:dyDescent="0.35">
      <c r="B945" s="38">
        <v>39</v>
      </c>
      <c r="C945" s="436" t="str">
        <f>IF('M&amp;VOrç'!C978="","",'M&amp;VOrç'!C978)</f>
        <v/>
      </c>
      <c r="D945" s="438" t="str">
        <f>IF('M&amp;VOrç'!G978="","",'M&amp;VOrç'!G978)</f>
        <v/>
      </c>
      <c r="E945" s="437" t="str">
        <f>IF('M&amp;VOrç'!H978="","",'M&amp;VOrç'!H978)</f>
        <v/>
      </c>
      <c r="F945" s="453">
        <f>IF('M&amp;VOrç'!I978="","",'M&amp;VOrç'!I978)</f>
        <v>0</v>
      </c>
      <c r="G945" s="254">
        <f>IF('M&amp;VOrç'!J978="","",'M&amp;VOrç'!J978)</f>
        <v>0</v>
      </c>
      <c r="H945" s="19">
        <f t="shared" si="157"/>
        <v>0</v>
      </c>
      <c r="I945" s="18"/>
      <c r="J945" s="18"/>
      <c r="K945" s="19">
        <f t="shared" si="158"/>
        <v>0</v>
      </c>
    </row>
    <row r="946" spans="2:11" ht="15" customHeight="1" x14ac:dyDescent="0.35">
      <c r="B946" s="38">
        <v>40</v>
      </c>
      <c r="C946" s="436" t="str">
        <f>IF('M&amp;VOrç'!C979="","",'M&amp;VOrç'!C979)</f>
        <v/>
      </c>
      <c r="D946" s="438" t="str">
        <f>IF('M&amp;VOrç'!G979="","",'M&amp;VOrç'!G979)</f>
        <v/>
      </c>
      <c r="E946" s="437" t="str">
        <f>IF('M&amp;VOrç'!H979="","",'M&amp;VOrç'!H979)</f>
        <v/>
      </c>
      <c r="F946" s="453">
        <f>IF('M&amp;VOrç'!I979="","",'M&amp;VOrç'!I979)</f>
        <v>0</v>
      </c>
      <c r="G946" s="254">
        <f>IF('M&amp;VOrç'!J979="","",'M&amp;VOrç'!J979)</f>
        <v>0</v>
      </c>
      <c r="H946" s="19">
        <f t="shared" si="157"/>
        <v>0</v>
      </c>
      <c r="I946" s="18"/>
      <c r="J946" s="18"/>
      <c r="K946" s="19">
        <f t="shared" si="158"/>
        <v>0</v>
      </c>
    </row>
    <row r="947" spans="2:11" ht="15" customHeight="1" x14ac:dyDescent="0.35">
      <c r="B947" s="38">
        <v>41</v>
      </c>
      <c r="C947" s="436" t="str">
        <f>IF('M&amp;VOrç'!C980="","",'M&amp;VOrç'!C980)</f>
        <v/>
      </c>
      <c r="D947" s="438" t="str">
        <f>IF('M&amp;VOrç'!G980="","",'M&amp;VOrç'!G980)</f>
        <v/>
      </c>
      <c r="E947" s="437" t="str">
        <f>IF('M&amp;VOrç'!H980="","",'M&amp;VOrç'!H980)</f>
        <v/>
      </c>
      <c r="F947" s="453">
        <f>IF('M&amp;VOrç'!I980="","",'M&amp;VOrç'!I980)</f>
        <v>0</v>
      </c>
      <c r="G947" s="254">
        <f>IF('M&amp;VOrç'!J980="","",'M&amp;VOrç'!J980)</f>
        <v>0</v>
      </c>
      <c r="H947" s="19">
        <f t="shared" si="157"/>
        <v>0</v>
      </c>
      <c r="I947" s="18"/>
      <c r="J947" s="18"/>
      <c r="K947" s="19">
        <f t="shared" si="158"/>
        <v>0</v>
      </c>
    </row>
    <row r="948" spans="2:11" ht="15" customHeight="1" x14ac:dyDescent="0.35">
      <c r="B948" s="38">
        <v>42</v>
      </c>
      <c r="C948" s="436" t="str">
        <f>IF('M&amp;VOrç'!C981="","",'M&amp;VOrç'!C981)</f>
        <v/>
      </c>
      <c r="D948" s="438" t="str">
        <f>IF('M&amp;VOrç'!G981="","",'M&amp;VOrç'!G981)</f>
        <v/>
      </c>
      <c r="E948" s="437" t="str">
        <f>IF('M&amp;VOrç'!H981="","",'M&amp;VOrç'!H981)</f>
        <v/>
      </c>
      <c r="F948" s="453">
        <f>IF('M&amp;VOrç'!I981="","",'M&amp;VOrç'!I981)</f>
        <v>0</v>
      </c>
      <c r="G948" s="254">
        <f>IF('M&amp;VOrç'!J981="","",'M&amp;VOrç'!J981)</f>
        <v>0</v>
      </c>
      <c r="H948" s="19">
        <f t="shared" si="157"/>
        <v>0</v>
      </c>
      <c r="I948" s="18"/>
      <c r="J948" s="18"/>
      <c r="K948" s="19">
        <f t="shared" si="158"/>
        <v>0</v>
      </c>
    </row>
    <row r="949" spans="2:11" ht="15" customHeight="1" x14ac:dyDescent="0.35">
      <c r="B949" s="38">
        <v>43</v>
      </c>
      <c r="C949" s="436" t="str">
        <f>IF('M&amp;VOrç'!C982="","",'M&amp;VOrç'!C982)</f>
        <v/>
      </c>
      <c r="D949" s="438" t="str">
        <f>IF('M&amp;VOrç'!G982="","",'M&amp;VOrç'!G982)</f>
        <v/>
      </c>
      <c r="E949" s="437" t="str">
        <f>IF('M&amp;VOrç'!H982="","",'M&amp;VOrç'!H982)</f>
        <v/>
      </c>
      <c r="F949" s="453">
        <f>IF('M&amp;VOrç'!I982="","",'M&amp;VOrç'!I982)</f>
        <v>0</v>
      </c>
      <c r="G949" s="254">
        <f>IF('M&amp;VOrç'!J982="","",'M&amp;VOrç'!J982)</f>
        <v>0</v>
      </c>
      <c r="H949" s="19">
        <f t="shared" si="157"/>
        <v>0</v>
      </c>
      <c r="I949" s="18"/>
      <c r="J949" s="18"/>
      <c r="K949" s="19">
        <f t="shared" si="158"/>
        <v>0</v>
      </c>
    </row>
    <row r="950" spans="2:11" ht="15" customHeight="1" x14ac:dyDescent="0.35">
      <c r="B950" s="38">
        <v>44</v>
      </c>
      <c r="C950" s="436" t="str">
        <f>IF('M&amp;VOrç'!C983="","",'M&amp;VOrç'!C983)</f>
        <v/>
      </c>
      <c r="D950" s="438" t="str">
        <f>IF('M&amp;VOrç'!G983="","",'M&amp;VOrç'!G983)</f>
        <v/>
      </c>
      <c r="E950" s="437" t="str">
        <f>IF('M&amp;VOrç'!H983="","",'M&amp;VOrç'!H983)</f>
        <v/>
      </c>
      <c r="F950" s="453">
        <f>IF('M&amp;VOrç'!I983="","",'M&amp;VOrç'!I983)</f>
        <v>0</v>
      </c>
      <c r="G950" s="254">
        <f>IF('M&amp;VOrç'!J983="","",'M&amp;VOrç'!J983)</f>
        <v>0</v>
      </c>
      <c r="H950" s="19">
        <f t="shared" si="157"/>
        <v>0</v>
      </c>
      <c r="I950" s="18"/>
      <c r="J950" s="18"/>
      <c r="K950" s="19">
        <f t="shared" si="158"/>
        <v>0</v>
      </c>
    </row>
    <row r="951" spans="2:11" ht="15" customHeight="1" x14ac:dyDescent="0.35">
      <c r="B951" s="38">
        <v>45</v>
      </c>
      <c r="C951" s="436" t="str">
        <f>IF('M&amp;VOrç'!C984="","",'M&amp;VOrç'!C984)</f>
        <v/>
      </c>
      <c r="D951" s="438" t="str">
        <f>IF('M&amp;VOrç'!G984="","",'M&amp;VOrç'!G984)</f>
        <v/>
      </c>
      <c r="E951" s="437" t="str">
        <f>IF('M&amp;VOrç'!H984="","",'M&amp;VOrç'!H984)</f>
        <v/>
      </c>
      <c r="F951" s="453">
        <f>IF('M&amp;VOrç'!I984="","",'M&amp;VOrç'!I984)</f>
        <v>0</v>
      </c>
      <c r="G951" s="254">
        <f>IF('M&amp;VOrç'!J984="","",'M&amp;VOrç'!J984)</f>
        <v>0</v>
      </c>
      <c r="H951" s="19">
        <f t="shared" si="157"/>
        <v>0</v>
      </c>
      <c r="I951" s="18"/>
      <c r="J951" s="18"/>
      <c r="K951" s="19">
        <f t="shared" si="158"/>
        <v>0</v>
      </c>
    </row>
    <row r="952" spans="2:11" ht="15" customHeight="1" x14ac:dyDescent="0.35">
      <c r="B952" s="38">
        <v>46</v>
      </c>
      <c r="C952" s="436" t="str">
        <f>IF('M&amp;VOrç'!C985="","",'M&amp;VOrç'!C985)</f>
        <v/>
      </c>
      <c r="D952" s="438" t="str">
        <f>IF('M&amp;VOrç'!G985="","",'M&amp;VOrç'!G985)</f>
        <v/>
      </c>
      <c r="E952" s="437" t="str">
        <f>IF('M&amp;VOrç'!H985="","",'M&amp;VOrç'!H985)</f>
        <v/>
      </c>
      <c r="F952" s="453">
        <f>IF('M&amp;VOrç'!I985="","",'M&amp;VOrç'!I985)</f>
        <v>0</v>
      </c>
      <c r="G952" s="254">
        <f>IF('M&amp;VOrç'!J985="","",'M&amp;VOrç'!J985)</f>
        <v>0</v>
      </c>
      <c r="H952" s="19">
        <f t="shared" si="157"/>
        <v>0</v>
      </c>
      <c r="I952" s="18"/>
      <c r="J952" s="18"/>
      <c r="K952" s="19">
        <f t="shared" si="158"/>
        <v>0</v>
      </c>
    </row>
    <row r="953" spans="2:11" ht="15" customHeight="1" x14ac:dyDescent="0.35">
      <c r="B953" s="38">
        <v>47</v>
      </c>
      <c r="C953" s="436" t="str">
        <f>IF('M&amp;VOrç'!C986="","",'M&amp;VOrç'!C986)</f>
        <v/>
      </c>
      <c r="D953" s="438" t="str">
        <f>IF('M&amp;VOrç'!G986="","",'M&amp;VOrç'!G986)</f>
        <v/>
      </c>
      <c r="E953" s="437" t="str">
        <f>IF('M&amp;VOrç'!H986="","",'M&amp;VOrç'!H986)</f>
        <v/>
      </c>
      <c r="F953" s="453">
        <f>IF('M&amp;VOrç'!I986="","",'M&amp;VOrç'!I986)</f>
        <v>0</v>
      </c>
      <c r="G953" s="254">
        <f>IF('M&amp;VOrç'!J986="","",'M&amp;VOrç'!J986)</f>
        <v>0</v>
      </c>
      <c r="H953" s="19">
        <f t="shared" si="157"/>
        <v>0</v>
      </c>
      <c r="I953" s="18"/>
      <c r="J953" s="18"/>
      <c r="K953" s="19">
        <f t="shared" si="158"/>
        <v>0</v>
      </c>
    </row>
    <row r="954" spans="2:11" ht="15" customHeight="1" x14ac:dyDescent="0.35">
      <c r="B954" s="38">
        <v>48</v>
      </c>
      <c r="C954" s="436" t="str">
        <f>IF('M&amp;VOrç'!C987="","",'M&amp;VOrç'!C987)</f>
        <v/>
      </c>
      <c r="D954" s="438" t="str">
        <f>IF('M&amp;VOrç'!G987="","",'M&amp;VOrç'!G987)</f>
        <v/>
      </c>
      <c r="E954" s="437" t="str">
        <f>IF('M&amp;VOrç'!H987="","",'M&amp;VOrç'!H987)</f>
        <v/>
      </c>
      <c r="F954" s="453">
        <f>IF('M&amp;VOrç'!I987="","",'M&amp;VOrç'!I987)</f>
        <v>0</v>
      </c>
      <c r="G954" s="254">
        <f>IF('M&amp;VOrç'!J987="","",'M&amp;VOrç'!J987)</f>
        <v>0</v>
      </c>
      <c r="H954" s="19">
        <f t="shared" si="157"/>
        <v>0</v>
      </c>
      <c r="I954" s="18"/>
      <c r="J954" s="18"/>
      <c r="K954" s="19">
        <f t="shared" si="158"/>
        <v>0</v>
      </c>
    </row>
    <row r="955" spans="2:11" ht="15" customHeight="1" x14ac:dyDescent="0.35">
      <c r="B955" s="38">
        <v>49</v>
      </c>
      <c r="C955" s="436" t="str">
        <f>IF('M&amp;VOrç'!C988="","",'M&amp;VOrç'!C988)</f>
        <v/>
      </c>
      <c r="D955" s="438" t="str">
        <f>IF('M&amp;VOrç'!G988="","",'M&amp;VOrç'!G988)</f>
        <v/>
      </c>
      <c r="E955" s="437" t="str">
        <f>IF('M&amp;VOrç'!H988="","",'M&amp;VOrç'!H988)</f>
        <v/>
      </c>
      <c r="F955" s="453">
        <f>IF('M&amp;VOrç'!I988="","",'M&amp;VOrç'!I988)</f>
        <v>0</v>
      </c>
      <c r="G955" s="254">
        <f>IF('M&amp;VOrç'!J988="","",'M&amp;VOrç'!J988)</f>
        <v>0</v>
      </c>
      <c r="H955" s="19">
        <f t="shared" si="157"/>
        <v>0</v>
      </c>
      <c r="I955" s="18"/>
      <c r="J955" s="18"/>
      <c r="K955" s="19">
        <f t="shared" si="158"/>
        <v>0</v>
      </c>
    </row>
    <row r="956" spans="2:11" ht="15" customHeight="1" x14ac:dyDescent="0.35">
      <c r="B956" s="38">
        <v>50</v>
      </c>
      <c r="C956" s="436" t="str">
        <f>IF('M&amp;VOrç'!C989="","",'M&amp;VOrç'!C989)</f>
        <v/>
      </c>
      <c r="D956" s="438" t="str">
        <f>IF('M&amp;VOrç'!G989="","",'M&amp;VOrç'!G989)</f>
        <v/>
      </c>
      <c r="E956" s="437" t="str">
        <f>IF('M&amp;VOrç'!H989="","",'M&amp;VOrç'!H989)</f>
        <v/>
      </c>
      <c r="F956" s="453">
        <f>IF('M&amp;VOrç'!I989="","",'M&amp;VOrç'!I989)</f>
        <v>0</v>
      </c>
      <c r="G956" s="254">
        <f>IF('M&amp;VOrç'!J989="","",'M&amp;VOrç'!J989)</f>
        <v>0</v>
      </c>
      <c r="H956" s="19">
        <f t="shared" si="149"/>
        <v>0</v>
      </c>
      <c r="I956" s="18"/>
      <c r="J956" s="18"/>
      <c r="K956" s="19">
        <f t="shared" si="150"/>
        <v>0</v>
      </c>
    </row>
    <row r="957" spans="2:11" s="67" customFormat="1" ht="15" customHeight="1" x14ac:dyDescent="0.35">
      <c r="B957" s="69"/>
      <c r="C957" s="74" t="s">
        <v>957</v>
      </c>
      <c r="D957" s="74"/>
      <c r="E957" s="74"/>
      <c r="F957" s="74"/>
      <c r="G957" s="73"/>
      <c r="H957" s="624">
        <f>SUM(H907:H956)</f>
        <v>0</v>
      </c>
      <c r="I957" s="134">
        <f>SUM(I907:I956)</f>
        <v>0</v>
      </c>
      <c r="J957" s="134">
        <f>SUM(J907:J956)</f>
        <v>0</v>
      </c>
      <c r="K957" s="134">
        <f>SUM(K907:K956)</f>
        <v>0</v>
      </c>
    </row>
    <row r="958" spans="2:11" ht="15" customHeight="1" x14ac:dyDescent="0.35">
      <c r="B958" s="456"/>
      <c r="C958" s="457" t="s">
        <v>958</v>
      </c>
      <c r="D958" s="457"/>
      <c r="E958" s="457"/>
      <c r="F958" s="457"/>
      <c r="G958" s="458"/>
      <c r="H958" s="625">
        <f>SUM(H904,H957)</f>
        <v>0</v>
      </c>
      <c r="I958" s="20">
        <f t="shared" ref="I958" si="159">SUM(I904,I957)</f>
        <v>0</v>
      </c>
      <c r="J958" s="20">
        <f t="shared" ref="J958" si="160">SUM(J904,J957)</f>
        <v>0</v>
      </c>
      <c r="K958" s="20">
        <f>SUM(K904,K957)</f>
        <v>0</v>
      </c>
    </row>
    <row r="959" spans="2:11" ht="15" customHeight="1" x14ac:dyDescent="0.35">
      <c r="B959" s="310" t="s">
        <v>915</v>
      </c>
      <c r="C959" s="311"/>
      <c r="D959" s="311"/>
      <c r="E959" s="311"/>
      <c r="F959" s="311"/>
      <c r="G959" s="311"/>
      <c r="H959" s="311"/>
      <c r="I959" s="311"/>
      <c r="J959" s="311"/>
      <c r="K959" s="312"/>
    </row>
    <row r="960" spans="2:11" ht="15" customHeight="1" x14ac:dyDescent="0.35">
      <c r="B960" s="442" t="s">
        <v>702</v>
      </c>
      <c r="C960" s="443"/>
      <c r="D960" s="443"/>
      <c r="E960" s="443"/>
      <c r="F960" s="443"/>
      <c r="G960" s="459"/>
      <c r="H960" s="444" t="s">
        <v>99</v>
      </c>
      <c r="I960" s="444"/>
      <c r="J960" s="444"/>
      <c r="K960" s="444"/>
    </row>
    <row r="961" spans="2:11" ht="15" customHeight="1" x14ac:dyDescent="0.35">
      <c r="B961" s="446"/>
      <c r="C961" s="447" t="s">
        <v>95</v>
      </c>
      <c r="D961" s="435" t="s">
        <v>135</v>
      </c>
      <c r="E961" s="435" t="s">
        <v>131</v>
      </c>
      <c r="F961" s="435" t="s">
        <v>130</v>
      </c>
      <c r="G961" s="435" t="s">
        <v>106</v>
      </c>
      <c r="H961" s="435" t="s">
        <v>383</v>
      </c>
      <c r="I961" s="246" t="s">
        <v>137</v>
      </c>
      <c r="J961" s="246" t="s">
        <v>138</v>
      </c>
      <c r="K961" s="247" t="s">
        <v>132</v>
      </c>
    </row>
    <row r="962" spans="2:11" ht="15" customHeight="1" x14ac:dyDescent="0.35">
      <c r="B962" s="38">
        <v>1</v>
      </c>
      <c r="C962" s="436" t="str">
        <f>IF('M&amp;VOrç'!C1001="","",'M&amp;VOrç'!C1001)</f>
        <v/>
      </c>
      <c r="D962" s="438" t="str">
        <f>IF('M&amp;VOrç'!G1001="","",'M&amp;VOrç'!G1001)</f>
        <v/>
      </c>
      <c r="E962" s="437" t="str">
        <f>IF('M&amp;VOrç'!H1001="","",'M&amp;VOrç'!H1001)</f>
        <v/>
      </c>
      <c r="F962" s="453">
        <f>IF('M&amp;VOrç'!I1001="","",'M&amp;VOrç'!I1001)</f>
        <v>0</v>
      </c>
      <c r="G962" s="254">
        <f>IF('M&amp;VOrç'!J1001="","",'M&amp;VOrç'!J1001)</f>
        <v>0</v>
      </c>
      <c r="H962" s="19">
        <f>K962-I962-J962</f>
        <v>0</v>
      </c>
      <c r="I962" s="18"/>
      <c r="J962" s="18"/>
      <c r="K962" s="19">
        <f>F962*G962</f>
        <v>0</v>
      </c>
    </row>
    <row r="963" spans="2:11" ht="15" customHeight="1" x14ac:dyDescent="0.35">
      <c r="B963" s="38">
        <v>2</v>
      </c>
      <c r="C963" s="436" t="str">
        <f>IF('M&amp;VOrç'!C1002="","",'M&amp;VOrç'!C1002)</f>
        <v/>
      </c>
      <c r="D963" s="438" t="str">
        <f>IF('M&amp;VOrç'!G1002="","",'M&amp;VOrç'!G1002)</f>
        <v/>
      </c>
      <c r="E963" s="437" t="str">
        <f>IF('M&amp;VOrç'!H1002="","",'M&amp;VOrç'!H1002)</f>
        <v/>
      </c>
      <c r="F963" s="453">
        <f>IF('M&amp;VOrç'!I1002="","",'M&amp;VOrç'!I1002)</f>
        <v>0</v>
      </c>
      <c r="G963" s="254">
        <f>IF('M&amp;VOrç'!J1002="","",'M&amp;VOrç'!J1002)</f>
        <v>0</v>
      </c>
      <c r="H963" s="19">
        <f t="shared" ref="H963:H1011" si="161">K963-I963-J963</f>
        <v>0</v>
      </c>
      <c r="I963" s="18"/>
      <c r="J963" s="18"/>
      <c r="K963" s="19">
        <f t="shared" ref="K963:K1011" si="162">F963*G963</f>
        <v>0</v>
      </c>
    </row>
    <row r="964" spans="2:11" ht="15" customHeight="1" x14ac:dyDescent="0.35">
      <c r="B964" s="38">
        <v>3</v>
      </c>
      <c r="C964" s="436" t="str">
        <f>IF('M&amp;VOrç'!C1003="","",'M&amp;VOrç'!C1003)</f>
        <v/>
      </c>
      <c r="D964" s="438" t="str">
        <f>IF('M&amp;VOrç'!G1003="","",'M&amp;VOrç'!G1003)</f>
        <v/>
      </c>
      <c r="E964" s="437" t="str">
        <f>IF('M&amp;VOrç'!H1003="","",'M&amp;VOrç'!H1003)</f>
        <v/>
      </c>
      <c r="F964" s="453">
        <f>IF('M&amp;VOrç'!I1003="","",'M&amp;VOrç'!I1003)</f>
        <v>0</v>
      </c>
      <c r="G964" s="254">
        <f>IF('M&amp;VOrç'!J1003="","",'M&amp;VOrç'!J1003)</f>
        <v>0</v>
      </c>
      <c r="H964" s="19">
        <f t="shared" si="161"/>
        <v>0</v>
      </c>
      <c r="I964" s="18"/>
      <c r="J964" s="18"/>
      <c r="K964" s="19">
        <f t="shared" si="162"/>
        <v>0</v>
      </c>
    </row>
    <row r="965" spans="2:11" ht="15" customHeight="1" x14ac:dyDescent="0.35">
      <c r="B965" s="38">
        <v>4</v>
      </c>
      <c r="C965" s="436" t="str">
        <f>IF('M&amp;VOrç'!C1004="","",'M&amp;VOrç'!C1004)</f>
        <v/>
      </c>
      <c r="D965" s="438" t="str">
        <f>IF('M&amp;VOrç'!G1004="","",'M&amp;VOrç'!G1004)</f>
        <v/>
      </c>
      <c r="E965" s="437" t="str">
        <f>IF('M&amp;VOrç'!H1004="","",'M&amp;VOrç'!H1004)</f>
        <v/>
      </c>
      <c r="F965" s="453">
        <f>IF('M&amp;VOrç'!I1004="","",'M&amp;VOrç'!I1004)</f>
        <v>0</v>
      </c>
      <c r="G965" s="254">
        <f>IF('M&amp;VOrç'!J1004="","",'M&amp;VOrç'!J1004)</f>
        <v>0</v>
      </c>
      <c r="H965" s="19">
        <f t="shared" si="161"/>
        <v>0</v>
      </c>
      <c r="I965" s="18"/>
      <c r="J965" s="18"/>
      <c r="K965" s="19">
        <f t="shared" si="162"/>
        <v>0</v>
      </c>
    </row>
    <row r="966" spans="2:11" ht="15" customHeight="1" x14ac:dyDescent="0.35">
      <c r="B966" s="38">
        <v>5</v>
      </c>
      <c r="C966" s="436" t="str">
        <f>IF('M&amp;VOrç'!C1005="","",'M&amp;VOrç'!C1005)</f>
        <v/>
      </c>
      <c r="D966" s="438" t="str">
        <f>IF('M&amp;VOrç'!G1005="","",'M&amp;VOrç'!G1005)</f>
        <v/>
      </c>
      <c r="E966" s="437" t="str">
        <f>IF('M&amp;VOrç'!H1005="","",'M&amp;VOrç'!H1005)</f>
        <v/>
      </c>
      <c r="F966" s="453">
        <f>IF('M&amp;VOrç'!I1005="","",'M&amp;VOrç'!I1005)</f>
        <v>0</v>
      </c>
      <c r="G966" s="254">
        <f>IF('M&amp;VOrç'!J1005="","",'M&amp;VOrç'!J1005)</f>
        <v>0</v>
      </c>
      <c r="H966" s="19">
        <f t="shared" si="161"/>
        <v>0</v>
      </c>
      <c r="I966" s="18"/>
      <c r="J966" s="18"/>
      <c r="K966" s="19">
        <f t="shared" si="162"/>
        <v>0</v>
      </c>
    </row>
    <row r="967" spans="2:11" ht="15" customHeight="1" x14ac:dyDescent="0.35">
      <c r="B967" s="38">
        <v>6</v>
      </c>
      <c r="C967" s="436" t="str">
        <f>IF('M&amp;VOrç'!C1006="","",'M&amp;VOrç'!C1006)</f>
        <v/>
      </c>
      <c r="D967" s="438" t="str">
        <f>IF('M&amp;VOrç'!G1006="","",'M&amp;VOrç'!G1006)</f>
        <v/>
      </c>
      <c r="E967" s="437" t="str">
        <f>IF('M&amp;VOrç'!H1006="","",'M&amp;VOrç'!H1006)</f>
        <v/>
      </c>
      <c r="F967" s="453">
        <f>IF('M&amp;VOrç'!I1006="","",'M&amp;VOrç'!I1006)</f>
        <v>0</v>
      </c>
      <c r="G967" s="254">
        <f>IF('M&amp;VOrç'!J1006="","",'M&amp;VOrç'!J1006)</f>
        <v>0</v>
      </c>
      <c r="H967" s="19">
        <f t="shared" si="161"/>
        <v>0</v>
      </c>
      <c r="I967" s="18"/>
      <c r="J967" s="18"/>
      <c r="K967" s="19">
        <f t="shared" si="162"/>
        <v>0</v>
      </c>
    </row>
    <row r="968" spans="2:11" ht="15" customHeight="1" x14ac:dyDescent="0.35">
      <c r="B968" s="38">
        <v>7</v>
      </c>
      <c r="C968" s="436" t="str">
        <f>IF('M&amp;VOrç'!C1007="","",'M&amp;VOrç'!C1007)</f>
        <v/>
      </c>
      <c r="D968" s="438" t="str">
        <f>IF('M&amp;VOrç'!G1007="","",'M&amp;VOrç'!G1007)</f>
        <v/>
      </c>
      <c r="E968" s="437" t="str">
        <f>IF('M&amp;VOrç'!H1007="","",'M&amp;VOrç'!H1007)</f>
        <v/>
      </c>
      <c r="F968" s="453">
        <f>IF('M&amp;VOrç'!I1007="","",'M&amp;VOrç'!I1007)</f>
        <v>0</v>
      </c>
      <c r="G968" s="254">
        <f>IF('M&amp;VOrç'!J1007="","",'M&amp;VOrç'!J1007)</f>
        <v>0</v>
      </c>
      <c r="H968" s="19">
        <f t="shared" si="161"/>
        <v>0</v>
      </c>
      <c r="I968" s="18"/>
      <c r="J968" s="18"/>
      <c r="K968" s="19">
        <f t="shared" si="162"/>
        <v>0</v>
      </c>
    </row>
    <row r="969" spans="2:11" ht="15" customHeight="1" x14ac:dyDescent="0.35">
      <c r="B969" s="38">
        <v>8</v>
      </c>
      <c r="C969" s="436" t="str">
        <f>IF('M&amp;VOrç'!C1008="","",'M&amp;VOrç'!C1008)</f>
        <v/>
      </c>
      <c r="D969" s="438" t="str">
        <f>IF('M&amp;VOrç'!G1008="","",'M&amp;VOrç'!G1008)</f>
        <v/>
      </c>
      <c r="E969" s="437" t="str">
        <f>IF('M&amp;VOrç'!H1008="","",'M&amp;VOrç'!H1008)</f>
        <v/>
      </c>
      <c r="F969" s="453">
        <f>IF('M&amp;VOrç'!I1008="","",'M&amp;VOrç'!I1008)</f>
        <v>0</v>
      </c>
      <c r="G969" s="254">
        <f>IF('M&amp;VOrç'!J1008="","",'M&amp;VOrç'!J1008)</f>
        <v>0</v>
      </c>
      <c r="H969" s="19">
        <f t="shared" si="161"/>
        <v>0</v>
      </c>
      <c r="I969" s="18"/>
      <c r="J969" s="18"/>
      <c r="K969" s="19">
        <f t="shared" si="162"/>
        <v>0</v>
      </c>
    </row>
    <row r="970" spans="2:11" ht="15" customHeight="1" x14ac:dyDescent="0.35">
      <c r="B970" s="38">
        <v>9</v>
      </c>
      <c r="C970" s="436" t="str">
        <f>IF('M&amp;VOrç'!C1009="","",'M&amp;VOrç'!C1009)</f>
        <v/>
      </c>
      <c r="D970" s="438" t="str">
        <f>IF('M&amp;VOrç'!G1009="","",'M&amp;VOrç'!G1009)</f>
        <v/>
      </c>
      <c r="E970" s="437" t="str">
        <f>IF('M&amp;VOrç'!H1009="","",'M&amp;VOrç'!H1009)</f>
        <v/>
      </c>
      <c r="F970" s="453">
        <f>IF('M&amp;VOrç'!I1009="","",'M&amp;VOrç'!I1009)</f>
        <v>0</v>
      </c>
      <c r="G970" s="254">
        <f>IF('M&amp;VOrç'!J1009="","",'M&amp;VOrç'!J1009)</f>
        <v>0</v>
      </c>
      <c r="H970" s="19">
        <f t="shared" ref="H970:H974" si="163">K970-I970-J970</f>
        <v>0</v>
      </c>
      <c r="I970" s="18"/>
      <c r="J970" s="18"/>
      <c r="K970" s="19">
        <f t="shared" ref="K970:K974" si="164">F970*G970</f>
        <v>0</v>
      </c>
    </row>
    <row r="971" spans="2:11" ht="15" customHeight="1" x14ac:dyDescent="0.35">
      <c r="B971" s="38">
        <v>10</v>
      </c>
      <c r="C971" s="436" t="str">
        <f>IF('M&amp;VOrç'!C1010="","",'M&amp;VOrç'!C1010)</f>
        <v/>
      </c>
      <c r="D971" s="438" t="str">
        <f>IF('M&amp;VOrç'!G1010="","",'M&amp;VOrç'!G1010)</f>
        <v/>
      </c>
      <c r="E971" s="437" t="str">
        <f>IF('M&amp;VOrç'!H1010="","",'M&amp;VOrç'!H1010)</f>
        <v/>
      </c>
      <c r="F971" s="453">
        <f>IF('M&amp;VOrç'!I1010="","",'M&amp;VOrç'!I1010)</f>
        <v>0</v>
      </c>
      <c r="G971" s="254">
        <f>IF('M&amp;VOrç'!J1010="","",'M&amp;VOrç'!J1010)</f>
        <v>0</v>
      </c>
      <c r="H971" s="19">
        <f t="shared" si="163"/>
        <v>0</v>
      </c>
      <c r="I971" s="18"/>
      <c r="J971" s="18"/>
      <c r="K971" s="19">
        <f t="shared" si="164"/>
        <v>0</v>
      </c>
    </row>
    <row r="972" spans="2:11" ht="15" customHeight="1" x14ac:dyDescent="0.35">
      <c r="B972" s="38">
        <v>11</v>
      </c>
      <c r="C972" s="436" t="str">
        <f>IF('M&amp;VOrç'!C1011="","",'M&amp;VOrç'!C1011)</f>
        <v/>
      </c>
      <c r="D972" s="438" t="str">
        <f>IF('M&amp;VOrç'!G1011="","",'M&amp;VOrç'!G1011)</f>
        <v/>
      </c>
      <c r="E972" s="437" t="str">
        <f>IF('M&amp;VOrç'!H1011="","",'M&amp;VOrç'!H1011)</f>
        <v/>
      </c>
      <c r="F972" s="453">
        <f>IF('M&amp;VOrç'!I1011="","",'M&amp;VOrç'!I1011)</f>
        <v>0</v>
      </c>
      <c r="G972" s="254">
        <f>IF('M&amp;VOrç'!J1011="","",'M&amp;VOrç'!J1011)</f>
        <v>0</v>
      </c>
      <c r="H972" s="19">
        <f t="shared" si="163"/>
        <v>0</v>
      </c>
      <c r="I972" s="18"/>
      <c r="J972" s="18"/>
      <c r="K972" s="19">
        <f t="shared" si="164"/>
        <v>0</v>
      </c>
    </row>
    <row r="973" spans="2:11" ht="15" customHeight="1" x14ac:dyDescent="0.35">
      <c r="B973" s="38">
        <v>12</v>
      </c>
      <c r="C973" s="436" t="str">
        <f>IF('M&amp;VOrç'!C1012="","",'M&amp;VOrç'!C1012)</f>
        <v/>
      </c>
      <c r="D973" s="438" t="str">
        <f>IF('M&amp;VOrç'!G1012="","",'M&amp;VOrç'!G1012)</f>
        <v/>
      </c>
      <c r="E973" s="437" t="str">
        <f>IF('M&amp;VOrç'!H1012="","",'M&amp;VOrç'!H1012)</f>
        <v/>
      </c>
      <c r="F973" s="453">
        <f>IF('M&amp;VOrç'!I1012="","",'M&amp;VOrç'!I1012)</f>
        <v>0</v>
      </c>
      <c r="G973" s="254">
        <f>IF('M&amp;VOrç'!J1012="","",'M&amp;VOrç'!J1012)</f>
        <v>0</v>
      </c>
      <c r="H973" s="19">
        <f t="shared" si="163"/>
        <v>0</v>
      </c>
      <c r="I973" s="18"/>
      <c r="J973" s="18"/>
      <c r="K973" s="19">
        <f t="shared" si="164"/>
        <v>0</v>
      </c>
    </row>
    <row r="974" spans="2:11" ht="15" customHeight="1" x14ac:dyDescent="0.35">
      <c r="B974" s="38">
        <v>13</v>
      </c>
      <c r="C974" s="436" t="str">
        <f>IF('M&amp;VOrç'!C1013="","",'M&amp;VOrç'!C1013)</f>
        <v/>
      </c>
      <c r="D974" s="438" t="str">
        <f>IF('M&amp;VOrç'!G1013="","",'M&amp;VOrç'!G1013)</f>
        <v/>
      </c>
      <c r="E974" s="437" t="str">
        <f>IF('M&amp;VOrç'!H1013="","",'M&amp;VOrç'!H1013)</f>
        <v/>
      </c>
      <c r="F974" s="453">
        <f>IF('M&amp;VOrç'!I1013="","",'M&amp;VOrç'!I1013)</f>
        <v>0</v>
      </c>
      <c r="G974" s="254">
        <f>IF('M&amp;VOrç'!J1013="","",'M&amp;VOrç'!J1013)</f>
        <v>0</v>
      </c>
      <c r="H974" s="19">
        <f t="shared" si="163"/>
        <v>0</v>
      </c>
      <c r="I974" s="18"/>
      <c r="J974" s="18"/>
      <c r="K974" s="19">
        <f t="shared" si="164"/>
        <v>0</v>
      </c>
    </row>
    <row r="975" spans="2:11" ht="15" customHeight="1" x14ac:dyDescent="0.35">
      <c r="B975" s="38">
        <v>14</v>
      </c>
      <c r="C975" s="436" t="str">
        <f>IF('M&amp;VOrç'!C1014="","",'M&amp;VOrç'!C1014)</f>
        <v/>
      </c>
      <c r="D975" s="438" t="str">
        <f>IF('M&amp;VOrç'!G1014="","",'M&amp;VOrç'!G1014)</f>
        <v/>
      </c>
      <c r="E975" s="437" t="str">
        <f>IF('M&amp;VOrç'!H1014="","",'M&amp;VOrç'!H1014)</f>
        <v/>
      </c>
      <c r="F975" s="453">
        <f>IF('M&amp;VOrç'!I1014="","",'M&amp;VOrç'!I1014)</f>
        <v>0</v>
      </c>
      <c r="G975" s="254">
        <f>IF('M&amp;VOrç'!J1014="","",'M&amp;VOrç'!J1014)</f>
        <v>0</v>
      </c>
      <c r="H975" s="19">
        <f t="shared" ref="H975:H979" si="165">K975-I975-J975</f>
        <v>0</v>
      </c>
      <c r="I975" s="18"/>
      <c r="J975" s="18"/>
      <c r="K975" s="19">
        <f t="shared" ref="K975:K979" si="166">F975*G975</f>
        <v>0</v>
      </c>
    </row>
    <row r="976" spans="2:11" ht="15" customHeight="1" x14ac:dyDescent="0.35">
      <c r="B976" s="38">
        <v>15</v>
      </c>
      <c r="C976" s="436" t="str">
        <f>IF('M&amp;VOrç'!C1015="","",'M&amp;VOrç'!C1015)</f>
        <v/>
      </c>
      <c r="D976" s="438" t="str">
        <f>IF('M&amp;VOrç'!G1015="","",'M&amp;VOrç'!G1015)</f>
        <v/>
      </c>
      <c r="E976" s="437" t="str">
        <f>IF('M&amp;VOrç'!H1015="","",'M&amp;VOrç'!H1015)</f>
        <v/>
      </c>
      <c r="F976" s="453">
        <f>IF('M&amp;VOrç'!I1015="","",'M&amp;VOrç'!I1015)</f>
        <v>0</v>
      </c>
      <c r="G976" s="254">
        <f>IF('M&amp;VOrç'!J1015="","",'M&amp;VOrç'!J1015)</f>
        <v>0</v>
      </c>
      <c r="H976" s="19">
        <f t="shared" si="165"/>
        <v>0</v>
      </c>
      <c r="I976" s="18"/>
      <c r="J976" s="18"/>
      <c r="K976" s="19">
        <f t="shared" si="166"/>
        <v>0</v>
      </c>
    </row>
    <row r="977" spans="2:11" ht="15" customHeight="1" x14ac:dyDescent="0.35">
      <c r="B977" s="38">
        <v>16</v>
      </c>
      <c r="C977" s="436" t="str">
        <f>IF('M&amp;VOrç'!C1016="","",'M&amp;VOrç'!C1016)</f>
        <v/>
      </c>
      <c r="D977" s="438" t="str">
        <f>IF('M&amp;VOrç'!G1016="","",'M&amp;VOrç'!G1016)</f>
        <v/>
      </c>
      <c r="E977" s="437" t="str">
        <f>IF('M&amp;VOrç'!H1016="","",'M&amp;VOrç'!H1016)</f>
        <v/>
      </c>
      <c r="F977" s="453">
        <f>IF('M&amp;VOrç'!I1016="","",'M&amp;VOrç'!I1016)</f>
        <v>0</v>
      </c>
      <c r="G977" s="254">
        <f>IF('M&amp;VOrç'!J1016="","",'M&amp;VOrç'!J1016)</f>
        <v>0</v>
      </c>
      <c r="H977" s="19">
        <f t="shared" si="165"/>
        <v>0</v>
      </c>
      <c r="I977" s="18"/>
      <c r="J977" s="18"/>
      <c r="K977" s="19">
        <f t="shared" si="166"/>
        <v>0</v>
      </c>
    </row>
    <row r="978" spans="2:11" ht="15" customHeight="1" x14ac:dyDescent="0.35">
      <c r="B978" s="38">
        <v>17</v>
      </c>
      <c r="C978" s="436" t="str">
        <f>IF('M&amp;VOrç'!C1017="","",'M&amp;VOrç'!C1017)</f>
        <v/>
      </c>
      <c r="D978" s="438" t="str">
        <f>IF('M&amp;VOrç'!G1017="","",'M&amp;VOrç'!G1017)</f>
        <v/>
      </c>
      <c r="E978" s="437" t="str">
        <f>IF('M&amp;VOrç'!H1017="","",'M&amp;VOrç'!H1017)</f>
        <v/>
      </c>
      <c r="F978" s="453">
        <f>IF('M&amp;VOrç'!I1017="","",'M&amp;VOrç'!I1017)</f>
        <v>0</v>
      </c>
      <c r="G978" s="254">
        <f>IF('M&amp;VOrç'!J1017="","",'M&amp;VOrç'!J1017)</f>
        <v>0</v>
      </c>
      <c r="H978" s="19">
        <f t="shared" si="165"/>
        <v>0</v>
      </c>
      <c r="I978" s="18"/>
      <c r="J978" s="18"/>
      <c r="K978" s="19">
        <f t="shared" si="166"/>
        <v>0</v>
      </c>
    </row>
    <row r="979" spans="2:11" ht="15" customHeight="1" x14ac:dyDescent="0.35">
      <c r="B979" s="38">
        <v>18</v>
      </c>
      <c r="C979" s="436" t="str">
        <f>IF('M&amp;VOrç'!C1018="","",'M&amp;VOrç'!C1018)</f>
        <v/>
      </c>
      <c r="D979" s="438" t="str">
        <f>IF('M&amp;VOrç'!G1018="","",'M&amp;VOrç'!G1018)</f>
        <v/>
      </c>
      <c r="E979" s="437" t="str">
        <f>IF('M&amp;VOrç'!H1018="","",'M&amp;VOrç'!H1018)</f>
        <v/>
      </c>
      <c r="F979" s="453">
        <f>IF('M&amp;VOrç'!I1018="","",'M&amp;VOrç'!I1018)</f>
        <v>0</v>
      </c>
      <c r="G979" s="254">
        <f>IF('M&amp;VOrç'!J1018="","",'M&amp;VOrç'!J1018)</f>
        <v>0</v>
      </c>
      <c r="H979" s="19">
        <f t="shared" si="165"/>
        <v>0</v>
      </c>
      <c r="I979" s="18"/>
      <c r="J979" s="18"/>
      <c r="K979" s="19">
        <f t="shared" si="166"/>
        <v>0</v>
      </c>
    </row>
    <row r="980" spans="2:11" ht="15" customHeight="1" x14ac:dyDescent="0.35">
      <c r="B980" s="38">
        <v>19</v>
      </c>
      <c r="C980" s="436" t="str">
        <f>IF('M&amp;VOrç'!C1019="","",'M&amp;VOrç'!C1019)</f>
        <v/>
      </c>
      <c r="D980" s="438" t="str">
        <f>IF('M&amp;VOrç'!G1019="","",'M&amp;VOrç'!G1019)</f>
        <v/>
      </c>
      <c r="E980" s="437" t="str">
        <f>IF('M&amp;VOrç'!H1019="","",'M&amp;VOrç'!H1019)</f>
        <v/>
      </c>
      <c r="F980" s="453">
        <f>IF('M&amp;VOrç'!I1019="","",'M&amp;VOrç'!I1019)</f>
        <v>0</v>
      </c>
      <c r="G980" s="254">
        <f>IF('M&amp;VOrç'!J1019="","",'M&amp;VOrç'!J1019)</f>
        <v>0</v>
      </c>
      <c r="H980" s="19">
        <f t="shared" si="161"/>
        <v>0</v>
      </c>
      <c r="I980" s="18"/>
      <c r="J980" s="18"/>
      <c r="K980" s="19">
        <f t="shared" si="162"/>
        <v>0</v>
      </c>
    </row>
    <row r="981" spans="2:11" ht="15" customHeight="1" x14ac:dyDescent="0.35">
      <c r="B981" s="38">
        <v>20</v>
      </c>
      <c r="C981" s="436" t="str">
        <f>IF('M&amp;VOrç'!C1020="","",'M&amp;VOrç'!C1020)</f>
        <v/>
      </c>
      <c r="D981" s="438" t="str">
        <f>IF('M&amp;VOrç'!G1020="","",'M&amp;VOrç'!G1020)</f>
        <v/>
      </c>
      <c r="E981" s="437" t="str">
        <f>IF('M&amp;VOrç'!H1020="","",'M&amp;VOrç'!H1020)</f>
        <v/>
      </c>
      <c r="F981" s="453">
        <f>IF('M&amp;VOrç'!I1020="","",'M&amp;VOrç'!I1020)</f>
        <v>0</v>
      </c>
      <c r="G981" s="254">
        <f>IF('M&amp;VOrç'!J1020="","",'M&amp;VOrç'!J1020)</f>
        <v>0</v>
      </c>
      <c r="H981" s="19">
        <f t="shared" ref="H981:H992" si="167">K981-I981-J981</f>
        <v>0</v>
      </c>
      <c r="I981" s="18"/>
      <c r="J981" s="18"/>
      <c r="K981" s="19">
        <f t="shared" ref="K981:K992" si="168">F981*G981</f>
        <v>0</v>
      </c>
    </row>
    <row r="982" spans="2:11" ht="15" customHeight="1" x14ac:dyDescent="0.35">
      <c r="B982" s="38">
        <v>21</v>
      </c>
      <c r="C982" s="436" t="str">
        <f>IF('M&amp;VOrç'!C1021="","",'M&amp;VOrç'!C1021)</f>
        <v/>
      </c>
      <c r="D982" s="438" t="str">
        <f>IF('M&amp;VOrç'!G1021="","",'M&amp;VOrç'!G1021)</f>
        <v/>
      </c>
      <c r="E982" s="437" t="str">
        <f>IF('M&amp;VOrç'!H1021="","",'M&amp;VOrç'!H1021)</f>
        <v/>
      </c>
      <c r="F982" s="453">
        <f>IF('M&amp;VOrç'!I1021="","",'M&amp;VOrç'!I1021)</f>
        <v>0</v>
      </c>
      <c r="G982" s="254">
        <f>IF('M&amp;VOrç'!J1021="","",'M&amp;VOrç'!J1021)</f>
        <v>0</v>
      </c>
      <c r="H982" s="19">
        <f t="shared" si="167"/>
        <v>0</v>
      </c>
      <c r="I982" s="18"/>
      <c r="J982" s="18"/>
      <c r="K982" s="19">
        <f t="shared" si="168"/>
        <v>0</v>
      </c>
    </row>
    <row r="983" spans="2:11" ht="15" customHeight="1" x14ac:dyDescent="0.35">
      <c r="B983" s="38">
        <v>22</v>
      </c>
      <c r="C983" s="436" t="str">
        <f>IF('M&amp;VOrç'!C1022="","",'M&amp;VOrç'!C1022)</f>
        <v/>
      </c>
      <c r="D983" s="438" t="str">
        <f>IF('M&amp;VOrç'!G1022="","",'M&amp;VOrç'!G1022)</f>
        <v/>
      </c>
      <c r="E983" s="437" t="str">
        <f>IF('M&amp;VOrç'!H1022="","",'M&amp;VOrç'!H1022)</f>
        <v/>
      </c>
      <c r="F983" s="453">
        <f>IF('M&amp;VOrç'!I1022="","",'M&amp;VOrç'!I1022)</f>
        <v>0</v>
      </c>
      <c r="G983" s="254">
        <f>IF('M&amp;VOrç'!J1022="","",'M&amp;VOrç'!J1022)</f>
        <v>0</v>
      </c>
      <c r="H983" s="19">
        <f t="shared" si="167"/>
        <v>0</v>
      </c>
      <c r="I983" s="18"/>
      <c r="J983" s="18"/>
      <c r="K983" s="19">
        <f t="shared" si="168"/>
        <v>0</v>
      </c>
    </row>
    <row r="984" spans="2:11" ht="15" customHeight="1" x14ac:dyDescent="0.35">
      <c r="B984" s="38">
        <v>23</v>
      </c>
      <c r="C984" s="436" t="str">
        <f>IF('M&amp;VOrç'!C1023="","",'M&amp;VOrç'!C1023)</f>
        <v/>
      </c>
      <c r="D984" s="438" t="str">
        <f>IF('M&amp;VOrç'!G1023="","",'M&amp;VOrç'!G1023)</f>
        <v/>
      </c>
      <c r="E984" s="437" t="str">
        <f>IF('M&amp;VOrç'!H1023="","",'M&amp;VOrç'!H1023)</f>
        <v/>
      </c>
      <c r="F984" s="453">
        <f>IF('M&amp;VOrç'!I1023="","",'M&amp;VOrç'!I1023)</f>
        <v>0</v>
      </c>
      <c r="G984" s="254">
        <f>IF('M&amp;VOrç'!J1023="","",'M&amp;VOrç'!J1023)</f>
        <v>0</v>
      </c>
      <c r="H984" s="19">
        <f t="shared" si="167"/>
        <v>0</v>
      </c>
      <c r="I984" s="18"/>
      <c r="J984" s="18"/>
      <c r="K984" s="19">
        <f t="shared" si="168"/>
        <v>0</v>
      </c>
    </row>
    <row r="985" spans="2:11" ht="15" customHeight="1" x14ac:dyDescent="0.35">
      <c r="B985" s="38">
        <v>24</v>
      </c>
      <c r="C985" s="436" t="str">
        <f>IF('M&amp;VOrç'!C1024="","",'M&amp;VOrç'!C1024)</f>
        <v/>
      </c>
      <c r="D985" s="438" t="str">
        <f>IF('M&amp;VOrç'!G1024="","",'M&amp;VOrç'!G1024)</f>
        <v/>
      </c>
      <c r="E985" s="437" t="str">
        <f>IF('M&amp;VOrç'!H1024="","",'M&amp;VOrç'!H1024)</f>
        <v/>
      </c>
      <c r="F985" s="453">
        <f>IF('M&amp;VOrç'!I1024="","",'M&amp;VOrç'!I1024)</f>
        <v>0</v>
      </c>
      <c r="G985" s="254">
        <f>IF('M&amp;VOrç'!J1024="","",'M&amp;VOrç'!J1024)</f>
        <v>0</v>
      </c>
      <c r="H985" s="19">
        <f t="shared" si="167"/>
        <v>0</v>
      </c>
      <c r="I985" s="18"/>
      <c r="J985" s="18"/>
      <c r="K985" s="19">
        <f t="shared" si="168"/>
        <v>0</v>
      </c>
    </row>
    <row r="986" spans="2:11" ht="15" customHeight="1" x14ac:dyDescent="0.35">
      <c r="B986" s="38">
        <v>25</v>
      </c>
      <c r="C986" s="436" t="str">
        <f>IF('M&amp;VOrç'!C1025="","",'M&amp;VOrç'!C1025)</f>
        <v/>
      </c>
      <c r="D986" s="438" t="str">
        <f>IF('M&amp;VOrç'!G1025="","",'M&amp;VOrç'!G1025)</f>
        <v/>
      </c>
      <c r="E986" s="437" t="str">
        <f>IF('M&amp;VOrç'!H1025="","",'M&amp;VOrç'!H1025)</f>
        <v/>
      </c>
      <c r="F986" s="453">
        <f>IF('M&amp;VOrç'!I1025="","",'M&amp;VOrç'!I1025)</f>
        <v>0</v>
      </c>
      <c r="G986" s="254">
        <f>IF('M&amp;VOrç'!J1025="","",'M&amp;VOrç'!J1025)</f>
        <v>0</v>
      </c>
      <c r="H986" s="19">
        <f t="shared" si="167"/>
        <v>0</v>
      </c>
      <c r="I986" s="18"/>
      <c r="J986" s="18"/>
      <c r="K986" s="19">
        <f t="shared" si="168"/>
        <v>0</v>
      </c>
    </row>
    <row r="987" spans="2:11" ht="15" customHeight="1" x14ac:dyDescent="0.35">
      <c r="B987" s="38">
        <v>26</v>
      </c>
      <c r="C987" s="436" t="str">
        <f>IF('M&amp;VOrç'!C1026="","",'M&amp;VOrç'!C1026)</f>
        <v/>
      </c>
      <c r="D987" s="438" t="str">
        <f>IF('M&amp;VOrç'!G1026="","",'M&amp;VOrç'!G1026)</f>
        <v/>
      </c>
      <c r="E987" s="437" t="str">
        <f>IF('M&amp;VOrç'!H1026="","",'M&amp;VOrç'!H1026)</f>
        <v/>
      </c>
      <c r="F987" s="453">
        <f>IF('M&amp;VOrç'!I1026="","",'M&amp;VOrç'!I1026)</f>
        <v>0</v>
      </c>
      <c r="G987" s="254">
        <f>IF('M&amp;VOrç'!J1026="","",'M&amp;VOrç'!J1026)</f>
        <v>0</v>
      </c>
      <c r="H987" s="19">
        <f t="shared" si="167"/>
        <v>0</v>
      </c>
      <c r="I987" s="18"/>
      <c r="J987" s="18"/>
      <c r="K987" s="19">
        <f t="shared" si="168"/>
        <v>0</v>
      </c>
    </row>
    <row r="988" spans="2:11" ht="15" customHeight="1" x14ac:dyDescent="0.35">
      <c r="B988" s="38">
        <v>27</v>
      </c>
      <c r="C988" s="436" t="str">
        <f>IF('M&amp;VOrç'!C1027="","",'M&amp;VOrç'!C1027)</f>
        <v/>
      </c>
      <c r="D988" s="438" t="str">
        <f>IF('M&amp;VOrç'!G1027="","",'M&amp;VOrç'!G1027)</f>
        <v/>
      </c>
      <c r="E988" s="437" t="str">
        <f>IF('M&amp;VOrç'!H1027="","",'M&amp;VOrç'!H1027)</f>
        <v/>
      </c>
      <c r="F988" s="453">
        <f>IF('M&amp;VOrç'!I1027="","",'M&amp;VOrç'!I1027)</f>
        <v>0</v>
      </c>
      <c r="G988" s="254">
        <f>IF('M&amp;VOrç'!J1027="","",'M&amp;VOrç'!J1027)</f>
        <v>0</v>
      </c>
      <c r="H988" s="19">
        <f t="shared" si="167"/>
        <v>0</v>
      </c>
      <c r="I988" s="18"/>
      <c r="J988" s="18"/>
      <c r="K988" s="19">
        <f t="shared" si="168"/>
        <v>0</v>
      </c>
    </row>
    <row r="989" spans="2:11" ht="15" customHeight="1" x14ac:dyDescent="0.35">
      <c r="B989" s="38">
        <v>28</v>
      </c>
      <c r="C989" s="436" t="str">
        <f>IF('M&amp;VOrç'!C1028="","",'M&amp;VOrç'!C1028)</f>
        <v/>
      </c>
      <c r="D989" s="438" t="str">
        <f>IF('M&amp;VOrç'!G1028="","",'M&amp;VOrç'!G1028)</f>
        <v/>
      </c>
      <c r="E989" s="437" t="str">
        <f>IF('M&amp;VOrç'!H1028="","",'M&amp;VOrç'!H1028)</f>
        <v/>
      </c>
      <c r="F989" s="453">
        <f>IF('M&amp;VOrç'!I1028="","",'M&amp;VOrç'!I1028)</f>
        <v>0</v>
      </c>
      <c r="G989" s="254">
        <f>IF('M&amp;VOrç'!J1028="","",'M&amp;VOrç'!J1028)</f>
        <v>0</v>
      </c>
      <c r="H989" s="19">
        <f t="shared" si="167"/>
        <v>0</v>
      </c>
      <c r="I989" s="18"/>
      <c r="J989" s="18"/>
      <c r="K989" s="19">
        <f t="shared" si="168"/>
        <v>0</v>
      </c>
    </row>
    <row r="990" spans="2:11" ht="15" customHeight="1" x14ac:dyDescent="0.35">
      <c r="B990" s="38">
        <v>29</v>
      </c>
      <c r="C990" s="436" t="str">
        <f>IF('M&amp;VOrç'!C1029="","",'M&amp;VOrç'!C1029)</f>
        <v/>
      </c>
      <c r="D990" s="438" t="str">
        <f>IF('M&amp;VOrç'!G1029="","",'M&amp;VOrç'!G1029)</f>
        <v/>
      </c>
      <c r="E990" s="437" t="str">
        <f>IF('M&amp;VOrç'!H1029="","",'M&amp;VOrç'!H1029)</f>
        <v/>
      </c>
      <c r="F990" s="453">
        <f>IF('M&amp;VOrç'!I1029="","",'M&amp;VOrç'!I1029)</f>
        <v>0</v>
      </c>
      <c r="G990" s="254">
        <f>IF('M&amp;VOrç'!J1029="","",'M&amp;VOrç'!J1029)</f>
        <v>0</v>
      </c>
      <c r="H990" s="19">
        <f t="shared" si="167"/>
        <v>0</v>
      </c>
      <c r="I990" s="18"/>
      <c r="J990" s="18"/>
      <c r="K990" s="19">
        <f t="shared" si="168"/>
        <v>0</v>
      </c>
    </row>
    <row r="991" spans="2:11" ht="15" customHeight="1" x14ac:dyDescent="0.35">
      <c r="B991" s="38">
        <v>30</v>
      </c>
      <c r="C991" s="436" t="str">
        <f>IF('M&amp;VOrç'!C1030="","",'M&amp;VOrç'!C1030)</f>
        <v/>
      </c>
      <c r="D991" s="438" t="str">
        <f>IF('M&amp;VOrç'!G1030="","",'M&amp;VOrç'!G1030)</f>
        <v/>
      </c>
      <c r="E991" s="437" t="str">
        <f>IF('M&amp;VOrç'!H1030="","",'M&amp;VOrç'!H1030)</f>
        <v/>
      </c>
      <c r="F991" s="453">
        <f>IF('M&amp;VOrç'!I1030="","",'M&amp;VOrç'!I1030)</f>
        <v>0</v>
      </c>
      <c r="G991" s="254">
        <f>IF('M&amp;VOrç'!J1030="","",'M&amp;VOrç'!J1030)</f>
        <v>0</v>
      </c>
      <c r="H991" s="19">
        <f t="shared" si="167"/>
        <v>0</v>
      </c>
      <c r="I991" s="18"/>
      <c r="J991" s="18"/>
      <c r="K991" s="19">
        <f t="shared" si="168"/>
        <v>0</v>
      </c>
    </row>
    <row r="992" spans="2:11" ht="15" customHeight="1" x14ac:dyDescent="0.35">
      <c r="B992" s="38">
        <v>31</v>
      </c>
      <c r="C992" s="436" t="str">
        <f>IF('M&amp;VOrç'!C1031="","",'M&amp;VOrç'!C1031)</f>
        <v/>
      </c>
      <c r="D992" s="438" t="str">
        <f>IF('M&amp;VOrç'!G1031="","",'M&amp;VOrç'!G1031)</f>
        <v/>
      </c>
      <c r="E992" s="437" t="str">
        <f>IF('M&amp;VOrç'!H1031="","",'M&amp;VOrç'!H1031)</f>
        <v/>
      </c>
      <c r="F992" s="453">
        <f>IF('M&amp;VOrç'!I1031="","",'M&amp;VOrç'!I1031)</f>
        <v>0</v>
      </c>
      <c r="G992" s="254">
        <f>IF('M&amp;VOrç'!J1031="","",'M&amp;VOrç'!J1031)</f>
        <v>0</v>
      </c>
      <c r="H992" s="19">
        <f t="shared" si="167"/>
        <v>0</v>
      </c>
      <c r="I992" s="18"/>
      <c r="J992" s="18"/>
      <c r="K992" s="19">
        <f t="shared" si="168"/>
        <v>0</v>
      </c>
    </row>
    <row r="993" spans="2:11" ht="15" customHeight="1" x14ac:dyDescent="0.35">
      <c r="B993" s="38">
        <v>32</v>
      </c>
      <c r="C993" s="436" t="str">
        <f>IF('M&amp;VOrç'!C1032="","",'M&amp;VOrç'!C1032)</f>
        <v/>
      </c>
      <c r="D993" s="438" t="str">
        <f>IF('M&amp;VOrç'!G1032="","",'M&amp;VOrç'!G1032)</f>
        <v/>
      </c>
      <c r="E993" s="437" t="str">
        <f>IF('M&amp;VOrç'!H1032="","",'M&amp;VOrç'!H1032)</f>
        <v/>
      </c>
      <c r="F993" s="453">
        <f>IF('M&amp;VOrç'!I1032="","",'M&amp;VOrç'!I1032)</f>
        <v>0</v>
      </c>
      <c r="G993" s="254">
        <f>IF('M&amp;VOrç'!J1032="","",'M&amp;VOrç'!J1032)</f>
        <v>0</v>
      </c>
      <c r="H993" s="19">
        <f t="shared" ref="H993:H1010" si="169">K993-I993-J993</f>
        <v>0</v>
      </c>
      <c r="I993" s="18"/>
      <c r="J993" s="18"/>
      <c r="K993" s="19">
        <f t="shared" ref="K993:K1010" si="170">F993*G993</f>
        <v>0</v>
      </c>
    </row>
    <row r="994" spans="2:11" ht="15" customHeight="1" x14ac:dyDescent="0.35">
      <c r="B994" s="38">
        <v>33</v>
      </c>
      <c r="C994" s="436" t="str">
        <f>IF('M&amp;VOrç'!C1033="","",'M&amp;VOrç'!C1033)</f>
        <v/>
      </c>
      <c r="D994" s="438" t="str">
        <f>IF('M&amp;VOrç'!G1033="","",'M&amp;VOrç'!G1033)</f>
        <v/>
      </c>
      <c r="E994" s="437" t="str">
        <f>IF('M&amp;VOrç'!H1033="","",'M&amp;VOrç'!H1033)</f>
        <v/>
      </c>
      <c r="F994" s="453">
        <f>IF('M&amp;VOrç'!I1033="","",'M&amp;VOrç'!I1033)</f>
        <v>0</v>
      </c>
      <c r="G994" s="254">
        <f>IF('M&amp;VOrç'!J1033="","",'M&amp;VOrç'!J1033)</f>
        <v>0</v>
      </c>
      <c r="H994" s="19">
        <f t="shared" si="169"/>
        <v>0</v>
      </c>
      <c r="I994" s="18"/>
      <c r="J994" s="18"/>
      <c r="K994" s="19">
        <f t="shared" si="170"/>
        <v>0</v>
      </c>
    </row>
    <row r="995" spans="2:11" ht="15" customHeight="1" x14ac:dyDescent="0.35">
      <c r="B995" s="38">
        <v>34</v>
      </c>
      <c r="C995" s="436" t="str">
        <f>IF('M&amp;VOrç'!C1034="","",'M&amp;VOrç'!C1034)</f>
        <v/>
      </c>
      <c r="D995" s="438" t="str">
        <f>IF('M&amp;VOrç'!G1034="","",'M&amp;VOrç'!G1034)</f>
        <v/>
      </c>
      <c r="E995" s="437" t="str">
        <f>IF('M&amp;VOrç'!H1034="","",'M&amp;VOrç'!H1034)</f>
        <v/>
      </c>
      <c r="F995" s="453">
        <f>IF('M&amp;VOrç'!I1034="","",'M&amp;VOrç'!I1034)</f>
        <v>0</v>
      </c>
      <c r="G995" s="254">
        <f>IF('M&amp;VOrç'!J1034="","",'M&amp;VOrç'!J1034)</f>
        <v>0</v>
      </c>
      <c r="H995" s="19">
        <f t="shared" si="169"/>
        <v>0</v>
      </c>
      <c r="I995" s="18"/>
      <c r="J995" s="18"/>
      <c r="K995" s="19">
        <f t="shared" si="170"/>
        <v>0</v>
      </c>
    </row>
    <row r="996" spans="2:11" ht="15" customHeight="1" x14ac:dyDescent="0.35">
      <c r="B996" s="38">
        <v>35</v>
      </c>
      <c r="C996" s="436" t="str">
        <f>IF('M&amp;VOrç'!C1035="","",'M&amp;VOrç'!C1035)</f>
        <v/>
      </c>
      <c r="D996" s="438" t="str">
        <f>IF('M&amp;VOrç'!G1035="","",'M&amp;VOrç'!G1035)</f>
        <v/>
      </c>
      <c r="E996" s="437" t="str">
        <f>IF('M&amp;VOrç'!H1035="","",'M&amp;VOrç'!H1035)</f>
        <v/>
      </c>
      <c r="F996" s="453">
        <f>IF('M&amp;VOrç'!I1035="","",'M&amp;VOrç'!I1035)</f>
        <v>0</v>
      </c>
      <c r="G996" s="254">
        <f>IF('M&amp;VOrç'!J1035="","",'M&amp;VOrç'!J1035)</f>
        <v>0</v>
      </c>
      <c r="H996" s="19">
        <f t="shared" si="169"/>
        <v>0</v>
      </c>
      <c r="I996" s="18"/>
      <c r="J996" s="18"/>
      <c r="K996" s="19">
        <f t="shared" si="170"/>
        <v>0</v>
      </c>
    </row>
    <row r="997" spans="2:11" ht="15" customHeight="1" x14ac:dyDescent="0.35">
      <c r="B997" s="38">
        <v>36</v>
      </c>
      <c r="C997" s="436" t="str">
        <f>IF('M&amp;VOrç'!C1036="","",'M&amp;VOrç'!C1036)</f>
        <v/>
      </c>
      <c r="D997" s="438" t="str">
        <f>IF('M&amp;VOrç'!G1036="","",'M&amp;VOrç'!G1036)</f>
        <v/>
      </c>
      <c r="E997" s="437" t="str">
        <f>IF('M&amp;VOrç'!H1036="","",'M&amp;VOrç'!H1036)</f>
        <v/>
      </c>
      <c r="F997" s="453">
        <f>IF('M&amp;VOrç'!I1036="","",'M&amp;VOrç'!I1036)</f>
        <v>0</v>
      </c>
      <c r="G997" s="254">
        <f>IF('M&amp;VOrç'!J1036="","",'M&amp;VOrç'!J1036)</f>
        <v>0</v>
      </c>
      <c r="H997" s="19">
        <f t="shared" si="169"/>
        <v>0</v>
      </c>
      <c r="I997" s="18"/>
      <c r="J997" s="18"/>
      <c r="K997" s="19">
        <f t="shared" si="170"/>
        <v>0</v>
      </c>
    </row>
    <row r="998" spans="2:11" ht="15" customHeight="1" x14ac:dyDescent="0.35">
      <c r="B998" s="38">
        <v>37</v>
      </c>
      <c r="C998" s="436" t="str">
        <f>IF('M&amp;VOrç'!C1037="","",'M&amp;VOrç'!C1037)</f>
        <v/>
      </c>
      <c r="D998" s="438" t="str">
        <f>IF('M&amp;VOrç'!G1037="","",'M&amp;VOrç'!G1037)</f>
        <v/>
      </c>
      <c r="E998" s="437" t="str">
        <f>IF('M&amp;VOrç'!H1037="","",'M&amp;VOrç'!H1037)</f>
        <v/>
      </c>
      <c r="F998" s="453">
        <f>IF('M&amp;VOrç'!I1037="","",'M&amp;VOrç'!I1037)</f>
        <v>0</v>
      </c>
      <c r="G998" s="254">
        <f>IF('M&amp;VOrç'!J1037="","",'M&amp;VOrç'!J1037)</f>
        <v>0</v>
      </c>
      <c r="H998" s="19">
        <f t="shared" si="169"/>
        <v>0</v>
      </c>
      <c r="I998" s="18"/>
      <c r="J998" s="18"/>
      <c r="K998" s="19">
        <f t="shared" si="170"/>
        <v>0</v>
      </c>
    </row>
    <row r="999" spans="2:11" ht="15" customHeight="1" x14ac:dyDescent="0.35">
      <c r="B999" s="38">
        <v>38</v>
      </c>
      <c r="C999" s="436" t="str">
        <f>IF('M&amp;VOrç'!C1038="","",'M&amp;VOrç'!C1038)</f>
        <v/>
      </c>
      <c r="D999" s="438" t="str">
        <f>IF('M&amp;VOrç'!G1038="","",'M&amp;VOrç'!G1038)</f>
        <v/>
      </c>
      <c r="E999" s="437" t="str">
        <f>IF('M&amp;VOrç'!H1038="","",'M&amp;VOrç'!H1038)</f>
        <v/>
      </c>
      <c r="F999" s="453">
        <f>IF('M&amp;VOrç'!I1038="","",'M&amp;VOrç'!I1038)</f>
        <v>0</v>
      </c>
      <c r="G999" s="254">
        <f>IF('M&amp;VOrç'!J1038="","",'M&amp;VOrç'!J1038)</f>
        <v>0</v>
      </c>
      <c r="H999" s="19">
        <f t="shared" si="169"/>
        <v>0</v>
      </c>
      <c r="I999" s="18"/>
      <c r="J999" s="18"/>
      <c r="K999" s="19">
        <f t="shared" si="170"/>
        <v>0</v>
      </c>
    </row>
    <row r="1000" spans="2:11" ht="15" customHeight="1" x14ac:dyDescent="0.35">
      <c r="B1000" s="38">
        <v>39</v>
      </c>
      <c r="C1000" s="436" t="str">
        <f>IF('M&amp;VOrç'!C1039="","",'M&amp;VOrç'!C1039)</f>
        <v/>
      </c>
      <c r="D1000" s="438" t="str">
        <f>IF('M&amp;VOrç'!G1039="","",'M&amp;VOrç'!G1039)</f>
        <v/>
      </c>
      <c r="E1000" s="437" t="str">
        <f>IF('M&amp;VOrç'!H1039="","",'M&amp;VOrç'!H1039)</f>
        <v/>
      </c>
      <c r="F1000" s="453">
        <f>IF('M&amp;VOrç'!I1039="","",'M&amp;VOrç'!I1039)</f>
        <v>0</v>
      </c>
      <c r="G1000" s="254">
        <f>IF('M&amp;VOrç'!J1039="","",'M&amp;VOrç'!J1039)</f>
        <v>0</v>
      </c>
      <c r="H1000" s="19">
        <f t="shared" si="169"/>
        <v>0</v>
      </c>
      <c r="I1000" s="18"/>
      <c r="J1000" s="18"/>
      <c r="K1000" s="19">
        <f t="shared" si="170"/>
        <v>0</v>
      </c>
    </row>
    <row r="1001" spans="2:11" ht="15" customHeight="1" x14ac:dyDescent="0.35">
      <c r="B1001" s="38">
        <v>40</v>
      </c>
      <c r="C1001" s="436" t="str">
        <f>IF('M&amp;VOrç'!C1040="","",'M&amp;VOrç'!C1040)</f>
        <v/>
      </c>
      <c r="D1001" s="438" t="str">
        <f>IF('M&amp;VOrç'!G1040="","",'M&amp;VOrç'!G1040)</f>
        <v/>
      </c>
      <c r="E1001" s="437" t="str">
        <f>IF('M&amp;VOrç'!H1040="","",'M&amp;VOrç'!H1040)</f>
        <v/>
      </c>
      <c r="F1001" s="453">
        <f>IF('M&amp;VOrç'!I1040="","",'M&amp;VOrç'!I1040)</f>
        <v>0</v>
      </c>
      <c r="G1001" s="254">
        <f>IF('M&amp;VOrç'!J1040="","",'M&amp;VOrç'!J1040)</f>
        <v>0</v>
      </c>
      <c r="H1001" s="19">
        <f t="shared" si="169"/>
        <v>0</v>
      </c>
      <c r="I1001" s="18"/>
      <c r="J1001" s="18"/>
      <c r="K1001" s="19">
        <f t="shared" si="170"/>
        <v>0</v>
      </c>
    </row>
    <row r="1002" spans="2:11" ht="15" customHeight="1" x14ac:dyDescent="0.35">
      <c r="B1002" s="38">
        <v>41</v>
      </c>
      <c r="C1002" s="436" t="str">
        <f>IF('M&amp;VOrç'!C1041="","",'M&amp;VOrç'!C1041)</f>
        <v/>
      </c>
      <c r="D1002" s="438" t="str">
        <f>IF('M&amp;VOrç'!G1041="","",'M&amp;VOrç'!G1041)</f>
        <v/>
      </c>
      <c r="E1002" s="437" t="str">
        <f>IF('M&amp;VOrç'!H1041="","",'M&amp;VOrç'!H1041)</f>
        <v/>
      </c>
      <c r="F1002" s="453">
        <f>IF('M&amp;VOrç'!I1041="","",'M&amp;VOrç'!I1041)</f>
        <v>0</v>
      </c>
      <c r="G1002" s="254">
        <f>IF('M&amp;VOrç'!J1041="","",'M&amp;VOrç'!J1041)</f>
        <v>0</v>
      </c>
      <c r="H1002" s="19">
        <f t="shared" si="169"/>
        <v>0</v>
      </c>
      <c r="I1002" s="18"/>
      <c r="J1002" s="18"/>
      <c r="K1002" s="19">
        <f t="shared" si="170"/>
        <v>0</v>
      </c>
    </row>
    <row r="1003" spans="2:11" ht="15" customHeight="1" x14ac:dyDescent="0.35">
      <c r="B1003" s="38">
        <v>42</v>
      </c>
      <c r="C1003" s="436" t="str">
        <f>IF('M&amp;VOrç'!C1042="","",'M&amp;VOrç'!C1042)</f>
        <v/>
      </c>
      <c r="D1003" s="438" t="str">
        <f>IF('M&amp;VOrç'!G1042="","",'M&amp;VOrç'!G1042)</f>
        <v/>
      </c>
      <c r="E1003" s="437" t="str">
        <f>IF('M&amp;VOrç'!H1042="","",'M&amp;VOrç'!H1042)</f>
        <v/>
      </c>
      <c r="F1003" s="453">
        <f>IF('M&amp;VOrç'!I1042="","",'M&amp;VOrç'!I1042)</f>
        <v>0</v>
      </c>
      <c r="G1003" s="254">
        <f>IF('M&amp;VOrç'!J1042="","",'M&amp;VOrç'!J1042)</f>
        <v>0</v>
      </c>
      <c r="H1003" s="19">
        <f t="shared" si="169"/>
        <v>0</v>
      </c>
      <c r="I1003" s="18"/>
      <c r="J1003" s="18"/>
      <c r="K1003" s="19">
        <f t="shared" si="170"/>
        <v>0</v>
      </c>
    </row>
    <row r="1004" spans="2:11" ht="15" customHeight="1" x14ac:dyDescent="0.35">
      <c r="B1004" s="38">
        <v>43</v>
      </c>
      <c r="C1004" s="436" t="str">
        <f>IF('M&amp;VOrç'!C1043="","",'M&amp;VOrç'!C1043)</f>
        <v/>
      </c>
      <c r="D1004" s="438" t="str">
        <f>IF('M&amp;VOrç'!G1043="","",'M&amp;VOrç'!G1043)</f>
        <v/>
      </c>
      <c r="E1004" s="437" t="str">
        <f>IF('M&amp;VOrç'!H1043="","",'M&amp;VOrç'!H1043)</f>
        <v/>
      </c>
      <c r="F1004" s="453">
        <f>IF('M&amp;VOrç'!I1043="","",'M&amp;VOrç'!I1043)</f>
        <v>0</v>
      </c>
      <c r="G1004" s="254">
        <f>IF('M&amp;VOrç'!J1043="","",'M&amp;VOrç'!J1043)</f>
        <v>0</v>
      </c>
      <c r="H1004" s="19">
        <f t="shared" si="169"/>
        <v>0</v>
      </c>
      <c r="I1004" s="18"/>
      <c r="J1004" s="18"/>
      <c r="K1004" s="19">
        <f t="shared" si="170"/>
        <v>0</v>
      </c>
    </row>
    <row r="1005" spans="2:11" ht="15" customHeight="1" x14ac:dyDescent="0.35">
      <c r="B1005" s="38">
        <v>44</v>
      </c>
      <c r="C1005" s="436" t="str">
        <f>IF('M&amp;VOrç'!C1044="","",'M&amp;VOrç'!C1044)</f>
        <v/>
      </c>
      <c r="D1005" s="438" t="str">
        <f>IF('M&amp;VOrç'!G1044="","",'M&amp;VOrç'!G1044)</f>
        <v/>
      </c>
      <c r="E1005" s="437" t="str">
        <f>IF('M&amp;VOrç'!H1044="","",'M&amp;VOrç'!H1044)</f>
        <v/>
      </c>
      <c r="F1005" s="453">
        <f>IF('M&amp;VOrç'!I1044="","",'M&amp;VOrç'!I1044)</f>
        <v>0</v>
      </c>
      <c r="G1005" s="254">
        <f>IF('M&amp;VOrç'!J1044="","",'M&amp;VOrç'!J1044)</f>
        <v>0</v>
      </c>
      <c r="H1005" s="19">
        <f t="shared" si="169"/>
        <v>0</v>
      </c>
      <c r="I1005" s="18"/>
      <c r="J1005" s="18"/>
      <c r="K1005" s="19">
        <f t="shared" si="170"/>
        <v>0</v>
      </c>
    </row>
    <row r="1006" spans="2:11" ht="15" customHeight="1" x14ac:dyDescent="0.35">
      <c r="B1006" s="38">
        <v>45</v>
      </c>
      <c r="C1006" s="436" t="str">
        <f>IF('M&amp;VOrç'!C1045="","",'M&amp;VOrç'!C1045)</f>
        <v/>
      </c>
      <c r="D1006" s="438" t="str">
        <f>IF('M&amp;VOrç'!G1045="","",'M&amp;VOrç'!G1045)</f>
        <v/>
      </c>
      <c r="E1006" s="437" t="str">
        <f>IF('M&amp;VOrç'!H1045="","",'M&amp;VOrç'!H1045)</f>
        <v/>
      </c>
      <c r="F1006" s="453">
        <f>IF('M&amp;VOrç'!I1045="","",'M&amp;VOrç'!I1045)</f>
        <v>0</v>
      </c>
      <c r="G1006" s="254">
        <f>IF('M&amp;VOrç'!J1045="","",'M&amp;VOrç'!J1045)</f>
        <v>0</v>
      </c>
      <c r="H1006" s="19">
        <f t="shared" si="169"/>
        <v>0</v>
      </c>
      <c r="I1006" s="18"/>
      <c r="J1006" s="18"/>
      <c r="K1006" s="19">
        <f t="shared" si="170"/>
        <v>0</v>
      </c>
    </row>
    <row r="1007" spans="2:11" ht="15" customHeight="1" x14ac:dyDescent="0.35">
      <c r="B1007" s="38">
        <v>46</v>
      </c>
      <c r="C1007" s="436" t="str">
        <f>IF('M&amp;VOrç'!C1046="","",'M&amp;VOrç'!C1046)</f>
        <v/>
      </c>
      <c r="D1007" s="438" t="str">
        <f>IF('M&amp;VOrç'!G1046="","",'M&amp;VOrç'!G1046)</f>
        <v/>
      </c>
      <c r="E1007" s="437" t="str">
        <f>IF('M&amp;VOrç'!H1046="","",'M&amp;VOrç'!H1046)</f>
        <v/>
      </c>
      <c r="F1007" s="453">
        <f>IF('M&amp;VOrç'!I1046="","",'M&amp;VOrç'!I1046)</f>
        <v>0</v>
      </c>
      <c r="G1007" s="254">
        <f>IF('M&amp;VOrç'!J1046="","",'M&amp;VOrç'!J1046)</f>
        <v>0</v>
      </c>
      <c r="H1007" s="19">
        <f t="shared" si="169"/>
        <v>0</v>
      </c>
      <c r="I1007" s="18"/>
      <c r="J1007" s="18"/>
      <c r="K1007" s="19">
        <f t="shared" si="170"/>
        <v>0</v>
      </c>
    </row>
    <row r="1008" spans="2:11" ht="15" customHeight="1" x14ac:dyDescent="0.35">
      <c r="B1008" s="38">
        <v>47</v>
      </c>
      <c r="C1008" s="436" t="str">
        <f>IF('M&amp;VOrç'!C1047="","",'M&amp;VOrç'!C1047)</f>
        <v/>
      </c>
      <c r="D1008" s="438" t="str">
        <f>IF('M&amp;VOrç'!G1047="","",'M&amp;VOrç'!G1047)</f>
        <v/>
      </c>
      <c r="E1008" s="437" t="str">
        <f>IF('M&amp;VOrç'!H1047="","",'M&amp;VOrç'!H1047)</f>
        <v/>
      </c>
      <c r="F1008" s="453">
        <f>IF('M&amp;VOrç'!I1047="","",'M&amp;VOrç'!I1047)</f>
        <v>0</v>
      </c>
      <c r="G1008" s="254">
        <f>IF('M&amp;VOrç'!J1047="","",'M&amp;VOrç'!J1047)</f>
        <v>0</v>
      </c>
      <c r="H1008" s="19">
        <f t="shared" si="169"/>
        <v>0</v>
      </c>
      <c r="I1008" s="18"/>
      <c r="J1008" s="18"/>
      <c r="K1008" s="19">
        <f t="shared" si="170"/>
        <v>0</v>
      </c>
    </row>
    <row r="1009" spans="2:11" ht="15" customHeight="1" x14ac:dyDescent="0.35">
      <c r="B1009" s="38">
        <v>48</v>
      </c>
      <c r="C1009" s="436" t="str">
        <f>IF('M&amp;VOrç'!C1048="","",'M&amp;VOrç'!C1048)</f>
        <v/>
      </c>
      <c r="D1009" s="438" t="str">
        <f>IF('M&amp;VOrç'!G1048="","",'M&amp;VOrç'!G1048)</f>
        <v/>
      </c>
      <c r="E1009" s="437" t="str">
        <f>IF('M&amp;VOrç'!H1048="","",'M&amp;VOrç'!H1048)</f>
        <v/>
      </c>
      <c r="F1009" s="453">
        <f>IF('M&amp;VOrç'!I1048="","",'M&amp;VOrç'!I1048)</f>
        <v>0</v>
      </c>
      <c r="G1009" s="254">
        <f>IF('M&amp;VOrç'!J1048="","",'M&amp;VOrç'!J1048)</f>
        <v>0</v>
      </c>
      <c r="H1009" s="19">
        <f t="shared" si="169"/>
        <v>0</v>
      </c>
      <c r="I1009" s="18"/>
      <c r="J1009" s="18"/>
      <c r="K1009" s="19">
        <f t="shared" si="170"/>
        <v>0</v>
      </c>
    </row>
    <row r="1010" spans="2:11" ht="15" customHeight="1" x14ac:dyDescent="0.35">
      <c r="B1010" s="38">
        <v>49</v>
      </c>
      <c r="C1010" s="436" t="str">
        <f>IF('M&amp;VOrç'!C1049="","",'M&amp;VOrç'!C1049)</f>
        <v/>
      </c>
      <c r="D1010" s="438" t="str">
        <f>IF('M&amp;VOrç'!G1049="","",'M&amp;VOrç'!G1049)</f>
        <v/>
      </c>
      <c r="E1010" s="437" t="str">
        <f>IF('M&amp;VOrç'!H1049="","",'M&amp;VOrç'!H1049)</f>
        <v/>
      </c>
      <c r="F1010" s="453">
        <f>IF('M&amp;VOrç'!I1049="","",'M&amp;VOrç'!I1049)</f>
        <v>0</v>
      </c>
      <c r="G1010" s="254">
        <f>IF('M&amp;VOrç'!J1049="","",'M&amp;VOrç'!J1049)</f>
        <v>0</v>
      </c>
      <c r="H1010" s="19">
        <f t="shared" si="169"/>
        <v>0</v>
      </c>
      <c r="I1010" s="18"/>
      <c r="J1010" s="18"/>
      <c r="K1010" s="19">
        <f t="shared" si="170"/>
        <v>0</v>
      </c>
    </row>
    <row r="1011" spans="2:11" ht="15" customHeight="1" x14ac:dyDescent="0.35">
      <c r="B1011" s="38">
        <v>50</v>
      </c>
      <c r="C1011" s="436" t="str">
        <f>IF('M&amp;VOrç'!C1050="","",'M&amp;VOrç'!C1050)</f>
        <v/>
      </c>
      <c r="D1011" s="438" t="str">
        <f>IF('M&amp;VOrç'!G1050="","",'M&amp;VOrç'!G1050)</f>
        <v/>
      </c>
      <c r="E1011" s="437" t="str">
        <f>IF('M&amp;VOrç'!H1050="","",'M&amp;VOrç'!H1050)</f>
        <v/>
      </c>
      <c r="F1011" s="453">
        <f>IF('M&amp;VOrç'!I1050="","",'M&amp;VOrç'!I1050)</f>
        <v>0</v>
      </c>
      <c r="G1011" s="254">
        <f>IF('M&amp;VOrç'!J1050="","",'M&amp;VOrç'!J1050)</f>
        <v>0</v>
      </c>
      <c r="H1011" s="19">
        <f t="shared" si="161"/>
        <v>0</v>
      </c>
      <c r="I1011" s="18"/>
      <c r="J1011" s="18"/>
      <c r="K1011" s="19">
        <f t="shared" si="162"/>
        <v>0</v>
      </c>
    </row>
    <row r="1012" spans="2:11" s="67" customFormat="1" ht="15" customHeight="1" x14ac:dyDescent="0.35">
      <c r="B1012" s="69"/>
      <c r="C1012" s="74" t="s">
        <v>969</v>
      </c>
      <c r="D1012" s="74"/>
      <c r="E1012" s="74"/>
      <c r="F1012" s="74"/>
      <c r="G1012" s="73"/>
      <c r="H1012" s="624">
        <f>SUM(H962:H1011)</f>
        <v>0</v>
      </c>
      <c r="I1012" s="134">
        <f>SUM(I962:I1011)</f>
        <v>0</v>
      </c>
      <c r="J1012" s="134">
        <f>SUM(J962:J1011)</f>
        <v>0</v>
      </c>
      <c r="K1012" s="134">
        <f>SUM(K962:K1011)</f>
        <v>0</v>
      </c>
    </row>
    <row r="1013" spans="2:11" ht="15" customHeight="1" x14ac:dyDescent="0.35">
      <c r="B1013" s="456"/>
      <c r="C1013" s="457" t="s">
        <v>970</v>
      </c>
      <c r="D1013" s="457"/>
      <c r="E1013" s="457"/>
      <c r="F1013" s="457"/>
      <c r="G1013" s="458"/>
      <c r="H1013" s="625">
        <f>SUM(H1012)</f>
        <v>0</v>
      </c>
      <c r="I1013" s="20">
        <f>SUM(I1012)</f>
        <v>0</v>
      </c>
      <c r="J1013" s="20">
        <f>SUM(J1012)</f>
        <v>0</v>
      </c>
      <c r="K1013" s="20">
        <f>SUM(K1012)</f>
        <v>0</v>
      </c>
    </row>
    <row r="1014" spans="2:11" ht="15" customHeight="1" x14ac:dyDescent="0.35">
      <c r="B1014" s="133"/>
      <c r="C1014" s="62"/>
      <c r="D1014" s="62"/>
      <c r="E1014" s="62"/>
      <c r="F1014" s="62"/>
      <c r="G1014" s="132" t="s">
        <v>722</v>
      </c>
      <c r="H1014" s="619">
        <f>SUM(H210,H318,H526,H634,H742,H850,H958,H1013)</f>
        <v>0</v>
      </c>
      <c r="I1014" s="619">
        <f>SUM(I210,I318,I526,I634,I742,I850,I958,I1013)</f>
        <v>0</v>
      </c>
      <c r="J1014" s="619">
        <f>SUM(J210,J318,J526,J634,J742,J850,J958,J1013)</f>
        <v>0</v>
      </c>
      <c r="K1014" s="619">
        <f>SUM(K210,K318,K526,K634,K742,K850,K958,K1013)</f>
        <v>0</v>
      </c>
    </row>
  </sheetData>
  <conditionalFormatting sqref="G6:K105 H106:K106 G109:K208 H209:K210 G214:K263 H264:K264 G267:K316 H317:K318 G322:K421 H422:K422 G425:K524 H525:K526 G530:K579 H580:K580 G583:K632 H633:K634 G638:K687 H688:K688 G691:K740 H741:K742 G746:K795 H796:K796 G799:K848 H849:K850 G854:K903 H904:K904 G907:K956 H957:K958 G962:K1011 H1012:K1014">
    <cfRule type="cellIs" dxfId="162" priority="82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9" fitToHeight="0" orientation="portrait" r:id="rId1"/>
  <headerFooter scaleWithDoc="0" alignWithMargins="0">
    <oddFooter>&amp;L&amp;F / &amp;A&amp;R&amp;P</oddFooter>
  </headerFooter>
  <ignoredErrors>
    <ignoredError sqref="H956:XFD956 H53 A6:B7 A4:A5 A106:B106 H212:XFD212 A264:B264 H320:XFD320 A422:B422 H528:XFD528 A580:B580 H636:XFD636 A688:B688 H744:XFD744 A796:B796 H852:XFD852 A904:B904 A320:A321 I321:XFD321 I424:XFD424 A528:A529 I529:XFD529 I582:XFD582 A636:A637 I637:XFD637 I690:XFD690 A744:A745 I745:XFD745 I798:XFD798 I853:XFD853 I906:XFD906 A107:A108 C107 A211:C211 H265:XFD265 A319:C319 A423:A424 H423:XFD423 A527:C527 A525:B526 A581:A582 H581:XFD581 A635:C635 A633:B634 A689:A690 H689:XFD689 A743:C743 A741:B742 A797:A798 H797:XFD797 A851:A853 A849:B850 A905:A906 H905:XFD905 A1014:B1014 L1014:XFD1014 A209:B210 A317:B318 N3:XFD3 I5:XFD5 I108:XFD108 A212:A213 I213:XFD213 A265:A266 I266:XFD266 A105 A208 A263 A316 A421 A524 A579 A632 A687 A740 A795 A848 A903 A956 C851 A957:B958 A109:B110 C4:XFD4 D106:XFD107 D1014:F1014 D798:G798 A3:L3 D209:XFD211 D264:XFD264 D317:XFD319 D422:XFD422 D525:XFD527 D580:XFD580 D633:XFD635 D688:XFD688 D741:XFD743 D796:XFD796 D904:XFD904 D957:XFD958 D849:XFD851 A2 C2:XFD2 A43:A45 H109:XFD117 H215:XFD215 A216:A222 A269:A272 A322:B324 A325:A330 A449 A428:A432 A532:A536 A587:A589 A748:A753 A802:A805 A907:B910 A911:A912 K53:XFD53 H51:XFD52 H105:XFD105 H43:XFD45 H449:XFD449 E5:G5 E108:G108 E213:G213 E266:G266 E321:G321 E424:G424 E529:G529 E582:G582 E637:G637 E690:G690 E745:G745 E853:G853 E906:G906 H6:XFD7 H208:XFD208 A214:B215 H214 H263:XFD263 K214:XFD214 H217:XFD222 H216 J216:XFD216 A267:B268 H267:XFD272 H316:XFD316 H322:XFD330 H421:XFD421 A425:B427 H425:XFD432 H524:XFD524 A530:B531 H530:XFD536 H579:XFD579 A583:B586 H583:XFD589 H632:XFD632 A638:B641 H638:XFD643 H687:XFD687 A691:B694 H691:XFD697 H740:XFD740 A746:B747 H746:XFD753 H795:XFD795 A799:B801 H799:XFD805 H848:XFD848 A854:B857 H854:XFD860 H903:XFD903 H907:XFD912 A1015:XFD1048576 A1:XFD1 H54:XFD54 A51:A54 A111:A117 H283:XFD285 A283:A285 H547:XFD548 A547:A548 H600:XFD601 A600:A601 H654:XFD656 A654:A656 A642:A643 H708:XFD709 A708:A709 A695:A697 H764:XFD764 A764 H816:XFD817 A816:A817 H871:XFD872 A871:A872 A858:A860 A923:A925 H923:XFD925" unlockedFormula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2">
    <tabColor theme="0" tint="-0.34998626667073579"/>
    <pageSetUpPr fitToPage="1"/>
  </sheetPr>
  <dimension ref="B2:M22"/>
  <sheetViews>
    <sheetView zoomScaleNormal="100" workbookViewId="0">
      <selection activeCell="G10" sqref="G10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4" width="11.7265625" style="175" customWidth="1"/>
    <col min="5" max="5" width="20" style="175" bestFit="1" customWidth="1"/>
    <col min="6" max="11" width="15.26953125" style="175" customWidth="1"/>
    <col min="12" max="257" width="9.1796875" style="175"/>
    <col min="258" max="258" width="5.81640625" style="175" customWidth="1"/>
    <col min="259" max="259" width="33.81640625" style="175" customWidth="1"/>
    <col min="260" max="265" width="12.7265625" style="175" customWidth="1"/>
    <col min="266" max="266" width="13" style="175" customWidth="1"/>
    <col min="267" max="513" width="9.1796875" style="175"/>
    <col min="514" max="514" width="5.81640625" style="175" customWidth="1"/>
    <col min="515" max="515" width="33.81640625" style="175" customWidth="1"/>
    <col min="516" max="521" width="12.7265625" style="175" customWidth="1"/>
    <col min="522" max="522" width="13" style="175" customWidth="1"/>
    <col min="523" max="769" width="9.1796875" style="175"/>
    <col min="770" max="770" width="5.81640625" style="175" customWidth="1"/>
    <col min="771" max="771" width="33.81640625" style="175" customWidth="1"/>
    <col min="772" max="777" width="12.7265625" style="175" customWidth="1"/>
    <col min="778" max="778" width="13" style="175" customWidth="1"/>
    <col min="779" max="1025" width="9.1796875" style="175"/>
    <col min="1026" max="1026" width="5.81640625" style="175" customWidth="1"/>
    <col min="1027" max="1027" width="33.81640625" style="175" customWidth="1"/>
    <col min="1028" max="1033" width="12.7265625" style="175" customWidth="1"/>
    <col min="1034" max="1034" width="13" style="175" customWidth="1"/>
    <col min="1035" max="1281" width="9.1796875" style="175"/>
    <col min="1282" max="1282" width="5.81640625" style="175" customWidth="1"/>
    <col min="1283" max="1283" width="33.81640625" style="175" customWidth="1"/>
    <col min="1284" max="1289" width="12.7265625" style="175" customWidth="1"/>
    <col min="1290" max="1290" width="13" style="175" customWidth="1"/>
    <col min="1291" max="1537" width="9.1796875" style="175"/>
    <col min="1538" max="1538" width="5.81640625" style="175" customWidth="1"/>
    <col min="1539" max="1539" width="33.81640625" style="175" customWidth="1"/>
    <col min="1540" max="1545" width="12.7265625" style="175" customWidth="1"/>
    <col min="1546" max="1546" width="13" style="175" customWidth="1"/>
    <col min="1547" max="1793" width="9.1796875" style="175"/>
    <col min="1794" max="1794" width="5.81640625" style="175" customWidth="1"/>
    <col min="1795" max="1795" width="33.81640625" style="175" customWidth="1"/>
    <col min="1796" max="1801" width="12.7265625" style="175" customWidth="1"/>
    <col min="1802" max="1802" width="13" style="175" customWidth="1"/>
    <col min="1803" max="2049" width="9.1796875" style="175"/>
    <col min="2050" max="2050" width="5.81640625" style="175" customWidth="1"/>
    <col min="2051" max="2051" width="33.81640625" style="175" customWidth="1"/>
    <col min="2052" max="2057" width="12.7265625" style="175" customWidth="1"/>
    <col min="2058" max="2058" width="13" style="175" customWidth="1"/>
    <col min="2059" max="2305" width="9.1796875" style="175"/>
    <col min="2306" max="2306" width="5.81640625" style="175" customWidth="1"/>
    <col min="2307" max="2307" width="33.81640625" style="175" customWidth="1"/>
    <col min="2308" max="2313" width="12.7265625" style="175" customWidth="1"/>
    <col min="2314" max="2314" width="13" style="175" customWidth="1"/>
    <col min="2315" max="2561" width="9.1796875" style="175"/>
    <col min="2562" max="2562" width="5.81640625" style="175" customWidth="1"/>
    <col min="2563" max="2563" width="33.81640625" style="175" customWidth="1"/>
    <col min="2564" max="2569" width="12.7265625" style="175" customWidth="1"/>
    <col min="2570" max="2570" width="13" style="175" customWidth="1"/>
    <col min="2571" max="2817" width="9.1796875" style="175"/>
    <col min="2818" max="2818" width="5.81640625" style="175" customWidth="1"/>
    <col min="2819" max="2819" width="33.81640625" style="175" customWidth="1"/>
    <col min="2820" max="2825" width="12.7265625" style="175" customWidth="1"/>
    <col min="2826" max="2826" width="13" style="175" customWidth="1"/>
    <col min="2827" max="3073" width="9.1796875" style="175"/>
    <col min="3074" max="3074" width="5.81640625" style="175" customWidth="1"/>
    <col min="3075" max="3075" width="33.81640625" style="175" customWidth="1"/>
    <col min="3076" max="3081" width="12.7265625" style="175" customWidth="1"/>
    <col min="3082" max="3082" width="13" style="175" customWidth="1"/>
    <col min="3083" max="3329" width="9.1796875" style="175"/>
    <col min="3330" max="3330" width="5.81640625" style="175" customWidth="1"/>
    <col min="3331" max="3331" width="33.81640625" style="175" customWidth="1"/>
    <col min="3332" max="3337" width="12.7265625" style="175" customWidth="1"/>
    <col min="3338" max="3338" width="13" style="175" customWidth="1"/>
    <col min="3339" max="3585" width="9.1796875" style="175"/>
    <col min="3586" max="3586" width="5.81640625" style="175" customWidth="1"/>
    <col min="3587" max="3587" width="33.81640625" style="175" customWidth="1"/>
    <col min="3588" max="3593" width="12.7265625" style="175" customWidth="1"/>
    <col min="3594" max="3594" width="13" style="175" customWidth="1"/>
    <col min="3595" max="3841" width="9.1796875" style="175"/>
    <col min="3842" max="3842" width="5.81640625" style="175" customWidth="1"/>
    <col min="3843" max="3843" width="33.81640625" style="175" customWidth="1"/>
    <col min="3844" max="3849" width="12.7265625" style="175" customWidth="1"/>
    <col min="3850" max="3850" width="13" style="175" customWidth="1"/>
    <col min="3851" max="4097" width="9.1796875" style="175"/>
    <col min="4098" max="4098" width="5.81640625" style="175" customWidth="1"/>
    <col min="4099" max="4099" width="33.81640625" style="175" customWidth="1"/>
    <col min="4100" max="4105" width="12.7265625" style="175" customWidth="1"/>
    <col min="4106" max="4106" width="13" style="175" customWidth="1"/>
    <col min="4107" max="4353" width="9.1796875" style="175"/>
    <col min="4354" max="4354" width="5.81640625" style="175" customWidth="1"/>
    <col min="4355" max="4355" width="33.81640625" style="175" customWidth="1"/>
    <col min="4356" max="4361" width="12.7265625" style="175" customWidth="1"/>
    <col min="4362" max="4362" width="13" style="175" customWidth="1"/>
    <col min="4363" max="4609" width="9.1796875" style="175"/>
    <col min="4610" max="4610" width="5.81640625" style="175" customWidth="1"/>
    <col min="4611" max="4611" width="33.81640625" style="175" customWidth="1"/>
    <col min="4612" max="4617" width="12.7265625" style="175" customWidth="1"/>
    <col min="4618" max="4618" width="13" style="175" customWidth="1"/>
    <col min="4619" max="4865" width="9.1796875" style="175"/>
    <col min="4866" max="4866" width="5.81640625" style="175" customWidth="1"/>
    <col min="4867" max="4867" width="33.81640625" style="175" customWidth="1"/>
    <col min="4868" max="4873" width="12.7265625" style="175" customWidth="1"/>
    <col min="4874" max="4874" width="13" style="175" customWidth="1"/>
    <col min="4875" max="5121" width="9.1796875" style="175"/>
    <col min="5122" max="5122" width="5.81640625" style="175" customWidth="1"/>
    <col min="5123" max="5123" width="33.81640625" style="175" customWidth="1"/>
    <col min="5124" max="5129" width="12.7265625" style="175" customWidth="1"/>
    <col min="5130" max="5130" width="13" style="175" customWidth="1"/>
    <col min="5131" max="5377" width="9.1796875" style="175"/>
    <col min="5378" max="5378" width="5.81640625" style="175" customWidth="1"/>
    <col min="5379" max="5379" width="33.81640625" style="175" customWidth="1"/>
    <col min="5380" max="5385" width="12.7265625" style="175" customWidth="1"/>
    <col min="5386" max="5386" width="13" style="175" customWidth="1"/>
    <col min="5387" max="5633" width="9.1796875" style="175"/>
    <col min="5634" max="5634" width="5.81640625" style="175" customWidth="1"/>
    <col min="5635" max="5635" width="33.81640625" style="175" customWidth="1"/>
    <col min="5636" max="5641" width="12.7265625" style="175" customWidth="1"/>
    <col min="5642" max="5642" width="13" style="175" customWidth="1"/>
    <col min="5643" max="5889" width="9.1796875" style="175"/>
    <col min="5890" max="5890" width="5.81640625" style="175" customWidth="1"/>
    <col min="5891" max="5891" width="33.81640625" style="175" customWidth="1"/>
    <col min="5892" max="5897" width="12.7265625" style="175" customWidth="1"/>
    <col min="5898" max="5898" width="13" style="175" customWidth="1"/>
    <col min="5899" max="6145" width="9.1796875" style="175"/>
    <col min="6146" max="6146" width="5.81640625" style="175" customWidth="1"/>
    <col min="6147" max="6147" width="33.81640625" style="175" customWidth="1"/>
    <col min="6148" max="6153" width="12.7265625" style="175" customWidth="1"/>
    <col min="6154" max="6154" width="13" style="175" customWidth="1"/>
    <col min="6155" max="6401" width="9.1796875" style="175"/>
    <col min="6402" max="6402" width="5.81640625" style="175" customWidth="1"/>
    <col min="6403" max="6403" width="33.81640625" style="175" customWidth="1"/>
    <col min="6404" max="6409" width="12.7265625" style="175" customWidth="1"/>
    <col min="6410" max="6410" width="13" style="175" customWidth="1"/>
    <col min="6411" max="6657" width="9.1796875" style="175"/>
    <col min="6658" max="6658" width="5.81640625" style="175" customWidth="1"/>
    <col min="6659" max="6659" width="33.81640625" style="175" customWidth="1"/>
    <col min="6660" max="6665" width="12.7265625" style="175" customWidth="1"/>
    <col min="6666" max="6666" width="13" style="175" customWidth="1"/>
    <col min="6667" max="6913" width="9.1796875" style="175"/>
    <col min="6914" max="6914" width="5.81640625" style="175" customWidth="1"/>
    <col min="6915" max="6915" width="33.81640625" style="175" customWidth="1"/>
    <col min="6916" max="6921" width="12.7265625" style="175" customWidth="1"/>
    <col min="6922" max="6922" width="13" style="175" customWidth="1"/>
    <col min="6923" max="7169" width="9.1796875" style="175"/>
    <col min="7170" max="7170" width="5.81640625" style="175" customWidth="1"/>
    <col min="7171" max="7171" width="33.81640625" style="175" customWidth="1"/>
    <col min="7172" max="7177" width="12.7265625" style="175" customWidth="1"/>
    <col min="7178" max="7178" width="13" style="175" customWidth="1"/>
    <col min="7179" max="7425" width="9.1796875" style="175"/>
    <col min="7426" max="7426" width="5.81640625" style="175" customWidth="1"/>
    <col min="7427" max="7427" width="33.81640625" style="175" customWidth="1"/>
    <col min="7428" max="7433" width="12.7265625" style="175" customWidth="1"/>
    <col min="7434" max="7434" width="13" style="175" customWidth="1"/>
    <col min="7435" max="7681" width="9.1796875" style="175"/>
    <col min="7682" max="7682" width="5.81640625" style="175" customWidth="1"/>
    <col min="7683" max="7683" width="33.81640625" style="175" customWidth="1"/>
    <col min="7684" max="7689" width="12.7265625" style="175" customWidth="1"/>
    <col min="7690" max="7690" width="13" style="175" customWidth="1"/>
    <col min="7691" max="7937" width="9.1796875" style="175"/>
    <col min="7938" max="7938" width="5.81640625" style="175" customWidth="1"/>
    <col min="7939" max="7939" width="33.81640625" style="175" customWidth="1"/>
    <col min="7940" max="7945" width="12.7265625" style="175" customWidth="1"/>
    <col min="7946" max="7946" width="13" style="175" customWidth="1"/>
    <col min="7947" max="8193" width="9.1796875" style="175"/>
    <col min="8194" max="8194" width="5.81640625" style="175" customWidth="1"/>
    <col min="8195" max="8195" width="33.81640625" style="175" customWidth="1"/>
    <col min="8196" max="8201" width="12.7265625" style="175" customWidth="1"/>
    <col min="8202" max="8202" width="13" style="175" customWidth="1"/>
    <col min="8203" max="8449" width="9.1796875" style="175"/>
    <col min="8450" max="8450" width="5.81640625" style="175" customWidth="1"/>
    <col min="8451" max="8451" width="33.81640625" style="175" customWidth="1"/>
    <col min="8452" max="8457" width="12.7265625" style="175" customWidth="1"/>
    <col min="8458" max="8458" width="13" style="175" customWidth="1"/>
    <col min="8459" max="8705" width="9.1796875" style="175"/>
    <col min="8706" max="8706" width="5.81640625" style="175" customWidth="1"/>
    <col min="8707" max="8707" width="33.81640625" style="175" customWidth="1"/>
    <col min="8708" max="8713" width="12.7265625" style="175" customWidth="1"/>
    <col min="8714" max="8714" width="13" style="175" customWidth="1"/>
    <col min="8715" max="8961" width="9.1796875" style="175"/>
    <col min="8962" max="8962" width="5.81640625" style="175" customWidth="1"/>
    <col min="8963" max="8963" width="33.81640625" style="175" customWidth="1"/>
    <col min="8964" max="8969" width="12.7265625" style="175" customWidth="1"/>
    <col min="8970" max="8970" width="13" style="175" customWidth="1"/>
    <col min="8971" max="9217" width="9.1796875" style="175"/>
    <col min="9218" max="9218" width="5.81640625" style="175" customWidth="1"/>
    <col min="9219" max="9219" width="33.81640625" style="175" customWidth="1"/>
    <col min="9220" max="9225" width="12.7265625" style="175" customWidth="1"/>
    <col min="9226" max="9226" width="13" style="175" customWidth="1"/>
    <col min="9227" max="9473" width="9.1796875" style="175"/>
    <col min="9474" max="9474" width="5.81640625" style="175" customWidth="1"/>
    <col min="9475" max="9475" width="33.81640625" style="175" customWidth="1"/>
    <col min="9476" max="9481" width="12.7265625" style="175" customWidth="1"/>
    <col min="9482" max="9482" width="13" style="175" customWidth="1"/>
    <col min="9483" max="9729" width="9.1796875" style="175"/>
    <col min="9730" max="9730" width="5.81640625" style="175" customWidth="1"/>
    <col min="9731" max="9731" width="33.81640625" style="175" customWidth="1"/>
    <col min="9732" max="9737" width="12.7265625" style="175" customWidth="1"/>
    <col min="9738" max="9738" width="13" style="175" customWidth="1"/>
    <col min="9739" max="9985" width="9.1796875" style="175"/>
    <col min="9986" max="9986" width="5.81640625" style="175" customWidth="1"/>
    <col min="9987" max="9987" width="33.81640625" style="175" customWidth="1"/>
    <col min="9988" max="9993" width="12.7265625" style="175" customWidth="1"/>
    <col min="9994" max="9994" width="13" style="175" customWidth="1"/>
    <col min="9995" max="10241" width="9.1796875" style="175"/>
    <col min="10242" max="10242" width="5.81640625" style="175" customWidth="1"/>
    <col min="10243" max="10243" width="33.81640625" style="175" customWidth="1"/>
    <col min="10244" max="10249" width="12.7265625" style="175" customWidth="1"/>
    <col min="10250" max="10250" width="13" style="175" customWidth="1"/>
    <col min="10251" max="10497" width="9.1796875" style="175"/>
    <col min="10498" max="10498" width="5.81640625" style="175" customWidth="1"/>
    <col min="10499" max="10499" width="33.81640625" style="175" customWidth="1"/>
    <col min="10500" max="10505" width="12.7265625" style="175" customWidth="1"/>
    <col min="10506" max="10506" width="13" style="175" customWidth="1"/>
    <col min="10507" max="10753" width="9.1796875" style="175"/>
    <col min="10754" max="10754" width="5.81640625" style="175" customWidth="1"/>
    <col min="10755" max="10755" width="33.81640625" style="175" customWidth="1"/>
    <col min="10756" max="10761" width="12.7265625" style="175" customWidth="1"/>
    <col min="10762" max="10762" width="13" style="175" customWidth="1"/>
    <col min="10763" max="11009" width="9.1796875" style="175"/>
    <col min="11010" max="11010" width="5.81640625" style="175" customWidth="1"/>
    <col min="11011" max="11011" width="33.81640625" style="175" customWidth="1"/>
    <col min="11012" max="11017" width="12.7265625" style="175" customWidth="1"/>
    <col min="11018" max="11018" width="13" style="175" customWidth="1"/>
    <col min="11019" max="11265" width="9.1796875" style="175"/>
    <col min="11266" max="11266" width="5.81640625" style="175" customWidth="1"/>
    <col min="11267" max="11267" width="33.81640625" style="175" customWidth="1"/>
    <col min="11268" max="11273" width="12.7265625" style="175" customWidth="1"/>
    <col min="11274" max="11274" width="13" style="175" customWidth="1"/>
    <col min="11275" max="11521" width="9.1796875" style="175"/>
    <col min="11522" max="11522" width="5.81640625" style="175" customWidth="1"/>
    <col min="11523" max="11523" width="33.81640625" style="175" customWidth="1"/>
    <col min="11524" max="11529" width="12.7265625" style="175" customWidth="1"/>
    <col min="11530" max="11530" width="13" style="175" customWidth="1"/>
    <col min="11531" max="11777" width="9.1796875" style="175"/>
    <col min="11778" max="11778" width="5.81640625" style="175" customWidth="1"/>
    <col min="11779" max="11779" width="33.81640625" style="175" customWidth="1"/>
    <col min="11780" max="11785" width="12.7265625" style="175" customWidth="1"/>
    <col min="11786" max="11786" width="13" style="175" customWidth="1"/>
    <col min="11787" max="12033" width="9.1796875" style="175"/>
    <col min="12034" max="12034" width="5.81640625" style="175" customWidth="1"/>
    <col min="12035" max="12035" width="33.81640625" style="175" customWidth="1"/>
    <col min="12036" max="12041" width="12.7265625" style="175" customWidth="1"/>
    <col min="12042" max="12042" width="13" style="175" customWidth="1"/>
    <col min="12043" max="12289" width="9.1796875" style="175"/>
    <col min="12290" max="12290" width="5.81640625" style="175" customWidth="1"/>
    <col min="12291" max="12291" width="33.81640625" style="175" customWidth="1"/>
    <col min="12292" max="12297" width="12.7265625" style="175" customWidth="1"/>
    <col min="12298" max="12298" width="13" style="175" customWidth="1"/>
    <col min="12299" max="12545" width="9.1796875" style="175"/>
    <col min="12546" max="12546" width="5.81640625" style="175" customWidth="1"/>
    <col min="12547" max="12547" width="33.81640625" style="175" customWidth="1"/>
    <col min="12548" max="12553" width="12.7265625" style="175" customWidth="1"/>
    <col min="12554" max="12554" width="13" style="175" customWidth="1"/>
    <col min="12555" max="12801" width="9.1796875" style="175"/>
    <col min="12802" max="12802" width="5.81640625" style="175" customWidth="1"/>
    <col min="12803" max="12803" width="33.81640625" style="175" customWidth="1"/>
    <col min="12804" max="12809" width="12.7265625" style="175" customWidth="1"/>
    <col min="12810" max="12810" width="13" style="175" customWidth="1"/>
    <col min="12811" max="13057" width="9.1796875" style="175"/>
    <col min="13058" max="13058" width="5.81640625" style="175" customWidth="1"/>
    <col min="13059" max="13059" width="33.81640625" style="175" customWidth="1"/>
    <col min="13060" max="13065" width="12.7265625" style="175" customWidth="1"/>
    <col min="13066" max="13066" width="13" style="175" customWidth="1"/>
    <col min="13067" max="13313" width="9.1796875" style="175"/>
    <col min="13314" max="13314" width="5.81640625" style="175" customWidth="1"/>
    <col min="13315" max="13315" width="33.81640625" style="175" customWidth="1"/>
    <col min="13316" max="13321" width="12.7265625" style="175" customWidth="1"/>
    <col min="13322" max="13322" width="13" style="175" customWidth="1"/>
    <col min="13323" max="13569" width="9.1796875" style="175"/>
    <col min="13570" max="13570" width="5.81640625" style="175" customWidth="1"/>
    <col min="13571" max="13571" width="33.81640625" style="175" customWidth="1"/>
    <col min="13572" max="13577" width="12.7265625" style="175" customWidth="1"/>
    <col min="13578" max="13578" width="13" style="175" customWidth="1"/>
    <col min="13579" max="13825" width="9.1796875" style="175"/>
    <col min="13826" max="13826" width="5.81640625" style="175" customWidth="1"/>
    <col min="13827" max="13827" width="33.81640625" style="175" customWidth="1"/>
    <col min="13828" max="13833" width="12.7265625" style="175" customWidth="1"/>
    <col min="13834" max="13834" width="13" style="175" customWidth="1"/>
    <col min="13835" max="14081" width="9.1796875" style="175"/>
    <col min="14082" max="14082" width="5.81640625" style="175" customWidth="1"/>
    <col min="14083" max="14083" width="33.81640625" style="175" customWidth="1"/>
    <col min="14084" max="14089" width="12.7265625" style="175" customWidth="1"/>
    <col min="14090" max="14090" width="13" style="175" customWidth="1"/>
    <col min="14091" max="14337" width="9.1796875" style="175"/>
    <col min="14338" max="14338" width="5.81640625" style="175" customWidth="1"/>
    <col min="14339" max="14339" width="33.81640625" style="175" customWidth="1"/>
    <col min="14340" max="14345" width="12.7265625" style="175" customWidth="1"/>
    <col min="14346" max="14346" width="13" style="175" customWidth="1"/>
    <col min="14347" max="14593" width="9.1796875" style="175"/>
    <col min="14594" max="14594" width="5.81640625" style="175" customWidth="1"/>
    <col min="14595" max="14595" width="33.81640625" style="175" customWidth="1"/>
    <col min="14596" max="14601" width="12.7265625" style="175" customWidth="1"/>
    <col min="14602" max="14602" width="13" style="175" customWidth="1"/>
    <col min="14603" max="14849" width="9.1796875" style="175"/>
    <col min="14850" max="14850" width="5.81640625" style="175" customWidth="1"/>
    <col min="14851" max="14851" width="33.81640625" style="175" customWidth="1"/>
    <col min="14852" max="14857" width="12.7265625" style="175" customWidth="1"/>
    <col min="14858" max="14858" width="13" style="175" customWidth="1"/>
    <col min="14859" max="15105" width="9.1796875" style="175"/>
    <col min="15106" max="15106" width="5.81640625" style="175" customWidth="1"/>
    <col min="15107" max="15107" width="33.81640625" style="175" customWidth="1"/>
    <col min="15108" max="15113" width="12.7265625" style="175" customWidth="1"/>
    <col min="15114" max="15114" width="13" style="175" customWidth="1"/>
    <col min="15115" max="15361" width="9.1796875" style="175"/>
    <col min="15362" max="15362" width="5.81640625" style="175" customWidth="1"/>
    <col min="15363" max="15363" width="33.81640625" style="175" customWidth="1"/>
    <col min="15364" max="15369" width="12.7265625" style="175" customWidth="1"/>
    <col min="15370" max="15370" width="13" style="175" customWidth="1"/>
    <col min="15371" max="15617" width="9.1796875" style="175"/>
    <col min="15618" max="15618" width="5.81640625" style="175" customWidth="1"/>
    <col min="15619" max="15619" width="33.81640625" style="175" customWidth="1"/>
    <col min="15620" max="15625" width="12.7265625" style="175" customWidth="1"/>
    <col min="15626" max="15626" width="13" style="175" customWidth="1"/>
    <col min="15627" max="15873" width="9.1796875" style="175"/>
    <col min="15874" max="15874" width="5.81640625" style="175" customWidth="1"/>
    <col min="15875" max="15875" width="33.81640625" style="175" customWidth="1"/>
    <col min="15876" max="15881" width="12.7265625" style="175" customWidth="1"/>
    <col min="15882" max="15882" width="13" style="175" customWidth="1"/>
    <col min="15883" max="16129" width="9.1796875" style="175"/>
    <col min="16130" max="16130" width="5.81640625" style="175" customWidth="1"/>
    <col min="16131" max="16131" width="33.81640625" style="175" customWidth="1"/>
    <col min="16132" max="16137" width="12.7265625" style="175" customWidth="1"/>
    <col min="16138" max="16138" width="13" style="175" customWidth="1"/>
    <col min="16139" max="16384" width="9.1796875" style="175"/>
  </cols>
  <sheetData>
    <row r="2" spans="2:13" ht="15" customHeight="1" x14ac:dyDescent="0.35">
      <c r="B2" s="310" t="s">
        <v>410</v>
      </c>
      <c r="C2" s="311"/>
      <c r="D2" s="311"/>
      <c r="E2" s="311"/>
      <c r="F2" s="311"/>
      <c r="G2" s="311"/>
      <c r="H2" s="311"/>
      <c r="I2" s="311"/>
      <c r="J2" s="311"/>
      <c r="K2" s="312"/>
      <c r="L2" s="239"/>
      <c r="M2" s="240"/>
    </row>
    <row r="3" spans="2:13" ht="15" customHeight="1" x14ac:dyDescent="0.35">
      <c r="B3" s="449" t="s">
        <v>1003</v>
      </c>
      <c r="C3" s="449"/>
      <c r="D3" s="449"/>
      <c r="E3" s="449"/>
      <c r="F3" s="449" t="s">
        <v>1001</v>
      </c>
      <c r="G3" s="449"/>
      <c r="H3" s="449"/>
      <c r="I3" s="449"/>
      <c r="J3" s="449"/>
      <c r="K3" s="449"/>
    </row>
    <row r="4" spans="2:13" ht="15" customHeight="1" x14ac:dyDescent="0.35">
      <c r="B4" s="419"/>
      <c r="C4" s="448" t="s">
        <v>97</v>
      </c>
      <c r="D4" s="421" t="s">
        <v>20</v>
      </c>
      <c r="E4" s="421" t="s">
        <v>978</v>
      </c>
      <c r="F4" s="421" t="s">
        <v>893</v>
      </c>
      <c r="G4" s="421" t="s">
        <v>894</v>
      </c>
      <c r="H4" s="421" t="s">
        <v>895</v>
      </c>
      <c r="I4" s="421" t="s">
        <v>896</v>
      </c>
      <c r="J4" s="421" t="s">
        <v>897</v>
      </c>
      <c r="K4" s="421" t="s">
        <v>898</v>
      </c>
    </row>
    <row r="5" spans="2:13" ht="15" customHeight="1" x14ac:dyDescent="0.35">
      <c r="B5" s="422">
        <v>1</v>
      </c>
      <c r="C5" s="620"/>
      <c r="D5" s="614"/>
      <c r="E5" s="612">
        <f t="shared" ref="E5:E14" si="0">IF(ISERR(SMALL(F5:K5,1)),0,SMALL(F5:K5,1))</f>
        <v>0</v>
      </c>
      <c r="F5" s="613"/>
      <c r="G5" s="613"/>
      <c r="H5" s="613"/>
      <c r="I5" s="613"/>
      <c r="J5" s="613"/>
      <c r="K5" s="613"/>
    </row>
    <row r="6" spans="2:13" ht="15" customHeight="1" x14ac:dyDescent="0.35">
      <c r="B6" s="422">
        <v>2</v>
      </c>
      <c r="C6" s="620"/>
      <c r="D6" s="614"/>
      <c r="E6" s="612">
        <f t="shared" si="0"/>
        <v>0</v>
      </c>
      <c r="F6" s="613"/>
      <c r="G6" s="613"/>
      <c r="H6" s="613"/>
      <c r="I6" s="613"/>
      <c r="J6" s="613"/>
      <c r="K6" s="613"/>
    </row>
    <row r="7" spans="2:13" ht="15" customHeight="1" x14ac:dyDescent="0.35">
      <c r="B7" s="422">
        <v>3</v>
      </c>
      <c r="C7" s="620"/>
      <c r="D7" s="614"/>
      <c r="E7" s="612">
        <f t="shared" si="0"/>
        <v>0</v>
      </c>
      <c r="F7" s="613"/>
      <c r="G7" s="613"/>
      <c r="H7" s="613"/>
      <c r="I7" s="613"/>
      <c r="J7" s="613"/>
      <c r="K7" s="613"/>
    </row>
    <row r="8" spans="2:13" ht="15" customHeight="1" x14ac:dyDescent="0.35">
      <c r="B8" s="422">
        <v>4</v>
      </c>
      <c r="C8" s="620"/>
      <c r="D8" s="614"/>
      <c r="E8" s="612">
        <f t="shared" si="0"/>
        <v>0</v>
      </c>
      <c r="F8" s="613"/>
      <c r="G8" s="613"/>
      <c r="H8" s="613"/>
      <c r="I8" s="613"/>
      <c r="J8" s="613"/>
      <c r="K8" s="613"/>
    </row>
    <row r="9" spans="2:13" ht="15" customHeight="1" x14ac:dyDescent="0.35">
      <c r="B9" s="422">
        <v>5</v>
      </c>
      <c r="C9" s="620"/>
      <c r="D9" s="614"/>
      <c r="E9" s="612">
        <f t="shared" si="0"/>
        <v>0</v>
      </c>
      <c r="F9" s="613"/>
      <c r="G9" s="613"/>
      <c r="H9" s="613"/>
      <c r="I9" s="613"/>
      <c r="J9" s="613"/>
      <c r="K9" s="613"/>
    </row>
    <row r="10" spans="2:13" ht="15" customHeight="1" x14ac:dyDescent="0.35">
      <c r="B10" s="422">
        <v>6</v>
      </c>
      <c r="C10" s="620"/>
      <c r="D10" s="614"/>
      <c r="E10" s="612">
        <f t="shared" si="0"/>
        <v>0</v>
      </c>
      <c r="F10" s="613"/>
      <c r="G10" s="613"/>
      <c r="H10" s="613"/>
      <c r="I10" s="613"/>
      <c r="J10" s="613"/>
      <c r="K10" s="613"/>
    </row>
    <row r="11" spans="2:13" ht="15" customHeight="1" x14ac:dyDescent="0.35">
      <c r="B11" s="422">
        <v>7</v>
      </c>
      <c r="C11" s="620"/>
      <c r="D11" s="614"/>
      <c r="E11" s="612">
        <f t="shared" si="0"/>
        <v>0</v>
      </c>
      <c r="F11" s="613"/>
      <c r="G11" s="613"/>
      <c r="H11" s="613"/>
      <c r="I11" s="613"/>
      <c r="J11" s="613"/>
      <c r="K11" s="613"/>
    </row>
    <row r="12" spans="2:13" ht="15" customHeight="1" x14ac:dyDescent="0.35">
      <c r="B12" s="422">
        <v>8</v>
      </c>
      <c r="C12" s="620"/>
      <c r="D12" s="614"/>
      <c r="E12" s="612">
        <f t="shared" si="0"/>
        <v>0</v>
      </c>
      <c r="F12" s="613"/>
      <c r="G12" s="613"/>
      <c r="H12" s="613"/>
      <c r="I12" s="613"/>
      <c r="J12" s="613"/>
      <c r="K12" s="613"/>
    </row>
    <row r="13" spans="2:13" ht="15" customHeight="1" x14ac:dyDescent="0.35">
      <c r="B13" s="422">
        <v>9</v>
      </c>
      <c r="C13" s="620"/>
      <c r="D13" s="614"/>
      <c r="E13" s="612">
        <f t="shared" si="0"/>
        <v>0</v>
      </c>
      <c r="F13" s="613"/>
      <c r="G13" s="613"/>
      <c r="H13" s="613"/>
      <c r="I13" s="613"/>
      <c r="J13" s="613"/>
      <c r="K13" s="613"/>
    </row>
    <row r="14" spans="2:13" ht="15" customHeight="1" x14ac:dyDescent="0.35">
      <c r="B14" s="422">
        <v>10</v>
      </c>
      <c r="C14" s="620"/>
      <c r="D14" s="614"/>
      <c r="E14" s="612">
        <f t="shared" si="0"/>
        <v>0</v>
      </c>
      <c r="F14" s="613"/>
      <c r="G14" s="613"/>
      <c r="H14" s="613"/>
      <c r="I14" s="613"/>
      <c r="J14" s="613"/>
      <c r="K14" s="613"/>
    </row>
    <row r="15" spans="2:13" ht="15" customHeight="1" x14ac:dyDescent="0.35">
      <c r="B15" s="429" t="s">
        <v>989</v>
      </c>
      <c r="C15" s="430"/>
      <c r="D15" s="430"/>
      <c r="E15" s="430"/>
      <c r="F15" s="430"/>
      <c r="G15" s="430"/>
      <c r="H15" s="430"/>
      <c r="I15" s="430"/>
      <c r="J15" s="430"/>
      <c r="K15" s="431"/>
    </row>
    <row r="16" spans="2:13" ht="15" customHeight="1" x14ac:dyDescent="0.35">
      <c r="B16" s="426"/>
      <c r="C16" s="423"/>
      <c r="D16" s="423"/>
      <c r="E16" s="428" t="s">
        <v>984</v>
      </c>
      <c r="F16" s="617"/>
      <c r="G16" s="617"/>
      <c r="H16" s="617"/>
      <c r="I16" s="617"/>
      <c r="J16" s="617"/>
      <c r="K16" s="617"/>
    </row>
    <row r="17" spans="2:11" ht="15" customHeight="1" x14ac:dyDescent="0.35">
      <c r="B17" s="426"/>
      <c r="C17" s="423"/>
      <c r="D17" s="423"/>
      <c r="E17" s="428" t="s">
        <v>985</v>
      </c>
      <c r="F17" s="604"/>
      <c r="G17" s="604"/>
      <c r="H17" s="604"/>
      <c r="I17" s="604"/>
      <c r="J17" s="604"/>
      <c r="K17" s="604"/>
    </row>
    <row r="18" spans="2:11" ht="15" customHeight="1" x14ac:dyDescent="0.35">
      <c r="B18" s="426"/>
      <c r="C18" s="423"/>
      <c r="D18" s="423"/>
      <c r="E18" s="428" t="s">
        <v>986</v>
      </c>
      <c r="F18" s="621"/>
      <c r="G18" s="621"/>
      <c r="H18" s="621"/>
      <c r="I18" s="621"/>
      <c r="J18" s="621"/>
      <c r="K18" s="621"/>
    </row>
    <row r="19" spans="2:11" ht="15" customHeight="1" x14ac:dyDescent="0.35">
      <c r="B19" s="426"/>
      <c r="C19" s="423"/>
      <c r="D19" s="423"/>
      <c r="E19" s="428" t="s">
        <v>987</v>
      </c>
      <c r="F19" s="621"/>
      <c r="G19" s="621"/>
      <c r="H19" s="621"/>
      <c r="I19" s="621"/>
      <c r="J19" s="621"/>
      <c r="K19" s="621"/>
    </row>
    <row r="20" spans="2:11" ht="15" customHeight="1" x14ac:dyDescent="0.35">
      <c r="B20" s="426"/>
      <c r="C20" s="423"/>
      <c r="D20" s="423"/>
      <c r="E20" s="428" t="s">
        <v>988</v>
      </c>
      <c r="F20" s="617"/>
      <c r="G20" s="617"/>
      <c r="H20" s="617"/>
      <c r="I20" s="617"/>
      <c r="J20" s="617"/>
      <c r="K20" s="617"/>
    </row>
    <row r="21" spans="2:11" ht="15" customHeight="1" x14ac:dyDescent="0.35">
      <c r="B21" s="426"/>
      <c r="C21" s="423"/>
      <c r="D21" s="423"/>
      <c r="E21" s="428" t="s">
        <v>509</v>
      </c>
      <c r="F21" s="603"/>
      <c r="G21" s="603"/>
      <c r="H21" s="603"/>
      <c r="I21" s="603"/>
      <c r="J21" s="603"/>
      <c r="K21" s="603"/>
    </row>
    <row r="22" spans="2:11" ht="15" customHeight="1" x14ac:dyDescent="0.35">
      <c r="B22" s="426"/>
      <c r="C22" s="423"/>
      <c r="D22" s="423"/>
      <c r="E22" s="428" t="s">
        <v>510</v>
      </c>
      <c r="F22" s="281"/>
      <c r="G22" s="281"/>
      <c r="H22" s="281"/>
      <c r="I22" s="281"/>
      <c r="J22" s="281"/>
      <c r="K22" s="281"/>
    </row>
  </sheetData>
  <conditionalFormatting sqref="F5:K14">
    <cfRule type="expression" dxfId="161" priority="7">
      <formula>AND(F5=$E5,$E5&gt;0)</formula>
    </cfRule>
  </conditionalFormatting>
  <conditionalFormatting sqref="C5:C14">
    <cfRule type="expression" dxfId="160" priority="6">
      <formula>AND(COUNT($F5:$K5)&lt;&gt;0,COUNT($F5:$K5)&lt;3)</formula>
    </cfRule>
  </conditionalFormatting>
  <conditionalFormatting sqref="E5:K14">
    <cfRule type="cellIs" dxfId="159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" sqref="F17:K17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F21:K21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50" fitToHeight="0" orientation="portrait" r:id="rId1"/>
  <headerFooter scaleWithDoc="0" alignWithMargins="0">
    <oddFooter>&amp;L&amp;F / &amp;A&amp;R&amp;P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tabColor theme="0" tint="-0.34998626667073579"/>
    <pageSetUpPr fitToPage="1"/>
  </sheetPr>
  <dimension ref="B2:I33"/>
  <sheetViews>
    <sheetView topLeftCell="A13" zoomScaleNormal="100" workbookViewId="0"/>
  </sheetViews>
  <sheetFormatPr defaultColWidth="9.1796875" defaultRowHeight="14.5" x14ac:dyDescent="0.35"/>
  <cols>
    <col min="1" max="2" width="3.7265625" style="12" customWidth="1"/>
    <col min="3" max="3" width="50.7265625" style="12" customWidth="1"/>
    <col min="4" max="4" width="11.7265625" style="12" customWidth="1"/>
    <col min="5" max="5" width="13.54296875" style="12" bestFit="1" customWidth="1"/>
    <col min="6" max="6" width="15.7265625" style="12" customWidth="1"/>
    <col min="7" max="8" width="14.7265625" style="12" customWidth="1"/>
    <col min="9" max="9" width="15.7265625" style="12" customWidth="1"/>
    <col min="10" max="16384" width="9.1796875" style="12"/>
  </cols>
  <sheetData>
    <row r="2" spans="2:9" x14ac:dyDescent="0.35">
      <c r="B2" s="310" t="s">
        <v>410</v>
      </c>
      <c r="C2" s="311"/>
      <c r="D2" s="311"/>
      <c r="E2" s="311"/>
      <c r="F2" s="311"/>
      <c r="G2" s="311"/>
      <c r="H2" s="311"/>
      <c r="I2" s="312"/>
    </row>
    <row r="3" spans="2:9" s="67" customFormat="1" ht="15" customHeight="1" x14ac:dyDescent="0.35">
      <c r="B3" s="442" t="s">
        <v>1003</v>
      </c>
      <c r="C3" s="443"/>
      <c r="D3" s="443"/>
      <c r="E3" s="443"/>
      <c r="F3" s="444" t="s">
        <v>99</v>
      </c>
      <c r="G3" s="444"/>
      <c r="H3" s="444"/>
      <c r="I3" s="444"/>
    </row>
    <row r="4" spans="2:9" x14ac:dyDescent="0.35">
      <c r="B4" s="446"/>
      <c r="C4" s="447" t="s">
        <v>97</v>
      </c>
      <c r="D4" s="435" t="s">
        <v>20</v>
      </c>
      <c r="E4" s="435" t="s">
        <v>106</v>
      </c>
      <c r="F4" s="435" t="s">
        <v>383</v>
      </c>
      <c r="G4" s="16" t="s">
        <v>137</v>
      </c>
      <c r="H4" s="16" t="s">
        <v>138</v>
      </c>
      <c r="I4" s="17" t="s">
        <v>132</v>
      </c>
    </row>
    <row r="5" spans="2:9" x14ac:dyDescent="0.35">
      <c r="B5" s="38">
        <v>1</v>
      </c>
      <c r="C5" s="436" t="str">
        <f>IF(TreinOrç!C5="","",TreinOrç!C5)</f>
        <v/>
      </c>
      <c r="D5" s="437" t="str">
        <f>IF(TreinOrç!D5="","",TreinOrç!D5)</f>
        <v/>
      </c>
      <c r="E5" s="254">
        <f>IF(TreinOrç!E5="","",TreinOrç!E5)</f>
        <v>0</v>
      </c>
      <c r="F5" s="19">
        <f>I5-G5-H5</f>
        <v>0</v>
      </c>
      <c r="G5" s="18"/>
      <c r="H5" s="18"/>
      <c r="I5" s="19">
        <f>IF(ISERR(D5*E5),0,D5*E5)</f>
        <v>0</v>
      </c>
    </row>
    <row r="6" spans="2:9" x14ac:dyDescent="0.35">
      <c r="B6" s="38">
        <v>2</v>
      </c>
      <c r="C6" s="436" t="str">
        <f>IF(TreinOrç!C6="","",TreinOrç!C6)</f>
        <v/>
      </c>
      <c r="D6" s="437" t="str">
        <f>IF(TreinOrç!D6="","",TreinOrç!D6)</f>
        <v/>
      </c>
      <c r="E6" s="254">
        <f>IF(TreinOrç!E6="","",TreinOrç!E6)</f>
        <v>0</v>
      </c>
      <c r="F6" s="19">
        <f t="shared" ref="F6:F14" si="0">I6-G6-H6</f>
        <v>0</v>
      </c>
      <c r="G6" s="18"/>
      <c r="H6" s="18"/>
      <c r="I6" s="19">
        <f t="shared" ref="I6:I14" si="1">IF(ISERR(D6*E6),0,D6*E6)</f>
        <v>0</v>
      </c>
    </row>
    <row r="7" spans="2:9" x14ac:dyDescent="0.35">
      <c r="B7" s="38">
        <v>3</v>
      </c>
      <c r="C7" s="436" t="str">
        <f>IF(TreinOrç!C7="","",TreinOrç!C7)</f>
        <v/>
      </c>
      <c r="D7" s="437" t="str">
        <f>IF(TreinOrç!D7="","",TreinOrç!D7)</f>
        <v/>
      </c>
      <c r="E7" s="254">
        <f>IF(TreinOrç!E7="","",TreinOrç!E7)</f>
        <v>0</v>
      </c>
      <c r="F7" s="19">
        <f t="shared" si="0"/>
        <v>0</v>
      </c>
      <c r="G7" s="18"/>
      <c r="H7" s="18"/>
      <c r="I7" s="19">
        <f t="shared" si="1"/>
        <v>0</v>
      </c>
    </row>
    <row r="8" spans="2:9" x14ac:dyDescent="0.35">
      <c r="B8" s="38">
        <v>4</v>
      </c>
      <c r="C8" s="436" t="str">
        <f>IF(TreinOrç!C8="","",TreinOrç!C8)</f>
        <v/>
      </c>
      <c r="D8" s="437" t="str">
        <f>IF(TreinOrç!D8="","",TreinOrç!D8)</f>
        <v/>
      </c>
      <c r="E8" s="254">
        <f>IF(TreinOrç!E8="","",TreinOrç!E8)</f>
        <v>0</v>
      </c>
      <c r="F8" s="19">
        <f t="shared" si="0"/>
        <v>0</v>
      </c>
      <c r="G8" s="18"/>
      <c r="H8" s="18"/>
      <c r="I8" s="19">
        <f t="shared" si="1"/>
        <v>0</v>
      </c>
    </row>
    <row r="9" spans="2:9" x14ac:dyDescent="0.35">
      <c r="B9" s="38">
        <v>5</v>
      </c>
      <c r="C9" s="436" t="str">
        <f>IF(TreinOrç!C9="","",TreinOrç!C9)</f>
        <v/>
      </c>
      <c r="D9" s="437" t="str">
        <f>IF(TreinOrç!D9="","",TreinOrç!D9)</f>
        <v/>
      </c>
      <c r="E9" s="254">
        <f>IF(TreinOrç!E9="","",TreinOrç!E9)</f>
        <v>0</v>
      </c>
      <c r="F9" s="19">
        <f t="shared" si="0"/>
        <v>0</v>
      </c>
      <c r="G9" s="18"/>
      <c r="H9" s="18"/>
      <c r="I9" s="19">
        <f t="shared" si="1"/>
        <v>0</v>
      </c>
    </row>
    <row r="10" spans="2:9" x14ac:dyDescent="0.35">
      <c r="B10" s="38">
        <v>6</v>
      </c>
      <c r="C10" s="436" t="str">
        <f>IF(TreinOrç!C10="","",TreinOrç!C10)</f>
        <v/>
      </c>
      <c r="D10" s="437" t="str">
        <f>IF(TreinOrç!D10="","",TreinOrç!D10)</f>
        <v/>
      </c>
      <c r="E10" s="254">
        <f>IF(TreinOrç!E10="","",TreinOrç!E10)</f>
        <v>0</v>
      </c>
      <c r="F10" s="19">
        <f t="shared" si="0"/>
        <v>0</v>
      </c>
      <c r="G10" s="18"/>
      <c r="H10" s="18"/>
      <c r="I10" s="19">
        <f t="shared" si="1"/>
        <v>0</v>
      </c>
    </row>
    <row r="11" spans="2:9" x14ac:dyDescent="0.35">
      <c r="B11" s="38">
        <v>7</v>
      </c>
      <c r="C11" s="436" t="str">
        <f>IF(TreinOrç!C11="","",TreinOrç!C11)</f>
        <v/>
      </c>
      <c r="D11" s="437"/>
      <c r="E11" s="254">
        <f>IF(TreinOrç!E11="","",TreinOrç!E11)</f>
        <v>0</v>
      </c>
      <c r="F11" s="19">
        <f t="shared" si="0"/>
        <v>0</v>
      </c>
      <c r="G11" s="18"/>
      <c r="H11" s="18"/>
      <c r="I11" s="19">
        <f t="shared" si="1"/>
        <v>0</v>
      </c>
    </row>
    <row r="12" spans="2:9" x14ac:dyDescent="0.35">
      <c r="B12" s="38">
        <v>8</v>
      </c>
      <c r="C12" s="436" t="str">
        <f>IF(TreinOrç!C12="","",TreinOrç!C12)</f>
        <v/>
      </c>
      <c r="D12" s="437" t="str">
        <f>IF(TreinOrç!D12="","",TreinOrç!D12)</f>
        <v/>
      </c>
      <c r="E12" s="254">
        <f>IF(TreinOrç!E12="","",TreinOrç!E12)</f>
        <v>0</v>
      </c>
      <c r="F12" s="19">
        <f t="shared" si="0"/>
        <v>0</v>
      </c>
      <c r="G12" s="18"/>
      <c r="H12" s="18"/>
      <c r="I12" s="19">
        <f t="shared" si="1"/>
        <v>0</v>
      </c>
    </row>
    <row r="13" spans="2:9" x14ac:dyDescent="0.35">
      <c r="B13" s="38">
        <v>9</v>
      </c>
      <c r="C13" s="436" t="str">
        <f>IF(TreinOrç!C13="","",TreinOrç!C13)</f>
        <v/>
      </c>
      <c r="D13" s="437" t="str">
        <f>IF(TreinOrç!D13="","",TreinOrç!D13)</f>
        <v/>
      </c>
      <c r="E13" s="254">
        <f>IF(TreinOrç!E13="","",TreinOrç!E13)</f>
        <v>0</v>
      </c>
      <c r="F13" s="19">
        <f t="shared" si="0"/>
        <v>0</v>
      </c>
      <c r="G13" s="18"/>
      <c r="H13" s="18"/>
      <c r="I13" s="19">
        <f t="shared" si="1"/>
        <v>0</v>
      </c>
    </row>
    <row r="14" spans="2:9" x14ac:dyDescent="0.35">
      <c r="B14" s="38">
        <v>10</v>
      </c>
      <c r="C14" s="436" t="str">
        <f>IF(TreinOrç!C14="","",TreinOrç!C14)</f>
        <v/>
      </c>
      <c r="D14" s="437" t="str">
        <f>IF(TreinOrç!D14="","",TreinOrç!D14)</f>
        <v/>
      </c>
      <c r="E14" s="254">
        <f>IF(TreinOrç!E14="","",TreinOrç!E14)</f>
        <v>0</v>
      </c>
      <c r="F14" s="19">
        <f t="shared" si="0"/>
        <v>0</v>
      </c>
      <c r="G14" s="18"/>
      <c r="H14" s="18"/>
      <c r="I14" s="19">
        <f t="shared" si="1"/>
        <v>0</v>
      </c>
    </row>
    <row r="15" spans="2:9" x14ac:dyDescent="0.35">
      <c r="B15" s="439"/>
      <c r="C15" s="74" t="s">
        <v>97</v>
      </c>
      <c r="D15" s="74"/>
      <c r="E15" s="73"/>
      <c r="F15" s="624">
        <f>SUM(F5:F14)</f>
        <v>0</v>
      </c>
      <c r="G15" s="624">
        <f>SUM(G5:G14)</f>
        <v>0</v>
      </c>
      <c r="H15" s="624">
        <f>SUM(H5:H14)</f>
        <v>0</v>
      </c>
      <c r="I15" s="624">
        <f>SUM(I5:I14)</f>
        <v>0</v>
      </c>
    </row>
    <row r="16" spans="2:9" s="67" customFormat="1" ht="15" customHeight="1" x14ac:dyDescent="0.35">
      <c r="B16" s="442" t="s">
        <v>732</v>
      </c>
      <c r="C16" s="443"/>
      <c r="D16" s="443"/>
      <c r="E16" s="443"/>
      <c r="F16" s="444" t="s">
        <v>99</v>
      </c>
      <c r="G16" s="444"/>
      <c r="H16" s="444"/>
      <c r="I16" s="444"/>
    </row>
    <row r="17" spans="2:9" x14ac:dyDescent="0.35">
      <c r="B17" s="439"/>
      <c r="C17" s="74" t="s">
        <v>1547</v>
      </c>
      <c r="D17" s="74"/>
      <c r="E17" s="73"/>
      <c r="F17" s="624">
        <f>IF(Apoio!$BB$12=0,0,TreinCusto!F$25*(Apoio!$BB4/Apoio!$BB$12))</f>
        <v>0</v>
      </c>
      <c r="G17" s="624">
        <f>IF(Apoio!$BB$12=0,0,TreinCusto!G$25*(Apoio!$BB4/Apoio!$BB$12))</f>
        <v>0</v>
      </c>
      <c r="H17" s="624">
        <f>IF(Apoio!$BB$12=0,0,TreinCusto!H$25*(Apoio!$BB4/Apoio!$BB$12))</f>
        <v>0</v>
      </c>
      <c r="I17" s="624">
        <f>IF(Apoio!$BB$12=0,0,TreinCusto!I$25*(Apoio!$BB4/Apoio!$BB$12))</f>
        <v>0</v>
      </c>
    </row>
    <row r="18" spans="2:9" x14ac:dyDescent="0.35">
      <c r="B18" s="439"/>
      <c r="C18" s="74" t="s">
        <v>1548</v>
      </c>
      <c r="D18" s="74"/>
      <c r="E18" s="73"/>
      <c r="F18" s="624">
        <f>IF(Apoio!$BB$12=0,0,TreinCusto!F$25*(Apoio!$BB5/Apoio!$BB$12))</f>
        <v>0</v>
      </c>
      <c r="G18" s="624">
        <f>IF(Apoio!$BB$12=0,0,TreinCusto!G$25*(Apoio!$BB5/Apoio!$BB$12))</f>
        <v>0</v>
      </c>
      <c r="H18" s="624">
        <f>IF(Apoio!$BB$12=0,0,TreinCusto!H$25*(Apoio!$BB5/Apoio!$BB$12))</f>
        <v>0</v>
      </c>
      <c r="I18" s="624">
        <f>IF(Apoio!$BB$12=0,0,TreinCusto!I$25*(Apoio!$BB5/Apoio!$BB$12))</f>
        <v>0</v>
      </c>
    </row>
    <row r="19" spans="2:9" x14ac:dyDescent="0.35">
      <c r="B19" s="439"/>
      <c r="C19" s="74" t="s">
        <v>1549</v>
      </c>
      <c r="D19" s="74"/>
      <c r="E19" s="73"/>
      <c r="F19" s="624">
        <f>IF(Apoio!$BB$12=0,0,TreinCusto!F$25*(Apoio!$BB6/Apoio!$BB$12))</f>
        <v>0</v>
      </c>
      <c r="G19" s="624">
        <f>IF(Apoio!$BB$12=0,0,TreinCusto!G$25*(Apoio!$BB6/Apoio!$BB$12))</f>
        <v>0</v>
      </c>
      <c r="H19" s="624">
        <f>IF(Apoio!$BB$12=0,0,TreinCusto!H$25*(Apoio!$BB6/Apoio!$BB$12))</f>
        <v>0</v>
      </c>
      <c r="I19" s="624">
        <f>IF(Apoio!$BB$12=0,0,TreinCusto!I$25*(Apoio!$BB6/Apoio!$BB$12))</f>
        <v>0</v>
      </c>
    </row>
    <row r="20" spans="2:9" x14ac:dyDescent="0.35">
      <c r="B20" s="439"/>
      <c r="C20" s="74" t="s">
        <v>1550</v>
      </c>
      <c r="D20" s="74"/>
      <c r="E20" s="73"/>
      <c r="F20" s="624">
        <f>IF(Apoio!$BB$12=0,0,TreinCusto!F$25*(Apoio!$BB7/Apoio!$BB$12))</f>
        <v>0</v>
      </c>
      <c r="G20" s="624">
        <f>IF(Apoio!$BB$12=0,0,TreinCusto!G$25*(Apoio!$BB7/Apoio!$BB$12))</f>
        <v>0</v>
      </c>
      <c r="H20" s="624">
        <f>IF(Apoio!$BB$12=0,0,TreinCusto!H$25*(Apoio!$BB7/Apoio!$BB$12))</f>
        <v>0</v>
      </c>
      <c r="I20" s="624">
        <f>IF(Apoio!$BB$12=0,0,TreinCusto!I$25*(Apoio!$BB7/Apoio!$BB$12))</f>
        <v>0</v>
      </c>
    </row>
    <row r="21" spans="2:9" x14ac:dyDescent="0.35">
      <c r="B21" s="439"/>
      <c r="C21" s="74" t="s">
        <v>1551</v>
      </c>
      <c r="D21" s="74"/>
      <c r="E21" s="73"/>
      <c r="F21" s="624">
        <f>IF(Apoio!$BB$12=0,0,TreinCusto!F$25*(Apoio!$BB8/Apoio!$BB$12))</f>
        <v>0</v>
      </c>
      <c r="G21" s="624">
        <f>IF(Apoio!$BB$12=0,0,TreinCusto!G$25*(Apoio!$BB8/Apoio!$BB$12))</f>
        <v>0</v>
      </c>
      <c r="H21" s="624">
        <f>IF(Apoio!$BB$12=0,0,TreinCusto!H$25*(Apoio!$BB8/Apoio!$BB$12))</f>
        <v>0</v>
      </c>
      <c r="I21" s="624">
        <f>IF(Apoio!$BB$12=0,0,TreinCusto!I$25*(Apoio!$BB8/Apoio!$BB$12))</f>
        <v>0</v>
      </c>
    </row>
    <row r="22" spans="2:9" x14ac:dyDescent="0.35">
      <c r="B22" s="439"/>
      <c r="C22" s="74" t="s">
        <v>1552</v>
      </c>
      <c r="D22" s="74"/>
      <c r="E22" s="73"/>
      <c r="F22" s="624">
        <f>IF(Apoio!$BB$12=0,0,TreinCusto!F$25*(Apoio!$BB9/Apoio!$BB$12))</f>
        <v>0</v>
      </c>
      <c r="G22" s="624">
        <f>IF(Apoio!$BB$12=0,0,TreinCusto!G$25*(Apoio!$BB9/Apoio!$BB$12))</f>
        <v>0</v>
      </c>
      <c r="H22" s="624">
        <f>IF(Apoio!$BB$12=0,0,TreinCusto!H$25*(Apoio!$BB9/Apoio!$BB$12))</f>
        <v>0</v>
      </c>
      <c r="I22" s="624">
        <f>IF(Apoio!$BB$12=0,0,TreinCusto!I$25*(Apoio!$BB9/Apoio!$BB$12))</f>
        <v>0</v>
      </c>
    </row>
    <row r="23" spans="2:9" x14ac:dyDescent="0.35">
      <c r="B23" s="439"/>
      <c r="C23" s="74" t="s">
        <v>1553</v>
      </c>
      <c r="D23" s="74"/>
      <c r="E23" s="73"/>
      <c r="F23" s="624">
        <f>IF(Apoio!$BB$12=0,0,TreinCusto!F$25*(Apoio!$BB10/Apoio!$BB$12))</f>
        <v>0</v>
      </c>
      <c r="G23" s="624">
        <f>IF(Apoio!$BB$12=0,0,TreinCusto!G$25*(Apoio!$BB10/Apoio!$BB$12))</f>
        <v>0</v>
      </c>
      <c r="H23" s="624">
        <f>IF(Apoio!$BB$12=0,0,TreinCusto!H$25*(Apoio!$BB10/Apoio!$BB$12))</f>
        <v>0</v>
      </c>
      <c r="I23" s="624">
        <f>IF(Apoio!$BB$12=0,0,TreinCusto!I$25*(Apoio!$BB10/Apoio!$BB$12))</f>
        <v>0</v>
      </c>
    </row>
    <row r="24" spans="2:9" x14ac:dyDescent="0.35">
      <c r="B24" s="439"/>
      <c r="C24" s="74" t="s">
        <v>1554</v>
      </c>
      <c r="D24" s="74"/>
      <c r="E24" s="73"/>
      <c r="F24" s="624">
        <f>IF(Apoio!$BB$12=0,0,TreinCusto!F$25*(Apoio!$BB11/Apoio!$BB$12))</f>
        <v>0</v>
      </c>
      <c r="G24" s="624">
        <f>IF(Apoio!$BB$12=0,0,TreinCusto!G$25*(Apoio!$BB11/Apoio!$BB$12))</f>
        <v>0</v>
      </c>
      <c r="H24" s="624">
        <f>IF(Apoio!$BB$12=0,0,TreinCusto!H$25*(Apoio!$BB11/Apoio!$BB$12))</f>
        <v>0</v>
      </c>
      <c r="I24" s="624">
        <f>IF(Apoio!$BB$12=0,0,TreinCusto!I$25*(Apoio!$BB11/Apoio!$BB$12))</f>
        <v>0</v>
      </c>
    </row>
    <row r="25" spans="2:9" x14ac:dyDescent="0.35">
      <c r="B25" s="133"/>
      <c r="C25" s="62"/>
      <c r="D25" s="62"/>
      <c r="E25" s="132" t="s">
        <v>703</v>
      </c>
      <c r="F25" s="619">
        <f>F15</f>
        <v>0</v>
      </c>
      <c r="G25" s="619">
        <f>G15</f>
        <v>0</v>
      </c>
      <c r="H25" s="619">
        <f>H15</f>
        <v>0</v>
      </c>
      <c r="I25" s="619">
        <f>I15</f>
        <v>0</v>
      </c>
    </row>
    <row r="27" spans="2:9" x14ac:dyDescent="0.35">
      <c r="B27" s="152"/>
      <c r="C27" s="58"/>
      <c r="D27" s="58"/>
      <c r="E27" s="58"/>
      <c r="F27" s="58"/>
      <c r="G27" s="58"/>
      <c r="H27" s="58"/>
      <c r="I27" s="153"/>
    </row>
    <row r="28" spans="2:9" x14ac:dyDescent="0.35">
      <c r="B28" s="154"/>
      <c r="C28" s="662" t="s">
        <v>1579</v>
      </c>
      <c r="D28" s="156"/>
      <c r="E28" s="156"/>
      <c r="F28" s="156"/>
      <c r="G28" s="156"/>
      <c r="H28" s="156"/>
      <c r="I28" s="157"/>
    </row>
    <row r="29" spans="2:9" x14ac:dyDescent="0.35">
      <c r="B29" s="154"/>
      <c r="C29" s="156" t="s">
        <v>1586</v>
      </c>
      <c r="D29" s="156"/>
      <c r="E29" s="156"/>
      <c r="F29" s="156"/>
      <c r="G29" s="156"/>
      <c r="H29" s="197"/>
      <c r="I29" s="157"/>
    </row>
    <row r="30" spans="2:9" x14ac:dyDescent="0.35">
      <c r="B30" s="154"/>
      <c r="C30" s="156" t="s">
        <v>1587</v>
      </c>
      <c r="D30" s="156"/>
      <c r="E30" s="156"/>
      <c r="F30" s="156"/>
      <c r="G30" s="156"/>
      <c r="H30" s="663" t="s">
        <v>1578</v>
      </c>
      <c r="I30" s="157"/>
    </row>
    <row r="31" spans="2:9" x14ac:dyDescent="0.35">
      <c r="B31" s="154"/>
      <c r="C31" s="156"/>
      <c r="D31" s="156"/>
      <c r="E31" s="156"/>
      <c r="F31" s="156"/>
      <c r="G31" s="156"/>
      <c r="H31" s="156"/>
      <c r="I31" s="157"/>
    </row>
    <row r="32" spans="2:9" x14ac:dyDescent="0.35">
      <c r="B32" s="154"/>
      <c r="C32" s="156" t="s">
        <v>1588</v>
      </c>
      <c r="D32" s="156"/>
      <c r="E32" s="156"/>
      <c r="F32" s="156"/>
      <c r="G32" s="156"/>
      <c r="H32" s="669">
        <f>IF(H30="sim",15000,10000)</f>
        <v>10000</v>
      </c>
      <c r="I32" s="157"/>
    </row>
    <row r="33" spans="2:9" x14ac:dyDescent="0.35">
      <c r="B33" s="164"/>
      <c r="C33" s="52"/>
      <c r="D33" s="52"/>
      <c r="E33" s="52"/>
      <c r="F33" s="52"/>
      <c r="G33" s="52"/>
      <c r="H33" s="52"/>
      <c r="I33" s="165"/>
    </row>
  </sheetData>
  <conditionalFormatting sqref="F5:I15 F17:I25">
    <cfRule type="cellIs" dxfId="158" priority="5" operator="lessThan">
      <formula>0</formula>
    </cfRule>
  </conditionalFormatting>
  <conditionalFormatting sqref="H32">
    <cfRule type="cellIs" dxfId="157" priority="1" operator="lessThan">
      <formula>$I$15</formula>
    </cfRule>
  </conditionalFormatting>
  <dataValidations count="1">
    <dataValidation type="list" allowBlank="1" showInputMessage="1" showErrorMessage="1" sqref="H30">
      <formula1>"não,sim"</formula1>
    </dataValidation>
  </dataValidations>
  <pageMargins left="0.59055118110236227" right="0.59055118110236227" top="1.1023622047244095" bottom="0.47244094488188981" header="0.19685039370078741" footer="0.19685039370078741"/>
  <pageSetup paperSize="9" scale="64" fitToHeight="0" orientation="portrait" r:id="rId1"/>
  <headerFooter scaleWithDoc="0" alignWithMargins="0">
    <oddFooter>&amp;L&amp;F / &amp;A&amp;R&amp;P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3">
    <tabColor theme="3" tint="0.39997558519241921"/>
    <pageSetUpPr fitToPage="1"/>
  </sheetPr>
  <dimension ref="B2:Q169"/>
  <sheetViews>
    <sheetView topLeftCell="D1" zoomScaleNormal="100" workbookViewId="0">
      <selection activeCell="E11" sqref="E11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4" width="11.453125" style="175" bestFit="1" customWidth="1"/>
    <col min="5" max="5" width="20.81640625" style="175" bestFit="1" customWidth="1"/>
    <col min="6" max="6" width="13.7265625" style="175" bestFit="1" customWidth="1"/>
    <col min="7" max="7" width="11.7265625" style="175" customWidth="1"/>
    <col min="8" max="8" width="20" style="175" bestFit="1" customWidth="1"/>
    <col min="9" max="14" width="15.26953125" style="175" customWidth="1"/>
    <col min="15" max="260" width="9.1796875" style="175"/>
    <col min="261" max="261" width="5.81640625" style="175" customWidth="1"/>
    <col min="262" max="262" width="33.81640625" style="175" customWidth="1"/>
    <col min="263" max="268" width="12.7265625" style="175" customWidth="1"/>
    <col min="269" max="269" width="13" style="175" customWidth="1"/>
    <col min="270" max="516" width="9.1796875" style="175"/>
    <col min="517" max="517" width="5.81640625" style="175" customWidth="1"/>
    <col min="518" max="518" width="33.81640625" style="175" customWidth="1"/>
    <col min="519" max="524" width="12.7265625" style="175" customWidth="1"/>
    <col min="525" max="525" width="13" style="175" customWidth="1"/>
    <col min="526" max="772" width="9.1796875" style="175"/>
    <col min="773" max="773" width="5.81640625" style="175" customWidth="1"/>
    <col min="774" max="774" width="33.81640625" style="175" customWidth="1"/>
    <col min="775" max="780" width="12.7265625" style="175" customWidth="1"/>
    <col min="781" max="781" width="13" style="175" customWidth="1"/>
    <col min="782" max="1028" width="9.1796875" style="175"/>
    <col min="1029" max="1029" width="5.81640625" style="175" customWidth="1"/>
    <col min="1030" max="1030" width="33.81640625" style="175" customWidth="1"/>
    <col min="1031" max="1036" width="12.7265625" style="175" customWidth="1"/>
    <col min="1037" max="1037" width="13" style="175" customWidth="1"/>
    <col min="1038" max="1284" width="9.1796875" style="175"/>
    <col min="1285" max="1285" width="5.81640625" style="175" customWidth="1"/>
    <col min="1286" max="1286" width="33.81640625" style="175" customWidth="1"/>
    <col min="1287" max="1292" width="12.7265625" style="175" customWidth="1"/>
    <col min="1293" max="1293" width="13" style="175" customWidth="1"/>
    <col min="1294" max="1540" width="9.1796875" style="175"/>
    <col min="1541" max="1541" width="5.81640625" style="175" customWidth="1"/>
    <col min="1542" max="1542" width="33.81640625" style="175" customWidth="1"/>
    <col min="1543" max="1548" width="12.7265625" style="175" customWidth="1"/>
    <col min="1549" max="1549" width="13" style="175" customWidth="1"/>
    <col min="1550" max="1796" width="9.1796875" style="175"/>
    <col min="1797" max="1797" width="5.81640625" style="175" customWidth="1"/>
    <col min="1798" max="1798" width="33.81640625" style="175" customWidth="1"/>
    <col min="1799" max="1804" width="12.7265625" style="175" customWidth="1"/>
    <col min="1805" max="1805" width="13" style="175" customWidth="1"/>
    <col min="1806" max="2052" width="9.1796875" style="175"/>
    <col min="2053" max="2053" width="5.81640625" style="175" customWidth="1"/>
    <col min="2054" max="2054" width="33.81640625" style="175" customWidth="1"/>
    <col min="2055" max="2060" width="12.7265625" style="175" customWidth="1"/>
    <col min="2061" max="2061" width="13" style="175" customWidth="1"/>
    <col min="2062" max="2308" width="9.1796875" style="175"/>
    <col min="2309" max="2309" width="5.81640625" style="175" customWidth="1"/>
    <col min="2310" max="2310" width="33.81640625" style="175" customWidth="1"/>
    <col min="2311" max="2316" width="12.7265625" style="175" customWidth="1"/>
    <col min="2317" max="2317" width="13" style="175" customWidth="1"/>
    <col min="2318" max="2564" width="9.1796875" style="175"/>
    <col min="2565" max="2565" width="5.81640625" style="175" customWidth="1"/>
    <col min="2566" max="2566" width="33.81640625" style="175" customWidth="1"/>
    <col min="2567" max="2572" width="12.7265625" style="175" customWidth="1"/>
    <col min="2573" max="2573" width="13" style="175" customWidth="1"/>
    <col min="2574" max="2820" width="9.1796875" style="175"/>
    <col min="2821" max="2821" width="5.81640625" style="175" customWidth="1"/>
    <col min="2822" max="2822" width="33.81640625" style="175" customWidth="1"/>
    <col min="2823" max="2828" width="12.7265625" style="175" customWidth="1"/>
    <col min="2829" max="2829" width="13" style="175" customWidth="1"/>
    <col min="2830" max="3076" width="9.1796875" style="175"/>
    <col min="3077" max="3077" width="5.81640625" style="175" customWidth="1"/>
    <col min="3078" max="3078" width="33.81640625" style="175" customWidth="1"/>
    <col min="3079" max="3084" width="12.7265625" style="175" customWidth="1"/>
    <col min="3085" max="3085" width="13" style="175" customWidth="1"/>
    <col min="3086" max="3332" width="9.1796875" style="175"/>
    <col min="3333" max="3333" width="5.81640625" style="175" customWidth="1"/>
    <col min="3334" max="3334" width="33.81640625" style="175" customWidth="1"/>
    <col min="3335" max="3340" width="12.7265625" style="175" customWidth="1"/>
    <col min="3341" max="3341" width="13" style="175" customWidth="1"/>
    <col min="3342" max="3588" width="9.1796875" style="175"/>
    <col min="3589" max="3589" width="5.81640625" style="175" customWidth="1"/>
    <col min="3590" max="3590" width="33.81640625" style="175" customWidth="1"/>
    <col min="3591" max="3596" width="12.7265625" style="175" customWidth="1"/>
    <col min="3597" max="3597" width="13" style="175" customWidth="1"/>
    <col min="3598" max="3844" width="9.1796875" style="175"/>
    <col min="3845" max="3845" width="5.81640625" style="175" customWidth="1"/>
    <col min="3846" max="3846" width="33.81640625" style="175" customWidth="1"/>
    <col min="3847" max="3852" width="12.7265625" style="175" customWidth="1"/>
    <col min="3853" max="3853" width="13" style="175" customWidth="1"/>
    <col min="3854" max="4100" width="9.1796875" style="175"/>
    <col min="4101" max="4101" width="5.81640625" style="175" customWidth="1"/>
    <col min="4102" max="4102" width="33.81640625" style="175" customWidth="1"/>
    <col min="4103" max="4108" width="12.7265625" style="175" customWidth="1"/>
    <col min="4109" max="4109" width="13" style="175" customWidth="1"/>
    <col min="4110" max="4356" width="9.1796875" style="175"/>
    <col min="4357" max="4357" width="5.81640625" style="175" customWidth="1"/>
    <col min="4358" max="4358" width="33.81640625" style="175" customWidth="1"/>
    <col min="4359" max="4364" width="12.7265625" style="175" customWidth="1"/>
    <col min="4365" max="4365" width="13" style="175" customWidth="1"/>
    <col min="4366" max="4612" width="9.1796875" style="175"/>
    <col min="4613" max="4613" width="5.81640625" style="175" customWidth="1"/>
    <col min="4614" max="4614" width="33.81640625" style="175" customWidth="1"/>
    <col min="4615" max="4620" width="12.7265625" style="175" customWidth="1"/>
    <col min="4621" max="4621" width="13" style="175" customWidth="1"/>
    <col min="4622" max="4868" width="9.1796875" style="175"/>
    <col min="4869" max="4869" width="5.81640625" style="175" customWidth="1"/>
    <col min="4870" max="4870" width="33.81640625" style="175" customWidth="1"/>
    <col min="4871" max="4876" width="12.7265625" style="175" customWidth="1"/>
    <col min="4877" max="4877" width="13" style="175" customWidth="1"/>
    <col min="4878" max="5124" width="9.1796875" style="175"/>
    <col min="5125" max="5125" width="5.81640625" style="175" customWidth="1"/>
    <col min="5126" max="5126" width="33.81640625" style="175" customWidth="1"/>
    <col min="5127" max="5132" width="12.7265625" style="175" customWidth="1"/>
    <col min="5133" max="5133" width="13" style="175" customWidth="1"/>
    <col min="5134" max="5380" width="9.1796875" style="175"/>
    <col min="5381" max="5381" width="5.81640625" style="175" customWidth="1"/>
    <col min="5382" max="5382" width="33.81640625" style="175" customWidth="1"/>
    <col min="5383" max="5388" width="12.7265625" style="175" customWidth="1"/>
    <col min="5389" max="5389" width="13" style="175" customWidth="1"/>
    <col min="5390" max="5636" width="9.1796875" style="175"/>
    <col min="5637" max="5637" width="5.81640625" style="175" customWidth="1"/>
    <col min="5638" max="5638" width="33.81640625" style="175" customWidth="1"/>
    <col min="5639" max="5644" width="12.7265625" style="175" customWidth="1"/>
    <col min="5645" max="5645" width="13" style="175" customWidth="1"/>
    <col min="5646" max="5892" width="9.1796875" style="175"/>
    <col min="5893" max="5893" width="5.81640625" style="175" customWidth="1"/>
    <col min="5894" max="5894" width="33.81640625" style="175" customWidth="1"/>
    <col min="5895" max="5900" width="12.7265625" style="175" customWidth="1"/>
    <col min="5901" max="5901" width="13" style="175" customWidth="1"/>
    <col min="5902" max="6148" width="9.1796875" style="175"/>
    <col min="6149" max="6149" width="5.81640625" style="175" customWidth="1"/>
    <col min="6150" max="6150" width="33.81640625" style="175" customWidth="1"/>
    <col min="6151" max="6156" width="12.7265625" style="175" customWidth="1"/>
    <col min="6157" max="6157" width="13" style="175" customWidth="1"/>
    <col min="6158" max="6404" width="9.1796875" style="175"/>
    <col min="6405" max="6405" width="5.81640625" style="175" customWidth="1"/>
    <col min="6406" max="6406" width="33.81640625" style="175" customWidth="1"/>
    <col min="6407" max="6412" width="12.7265625" style="175" customWidth="1"/>
    <col min="6413" max="6413" width="13" style="175" customWidth="1"/>
    <col min="6414" max="6660" width="9.1796875" style="175"/>
    <col min="6661" max="6661" width="5.81640625" style="175" customWidth="1"/>
    <col min="6662" max="6662" width="33.81640625" style="175" customWidth="1"/>
    <col min="6663" max="6668" width="12.7265625" style="175" customWidth="1"/>
    <col min="6669" max="6669" width="13" style="175" customWidth="1"/>
    <col min="6670" max="6916" width="9.1796875" style="175"/>
    <col min="6917" max="6917" width="5.81640625" style="175" customWidth="1"/>
    <col min="6918" max="6918" width="33.81640625" style="175" customWidth="1"/>
    <col min="6919" max="6924" width="12.7265625" style="175" customWidth="1"/>
    <col min="6925" max="6925" width="13" style="175" customWidth="1"/>
    <col min="6926" max="7172" width="9.1796875" style="175"/>
    <col min="7173" max="7173" width="5.81640625" style="175" customWidth="1"/>
    <col min="7174" max="7174" width="33.81640625" style="175" customWidth="1"/>
    <col min="7175" max="7180" width="12.7265625" style="175" customWidth="1"/>
    <col min="7181" max="7181" width="13" style="175" customWidth="1"/>
    <col min="7182" max="7428" width="9.1796875" style="175"/>
    <col min="7429" max="7429" width="5.81640625" style="175" customWidth="1"/>
    <col min="7430" max="7430" width="33.81640625" style="175" customWidth="1"/>
    <col min="7431" max="7436" width="12.7265625" style="175" customWidth="1"/>
    <col min="7437" max="7437" width="13" style="175" customWidth="1"/>
    <col min="7438" max="7684" width="9.1796875" style="175"/>
    <col min="7685" max="7685" width="5.81640625" style="175" customWidth="1"/>
    <col min="7686" max="7686" width="33.81640625" style="175" customWidth="1"/>
    <col min="7687" max="7692" width="12.7265625" style="175" customWidth="1"/>
    <col min="7693" max="7693" width="13" style="175" customWidth="1"/>
    <col min="7694" max="7940" width="9.1796875" style="175"/>
    <col min="7941" max="7941" width="5.81640625" style="175" customWidth="1"/>
    <col min="7942" max="7942" width="33.81640625" style="175" customWidth="1"/>
    <col min="7943" max="7948" width="12.7265625" style="175" customWidth="1"/>
    <col min="7949" max="7949" width="13" style="175" customWidth="1"/>
    <col min="7950" max="8196" width="9.1796875" style="175"/>
    <col min="8197" max="8197" width="5.81640625" style="175" customWidth="1"/>
    <col min="8198" max="8198" width="33.81640625" style="175" customWidth="1"/>
    <col min="8199" max="8204" width="12.7265625" style="175" customWidth="1"/>
    <col min="8205" max="8205" width="13" style="175" customWidth="1"/>
    <col min="8206" max="8452" width="9.1796875" style="175"/>
    <col min="8453" max="8453" width="5.81640625" style="175" customWidth="1"/>
    <col min="8454" max="8454" width="33.81640625" style="175" customWidth="1"/>
    <col min="8455" max="8460" width="12.7265625" style="175" customWidth="1"/>
    <col min="8461" max="8461" width="13" style="175" customWidth="1"/>
    <col min="8462" max="8708" width="9.1796875" style="175"/>
    <col min="8709" max="8709" width="5.81640625" style="175" customWidth="1"/>
    <col min="8710" max="8710" width="33.81640625" style="175" customWidth="1"/>
    <col min="8711" max="8716" width="12.7265625" style="175" customWidth="1"/>
    <col min="8717" max="8717" width="13" style="175" customWidth="1"/>
    <col min="8718" max="8964" width="9.1796875" style="175"/>
    <col min="8965" max="8965" width="5.81640625" style="175" customWidth="1"/>
    <col min="8966" max="8966" width="33.81640625" style="175" customWidth="1"/>
    <col min="8967" max="8972" width="12.7265625" style="175" customWidth="1"/>
    <col min="8973" max="8973" width="13" style="175" customWidth="1"/>
    <col min="8974" max="9220" width="9.1796875" style="175"/>
    <col min="9221" max="9221" width="5.81640625" style="175" customWidth="1"/>
    <col min="9222" max="9222" width="33.81640625" style="175" customWidth="1"/>
    <col min="9223" max="9228" width="12.7265625" style="175" customWidth="1"/>
    <col min="9229" max="9229" width="13" style="175" customWidth="1"/>
    <col min="9230" max="9476" width="9.1796875" style="175"/>
    <col min="9477" max="9477" width="5.81640625" style="175" customWidth="1"/>
    <col min="9478" max="9478" width="33.81640625" style="175" customWidth="1"/>
    <col min="9479" max="9484" width="12.7265625" style="175" customWidth="1"/>
    <col min="9485" max="9485" width="13" style="175" customWidth="1"/>
    <col min="9486" max="9732" width="9.1796875" style="175"/>
    <col min="9733" max="9733" width="5.81640625" style="175" customWidth="1"/>
    <col min="9734" max="9734" width="33.81640625" style="175" customWidth="1"/>
    <col min="9735" max="9740" width="12.7265625" style="175" customWidth="1"/>
    <col min="9741" max="9741" width="13" style="175" customWidth="1"/>
    <col min="9742" max="9988" width="9.1796875" style="175"/>
    <col min="9989" max="9989" width="5.81640625" style="175" customWidth="1"/>
    <col min="9990" max="9990" width="33.81640625" style="175" customWidth="1"/>
    <col min="9991" max="9996" width="12.7265625" style="175" customWidth="1"/>
    <col min="9997" max="9997" width="13" style="175" customWidth="1"/>
    <col min="9998" max="10244" width="9.1796875" style="175"/>
    <col min="10245" max="10245" width="5.81640625" style="175" customWidth="1"/>
    <col min="10246" max="10246" width="33.81640625" style="175" customWidth="1"/>
    <col min="10247" max="10252" width="12.7265625" style="175" customWidth="1"/>
    <col min="10253" max="10253" width="13" style="175" customWidth="1"/>
    <col min="10254" max="10500" width="9.1796875" style="175"/>
    <col min="10501" max="10501" width="5.81640625" style="175" customWidth="1"/>
    <col min="10502" max="10502" width="33.81640625" style="175" customWidth="1"/>
    <col min="10503" max="10508" width="12.7265625" style="175" customWidth="1"/>
    <col min="10509" max="10509" width="13" style="175" customWidth="1"/>
    <col min="10510" max="10756" width="9.1796875" style="175"/>
    <col min="10757" max="10757" width="5.81640625" style="175" customWidth="1"/>
    <col min="10758" max="10758" width="33.81640625" style="175" customWidth="1"/>
    <col min="10759" max="10764" width="12.7265625" style="175" customWidth="1"/>
    <col min="10765" max="10765" width="13" style="175" customWidth="1"/>
    <col min="10766" max="11012" width="9.1796875" style="175"/>
    <col min="11013" max="11013" width="5.81640625" style="175" customWidth="1"/>
    <col min="11014" max="11014" width="33.81640625" style="175" customWidth="1"/>
    <col min="11015" max="11020" width="12.7265625" style="175" customWidth="1"/>
    <col min="11021" max="11021" width="13" style="175" customWidth="1"/>
    <col min="11022" max="11268" width="9.1796875" style="175"/>
    <col min="11269" max="11269" width="5.81640625" style="175" customWidth="1"/>
    <col min="11270" max="11270" width="33.81640625" style="175" customWidth="1"/>
    <col min="11271" max="11276" width="12.7265625" style="175" customWidth="1"/>
    <col min="11277" max="11277" width="13" style="175" customWidth="1"/>
    <col min="11278" max="11524" width="9.1796875" style="175"/>
    <col min="11525" max="11525" width="5.81640625" style="175" customWidth="1"/>
    <col min="11526" max="11526" width="33.81640625" style="175" customWidth="1"/>
    <col min="11527" max="11532" width="12.7265625" style="175" customWidth="1"/>
    <col min="11533" max="11533" width="13" style="175" customWidth="1"/>
    <col min="11534" max="11780" width="9.1796875" style="175"/>
    <col min="11781" max="11781" width="5.81640625" style="175" customWidth="1"/>
    <col min="11782" max="11782" width="33.81640625" style="175" customWidth="1"/>
    <col min="11783" max="11788" width="12.7265625" style="175" customWidth="1"/>
    <col min="11789" max="11789" width="13" style="175" customWidth="1"/>
    <col min="11790" max="12036" width="9.1796875" style="175"/>
    <col min="12037" max="12037" width="5.81640625" style="175" customWidth="1"/>
    <col min="12038" max="12038" width="33.81640625" style="175" customWidth="1"/>
    <col min="12039" max="12044" width="12.7265625" style="175" customWidth="1"/>
    <col min="12045" max="12045" width="13" style="175" customWidth="1"/>
    <col min="12046" max="12292" width="9.1796875" style="175"/>
    <col min="12293" max="12293" width="5.81640625" style="175" customWidth="1"/>
    <col min="12294" max="12294" width="33.81640625" style="175" customWidth="1"/>
    <col min="12295" max="12300" width="12.7265625" style="175" customWidth="1"/>
    <col min="12301" max="12301" width="13" style="175" customWidth="1"/>
    <col min="12302" max="12548" width="9.1796875" style="175"/>
    <col min="12549" max="12549" width="5.81640625" style="175" customWidth="1"/>
    <col min="12550" max="12550" width="33.81640625" style="175" customWidth="1"/>
    <col min="12551" max="12556" width="12.7265625" style="175" customWidth="1"/>
    <col min="12557" max="12557" width="13" style="175" customWidth="1"/>
    <col min="12558" max="12804" width="9.1796875" style="175"/>
    <col min="12805" max="12805" width="5.81640625" style="175" customWidth="1"/>
    <col min="12806" max="12806" width="33.81640625" style="175" customWidth="1"/>
    <col min="12807" max="12812" width="12.7265625" style="175" customWidth="1"/>
    <col min="12813" max="12813" width="13" style="175" customWidth="1"/>
    <col min="12814" max="13060" width="9.1796875" style="175"/>
    <col min="13061" max="13061" width="5.81640625" style="175" customWidth="1"/>
    <col min="13062" max="13062" width="33.81640625" style="175" customWidth="1"/>
    <col min="13063" max="13068" width="12.7265625" style="175" customWidth="1"/>
    <col min="13069" max="13069" width="13" style="175" customWidth="1"/>
    <col min="13070" max="13316" width="9.1796875" style="175"/>
    <col min="13317" max="13317" width="5.81640625" style="175" customWidth="1"/>
    <col min="13318" max="13318" width="33.81640625" style="175" customWidth="1"/>
    <col min="13319" max="13324" width="12.7265625" style="175" customWidth="1"/>
    <col min="13325" max="13325" width="13" style="175" customWidth="1"/>
    <col min="13326" max="13572" width="9.1796875" style="175"/>
    <col min="13573" max="13573" width="5.81640625" style="175" customWidth="1"/>
    <col min="13574" max="13574" width="33.81640625" style="175" customWidth="1"/>
    <col min="13575" max="13580" width="12.7265625" style="175" customWidth="1"/>
    <col min="13581" max="13581" width="13" style="175" customWidth="1"/>
    <col min="13582" max="13828" width="9.1796875" style="175"/>
    <col min="13829" max="13829" width="5.81640625" style="175" customWidth="1"/>
    <col min="13830" max="13830" width="33.81640625" style="175" customWidth="1"/>
    <col min="13831" max="13836" width="12.7265625" style="175" customWidth="1"/>
    <col min="13837" max="13837" width="13" style="175" customWidth="1"/>
    <col min="13838" max="14084" width="9.1796875" style="175"/>
    <col min="14085" max="14085" width="5.81640625" style="175" customWidth="1"/>
    <col min="14086" max="14086" width="33.81640625" style="175" customWidth="1"/>
    <col min="14087" max="14092" width="12.7265625" style="175" customWidth="1"/>
    <col min="14093" max="14093" width="13" style="175" customWidth="1"/>
    <col min="14094" max="14340" width="9.1796875" style="175"/>
    <col min="14341" max="14341" width="5.81640625" style="175" customWidth="1"/>
    <col min="14342" max="14342" width="33.81640625" style="175" customWidth="1"/>
    <col min="14343" max="14348" width="12.7265625" style="175" customWidth="1"/>
    <col min="14349" max="14349" width="13" style="175" customWidth="1"/>
    <col min="14350" max="14596" width="9.1796875" style="175"/>
    <col min="14597" max="14597" width="5.81640625" style="175" customWidth="1"/>
    <col min="14598" max="14598" width="33.81640625" style="175" customWidth="1"/>
    <col min="14599" max="14604" width="12.7265625" style="175" customWidth="1"/>
    <col min="14605" max="14605" width="13" style="175" customWidth="1"/>
    <col min="14606" max="14852" width="9.1796875" style="175"/>
    <col min="14853" max="14853" width="5.81640625" style="175" customWidth="1"/>
    <col min="14854" max="14854" width="33.81640625" style="175" customWidth="1"/>
    <col min="14855" max="14860" width="12.7265625" style="175" customWidth="1"/>
    <col min="14861" max="14861" width="13" style="175" customWidth="1"/>
    <col min="14862" max="15108" width="9.1796875" style="175"/>
    <col min="15109" max="15109" width="5.81640625" style="175" customWidth="1"/>
    <col min="15110" max="15110" width="33.81640625" style="175" customWidth="1"/>
    <col min="15111" max="15116" width="12.7265625" style="175" customWidth="1"/>
    <col min="15117" max="15117" width="13" style="175" customWidth="1"/>
    <col min="15118" max="15364" width="9.1796875" style="175"/>
    <col min="15365" max="15365" width="5.81640625" style="175" customWidth="1"/>
    <col min="15366" max="15366" width="33.81640625" style="175" customWidth="1"/>
    <col min="15367" max="15372" width="12.7265625" style="175" customWidth="1"/>
    <col min="15373" max="15373" width="13" style="175" customWidth="1"/>
    <col min="15374" max="15620" width="9.1796875" style="175"/>
    <col min="15621" max="15621" width="5.81640625" style="175" customWidth="1"/>
    <col min="15622" max="15622" width="33.81640625" style="175" customWidth="1"/>
    <col min="15623" max="15628" width="12.7265625" style="175" customWidth="1"/>
    <col min="15629" max="15629" width="13" style="175" customWidth="1"/>
    <col min="15630" max="15876" width="9.1796875" style="175"/>
    <col min="15877" max="15877" width="5.81640625" style="175" customWidth="1"/>
    <col min="15878" max="15878" width="33.81640625" style="175" customWidth="1"/>
    <col min="15879" max="15884" width="12.7265625" style="175" customWidth="1"/>
    <col min="15885" max="15885" width="13" style="175" customWidth="1"/>
    <col min="15886" max="16132" width="9.1796875" style="175"/>
    <col min="16133" max="16133" width="5.81640625" style="175" customWidth="1"/>
    <col min="16134" max="16134" width="33.81640625" style="175" customWidth="1"/>
    <col min="16135" max="16140" width="12.7265625" style="175" customWidth="1"/>
    <col min="16141" max="16141" width="13" style="175" customWidth="1"/>
    <col min="16142" max="16384" width="9.1796875" style="175"/>
  </cols>
  <sheetData>
    <row r="2" spans="2:17" ht="15" customHeight="1" x14ac:dyDescent="0.35">
      <c r="B2" s="313" t="s">
        <v>407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239"/>
      <c r="P2" s="239"/>
      <c r="Q2" s="239"/>
    </row>
    <row r="3" spans="2:17" ht="15" customHeight="1" x14ac:dyDescent="0.35">
      <c r="B3" s="469" t="s">
        <v>408</v>
      </c>
      <c r="C3" s="469"/>
      <c r="D3" s="469"/>
      <c r="E3" s="469"/>
      <c r="F3" s="469"/>
      <c r="G3" s="469"/>
      <c r="H3" s="469"/>
      <c r="I3" s="313"/>
      <c r="J3" s="313"/>
      <c r="K3" s="313"/>
      <c r="L3" s="313"/>
      <c r="M3" s="313"/>
      <c r="N3" s="313"/>
      <c r="O3" s="239"/>
      <c r="P3" s="240"/>
    </row>
    <row r="4" spans="2:17" ht="15" customHeight="1" x14ac:dyDescent="0.35">
      <c r="B4" s="432" t="s">
        <v>105</v>
      </c>
      <c r="C4" s="433"/>
      <c r="D4" s="433"/>
      <c r="E4" s="433"/>
      <c r="F4" s="433"/>
      <c r="G4" s="433"/>
      <c r="H4" s="434"/>
      <c r="I4" s="433" t="s">
        <v>1001</v>
      </c>
      <c r="J4" s="433"/>
      <c r="K4" s="433"/>
      <c r="L4" s="433"/>
      <c r="M4" s="433"/>
      <c r="N4" s="434"/>
    </row>
    <row r="5" spans="2:17" ht="15" customHeight="1" x14ac:dyDescent="0.35">
      <c r="B5" s="419"/>
      <c r="C5" s="420" t="s">
        <v>89</v>
      </c>
      <c r="D5" s="420" t="s">
        <v>1583</v>
      </c>
      <c r="E5" s="420" t="s">
        <v>1585</v>
      </c>
      <c r="F5" s="421" t="s">
        <v>1584</v>
      </c>
      <c r="G5" s="421" t="s">
        <v>20</v>
      </c>
      <c r="H5" s="421" t="s">
        <v>978</v>
      </c>
      <c r="I5" s="421" t="s">
        <v>893</v>
      </c>
      <c r="J5" s="421" t="s">
        <v>894</v>
      </c>
      <c r="K5" s="421" t="s">
        <v>895</v>
      </c>
      <c r="L5" s="421" t="s">
        <v>896</v>
      </c>
      <c r="M5" s="421" t="s">
        <v>897</v>
      </c>
      <c r="N5" s="421" t="s">
        <v>898</v>
      </c>
    </row>
    <row r="6" spans="2:17" ht="15" customHeight="1" x14ac:dyDescent="0.35">
      <c r="B6" s="422">
        <v>1</v>
      </c>
      <c r="C6" s="616"/>
      <c r="D6" s="750"/>
      <c r="E6" s="664"/>
      <c r="F6" s="667">
        <f>IF(ISERR(D6/E6),0,IF((D6/E6)&gt;10,10,D6/E6))</f>
        <v>0</v>
      </c>
      <c r="G6" s="614"/>
      <c r="H6" s="612">
        <f t="shared" ref="H6:H105" si="0">IF(ISERR(SMALL(I6:N6,1)),0,SMALL(I6:N6,1))</f>
        <v>0</v>
      </c>
      <c r="I6" s="613"/>
      <c r="J6" s="613"/>
      <c r="K6" s="613"/>
      <c r="L6" s="613"/>
      <c r="M6" s="613"/>
      <c r="N6" s="613"/>
    </row>
    <row r="7" spans="2:17" ht="15" customHeight="1" x14ac:dyDescent="0.35">
      <c r="B7" s="422">
        <v>2</v>
      </c>
      <c r="C7" s="616"/>
      <c r="D7" s="750"/>
      <c r="E7" s="664"/>
      <c r="F7" s="667">
        <f t="shared" ref="F7:F70" si="1">IF(ISERR(D7/E7),0,IF((D7/E7)&gt;10,10,D7/E7))</f>
        <v>0</v>
      </c>
      <c r="G7" s="614"/>
      <c r="H7" s="612">
        <f t="shared" si="0"/>
        <v>0</v>
      </c>
      <c r="I7" s="613"/>
      <c r="J7" s="613"/>
      <c r="K7" s="613"/>
      <c r="L7" s="613"/>
      <c r="M7" s="613"/>
      <c r="N7" s="613"/>
    </row>
    <row r="8" spans="2:17" ht="15" customHeight="1" x14ac:dyDescent="0.35">
      <c r="B8" s="422">
        <v>3</v>
      </c>
      <c r="C8" s="616"/>
      <c r="D8" s="750"/>
      <c r="E8" s="664"/>
      <c r="F8" s="667">
        <f t="shared" si="1"/>
        <v>0</v>
      </c>
      <c r="G8" s="614"/>
      <c r="H8" s="612">
        <f t="shared" si="0"/>
        <v>0</v>
      </c>
      <c r="I8" s="613"/>
      <c r="J8" s="613"/>
      <c r="K8" s="613"/>
      <c r="L8" s="613"/>
      <c r="M8" s="613"/>
      <c r="N8" s="613"/>
    </row>
    <row r="9" spans="2:17" ht="15" customHeight="1" x14ac:dyDescent="0.35">
      <c r="B9" s="422">
        <v>4</v>
      </c>
      <c r="C9" s="616"/>
      <c r="D9" s="664"/>
      <c r="E9" s="664"/>
      <c r="F9" s="667">
        <f t="shared" si="1"/>
        <v>0</v>
      </c>
      <c r="G9" s="614"/>
      <c r="H9" s="612">
        <f t="shared" si="0"/>
        <v>0</v>
      </c>
      <c r="I9" s="613"/>
      <c r="J9" s="613"/>
      <c r="K9" s="613"/>
      <c r="L9" s="613"/>
      <c r="M9" s="613"/>
      <c r="N9" s="613"/>
    </row>
    <row r="10" spans="2:17" ht="15" customHeight="1" x14ac:dyDescent="0.35">
      <c r="B10" s="422">
        <v>5</v>
      </c>
      <c r="C10" s="616"/>
      <c r="D10" s="664"/>
      <c r="E10" s="664"/>
      <c r="F10" s="667">
        <f t="shared" si="1"/>
        <v>0</v>
      </c>
      <c r="G10" s="614"/>
      <c r="H10" s="612">
        <f t="shared" si="0"/>
        <v>0</v>
      </c>
      <c r="I10" s="613"/>
      <c r="J10" s="613"/>
      <c r="K10" s="613"/>
      <c r="L10" s="613"/>
      <c r="M10" s="613"/>
      <c r="N10" s="613"/>
    </row>
    <row r="11" spans="2:17" ht="15" customHeight="1" x14ac:dyDescent="0.35">
      <c r="B11" s="422">
        <v>6</v>
      </c>
      <c r="C11" s="616"/>
      <c r="D11" s="664"/>
      <c r="E11" s="664"/>
      <c r="F11" s="667">
        <f t="shared" si="1"/>
        <v>0</v>
      </c>
      <c r="G11" s="614"/>
      <c r="H11" s="612">
        <f t="shared" si="0"/>
        <v>0</v>
      </c>
      <c r="I11" s="613"/>
      <c r="J11" s="613"/>
      <c r="K11" s="613"/>
      <c r="L11" s="613"/>
      <c r="M11" s="613"/>
      <c r="N11" s="613"/>
    </row>
    <row r="12" spans="2:17" ht="15" customHeight="1" x14ac:dyDescent="0.35">
      <c r="B12" s="422">
        <v>7</v>
      </c>
      <c r="C12" s="616"/>
      <c r="D12" s="664"/>
      <c r="E12" s="664"/>
      <c r="F12" s="667">
        <f t="shared" si="1"/>
        <v>0</v>
      </c>
      <c r="G12" s="614"/>
      <c r="H12" s="612">
        <f t="shared" si="0"/>
        <v>0</v>
      </c>
      <c r="I12" s="613"/>
      <c r="J12" s="613"/>
      <c r="K12" s="613"/>
      <c r="L12" s="613"/>
      <c r="M12" s="613"/>
      <c r="N12" s="613"/>
    </row>
    <row r="13" spans="2:17" ht="15" customHeight="1" x14ac:dyDescent="0.35">
      <c r="B13" s="422">
        <v>8</v>
      </c>
      <c r="C13" s="616"/>
      <c r="D13" s="664"/>
      <c r="E13" s="664"/>
      <c r="F13" s="667">
        <f t="shared" si="1"/>
        <v>0</v>
      </c>
      <c r="G13" s="614"/>
      <c r="H13" s="612">
        <f t="shared" si="0"/>
        <v>0</v>
      </c>
      <c r="I13" s="613"/>
      <c r="J13" s="613"/>
      <c r="K13" s="613"/>
      <c r="L13" s="613"/>
      <c r="M13" s="613"/>
      <c r="N13" s="613"/>
    </row>
    <row r="14" spans="2:17" ht="15" customHeight="1" x14ac:dyDescent="0.35">
      <c r="B14" s="422">
        <v>9</v>
      </c>
      <c r="C14" s="616"/>
      <c r="D14" s="664"/>
      <c r="E14" s="664"/>
      <c r="F14" s="667">
        <f t="shared" si="1"/>
        <v>0</v>
      </c>
      <c r="G14" s="614"/>
      <c r="H14" s="612">
        <f t="shared" si="0"/>
        <v>0</v>
      </c>
      <c r="I14" s="613"/>
      <c r="J14" s="613"/>
      <c r="K14" s="613"/>
      <c r="L14" s="613"/>
      <c r="M14" s="613"/>
      <c r="N14" s="613"/>
    </row>
    <row r="15" spans="2:17" ht="15" customHeight="1" x14ac:dyDescent="0.35">
      <c r="B15" s="422">
        <v>10</v>
      </c>
      <c r="C15" s="616"/>
      <c r="D15" s="664"/>
      <c r="E15" s="664"/>
      <c r="F15" s="667">
        <f t="shared" si="1"/>
        <v>0</v>
      </c>
      <c r="G15" s="614"/>
      <c r="H15" s="612">
        <f t="shared" si="0"/>
        <v>0</v>
      </c>
      <c r="I15" s="613"/>
      <c r="J15" s="613"/>
      <c r="K15" s="613"/>
      <c r="L15" s="613"/>
      <c r="M15" s="613"/>
      <c r="N15" s="613"/>
    </row>
    <row r="16" spans="2:17" ht="15" customHeight="1" x14ac:dyDescent="0.35">
      <c r="B16" s="422">
        <v>11</v>
      </c>
      <c r="C16" s="616"/>
      <c r="D16" s="664"/>
      <c r="E16" s="664"/>
      <c r="F16" s="667">
        <f t="shared" si="1"/>
        <v>0</v>
      </c>
      <c r="G16" s="614"/>
      <c r="H16" s="612">
        <f t="shared" si="0"/>
        <v>0</v>
      </c>
      <c r="I16" s="613"/>
      <c r="J16" s="613"/>
      <c r="K16" s="613"/>
      <c r="L16" s="613"/>
      <c r="M16" s="613"/>
      <c r="N16" s="613"/>
    </row>
    <row r="17" spans="2:14" ht="15" customHeight="1" x14ac:dyDescent="0.35">
      <c r="B17" s="422">
        <v>12</v>
      </c>
      <c r="C17" s="616"/>
      <c r="D17" s="664"/>
      <c r="E17" s="664"/>
      <c r="F17" s="667">
        <f t="shared" si="1"/>
        <v>0</v>
      </c>
      <c r="G17" s="614"/>
      <c r="H17" s="612">
        <f t="shared" si="0"/>
        <v>0</v>
      </c>
      <c r="I17" s="613"/>
      <c r="J17" s="613"/>
      <c r="K17" s="613"/>
      <c r="L17" s="613"/>
      <c r="M17" s="613"/>
      <c r="N17" s="613"/>
    </row>
    <row r="18" spans="2:14" ht="15" customHeight="1" x14ac:dyDescent="0.35">
      <c r="B18" s="422">
        <v>13</v>
      </c>
      <c r="C18" s="616"/>
      <c r="D18" s="664"/>
      <c r="E18" s="664"/>
      <c r="F18" s="667">
        <f t="shared" si="1"/>
        <v>0</v>
      </c>
      <c r="G18" s="614"/>
      <c r="H18" s="612">
        <f t="shared" si="0"/>
        <v>0</v>
      </c>
      <c r="I18" s="613"/>
      <c r="J18" s="613"/>
      <c r="K18" s="613"/>
      <c r="L18" s="613"/>
      <c r="M18" s="613"/>
      <c r="N18" s="613"/>
    </row>
    <row r="19" spans="2:14" ht="15" customHeight="1" x14ac:dyDescent="0.35">
      <c r="B19" s="422">
        <v>14</v>
      </c>
      <c r="C19" s="616"/>
      <c r="D19" s="664"/>
      <c r="E19" s="664"/>
      <c r="F19" s="667">
        <f t="shared" si="1"/>
        <v>0</v>
      </c>
      <c r="G19" s="614"/>
      <c r="H19" s="612">
        <f t="shared" si="0"/>
        <v>0</v>
      </c>
      <c r="I19" s="613"/>
      <c r="J19" s="613"/>
      <c r="K19" s="613"/>
      <c r="L19" s="613"/>
      <c r="M19" s="613"/>
      <c r="N19" s="613"/>
    </row>
    <row r="20" spans="2:14" ht="15" customHeight="1" x14ac:dyDescent="0.35">
      <c r="B20" s="422">
        <v>15</v>
      </c>
      <c r="C20" s="616"/>
      <c r="D20" s="664"/>
      <c r="E20" s="664"/>
      <c r="F20" s="667">
        <f t="shared" si="1"/>
        <v>0</v>
      </c>
      <c r="G20" s="614"/>
      <c r="H20" s="612">
        <f t="shared" si="0"/>
        <v>0</v>
      </c>
      <c r="I20" s="613"/>
      <c r="J20" s="613"/>
      <c r="K20" s="613"/>
      <c r="L20" s="613"/>
      <c r="M20" s="613"/>
      <c r="N20" s="613"/>
    </row>
    <row r="21" spans="2:14" ht="15" customHeight="1" x14ac:dyDescent="0.35">
      <c r="B21" s="422">
        <v>16</v>
      </c>
      <c r="C21" s="616"/>
      <c r="D21" s="664"/>
      <c r="E21" s="664"/>
      <c r="F21" s="667">
        <f t="shared" si="1"/>
        <v>0</v>
      </c>
      <c r="G21" s="614"/>
      <c r="H21" s="612">
        <f t="shared" si="0"/>
        <v>0</v>
      </c>
      <c r="I21" s="613"/>
      <c r="J21" s="613"/>
      <c r="K21" s="613"/>
      <c r="L21" s="613"/>
      <c r="M21" s="613"/>
      <c r="N21" s="613"/>
    </row>
    <row r="22" spans="2:14" ht="15" customHeight="1" x14ac:dyDescent="0.35">
      <c r="B22" s="422">
        <v>17</v>
      </c>
      <c r="C22" s="616"/>
      <c r="D22" s="664"/>
      <c r="E22" s="664"/>
      <c r="F22" s="667">
        <f t="shared" si="1"/>
        <v>0</v>
      </c>
      <c r="G22" s="614"/>
      <c r="H22" s="612">
        <f t="shared" si="0"/>
        <v>0</v>
      </c>
      <c r="I22" s="613"/>
      <c r="J22" s="613"/>
      <c r="K22" s="613"/>
      <c r="L22" s="613"/>
      <c r="M22" s="613"/>
      <c r="N22" s="613"/>
    </row>
    <row r="23" spans="2:14" ht="15" customHeight="1" x14ac:dyDescent="0.35">
      <c r="B23" s="422">
        <v>18</v>
      </c>
      <c r="C23" s="616"/>
      <c r="D23" s="664"/>
      <c r="E23" s="664"/>
      <c r="F23" s="667">
        <f t="shared" si="1"/>
        <v>0</v>
      </c>
      <c r="G23" s="614"/>
      <c r="H23" s="612">
        <f t="shared" si="0"/>
        <v>0</v>
      </c>
      <c r="I23" s="613"/>
      <c r="J23" s="613"/>
      <c r="K23" s="613"/>
      <c r="L23" s="613"/>
      <c r="M23" s="613"/>
      <c r="N23" s="613"/>
    </row>
    <row r="24" spans="2:14" ht="15" customHeight="1" x14ac:dyDescent="0.35">
      <c r="B24" s="422">
        <v>19</v>
      </c>
      <c r="C24" s="616"/>
      <c r="D24" s="664"/>
      <c r="E24" s="664"/>
      <c r="F24" s="667">
        <f t="shared" si="1"/>
        <v>0</v>
      </c>
      <c r="G24" s="614"/>
      <c r="H24" s="612">
        <f t="shared" si="0"/>
        <v>0</v>
      </c>
      <c r="I24" s="613"/>
      <c r="J24" s="613"/>
      <c r="K24" s="613"/>
      <c r="L24" s="613"/>
      <c r="M24" s="613"/>
      <c r="N24" s="613"/>
    </row>
    <row r="25" spans="2:14" ht="15" customHeight="1" x14ac:dyDescent="0.35">
      <c r="B25" s="422">
        <v>20</v>
      </c>
      <c r="C25" s="616"/>
      <c r="D25" s="664"/>
      <c r="E25" s="664"/>
      <c r="F25" s="667">
        <f t="shared" si="1"/>
        <v>0</v>
      </c>
      <c r="G25" s="614"/>
      <c r="H25" s="612">
        <f t="shared" si="0"/>
        <v>0</v>
      </c>
      <c r="I25" s="613"/>
      <c r="J25" s="613"/>
      <c r="K25" s="613"/>
      <c r="L25" s="613"/>
      <c r="M25" s="613"/>
      <c r="N25" s="613"/>
    </row>
    <row r="26" spans="2:14" ht="15" customHeight="1" x14ac:dyDescent="0.35">
      <c r="B26" s="422">
        <v>21</v>
      </c>
      <c r="C26" s="616"/>
      <c r="D26" s="664"/>
      <c r="E26" s="664"/>
      <c r="F26" s="667">
        <f t="shared" si="1"/>
        <v>0</v>
      </c>
      <c r="G26" s="614"/>
      <c r="H26" s="612">
        <f t="shared" si="0"/>
        <v>0</v>
      </c>
      <c r="I26" s="613"/>
      <c r="J26" s="613"/>
      <c r="K26" s="613"/>
      <c r="L26" s="613"/>
      <c r="M26" s="613"/>
      <c r="N26" s="613"/>
    </row>
    <row r="27" spans="2:14" ht="15" customHeight="1" x14ac:dyDescent="0.35">
      <c r="B27" s="422">
        <v>22</v>
      </c>
      <c r="C27" s="616"/>
      <c r="D27" s="664"/>
      <c r="E27" s="664"/>
      <c r="F27" s="667">
        <f t="shared" si="1"/>
        <v>0</v>
      </c>
      <c r="G27" s="614"/>
      <c r="H27" s="612">
        <f t="shared" si="0"/>
        <v>0</v>
      </c>
      <c r="I27" s="613"/>
      <c r="J27" s="613"/>
      <c r="K27" s="613"/>
      <c r="L27" s="613"/>
      <c r="M27" s="613"/>
      <c r="N27" s="613"/>
    </row>
    <row r="28" spans="2:14" ht="15" customHeight="1" x14ac:dyDescent="0.35">
      <c r="B28" s="422">
        <v>23</v>
      </c>
      <c r="C28" s="616"/>
      <c r="D28" s="664"/>
      <c r="E28" s="664"/>
      <c r="F28" s="667">
        <f t="shared" si="1"/>
        <v>0</v>
      </c>
      <c r="G28" s="614"/>
      <c r="H28" s="612">
        <f t="shared" si="0"/>
        <v>0</v>
      </c>
      <c r="I28" s="613"/>
      <c r="J28" s="613"/>
      <c r="K28" s="613"/>
      <c r="L28" s="613"/>
      <c r="M28" s="613"/>
      <c r="N28" s="613"/>
    </row>
    <row r="29" spans="2:14" ht="15" customHeight="1" x14ac:dyDescent="0.35">
      <c r="B29" s="422">
        <v>24</v>
      </c>
      <c r="C29" s="616"/>
      <c r="D29" s="664"/>
      <c r="E29" s="664"/>
      <c r="F29" s="667">
        <f t="shared" si="1"/>
        <v>0</v>
      </c>
      <c r="G29" s="614"/>
      <c r="H29" s="612">
        <f t="shared" si="0"/>
        <v>0</v>
      </c>
      <c r="I29" s="613"/>
      <c r="J29" s="613"/>
      <c r="K29" s="613"/>
      <c r="L29" s="613"/>
      <c r="M29" s="613"/>
      <c r="N29" s="613"/>
    </row>
    <row r="30" spans="2:14" ht="15" customHeight="1" x14ac:dyDescent="0.35">
      <c r="B30" s="422">
        <v>25</v>
      </c>
      <c r="C30" s="616"/>
      <c r="D30" s="664"/>
      <c r="E30" s="664"/>
      <c r="F30" s="667">
        <f t="shared" si="1"/>
        <v>0</v>
      </c>
      <c r="G30" s="614"/>
      <c r="H30" s="612">
        <f t="shared" si="0"/>
        <v>0</v>
      </c>
      <c r="I30" s="613"/>
      <c r="J30" s="613"/>
      <c r="K30" s="613"/>
      <c r="L30" s="613"/>
      <c r="M30" s="613"/>
      <c r="N30" s="613"/>
    </row>
    <row r="31" spans="2:14" ht="15" customHeight="1" x14ac:dyDescent="0.35">
      <c r="B31" s="422">
        <v>26</v>
      </c>
      <c r="C31" s="616"/>
      <c r="D31" s="664"/>
      <c r="E31" s="664"/>
      <c r="F31" s="667">
        <f t="shared" si="1"/>
        <v>0</v>
      </c>
      <c r="G31" s="614"/>
      <c r="H31" s="612">
        <f t="shared" si="0"/>
        <v>0</v>
      </c>
      <c r="I31" s="613"/>
      <c r="J31" s="613"/>
      <c r="K31" s="613"/>
      <c r="L31" s="613"/>
      <c r="M31" s="613"/>
      <c r="N31" s="613"/>
    </row>
    <row r="32" spans="2:14" ht="15" customHeight="1" x14ac:dyDescent="0.35">
      <c r="B32" s="422">
        <v>27</v>
      </c>
      <c r="C32" s="616"/>
      <c r="D32" s="664"/>
      <c r="E32" s="664"/>
      <c r="F32" s="667">
        <f t="shared" si="1"/>
        <v>0</v>
      </c>
      <c r="G32" s="614"/>
      <c r="H32" s="612">
        <f t="shared" si="0"/>
        <v>0</v>
      </c>
      <c r="I32" s="613"/>
      <c r="J32" s="613"/>
      <c r="K32" s="613"/>
      <c r="L32" s="613"/>
      <c r="M32" s="613"/>
      <c r="N32" s="613"/>
    </row>
    <row r="33" spans="2:14" ht="15" customHeight="1" x14ac:dyDescent="0.35">
      <c r="B33" s="422">
        <v>28</v>
      </c>
      <c r="C33" s="616"/>
      <c r="D33" s="664"/>
      <c r="E33" s="664"/>
      <c r="F33" s="667">
        <f t="shared" si="1"/>
        <v>0</v>
      </c>
      <c r="G33" s="614"/>
      <c r="H33" s="612">
        <f t="shared" si="0"/>
        <v>0</v>
      </c>
      <c r="I33" s="613"/>
      <c r="J33" s="613"/>
      <c r="K33" s="613"/>
      <c r="L33" s="613"/>
      <c r="M33" s="613"/>
      <c r="N33" s="613"/>
    </row>
    <row r="34" spans="2:14" ht="15" customHeight="1" x14ac:dyDescent="0.35">
      <c r="B34" s="422">
        <v>29</v>
      </c>
      <c r="C34" s="616"/>
      <c r="D34" s="664"/>
      <c r="E34" s="664"/>
      <c r="F34" s="667">
        <f t="shared" si="1"/>
        <v>0</v>
      </c>
      <c r="G34" s="614"/>
      <c r="H34" s="612">
        <f t="shared" si="0"/>
        <v>0</v>
      </c>
      <c r="I34" s="613"/>
      <c r="J34" s="613"/>
      <c r="K34" s="613"/>
      <c r="L34" s="613"/>
      <c r="M34" s="613"/>
      <c r="N34" s="613"/>
    </row>
    <row r="35" spans="2:14" ht="15" customHeight="1" x14ac:dyDescent="0.35">
      <c r="B35" s="422">
        <v>30</v>
      </c>
      <c r="C35" s="616"/>
      <c r="D35" s="664"/>
      <c r="E35" s="664"/>
      <c r="F35" s="667">
        <f t="shared" si="1"/>
        <v>0</v>
      </c>
      <c r="G35" s="614"/>
      <c r="H35" s="612">
        <f t="shared" si="0"/>
        <v>0</v>
      </c>
      <c r="I35" s="613"/>
      <c r="J35" s="613"/>
      <c r="K35" s="613"/>
      <c r="L35" s="613"/>
      <c r="M35" s="613"/>
      <c r="N35" s="613"/>
    </row>
    <row r="36" spans="2:14" ht="15" customHeight="1" x14ac:dyDescent="0.35">
      <c r="B36" s="422">
        <v>31</v>
      </c>
      <c r="C36" s="616"/>
      <c r="D36" s="664"/>
      <c r="E36" s="664"/>
      <c r="F36" s="667">
        <f t="shared" si="1"/>
        <v>0</v>
      </c>
      <c r="G36" s="614"/>
      <c r="H36" s="612">
        <f t="shared" si="0"/>
        <v>0</v>
      </c>
      <c r="I36" s="613"/>
      <c r="J36" s="613"/>
      <c r="K36" s="613"/>
      <c r="L36" s="613"/>
      <c r="M36" s="613"/>
      <c r="N36" s="613"/>
    </row>
    <row r="37" spans="2:14" ht="15" customHeight="1" x14ac:dyDescent="0.35">
      <c r="B37" s="422">
        <v>32</v>
      </c>
      <c r="C37" s="616"/>
      <c r="D37" s="664"/>
      <c r="E37" s="664"/>
      <c r="F37" s="667">
        <f t="shared" si="1"/>
        <v>0</v>
      </c>
      <c r="G37" s="614"/>
      <c r="H37" s="612">
        <f t="shared" si="0"/>
        <v>0</v>
      </c>
      <c r="I37" s="613"/>
      <c r="J37" s="613"/>
      <c r="K37" s="613"/>
      <c r="L37" s="613"/>
      <c r="M37" s="613"/>
      <c r="N37" s="613"/>
    </row>
    <row r="38" spans="2:14" ht="15" customHeight="1" x14ac:dyDescent="0.35">
      <c r="B38" s="422">
        <v>33</v>
      </c>
      <c r="C38" s="616"/>
      <c r="D38" s="664"/>
      <c r="E38" s="664"/>
      <c r="F38" s="667">
        <f t="shared" si="1"/>
        <v>0</v>
      </c>
      <c r="G38" s="614"/>
      <c r="H38" s="612">
        <f t="shared" si="0"/>
        <v>0</v>
      </c>
      <c r="I38" s="613"/>
      <c r="J38" s="613"/>
      <c r="K38" s="613"/>
      <c r="L38" s="613"/>
      <c r="M38" s="613"/>
      <c r="N38" s="613"/>
    </row>
    <row r="39" spans="2:14" ht="15" customHeight="1" x14ac:dyDescent="0.35">
      <c r="B39" s="422">
        <v>34</v>
      </c>
      <c r="C39" s="616"/>
      <c r="D39" s="664"/>
      <c r="E39" s="664"/>
      <c r="F39" s="667">
        <f t="shared" si="1"/>
        <v>0</v>
      </c>
      <c r="G39" s="614"/>
      <c r="H39" s="612">
        <f t="shared" si="0"/>
        <v>0</v>
      </c>
      <c r="I39" s="613"/>
      <c r="J39" s="613"/>
      <c r="K39" s="613"/>
      <c r="L39" s="613"/>
      <c r="M39" s="613"/>
      <c r="N39" s="613"/>
    </row>
    <row r="40" spans="2:14" ht="15" customHeight="1" x14ac:dyDescent="0.35">
      <c r="B40" s="422">
        <v>35</v>
      </c>
      <c r="C40" s="616"/>
      <c r="D40" s="664"/>
      <c r="E40" s="664"/>
      <c r="F40" s="667">
        <f t="shared" si="1"/>
        <v>0</v>
      </c>
      <c r="G40" s="614"/>
      <c r="H40" s="612">
        <f t="shared" si="0"/>
        <v>0</v>
      </c>
      <c r="I40" s="613"/>
      <c r="J40" s="613"/>
      <c r="K40" s="613"/>
      <c r="L40" s="613"/>
      <c r="M40" s="613"/>
      <c r="N40" s="613"/>
    </row>
    <row r="41" spans="2:14" ht="15" customHeight="1" x14ac:dyDescent="0.35">
      <c r="B41" s="422">
        <v>36</v>
      </c>
      <c r="C41" s="616"/>
      <c r="D41" s="664"/>
      <c r="E41" s="664"/>
      <c r="F41" s="667">
        <f t="shared" si="1"/>
        <v>0</v>
      </c>
      <c r="G41" s="614"/>
      <c r="H41" s="612">
        <f t="shared" si="0"/>
        <v>0</v>
      </c>
      <c r="I41" s="613"/>
      <c r="J41" s="613"/>
      <c r="K41" s="613"/>
      <c r="L41" s="613"/>
      <c r="M41" s="613"/>
      <c r="N41" s="613"/>
    </row>
    <row r="42" spans="2:14" ht="15" customHeight="1" x14ac:dyDescent="0.35">
      <c r="B42" s="422">
        <v>37</v>
      </c>
      <c r="C42" s="616"/>
      <c r="D42" s="664"/>
      <c r="E42" s="664"/>
      <c r="F42" s="667">
        <f t="shared" si="1"/>
        <v>0</v>
      </c>
      <c r="G42" s="614"/>
      <c r="H42" s="612">
        <f t="shared" si="0"/>
        <v>0</v>
      </c>
      <c r="I42" s="613"/>
      <c r="J42" s="613"/>
      <c r="K42" s="613"/>
      <c r="L42" s="613"/>
      <c r="M42" s="613"/>
      <c r="N42" s="613"/>
    </row>
    <row r="43" spans="2:14" ht="15" customHeight="1" x14ac:dyDescent="0.35">
      <c r="B43" s="422">
        <v>38</v>
      </c>
      <c r="C43" s="616"/>
      <c r="D43" s="664"/>
      <c r="E43" s="664"/>
      <c r="F43" s="667">
        <f t="shared" si="1"/>
        <v>0</v>
      </c>
      <c r="G43" s="614"/>
      <c r="H43" s="612">
        <f t="shared" si="0"/>
        <v>0</v>
      </c>
      <c r="I43" s="613"/>
      <c r="J43" s="613"/>
      <c r="K43" s="613"/>
      <c r="L43" s="613"/>
      <c r="M43" s="613"/>
      <c r="N43" s="613"/>
    </row>
    <row r="44" spans="2:14" ht="15" customHeight="1" x14ac:dyDescent="0.35">
      <c r="B44" s="422">
        <v>39</v>
      </c>
      <c r="C44" s="616"/>
      <c r="D44" s="664"/>
      <c r="E44" s="664"/>
      <c r="F44" s="667">
        <f t="shared" si="1"/>
        <v>0</v>
      </c>
      <c r="G44" s="614"/>
      <c r="H44" s="612">
        <f t="shared" si="0"/>
        <v>0</v>
      </c>
      <c r="I44" s="613"/>
      <c r="J44" s="613"/>
      <c r="K44" s="613"/>
      <c r="L44" s="613"/>
      <c r="M44" s="613"/>
      <c r="N44" s="613"/>
    </row>
    <row r="45" spans="2:14" ht="15" customHeight="1" x14ac:dyDescent="0.35">
      <c r="B45" s="422">
        <v>40</v>
      </c>
      <c r="C45" s="616"/>
      <c r="D45" s="664"/>
      <c r="E45" s="664"/>
      <c r="F45" s="667">
        <f t="shared" si="1"/>
        <v>0</v>
      </c>
      <c r="G45" s="614"/>
      <c r="H45" s="612">
        <f t="shared" si="0"/>
        <v>0</v>
      </c>
      <c r="I45" s="613"/>
      <c r="J45" s="613"/>
      <c r="K45" s="613"/>
      <c r="L45" s="613"/>
      <c r="M45" s="613"/>
      <c r="N45" s="613"/>
    </row>
    <row r="46" spans="2:14" ht="15" customHeight="1" x14ac:dyDescent="0.35">
      <c r="B46" s="422">
        <v>41</v>
      </c>
      <c r="C46" s="616"/>
      <c r="D46" s="664"/>
      <c r="E46" s="664"/>
      <c r="F46" s="667">
        <f t="shared" si="1"/>
        <v>0</v>
      </c>
      <c r="G46" s="614"/>
      <c r="H46" s="612">
        <f t="shared" si="0"/>
        <v>0</v>
      </c>
      <c r="I46" s="613"/>
      <c r="J46" s="613"/>
      <c r="K46" s="613"/>
      <c r="L46" s="613"/>
      <c r="M46" s="613"/>
      <c r="N46" s="613"/>
    </row>
    <row r="47" spans="2:14" ht="15" customHeight="1" x14ac:dyDescent="0.35">
      <c r="B47" s="422">
        <v>42</v>
      </c>
      <c r="C47" s="616"/>
      <c r="D47" s="664"/>
      <c r="E47" s="664"/>
      <c r="F47" s="667">
        <f t="shared" si="1"/>
        <v>0</v>
      </c>
      <c r="G47" s="614"/>
      <c r="H47" s="612">
        <f t="shared" si="0"/>
        <v>0</v>
      </c>
      <c r="I47" s="613"/>
      <c r="J47" s="613"/>
      <c r="K47" s="613"/>
      <c r="L47" s="613"/>
      <c r="M47" s="613"/>
      <c r="N47" s="613"/>
    </row>
    <row r="48" spans="2:14" ht="15" customHeight="1" x14ac:dyDescent="0.35">
      <c r="B48" s="422">
        <v>43</v>
      </c>
      <c r="C48" s="616"/>
      <c r="D48" s="664"/>
      <c r="E48" s="664"/>
      <c r="F48" s="667">
        <f t="shared" si="1"/>
        <v>0</v>
      </c>
      <c r="G48" s="614"/>
      <c r="H48" s="612">
        <f t="shared" si="0"/>
        <v>0</v>
      </c>
      <c r="I48" s="613"/>
      <c r="J48" s="613"/>
      <c r="K48" s="613"/>
      <c r="L48" s="613"/>
      <c r="M48" s="613"/>
      <c r="N48" s="613"/>
    </row>
    <row r="49" spans="2:14" ht="15" customHeight="1" x14ac:dyDescent="0.35">
      <c r="B49" s="422">
        <v>44</v>
      </c>
      <c r="C49" s="616"/>
      <c r="D49" s="664"/>
      <c r="E49" s="664"/>
      <c r="F49" s="667">
        <f t="shared" si="1"/>
        <v>0</v>
      </c>
      <c r="G49" s="614"/>
      <c r="H49" s="612">
        <f t="shared" si="0"/>
        <v>0</v>
      </c>
      <c r="I49" s="613"/>
      <c r="J49" s="613"/>
      <c r="K49" s="613"/>
      <c r="L49" s="613"/>
      <c r="M49" s="613"/>
      <c r="N49" s="613"/>
    </row>
    <row r="50" spans="2:14" ht="15" customHeight="1" x14ac:dyDescent="0.35">
      <c r="B50" s="422">
        <v>45</v>
      </c>
      <c r="C50" s="616"/>
      <c r="D50" s="664"/>
      <c r="E50" s="664"/>
      <c r="F50" s="667">
        <f t="shared" si="1"/>
        <v>0</v>
      </c>
      <c r="G50" s="614"/>
      <c r="H50" s="612">
        <f t="shared" si="0"/>
        <v>0</v>
      </c>
      <c r="I50" s="613"/>
      <c r="J50" s="613"/>
      <c r="K50" s="613"/>
      <c r="L50" s="613"/>
      <c r="M50" s="613"/>
      <c r="N50" s="613"/>
    </row>
    <row r="51" spans="2:14" ht="15" customHeight="1" x14ac:dyDescent="0.35">
      <c r="B51" s="422">
        <v>46</v>
      </c>
      <c r="C51" s="616"/>
      <c r="D51" s="664"/>
      <c r="E51" s="664"/>
      <c r="F51" s="667">
        <f t="shared" si="1"/>
        <v>0</v>
      </c>
      <c r="G51" s="614"/>
      <c r="H51" s="612">
        <f t="shared" si="0"/>
        <v>0</v>
      </c>
      <c r="I51" s="613"/>
      <c r="J51" s="613"/>
      <c r="K51" s="613"/>
      <c r="L51" s="613"/>
      <c r="M51" s="613"/>
      <c r="N51" s="613"/>
    </row>
    <row r="52" spans="2:14" ht="15" customHeight="1" x14ac:dyDescent="0.35">
      <c r="B52" s="422">
        <v>47</v>
      </c>
      <c r="C52" s="616"/>
      <c r="D52" s="664"/>
      <c r="E52" s="664"/>
      <c r="F52" s="667">
        <f t="shared" si="1"/>
        <v>0</v>
      </c>
      <c r="G52" s="614"/>
      <c r="H52" s="612">
        <f t="shared" si="0"/>
        <v>0</v>
      </c>
      <c r="I52" s="613"/>
      <c r="J52" s="613"/>
      <c r="K52" s="613"/>
      <c r="L52" s="613"/>
      <c r="M52" s="613"/>
      <c r="N52" s="613"/>
    </row>
    <row r="53" spans="2:14" ht="15" customHeight="1" x14ac:dyDescent="0.35">
      <c r="B53" s="422">
        <v>48</v>
      </c>
      <c r="C53" s="616"/>
      <c r="D53" s="664"/>
      <c r="E53" s="664"/>
      <c r="F53" s="667">
        <f t="shared" si="1"/>
        <v>0</v>
      </c>
      <c r="G53" s="614"/>
      <c r="H53" s="612">
        <f t="shared" si="0"/>
        <v>0</v>
      </c>
      <c r="I53" s="613"/>
      <c r="J53" s="613"/>
      <c r="K53" s="613"/>
      <c r="L53" s="613"/>
      <c r="M53" s="613"/>
      <c r="N53" s="613"/>
    </row>
    <row r="54" spans="2:14" ht="15" customHeight="1" x14ac:dyDescent="0.35">
      <c r="B54" s="422">
        <v>49</v>
      </c>
      <c r="C54" s="616"/>
      <c r="D54" s="664"/>
      <c r="E54" s="664"/>
      <c r="F54" s="667">
        <f t="shared" si="1"/>
        <v>0</v>
      </c>
      <c r="G54" s="614"/>
      <c r="H54" s="612">
        <f t="shared" si="0"/>
        <v>0</v>
      </c>
      <c r="I54" s="613"/>
      <c r="J54" s="613"/>
      <c r="K54" s="613"/>
      <c r="L54" s="613"/>
      <c r="M54" s="613"/>
      <c r="N54" s="613"/>
    </row>
    <row r="55" spans="2:14" ht="15" customHeight="1" x14ac:dyDescent="0.35">
      <c r="B55" s="422">
        <v>50</v>
      </c>
      <c r="C55" s="616"/>
      <c r="D55" s="664"/>
      <c r="E55" s="664"/>
      <c r="F55" s="667">
        <f t="shared" si="1"/>
        <v>0</v>
      </c>
      <c r="G55" s="614"/>
      <c r="H55" s="612">
        <f t="shared" ref="H55:H56" si="2">IF(ISERR(SMALL(I55:N55,1)),0,SMALL(I55:N55,1))</f>
        <v>0</v>
      </c>
      <c r="I55" s="613"/>
      <c r="J55" s="613"/>
      <c r="K55" s="613"/>
      <c r="L55" s="613"/>
      <c r="M55" s="613"/>
      <c r="N55" s="613"/>
    </row>
    <row r="56" spans="2:14" ht="15" customHeight="1" x14ac:dyDescent="0.35">
      <c r="B56" s="422">
        <v>51</v>
      </c>
      <c r="C56" s="616"/>
      <c r="D56" s="664"/>
      <c r="E56" s="664"/>
      <c r="F56" s="667">
        <f t="shared" si="1"/>
        <v>0</v>
      </c>
      <c r="G56" s="614"/>
      <c r="H56" s="612">
        <f t="shared" si="2"/>
        <v>0</v>
      </c>
      <c r="I56" s="613"/>
      <c r="J56" s="613"/>
      <c r="K56" s="613"/>
      <c r="L56" s="613"/>
      <c r="M56" s="613"/>
      <c r="N56" s="613"/>
    </row>
    <row r="57" spans="2:14" ht="15" customHeight="1" x14ac:dyDescent="0.35">
      <c r="B57" s="422">
        <v>52</v>
      </c>
      <c r="C57" s="616"/>
      <c r="D57" s="664"/>
      <c r="E57" s="664"/>
      <c r="F57" s="667">
        <f t="shared" si="1"/>
        <v>0</v>
      </c>
      <c r="G57" s="614"/>
      <c r="H57" s="612">
        <f t="shared" ref="H57:H104" si="3">IF(ISERR(SMALL(I57:N57,1)),0,SMALL(I57:N57,1))</f>
        <v>0</v>
      </c>
      <c r="I57" s="613"/>
      <c r="J57" s="613"/>
      <c r="K57" s="613"/>
      <c r="L57" s="613"/>
      <c r="M57" s="613"/>
      <c r="N57" s="613"/>
    </row>
    <row r="58" spans="2:14" ht="15" customHeight="1" x14ac:dyDescent="0.35">
      <c r="B58" s="422">
        <v>53</v>
      </c>
      <c r="C58" s="616"/>
      <c r="D58" s="664"/>
      <c r="E58" s="664"/>
      <c r="F58" s="667">
        <f t="shared" si="1"/>
        <v>0</v>
      </c>
      <c r="G58" s="614"/>
      <c r="H58" s="612">
        <f t="shared" si="3"/>
        <v>0</v>
      </c>
      <c r="I58" s="613"/>
      <c r="J58" s="613"/>
      <c r="K58" s="613"/>
      <c r="L58" s="613"/>
      <c r="M58" s="613"/>
      <c r="N58" s="613"/>
    </row>
    <row r="59" spans="2:14" ht="15" customHeight="1" x14ac:dyDescent="0.35">
      <c r="B59" s="422">
        <v>54</v>
      </c>
      <c r="C59" s="616"/>
      <c r="D59" s="664"/>
      <c r="E59" s="664"/>
      <c r="F59" s="667">
        <f t="shared" si="1"/>
        <v>0</v>
      </c>
      <c r="G59" s="614"/>
      <c r="H59" s="612">
        <f t="shared" si="3"/>
        <v>0</v>
      </c>
      <c r="I59" s="613"/>
      <c r="J59" s="613"/>
      <c r="K59" s="613"/>
      <c r="L59" s="613"/>
      <c r="M59" s="613"/>
      <c r="N59" s="613"/>
    </row>
    <row r="60" spans="2:14" ht="15" customHeight="1" x14ac:dyDescent="0.35">
      <c r="B60" s="422">
        <v>55</v>
      </c>
      <c r="C60" s="616"/>
      <c r="D60" s="664"/>
      <c r="E60" s="664"/>
      <c r="F60" s="667">
        <f t="shared" si="1"/>
        <v>0</v>
      </c>
      <c r="G60" s="614"/>
      <c r="H60" s="612">
        <f t="shared" si="3"/>
        <v>0</v>
      </c>
      <c r="I60" s="613"/>
      <c r="J60" s="613"/>
      <c r="K60" s="613"/>
      <c r="L60" s="613"/>
      <c r="M60" s="613"/>
      <c r="N60" s="613"/>
    </row>
    <row r="61" spans="2:14" ht="15" customHeight="1" x14ac:dyDescent="0.35">
      <c r="B61" s="422">
        <v>56</v>
      </c>
      <c r="C61" s="616"/>
      <c r="D61" s="664"/>
      <c r="E61" s="664"/>
      <c r="F61" s="667">
        <f t="shared" si="1"/>
        <v>0</v>
      </c>
      <c r="G61" s="614"/>
      <c r="H61" s="612">
        <f t="shared" si="3"/>
        <v>0</v>
      </c>
      <c r="I61" s="613"/>
      <c r="J61" s="613"/>
      <c r="K61" s="613"/>
      <c r="L61" s="613"/>
      <c r="M61" s="613"/>
      <c r="N61" s="613"/>
    </row>
    <row r="62" spans="2:14" ht="15" customHeight="1" x14ac:dyDescent="0.35">
      <c r="B62" s="422">
        <v>57</v>
      </c>
      <c r="C62" s="616"/>
      <c r="D62" s="664"/>
      <c r="E62" s="664"/>
      <c r="F62" s="667">
        <f t="shared" si="1"/>
        <v>0</v>
      </c>
      <c r="G62" s="614"/>
      <c r="H62" s="612">
        <f t="shared" si="3"/>
        <v>0</v>
      </c>
      <c r="I62" s="613"/>
      <c r="J62" s="613"/>
      <c r="K62" s="613"/>
      <c r="L62" s="613"/>
      <c r="M62" s="613"/>
      <c r="N62" s="613"/>
    </row>
    <row r="63" spans="2:14" ht="15" customHeight="1" x14ac:dyDescent="0.35">
      <c r="B63" s="422">
        <v>58</v>
      </c>
      <c r="C63" s="616"/>
      <c r="D63" s="664"/>
      <c r="E63" s="664"/>
      <c r="F63" s="667">
        <f t="shared" si="1"/>
        <v>0</v>
      </c>
      <c r="G63" s="614"/>
      <c r="H63" s="612">
        <f t="shared" si="3"/>
        <v>0</v>
      </c>
      <c r="I63" s="613"/>
      <c r="J63" s="613"/>
      <c r="K63" s="613"/>
      <c r="L63" s="613"/>
      <c r="M63" s="613"/>
      <c r="N63" s="613"/>
    </row>
    <row r="64" spans="2:14" ht="15" customHeight="1" x14ac:dyDescent="0.35">
      <c r="B64" s="422">
        <v>59</v>
      </c>
      <c r="C64" s="616"/>
      <c r="D64" s="664"/>
      <c r="E64" s="664"/>
      <c r="F64" s="667">
        <f t="shared" si="1"/>
        <v>0</v>
      </c>
      <c r="G64" s="614"/>
      <c r="H64" s="612">
        <f t="shared" si="3"/>
        <v>0</v>
      </c>
      <c r="I64" s="613"/>
      <c r="J64" s="613"/>
      <c r="K64" s="613"/>
      <c r="L64" s="613"/>
      <c r="M64" s="613"/>
      <c r="N64" s="613"/>
    </row>
    <row r="65" spans="2:14" ht="15" customHeight="1" x14ac:dyDescent="0.35">
      <c r="B65" s="422">
        <v>60</v>
      </c>
      <c r="C65" s="616"/>
      <c r="D65" s="664"/>
      <c r="E65" s="664"/>
      <c r="F65" s="667">
        <f t="shared" si="1"/>
        <v>0</v>
      </c>
      <c r="G65" s="614"/>
      <c r="H65" s="612">
        <f t="shared" si="3"/>
        <v>0</v>
      </c>
      <c r="I65" s="613"/>
      <c r="J65" s="613"/>
      <c r="K65" s="613"/>
      <c r="L65" s="613"/>
      <c r="M65" s="613"/>
      <c r="N65" s="613"/>
    </row>
    <row r="66" spans="2:14" ht="15" customHeight="1" x14ac:dyDescent="0.35">
      <c r="B66" s="422">
        <v>61</v>
      </c>
      <c r="C66" s="616"/>
      <c r="D66" s="664"/>
      <c r="E66" s="664"/>
      <c r="F66" s="667">
        <f t="shared" si="1"/>
        <v>0</v>
      </c>
      <c r="G66" s="614"/>
      <c r="H66" s="612">
        <f t="shared" si="3"/>
        <v>0</v>
      </c>
      <c r="I66" s="613"/>
      <c r="J66" s="613"/>
      <c r="K66" s="613"/>
      <c r="L66" s="613"/>
      <c r="M66" s="613"/>
      <c r="N66" s="613"/>
    </row>
    <row r="67" spans="2:14" ht="15" customHeight="1" x14ac:dyDescent="0.35">
      <c r="B67" s="422">
        <v>62</v>
      </c>
      <c r="C67" s="616"/>
      <c r="D67" s="664"/>
      <c r="E67" s="664"/>
      <c r="F67" s="667">
        <f t="shared" si="1"/>
        <v>0</v>
      </c>
      <c r="G67" s="614"/>
      <c r="H67" s="612">
        <f t="shared" si="3"/>
        <v>0</v>
      </c>
      <c r="I67" s="613"/>
      <c r="J67" s="613"/>
      <c r="K67" s="613"/>
      <c r="L67" s="613"/>
      <c r="M67" s="613"/>
      <c r="N67" s="613"/>
    </row>
    <row r="68" spans="2:14" ht="15" customHeight="1" x14ac:dyDescent="0.35">
      <c r="B68" s="422">
        <v>63</v>
      </c>
      <c r="C68" s="616"/>
      <c r="D68" s="664"/>
      <c r="E68" s="664"/>
      <c r="F68" s="667">
        <f t="shared" si="1"/>
        <v>0</v>
      </c>
      <c r="G68" s="614"/>
      <c r="H68" s="612">
        <f t="shared" si="3"/>
        <v>0</v>
      </c>
      <c r="I68" s="613"/>
      <c r="J68" s="613"/>
      <c r="K68" s="613"/>
      <c r="L68" s="613"/>
      <c r="M68" s="613"/>
      <c r="N68" s="613"/>
    </row>
    <row r="69" spans="2:14" ht="15" customHeight="1" x14ac:dyDescent="0.35">
      <c r="B69" s="422">
        <v>64</v>
      </c>
      <c r="C69" s="616"/>
      <c r="D69" s="664"/>
      <c r="E69" s="664"/>
      <c r="F69" s="667">
        <f t="shared" si="1"/>
        <v>0</v>
      </c>
      <c r="G69" s="614"/>
      <c r="H69" s="612">
        <f t="shared" si="3"/>
        <v>0</v>
      </c>
      <c r="I69" s="613"/>
      <c r="J69" s="613"/>
      <c r="K69" s="613"/>
      <c r="L69" s="613"/>
      <c r="M69" s="613"/>
      <c r="N69" s="613"/>
    </row>
    <row r="70" spans="2:14" ht="15" customHeight="1" x14ac:dyDescent="0.35">
      <c r="B70" s="422">
        <v>65</v>
      </c>
      <c r="C70" s="616"/>
      <c r="D70" s="664"/>
      <c r="E70" s="664"/>
      <c r="F70" s="667">
        <f t="shared" si="1"/>
        <v>0</v>
      </c>
      <c r="G70" s="614"/>
      <c r="H70" s="612">
        <f t="shared" si="3"/>
        <v>0</v>
      </c>
      <c r="I70" s="613"/>
      <c r="J70" s="613"/>
      <c r="K70" s="613"/>
      <c r="L70" s="613"/>
      <c r="M70" s="613"/>
      <c r="N70" s="613"/>
    </row>
    <row r="71" spans="2:14" ht="15" customHeight="1" x14ac:dyDescent="0.35">
      <c r="B71" s="422">
        <v>66</v>
      </c>
      <c r="C71" s="616"/>
      <c r="D71" s="664"/>
      <c r="E71" s="664"/>
      <c r="F71" s="667">
        <f t="shared" ref="F71:F105" si="4">IF(ISERR(D71/E71),0,IF((D71/E71)&gt;10,10,D71/E71))</f>
        <v>0</v>
      </c>
      <c r="G71" s="614"/>
      <c r="H71" s="612">
        <f t="shared" si="3"/>
        <v>0</v>
      </c>
      <c r="I71" s="613"/>
      <c r="J71" s="613"/>
      <c r="K71" s="613"/>
      <c r="L71" s="613"/>
      <c r="M71" s="613"/>
      <c r="N71" s="613"/>
    </row>
    <row r="72" spans="2:14" ht="15" customHeight="1" x14ac:dyDescent="0.35">
      <c r="B72" s="422">
        <v>67</v>
      </c>
      <c r="C72" s="616"/>
      <c r="D72" s="664"/>
      <c r="E72" s="664"/>
      <c r="F72" s="667">
        <f t="shared" si="4"/>
        <v>0</v>
      </c>
      <c r="G72" s="614"/>
      <c r="H72" s="612">
        <f t="shared" si="3"/>
        <v>0</v>
      </c>
      <c r="I72" s="613"/>
      <c r="J72" s="613"/>
      <c r="K72" s="613"/>
      <c r="L72" s="613"/>
      <c r="M72" s="613"/>
      <c r="N72" s="613"/>
    </row>
    <row r="73" spans="2:14" ht="15" customHeight="1" x14ac:dyDescent="0.35">
      <c r="B73" s="422">
        <v>68</v>
      </c>
      <c r="C73" s="616"/>
      <c r="D73" s="664"/>
      <c r="E73" s="664"/>
      <c r="F73" s="667">
        <f t="shared" si="4"/>
        <v>0</v>
      </c>
      <c r="G73" s="614"/>
      <c r="H73" s="612">
        <f t="shared" si="3"/>
        <v>0</v>
      </c>
      <c r="I73" s="613"/>
      <c r="J73" s="613"/>
      <c r="K73" s="613"/>
      <c r="L73" s="613"/>
      <c r="M73" s="613"/>
      <c r="N73" s="613"/>
    </row>
    <row r="74" spans="2:14" ht="15" customHeight="1" x14ac:dyDescent="0.35">
      <c r="B74" s="422">
        <v>69</v>
      </c>
      <c r="C74" s="616"/>
      <c r="D74" s="664"/>
      <c r="E74" s="664"/>
      <c r="F74" s="667">
        <f t="shared" si="4"/>
        <v>0</v>
      </c>
      <c r="G74" s="614"/>
      <c r="H74" s="612">
        <f t="shared" si="3"/>
        <v>0</v>
      </c>
      <c r="I74" s="613"/>
      <c r="J74" s="613"/>
      <c r="K74" s="613"/>
      <c r="L74" s="613"/>
      <c r="M74" s="613"/>
      <c r="N74" s="613"/>
    </row>
    <row r="75" spans="2:14" ht="15" customHeight="1" x14ac:dyDescent="0.35">
      <c r="B75" s="422">
        <v>70</v>
      </c>
      <c r="C75" s="616"/>
      <c r="D75" s="664"/>
      <c r="E75" s="664"/>
      <c r="F75" s="667">
        <f t="shared" si="4"/>
        <v>0</v>
      </c>
      <c r="G75" s="614"/>
      <c r="H75" s="612">
        <f t="shared" si="3"/>
        <v>0</v>
      </c>
      <c r="I75" s="613"/>
      <c r="J75" s="613"/>
      <c r="K75" s="613"/>
      <c r="L75" s="613"/>
      <c r="M75" s="613"/>
      <c r="N75" s="613"/>
    </row>
    <row r="76" spans="2:14" ht="15" customHeight="1" x14ac:dyDescent="0.35">
      <c r="B76" s="422">
        <v>71</v>
      </c>
      <c r="C76" s="616"/>
      <c r="D76" s="664"/>
      <c r="E76" s="664"/>
      <c r="F76" s="667">
        <f t="shared" si="4"/>
        <v>0</v>
      </c>
      <c r="G76" s="614"/>
      <c r="H76" s="612">
        <f t="shared" si="3"/>
        <v>0</v>
      </c>
      <c r="I76" s="613"/>
      <c r="J76" s="613"/>
      <c r="K76" s="613"/>
      <c r="L76" s="613"/>
      <c r="M76" s="613"/>
      <c r="N76" s="613"/>
    </row>
    <row r="77" spans="2:14" ht="15" customHeight="1" x14ac:dyDescent="0.35">
      <c r="B77" s="422">
        <v>72</v>
      </c>
      <c r="C77" s="616"/>
      <c r="D77" s="664"/>
      <c r="E77" s="664"/>
      <c r="F77" s="667">
        <f t="shared" si="4"/>
        <v>0</v>
      </c>
      <c r="G77" s="614"/>
      <c r="H77" s="612">
        <f t="shared" si="3"/>
        <v>0</v>
      </c>
      <c r="I77" s="613"/>
      <c r="J77" s="613"/>
      <c r="K77" s="613"/>
      <c r="L77" s="613"/>
      <c r="M77" s="613"/>
      <c r="N77" s="613"/>
    </row>
    <row r="78" spans="2:14" ht="15" customHeight="1" x14ac:dyDescent="0.35">
      <c r="B78" s="422">
        <v>73</v>
      </c>
      <c r="C78" s="616"/>
      <c r="D78" s="664"/>
      <c r="E78" s="664"/>
      <c r="F78" s="667">
        <f t="shared" si="4"/>
        <v>0</v>
      </c>
      <c r="G78" s="614"/>
      <c r="H78" s="612">
        <f t="shared" si="3"/>
        <v>0</v>
      </c>
      <c r="I78" s="613"/>
      <c r="J78" s="613"/>
      <c r="K78" s="613"/>
      <c r="L78" s="613"/>
      <c r="M78" s="613"/>
      <c r="N78" s="613"/>
    </row>
    <row r="79" spans="2:14" ht="15" customHeight="1" x14ac:dyDescent="0.35">
      <c r="B79" s="422">
        <v>74</v>
      </c>
      <c r="C79" s="616"/>
      <c r="D79" s="664"/>
      <c r="E79" s="664"/>
      <c r="F79" s="667">
        <f t="shared" si="4"/>
        <v>0</v>
      </c>
      <c r="G79" s="614"/>
      <c r="H79" s="612">
        <f t="shared" si="3"/>
        <v>0</v>
      </c>
      <c r="I79" s="613"/>
      <c r="J79" s="613"/>
      <c r="K79" s="613"/>
      <c r="L79" s="613"/>
      <c r="M79" s="613"/>
      <c r="N79" s="613"/>
    </row>
    <row r="80" spans="2:14" ht="15" customHeight="1" x14ac:dyDescent="0.35">
      <c r="B80" s="422">
        <v>75</v>
      </c>
      <c r="C80" s="616"/>
      <c r="D80" s="664"/>
      <c r="E80" s="664"/>
      <c r="F80" s="667">
        <f t="shared" si="4"/>
        <v>0</v>
      </c>
      <c r="G80" s="614"/>
      <c r="H80" s="612">
        <f t="shared" si="3"/>
        <v>0</v>
      </c>
      <c r="I80" s="613"/>
      <c r="J80" s="613"/>
      <c r="K80" s="613"/>
      <c r="L80" s="613"/>
      <c r="M80" s="613"/>
      <c r="N80" s="613"/>
    </row>
    <row r="81" spans="2:14" ht="15" customHeight="1" x14ac:dyDescent="0.35">
      <c r="B81" s="422">
        <v>76</v>
      </c>
      <c r="C81" s="616"/>
      <c r="D81" s="664"/>
      <c r="E81" s="664"/>
      <c r="F81" s="667">
        <f t="shared" si="4"/>
        <v>0</v>
      </c>
      <c r="G81" s="614"/>
      <c r="H81" s="612">
        <f t="shared" si="3"/>
        <v>0</v>
      </c>
      <c r="I81" s="613"/>
      <c r="J81" s="613"/>
      <c r="K81" s="613"/>
      <c r="L81" s="613"/>
      <c r="M81" s="613"/>
      <c r="N81" s="613"/>
    </row>
    <row r="82" spans="2:14" ht="15" customHeight="1" x14ac:dyDescent="0.35">
      <c r="B82" s="422">
        <v>77</v>
      </c>
      <c r="C82" s="616"/>
      <c r="D82" s="664"/>
      <c r="E82" s="664"/>
      <c r="F82" s="667">
        <f t="shared" si="4"/>
        <v>0</v>
      </c>
      <c r="G82" s="614"/>
      <c r="H82" s="612">
        <f t="shared" si="3"/>
        <v>0</v>
      </c>
      <c r="I82" s="613"/>
      <c r="J82" s="613"/>
      <c r="K82" s="613"/>
      <c r="L82" s="613"/>
      <c r="M82" s="613"/>
      <c r="N82" s="613"/>
    </row>
    <row r="83" spans="2:14" ht="15" customHeight="1" x14ac:dyDescent="0.35">
      <c r="B83" s="422">
        <v>78</v>
      </c>
      <c r="C83" s="616"/>
      <c r="D83" s="664"/>
      <c r="E83" s="664"/>
      <c r="F83" s="667">
        <f t="shared" si="4"/>
        <v>0</v>
      </c>
      <c r="G83" s="614"/>
      <c r="H83" s="612">
        <f t="shared" si="3"/>
        <v>0</v>
      </c>
      <c r="I83" s="613"/>
      <c r="J83" s="613"/>
      <c r="K83" s="613"/>
      <c r="L83" s="613"/>
      <c r="M83" s="613"/>
      <c r="N83" s="613"/>
    </row>
    <row r="84" spans="2:14" ht="15" customHeight="1" x14ac:dyDescent="0.35">
      <c r="B84" s="422">
        <v>79</v>
      </c>
      <c r="C84" s="616"/>
      <c r="D84" s="664"/>
      <c r="E84" s="664"/>
      <c r="F84" s="667">
        <f t="shared" si="4"/>
        <v>0</v>
      </c>
      <c r="G84" s="614"/>
      <c r="H84" s="612">
        <f t="shared" si="3"/>
        <v>0</v>
      </c>
      <c r="I84" s="613"/>
      <c r="J84" s="613"/>
      <c r="K84" s="613"/>
      <c r="L84" s="613"/>
      <c r="M84" s="613"/>
      <c r="N84" s="613"/>
    </row>
    <row r="85" spans="2:14" ht="15" customHeight="1" x14ac:dyDescent="0.35">
      <c r="B85" s="422">
        <v>80</v>
      </c>
      <c r="C85" s="616"/>
      <c r="D85" s="664"/>
      <c r="E85" s="664"/>
      <c r="F85" s="667">
        <f t="shared" si="4"/>
        <v>0</v>
      </c>
      <c r="G85" s="614"/>
      <c r="H85" s="612">
        <f t="shared" si="3"/>
        <v>0</v>
      </c>
      <c r="I85" s="613"/>
      <c r="J85" s="613"/>
      <c r="K85" s="613"/>
      <c r="L85" s="613"/>
      <c r="M85" s="613"/>
      <c r="N85" s="613"/>
    </row>
    <row r="86" spans="2:14" ht="15" customHeight="1" x14ac:dyDescent="0.35">
      <c r="B86" s="422">
        <v>81</v>
      </c>
      <c r="C86" s="616"/>
      <c r="D86" s="664"/>
      <c r="E86" s="664"/>
      <c r="F86" s="667">
        <f t="shared" si="4"/>
        <v>0</v>
      </c>
      <c r="G86" s="614"/>
      <c r="H86" s="612">
        <f t="shared" si="3"/>
        <v>0</v>
      </c>
      <c r="I86" s="613"/>
      <c r="J86" s="613"/>
      <c r="K86" s="613"/>
      <c r="L86" s="613"/>
      <c r="M86" s="613"/>
      <c r="N86" s="613"/>
    </row>
    <row r="87" spans="2:14" ht="15" customHeight="1" x14ac:dyDescent="0.35">
      <c r="B87" s="422">
        <v>82</v>
      </c>
      <c r="C87" s="616"/>
      <c r="D87" s="664"/>
      <c r="E87" s="664"/>
      <c r="F87" s="667">
        <f t="shared" si="4"/>
        <v>0</v>
      </c>
      <c r="G87" s="614"/>
      <c r="H87" s="612">
        <f t="shared" si="3"/>
        <v>0</v>
      </c>
      <c r="I87" s="613"/>
      <c r="J87" s="613"/>
      <c r="K87" s="613"/>
      <c r="L87" s="613"/>
      <c r="M87" s="613"/>
      <c r="N87" s="613"/>
    </row>
    <row r="88" spans="2:14" ht="15" customHeight="1" x14ac:dyDescent="0.35">
      <c r="B88" s="422">
        <v>83</v>
      </c>
      <c r="C88" s="616"/>
      <c r="D88" s="664"/>
      <c r="E88" s="664"/>
      <c r="F88" s="667">
        <f t="shared" si="4"/>
        <v>0</v>
      </c>
      <c r="G88" s="614"/>
      <c r="H88" s="612">
        <f t="shared" si="3"/>
        <v>0</v>
      </c>
      <c r="I88" s="613"/>
      <c r="J88" s="613"/>
      <c r="K88" s="613"/>
      <c r="L88" s="613"/>
      <c r="M88" s="613"/>
      <c r="N88" s="613"/>
    </row>
    <row r="89" spans="2:14" ht="15" customHeight="1" x14ac:dyDescent="0.35">
      <c r="B89" s="422">
        <v>84</v>
      </c>
      <c r="C89" s="616"/>
      <c r="D89" s="664"/>
      <c r="E89" s="664"/>
      <c r="F89" s="667">
        <f t="shared" si="4"/>
        <v>0</v>
      </c>
      <c r="G89" s="614"/>
      <c r="H89" s="612">
        <f t="shared" si="3"/>
        <v>0</v>
      </c>
      <c r="I89" s="613"/>
      <c r="J89" s="613"/>
      <c r="K89" s="613"/>
      <c r="L89" s="613"/>
      <c r="M89" s="613"/>
      <c r="N89" s="613"/>
    </row>
    <row r="90" spans="2:14" ht="15" customHeight="1" x14ac:dyDescent="0.35">
      <c r="B90" s="422">
        <v>85</v>
      </c>
      <c r="C90" s="616"/>
      <c r="D90" s="664"/>
      <c r="E90" s="664"/>
      <c r="F90" s="667">
        <f t="shared" si="4"/>
        <v>0</v>
      </c>
      <c r="G90" s="614"/>
      <c r="H90" s="612">
        <f t="shared" si="3"/>
        <v>0</v>
      </c>
      <c r="I90" s="613"/>
      <c r="J90" s="613"/>
      <c r="K90" s="613"/>
      <c r="L90" s="613"/>
      <c r="M90" s="613"/>
      <c r="N90" s="613"/>
    </row>
    <row r="91" spans="2:14" ht="15" customHeight="1" x14ac:dyDescent="0.35">
      <c r="B91" s="422">
        <v>86</v>
      </c>
      <c r="C91" s="616"/>
      <c r="D91" s="664"/>
      <c r="E91" s="664"/>
      <c r="F91" s="667">
        <f t="shared" si="4"/>
        <v>0</v>
      </c>
      <c r="G91" s="614"/>
      <c r="H91" s="612">
        <f t="shared" si="3"/>
        <v>0</v>
      </c>
      <c r="I91" s="613"/>
      <c r="J91" s="613"/>
      <c r="K91" s="613"/>
      <c r="L91" s="613"/>
      <c r="M91" s="613"/>
      <c r="N91" s="613"/>
    </row>
    <row r="92" spans="2:14" ht="15" customHeight="1" x14ac:dyDescent="0.35">
      <c r="B92" s="422">
        <v>87</v>
      </c>
      <c r="C92" s="616"/>
      <c r="D92" s="664"/>
      <c r="E92" s="664"/>
      <c r="F92" s="667">
        <f t="shared" si="4"/>
        <v>0</v>
      </c>
      <c r="G92" s="614"/>
      <c r="H92" s="612">
        <f t="shared" si="3"/>
        <v>0</v>
      </c>
      <c r="I92" s="613"/>
      <c r="J92" s="613"/>
      <c r="K92" s="613"/>
      <c r="L92" s="613"/>
      <c r="M92" s="613"/>
      <c r="N92" s="613"/>
    </row>
    <row r="93" spans="2:14" ht="15" customHeight="1" x14ac:dyDescent="0.35">
      <c r="B93" s="422">
        <v>88</v>
      </c>
      <c r="C93" s="616"/>
      <c r="D93" s="664"/>
      <c r="E93" s="664"/>
      <c r="F93" s="667">
        <f t="shared" si="4"/>
        <v>0</v>
      </c>
      <c r="G93" s="614"/>
      <c r="H93" s="612">
        <f t="shared" si="3"/>
        <v>0</v>
      </c>
      <c r="I93" s="613"/>
      <c r="J93" s="613"/>
      <c r="K93" s="613"/>
      <c r="L93" s="613"/>
      <c r="M93" s="613"/>
      <c r="N93" s="613"/>
    </row>
    <row r="94" spans="2:14" ht="15" customHeight="1" x14ac:dyDescent="0.35">
      <c r="B94" s="422">
        <v>89</v>
      </c>
      <c r="C94" s="616"/>
      <c r="D94" s="664"/>
      <c r="E94" s="664"/>
      <c r="F94" s="667">
        <f t="shared" si="4"/>
        <v>0</v>
      </c>
      <c r="G94" s="614"/>
      <c r="H94" s="612">
        <f t="shared" si="3"/>
        <v>0</v>
      </c>
      <c r="I94" s="613"/>
      <c r="J94" s="613"/>
      <c r="K94" s="613"/>
      <c r="L94" s="613"/>
      <c r="M94" s="613"/>
      <c r="N94" s="613"/>
    </row>
    <row r="95" spans="2:14" ht="15" customHeight="1" x14ac:dyDescent="0.35">
      <c r="B95" s="422">
        <v>90</v>
      </c>
      <c r="C95" s="616"/>
      <c r="D95" s="664"/>
      <c r="E95" s="664"/>
      <c r="F95" s="667">
        <f t="shared" si="4"/>
        <v>0</v>
      </c>
      <c r="G95" s="614"/>
      <c r="H95" s="612">
        <f t="shared" si="3"/>
        <v>0</v>
      </c>
      <c r="I95" s="613"/>
      <c r="J95" s="613"/>
      <c r="K95" s="613"/>
      <c r="L95" s="613"/>
      <c r="M95" s="613"/>
      <c r="N95" s="613"/>
    </row>
    <row r="96" spans="2:14" ht="15" customHeight="1" x14ac:dyDescent="0.35">
      <c r="B96" s="422">
        <v>91</v>
      </c>
      <c r="C96" s="616"/>
      <c r="D96" s="664"/>
      <c r="E96" s="664"/>
      <c r="F96" s="667">
        <f t="shared" si="4"/>
        <v>0</v>
      </c>
      <c r="G96" s="614"/>
      <c r="H96" s="612">
        <f t="shared" si="3"/>
        <v>0</v>
      </c>
      <c r="I96" s="613"/>
      <c r="J96" s="613"/>
      <c r="K96" s="613"/>
      <c r="L96" s="613"/>
      <c r="M96" s="613"/>
      <c r="N96" s="613"/>
    </row>
    <row r="97" spans="2:14" ht="15" customHeight="1" x14ac:dyDescent="0.35">
      <c r="B97" s="422">
        <v>92</v>
      </c>
      <c r="C97" s="616"/>
      <c r="D97" s="664"/>
      <c r="E97" s="664"/>
      <c r="F97" s="667">
        <f t="shared" si="4"/>
        <v>0</v>
      </c>
      <c r="G97" s="614"/>
      <c r="H97" s="612">
        <f t="shared" si="3"/>
        <v>0</v>
      </c>
      <c r="I97" s="613"/>
      <c r="J97" s="613"/>
      <c r="K97" s="613"/>
      <c r="L97" s="613"/>
      <c r="M97" s="613"/>
      <c r="N97" s="613"/>
    </row>
    <row r="98" spans="2:14" ht="15" customHeight="1" x14ac:dyDescent="0.35">
      <c r="B98" s="422">
        <v>93</v>
      </c>
      <c r="C98" s="616"/>
      <c r="D98" s="664"/>
      <c r="E98" s="664"/>
      <c r="F98" s="667">
        <f t="shared" si="4"/>
        <v>0</v>
      </c>
      <c r="G98" s="614"/>
      <c r="H98" s="612">
        <f t="shared" si="3"/>
        <v>0</v>
      </c>
      <c r="I98" s="613"/>
      <c r="J98" s="613"/>
      <c r="K98" s="613"/>
      <c r="L98" s="613"/>
      <c r="M98" s="613"/>
      <c r="N98" s="613"/>
    </row>
    <row r="99" spans="2:14" ht="15" customHeight="1" x14ac:dyDescent="0.35">
      <c r="B99" s="422">
        <v>94</v>
      </c>
      <c r="C99" s="616"/>
      <c r="D99" s="664"/>
      <c r="E99" s="664"/>
      <c r="F99" s="667">
        <f t="shared" si="4"/>
        <v>0</v>
      </c>
      <c r="G99" s="614"/>
      <c r="H99" s="612">
        <f t="shared" si="3"/>
        <v>0</v>
      </c>
      <c r="I99" s="613"/>
      <c r="J99" s="613"/>
      <c r="K99" s="613"/>
      <c r="L99" s="613"/>
      <c r="M99" s="613"/>
      <c r="N99" s="613"/>
    </row>
    <row r="100" spans="2:14" ht="15" customHeight="1" x14ac:dyDescent="0.35">
      <c r="B100" s="422">
        <v>95</v>
      </c>
      <c r="C100" s="616"/>
      <c r="D100" s="664"/>
      <c r="E100" s="664"/>
      <c r="F100" s="667">
        <f t="shared" si="4"/>
        <v>0</v>
      </c>
      <c r="G100" s="614"/>
      <c r="H100" s="612">
        <f t="shared" si="3"/>
        <v>0</v>
      </c>
      <c r="I100" s="613"/>
      <c r="J100" s="613"/>
      <c r="K100" s="613"/>
      <c r="L100" s="613"/>
      <c r="M100" s="613"/>
      <c r="N100" s="613"/>
    </row>
    <row r="101" spans="2:14" ht="15" customHeight="1" x14ac:dyDescent="0.35">
      <c r="B101" s="422">
        <v>96</v>
      </c>
      <c r="C101" s="616"/>
      <c r="D101" s="664"/>
      <c r="E101" s="664"/>
      <c r="F101" s="667">
        <f t="shared" si="4"/>
        <v>0</v>
      </c>
      <c r="G101" s="614"/>
      <c r="H101" s="612">
        <f t="shared" si="3"/>
        <v>0</v>
      </c>
      <c r="I101" s="613"/>
      <c r="J101" s="613"/>
      <c r="K101" s="613"/>
      <c r="L101" s="613"/>
      <c r="M101" s="613"/>
      <c r="N101" s="613"/>
    </row>
    <row r="102" spans="2:14" ht="15" customHeight="1" x14ac:dyDescent="0.35">
      <c r="B102" s="422">
        <v>97</v>
      </c>
      <c r="C102" s="616"/>
      <c r="D102" s="664"/>
      <c r="E102" s="664"/>
      <c r="F102" s="667">
        <f t="shared" si="4"/>
        <v>0</v>
      </c>
      <c r="G102" s="614"/>
      <c r="H102" s="612">
        <f t="shared" si="3"/>
        <v>0</v>
      </c>
      <c r="I102" s="613"/>
      <c r="J102" s="613"/>
      <c r="K102" s="613"/>
      <c r="L102" s="613"/>
      <c r="M102" s="613"/>
      <c r="N102" s="613"/>
    </row>
    <row r="103" spans="2:14" ht="15" customHeight="1" x14ac:dyDescent="0.35">
      <c r="B103" s="422">
        <v>98</v>
      </c>
      <c r="C103" s="616"/>
      <c r="D103" s="664"/>
      <c r="E103" s="664"/>
      <c r="F103" s="667">
        <f t="shared" si="4"/>
        <v>0</v>
      </c>
      <c r="G103" s="614"/>
      <c r="H103" s="612">
        <f t="shared" si="3"/>
        <v>0</v>
      </c>
      <c r="I103" s="613"/>
      <c r="J103" s="613"/>
      <c r="K103" s="613"/>
      <c r="L103" s="613"/>
      <c r="M103" s="613"/>
      <c r="N103" s="613"/>
    </row>
    <row r="104" spans="2:14" ht="15" customHeight="1" x14ac:dyDescent="0.35">
      <c r="B104" s="422">
        <v>99</v>
      </c>
      <c r="C104" s="616"/>
      <c r="D104" s="664"/>
      <c r="E104" s="664"/>
      <c r="F104" s="667">
        <f t="shared" si="4"/>
        <v>0</v>
      </c>
      <c r="G104" s="614"/>
      <c r="H104" s="612">
        <f t="shared" si="3"/>
        <v>0</v>
      </c>
      <c r="I104" s="613"/>
      <c r="J104" s="613"/>
      <c r="K104" s="613"/>
      <c r="L104" s="613"/>
      <c r="M104" s="613"/>
      <c r="N104" s="613"/>
    </row>
    <row r="105" spans="2:14" ht="15" customHeight="1" x14ac:dyDescent="0.35">
      <c r="B105" s="422">
        <v>100</v>
      </c>
      <c r="C105" s="616"/>
      <c r="D105" s="664"/>
      <c r="E105" s="664"/>
      <c r="F105" s="667">
        <f t="shared" si="4"/>
        <v>0</v>
      </c>
      <c r="G105" s="614"/>
      <c r="H105" s="612">
        <f t="shared" si="0"/>
        <v>0</v>
      </c>
      <c r="I105" s="613"/>
      <c r="J105" s="613"/>
      <c r="K105" s="613"/>
      <c r="L105" s="613"/>
      <c r="M105" s="613"/>
      <c r="N105" s="613"/>
    </row>
    <row r="106" spans="2:14" ht="15" customHeight="1" x14ac:dyDescent="0.35">
      <c r="B106" s="429" t="s">
        <v>989</v>
      </c>
      <c r="C106" s="430"/>
      <c r="D106" s="430"/>
      <c r="E106" s="430"/>
      <c r="F106" s="430"/>
      <c r="G106" s="430"/>
      <c r="H106" s="430"/>
      <c r="I106" s="430"/>
      <c r="J106" s="430"/>
      <c r="K106" s="430"/>
      <c r="L106" s="430"/>
      <c r="M106" s="430"/>
      <c r="N106" s="431"/>
    </row>
    <row r="107" spans="2:14" ht="15" customHeight="1" x14ac:dyDescent="0.35">
      <c r="B107" s="426"/>
      <c r="C107" s="423"/>
      <c r="D107" s="423"/>
      <c r="E107" s="423"/>
      <c r="F107" s="423"/>
      <c r="G107" s="423"/>
      <c r="H107" s="428" t="s">
        <v>984</v>
      </c>
      <c r="I107" s="617"/>
      <c r="J107" s="617"/>
      <c r="K107" s="617"/>
      <c r="L107" s="617"/>
      <c r="M107" s="617"/>
      <c r="N107" s="617"/>
    </row>
    <row r="108" spans="2:14" ht="15" customHeight="1" x14ac:dyDescent="0.35">
      <c r="B108" s="426"/>
      <c r="C108" s="423"/>
      <c r="D108" s="423"/>
      <c r="E108" s="423"/>
      <c r="F108" s="423"/>
      <c r="G108" s="423"/>
      <c r="H108" s="428" t="s">
        <v>985</v>
      </c>
      <c r="I108" s="604"/>
      <c r="J108" s="604"/>
      <c r="K108" s="604"/>
      <c r="L108" s="604"/>
      <c r="M108" s="604"/>
      <c r="N108" s="604"/>
    </row>
    <row r="109" spans="2:14" ht="15" customHeight="1" x14ac:dyDescent="0.35">
      <c r="B109" s="426"/>
      <c r="C109" s="423"/>
      <c r="D109" s="423"/>
      <c r="E109" s="423"/>
      <c r="F109" s="423"/>
      <c r="G109" s="423"/>
      <c r="H109" s="428" t="s">
        <v>986</v>
      </c>
      <c r="I109" s="621"/>
      <c r="J109" s="621"/>
      <c r="K109" s="621"/>
      <c r="L109" s="621"/>
      <c r="M109" s="621"/>
      <c r="N109" s="621"/>
    </row>
    <row r="110" spans="2:14" ht="15" customHeight="1" x14ac:dyDescent="0.35">
      <c r="B110" s="426"/>
      <c r="C110" s="423"/>
      <c r="D110" s="423"/>
      <c r="E110" s="423"/>
      <c r="F110" s="423"/>
      <c r="G110" s="423"/>
      <c r="H110" s="428" t="s">
        <v>987</v>
      </c>
      <c r="I110" s="621"/>
      <c r="J110" s="621"/>
      <c r="K110" s="621"/>
      <c r="L110" s="621"/>
      <c r="M110" s="621"/>
      <c r="N110" s="621"/>
    </row>
    <row r="111" spans="2:14" ht="15" customHeight="1" x14ac:dyDescent="0.35">
      <c r="B111" s="426"/>
      <c r="C111" s="423"/>
      <c r="D111" s="423"/>
      <c r="E111" s="423"/>
      <c r="F111" s="423"/>
      <c r="G111" s="423"/>
      <c r="H111" s="428" t="s">
        <v>988</v>
      </c>
      <c r="I111" s="617"/>
      <c r="J111" s="617"/>
      <c r="K111" s="617"/>
      <c r="L111" s="617"/>
      <c r="M111" s="617"/>
      <c r="N111" s="617"/>
    </row>
    <row r="112" spans="2:14" ht="15" customHeight="1" x14ac:dyDescent="0.35">
      <c r="B112" s="426"/>
      <c r="C112" s="423"/>
      <c r="D112" s="423"/>
      <c r="E112" s="423"/>
      <c r="F112" s="423"/>
      <c r="G112" s="423"/>
      <c r="H112" s="428" t="s">
        <v>509</v>
      </c>
      <c r="I112" s="603"/>
      <c r="J112" s="603"/>
      <c r="K112" s="603"/>
      <c r="L112" s="603"/>
      <c r="M112" s="603"/>
      <c r="N112" s="603"/>
    </row>
    <row r="113" spans="2:14" ht="15" customHeight="1" x14ac:dyDescent="0.35">
      <c r="B113" s="426"/>
      <c r="C113" s="423"/>
      <c r="D113" s="423"/>
      <c r="E113" s="423"/>
      <c r="F113" s="423"/>
      <c r="G113" s="423"/>
      <c r="H113" s="428" t="s">
        <v>510</v>
      </c>
      <c r="I113" s="281"/>
      <c r="J113" s="281"/>
      <c r="K113" s="281"/>
      <c r="L113" s="281"/>
      <c r="M113" s="281"/>
      <c r="N113" s="281"/>
    </row>
    <row r="114" spans="2:14" ht="15" customHeight="1" x14ac:dyDescent="0.35">
      <c r="B114" s="432" t="s">
        <v>979</v>
      </c>
      <c r="C114" s="433"/>
      <c r="D114" s="433"/>
      <c r="E114" s="433"/>
      <c r="F114" s="433"/>
      <c r="G114" s="433"/>
      <c r="H114" s="434"/>
      <c r="I114" s="433" t="s">
        <v>1001</v>
      </c>
      <c r="J114" s="433"/>
      <c r="K114" s="433"/>
      <c r="L114" s="433"/>
      <c r="M114" s="433"/>
      <c r="N114" s="434"/>
    </row>
    <row r="115" spans="2:14" ht="15" customHeight="1" x14ac:dyDescent="0.35">
      <c r="B115" s="419"/>
      <c r="C115" s="470" t="s">
        <v>109</v>
      </c>
      <c r="D115" s="470"/>
      <c r="E115" s="471"/>
      <c r="F115" s="421" t="s">
        <v>20</v>
      </c>
      <c r="G115" s="421" t="s">
        <v>110</v>
      </c>
      <c r="H115" s="421" t="s">
        <v>978</v>
      </c>
      <c r="I115" s="421" t="s">
        <v>893</v>
      </c>
      <c r="J115" s="421" t="s">
        <v>894</v>
      </c>
      <c r="K115" s="421" t="s">
        <v>895</v>
      </c>
      <c r="L115" s="421" t="s">
        <v>896</v>
      </c>
      <c r="M115" s="421" t="s">
        <v>897</v>
      </c>
      <c r="N115" s="421" t="s">
        <v>898</v>
      </c>
    </row>
    <row r="116" spans="2:14" ht="15" customHeight="1" x14ac:dyDescent="0.35">
      <c r="B116" s="422">
        <v>1</v>
      </c>
      <c r="C116" s="620"/>
      <c r="D116" s="668"/>
      <c r="E116" s="664"/>
      <c r="F116" s="614"/>
      <c r="G116" s="615"/>
      <c r="H116" s="612">
        <f t="shared" ref="H116:H125" si="5">IF(ISERR(SMALL(I116:N116,1)),0,SMALL(I116:N116,1))</f>
        <v>0</v>
      </c>
      <c r="I116" s="613"/>
      <c r="J116" s="613"/>
      <c r="K116" s="613"/>
      <c r="L116" s="613"/>
      <c r="M116" s="613"/>
      <c r="N116" s="613"/>
    </row>
    <row r="117" spans="2:14" ht="15" customHeight="1" x14ac:dyDescent="0.35">
      <c r="B117" s="422">
        <v>2</v>
      </c>
      <c r="C117" s="620"/>
      <c r="D117" s="668"/>
      <c r="E117" s="664"/>
      <c r="F117" s="614"/>
      <c r="G117" s="615"/>
      <c r="H117" s="612">
        <f t="shared" si="5"/>
        <v>0</v>
      </c>
      <c r="I117" s="613"/>
      <c r="J117" s="613"/>
      <c r="K117" s="613"/>
      <c r="L117" s="613"/>
      <c r="M117" s="613"/>
      <c r="N117" s="613"/>
    </row>
    <row r="118" spans="2:14" ht="15" customHeight="1" x14ac:dyDescent="0.35">
      <c r="B118" s="422">
        <v>3</v>
      </c>
      <c r="C118" s="620"/>
      <c r="D118" s="668"/>
      <c r="E118" s="664"/>
      <c r="F118" s="614"/>
      <c r="G118" s="615"/>
      <c r="H118" s="612">
        <f t="shared" si="5"/>
        <v>0</v>
      </c>
      <c r="I118" s="613"/>
      <c r="J118" s="613"/>
      <c r="K118" s="613"/>
      <c r="L118" s="613"/>
      <c r="M118" s="613"/>
      <c r="N118" s="613"/>
    </row>
    <row r="119" spans="2:14" ht="15" customHeight="1" x14ac:dyDescent="0.35">
      <c r="B119" s="422">
        <v>4</v>
      </c>
      <c r="C119" s="620"/>
      <c r="D119" s="668"/>
      <c r="E119" s="664"/>
      <c r="F119" s="614"/>
      <c r="G119" s="615"/>
      <c r="H119" s="612">
        <f t="shared" si="5"/>
        <v>0</v>
      </c>
      <c r="I119" s="613"/>
      <c r="J119" s="613"/>
      <c r="K119" s="613"/>
      <c r="L119" s="613"/>
      <c r="M119" s="613"/>
      <c r="N119" s="613"/>
    </row>
    <row r="120" spans="2:14" ht="15" customHeight="1" x14ac:dyDescent="0.35">
      <c r="B120" s="422">
        <v>5</v>
      </c>
      <c r="C120" s="620"/>
      <c r="D120" s="668"/>
      <c r="E120" s="664"/>
      <c r="F120" s="614"/>
      <c r="G120" s="615"/>
      <c r="H120" s="612">
        <f t="shared" ref="H120:H124" si="6">IF(ISERR(SMALL(I120:N120,1)),0,SMALL(I120:N120,1))</f>
        <v>0</v>
      </c>
      <c r="I120" s="613"/>
      <c r="J120" s="613"/>
      <c r="K120" s="613"/>
      <c r="L120" s="613"/>
      <c r="M120" s="613"/>
      <c r="N120" s="613"/>
    </row>
    <row r="121" spans="2:14" ht="15" customHeight="1" x14ac:dyDescent="0.35">
      <c r="B121" s="422">
        <v>6</v>
      </c>
      <c r="C121" s="620"/>
      <c r="D121" s="668"/>
      <c r="E121" s="664"/>
      <c r="F121" s="614"/>
      <c r="G121" s="615"/>
      <c r="H121" s="612">
        <f t="shared" si="6"/>
        <v>0</v>
      </c>
      <c r="I121" s="613"/>
      <c r="J121" s="613"/>
      <c r="K121" s="613"/>
      <c r="L121" s="613"/>
      <c r="M121" s="613"/>
      <c r="N121" s="613"/>
    </row>
    <row r="122" spans="2:14" ht="15" customHeight="1" x14ac:dyDescent="0.35">
      <c r="B122" s="422">
        <v>7</v>
      </c>
      <c r="C122" s="620"/>
      <c r="D122" s="668"/>
      <c r="E122" s="664"/>
      <c r="F122" s="614"/>
      <c r="G122" s="615"/>
      <c r="H122" s="612">
        <f t="shared" si="6"/>
        <v>0</v>
      </c>
      <c r="I122" s="613"/>
      <c r="J122" s="613"/>
      <c r="K122" s="613"/>
      <c r="L122" s="613"/>
      <c r="M122" s="613"/>
      <c r="N122" s="613"/>
    </row>
    <row r="123" spans="2:14" ht="15" customHeight="1" x14ac:dyDescent="0.35">
      <c r="B123" s="422">
        <v>8</v>
      </c>
      <c r="C123" s="620"/>
      <c r="D123" s="668"/>
      <c r="E123" s="664"/>
      <c r="F123" s="614"/>
      <c r="G123" s="615"/>
      <c r="H123" s="612">
        <f t="shared" si="6"/>
        <v>0</v>
      </c>
      <c r="I123" s="613"/>
      <c r="J123" s="613"/>
      <c r="K123" s="613"/>
      <c r="L123" s="613"/>
      <c r="M123" s="613"/>
      <c r="N123" s="613"/>
    </row>
    <row r="124" spans="2:14" ht="15" customHeight="1" x14ac:dyDescent="0.35">
      <c r="B124" s="422">
        <v>9</v>
      </c>
      <c r="C124" s="620"/>
      <c r="D124" s="668"/>
      <c r="E124" s="664"/>
      <c r="F124" s="614"/>
      <c r="G124" s="615"/>
      <c r="H124" s="612">
        <f t="shared" si="6"/>
        <v>0</v>
      </c>
      <c r="I124" s="613"/>
      <c r="J124" s="613"/>
      <c r="K124" s="613"/>
      <c r="L124" s="613"/>
      <c r="M124" s="613"/>
      <c r="N124" s="613"/>
    </row>
    <row r="125" spans="2:14" ht="15" customHeight="1" x14ac:dyDescent="0.35">
      <c r="B125" s="422">
        <v>10</v>
      </c>
      <c r="C125" s="620"/>
      <c r="D125" s="668"/>
      <c r="E125" s="664"/>
      <c r="F125" s="614"/>
      <c r="G125" s="615"/>
      <c r="H125" s="612">
        <f t="shared" si="5"/>
        <v>0</v>
      </c>
      <c r="I125" s="613"/>
      <c r="J125" s="613"/>
      <c r="K125" s="613"/>
      <c r="L125" s="613"/>
      <c r="M125" s="613"/>
      <c r="N125" s="613"/>
    </row>
    <row r="126" spans="2:14" ht="15" customHeight="1" x14ac:dyDescent="0.35">
      <c r="B126" s="429" t="s">
        <v>989</v>
      </c>
      <c r="C126" s="430"/>
      <c r="D126" s="430"/>
      <c r="E126" s="430"/>
      <c r="F126" s="430"/>
      <c r="G126" s="430"/>
      <c r="H126" s="430"/>
      <c r="I126" s="430"/>
      <c r="J126" s="430"/>
      <c r="K126" s="430"/>
      <c r="L126" s="430"/>
      <c r="M126" s="430"/>
      <c r="N126" s="431"/>
    </row>
    <row r="127" spans="2:14" ht="15" customHeight="1" x14ac:dyDescent="0.35">
      <c r="B127" s="426"/>
      <c r="C127" s="423"/>
      <c r="D127" s="423"/>
      <c r="E127" s="423"/>
      <c r="F127" s="423"/>
      <c r="G127" s="423"/>
      <c r="H127" s="428" t="s">
        <v>984</v>
      </c>
      <c r="I127" s="617"/>
      <c r="J127" s="617"/>
      <c r="K127" s="617"/>
      <c r="L127" s="617"/>
      <c r="M127" s="617"/>
      <c r="N127" s="617"/>
    </row>
    <row r="128" spans="2:14" ht="15" customHeight="1" x14ac:dyDescent="0.35">
      <c r="B128" s="426"/>
      <c r="C128" s="423"/>
      <c r="D128" s="423"/>
      <c r="E128" s="423"/>
      <c r="F128" s="423"/>
      <c r="G128" s="423"/>
      <c r="H128" s="428" t="s">
        <v>985</v>
      </c>
      <c r="I128" s="604"/>
      <c r="J128" s="604"/>
      <c r="K128" s="604"/>
      <c r="L128" s="604"/>
      <c r="M128" s="604"/>
      <c r="N128" s="604"/>
    </row>
    <row r="129" spans="2:16" ht="15" customHeight="1" x14ac:dyDescent="0.35">
      <c r="B129" s="426"/>
      <c r="C129" s="423"/>
      <c r="D129" s="423"/>
      <c r="E129" s="423"/>
      <c r="F129" s="423"/>
      <c r="G129" s="423"/>
      <c r="H129" s="428" t="s">
        <v>986</v>
      </c>
      <c r="I129" s="621"/>
      <c r="J129" s="621"/>
      <c r="K129" s="621"/>
      <c r="L129" s="621"/>
      <c r="M129" s="621"/>
      <c r="N129" s="621"/>
    </row>
    <row r="130" spans="2:16" ht="15" customHeight="1" x14ac:dyDescent="0.35">
      <c r="B130" s="426"/>
      <c r="C130" s="423"/>
      <c r="D130" s="423"/>
      <c r="E130" s="423"/>
      <c r="F130" s="423"/>
      <c r="G130" s="423"/>
      <c r="H130" s="428" t="s">
        <v>987</v>
      </c>
      <c r="I130" s="621"/>
      <c r="J130" s="621"/>
      <c r="K130" s="621"/>
      <c r="L130" s="621"/>
      <c r="M130" s="621"/>
      <c r="N130" s="621"/>
    </row>
    <row r="131" spans="2:16" ht="15" customHeight="1" x14ac:dyDescent="0.35">
      <c r="B131" s="426"/>
      <c r="C131" s="423"/>
      <c r="D131" s="423"/>
      <c r="E131" s="423"/>
      <c r="F131" s="423"/>
      <c r="G131" s="423"/>
      <c r="H131" s="428" t="s">
        <v>988</v>
      </c>
      <c r="I131" s="617"/>
      <c r="J131" s="617"/>
      <c r="K131" s="617"/>
      <c r="L131" s="617"/>
      <c r="M131" s="617"/>
      <c r="N131" s="617"/>
    </row>
    <row r="132" spans="2:16" ht="15" customHeight="1" x14ac:dyDescent="0.35">
      <c r="B132" s="426"/>
      <c r="C132" s="423"/>
      <c r="D132" s="423"/>
      <c r="E132" s="423"/>
      <c r="F132" s="423"/>
      <c r="G132" s="423"/>
      <c r="H132" s="428" t="s">
        <v>509</v>
      </c>
      <c r="I132" s="603"/>
      <c r="J132" s="603"/>
      <c r="K132" s="603"/>
      <c r="L132" s="603"/>
      <c r="M132" s="603"/>
      <c r="N132" s="603"/>
    </row>
    <row r="133" spans="2:16" ht="15" customHeight="1" x14ac:dyDescent="0.35">
      <c r="B133" s="426"/>
      <c r="C133" s="423"/>
      <c r="D133" s="423"/>
      <c r="E133" s="423"/>
      <c r="F133" s="423"/>
      <c r="G133" s="423"/>
      <c r="H133" s="428" t="s">
        <v>510</v>
      </c>
      <c r="I133" s="281"/>
      <c r="J133" s="281"/>
      <c r="K133" s="281"/>
      <c r="L133" s="281"/>
      <c r="M133" s="281"/>
      <c r="N133" s="281"/>
    </row>
    <row r="134" spans="2:16" ht="15" customHeight="1" x14ac:dyDescent="0.35">
      <c r="B134" s="310" t="s">
        <v>410</v>
      </c>
      <c r="C134" s="311"/>
      <c r="D134" s="311"/>
      <c r="E134" s="311"/>
      <c r="F134" s="311"/>
      <c r="G134" s="311"/>
      <c r="H134" s="311"/>
      <c r="I134" s="311"/>
      <c r="J134" s="311"/>
      <c r="K134" s="311"/>
      <c r="L134" s="311"/>
      <c r="M134" s="311"/>
      <c r="N134" s="312"/>
      <c r="O134" s="239"/>
      <c r="P134" s="240"/>
    </row>
    <row r="135" spans="2:16" ht="15" customHeight="1" x14ac:dyDescent="0.35">
      <c r="B135" s="432" t="s">
        <v>980</v>
      </c>
      <c r="C135" s="433"/>
      <c r="D135" s="433"/>
      <c r="E135" s="433"/>
      <c r="F135" s="433"/>
      <c r="G135" s="433"/>
      <c r="H135" s="434"/>
      <c r="I135" s="433" t="s">
        <v>1001</v>
      </c>
      <c r="J135" s="433"/>
      <c r="K135" s="433"/>
      <c r="L135" s="433"/>
      <c r="M135" s="433"/>
      <c r="N135" s="434"/>
    </row>
    <row r="136" spans="2:16" ht="15" customHeight="1" x14ac:dyDescent="0.35">
      <c r="B136" s="419"/>
      <c r="C136" s="470" t="s">
        <v>94</v>
      </c>
      <c r="D136" s="470"/>
      <c r="E136" s="470"/>
      <c r="F136" s="471"/>
      <c r="G136" s="421" t="s">
        <v>20</v>
      </c>
      <c r="H136" s="421" t="s">
        <v>978</v>
      </c>
      <c r="I136" s="421" t="s">
        <v>893</v>
      </c>
      <c r="J136" s="421" t="s">
        <v>894</v>
      </c>
      <c r="K136" s="421" t="s">
        <v>895</v>
      </c>
      <c r="L136" s="421" t="s">
        <v>896</v>
      </c>
      <c r="M136" s="421" t="s">
        <v>897</v>
      </c>
      <c r="N136" s="421" t="s">
        <v>898</v>
      </c>
    </row>
    <row r="137" spans="2:16" ht="15" customHeight="1" x14ac:dyDescent="0.35">
      <c r="B137" s="422">
        <v>1</v>
      </c>
      <c r="C137" s="620"/>
      <c r="D137" s="665"/>
      <c r="E137" s="665"/>
      <c r="F137" s="626"/>
      <c r="G137" s="614"/>
      <c r="H137" s="612">
        <f t="shared" ref="H137:H146" si="7">IF(ISERR(SMALL(I137:N137,1)),0,SMALL(I137:N137,1))</f>
        <v>0</v>
      </c>
      <c r="I137" s="613"/>
      <c r="J137" s="613"/>
      <c r="K137" s="613"/>
      <c r="L137" s="613"/>
      <c r="M137" s="613"/>
      <c r="N137" s="613"/>
    </row>
    <row r="138" spans="2:16" ht="15" customHeight="1" x14ac:dyDescent="0.35">
      <c r="B138" s="422">
        <v>2</v>
      </c>
      <c r="C138" s="620"/>
      <c r="D138" s="666"/>
      <c r="E138" s="666"/>
      <c r="F138" s="627"/>
      <c r="G138" s="614"/>
      <c r="H138" s="612">
        <f t="shared" si="7"/>
        <v>0</v>
      </c>
      <c r="I138" s="613"/>
      <c r="J138" s="613"/>
      <c r="K138" s="613"/>
      <c r="L138" s="613"/>
      <c r="M138" s="613"/>
      <c r="N138" s="613"/>
    </row>
    <row r="139" spans="2:16" ht="15" customHeight="1" x14ac:dyDescent="0.35">
      <c r="B139" s="422">
        <v>3</v>
      </c>
      <c r="C139" s="620"/>
      <c r="D139" s="666"/>
      <c r="E139" s="666"/>
      <c r="F139" s="627"/>
      <c r="G139" s="614"/>
      <c r="H139" s="612">
        <f t="shared" si="7"/>
        <v>0</v>
      </c>
      <c r="I139" s="613"/>
      <c r="J139" s="613"/>
      <c r="K139" s="613"/>
      <c r="L139" s="613"/>
      <c r="M139" s="613"/>
      <c r="N139" s="613"/>
    </row>
    <row r="140" spans="2:16" ht="15" customHeight="1" x14ac:dyDescent="0.35">
      <c r="B140" s="422">
        <v>4</v>
      </c>
      <c r="C140" s="620"/>
      <c r="D140" s="666"/>
      <c r="E140" s="666"/>
      <c r="F140" s="627"/>
      <c r="G140" s="614"/>
      <c r="H140" s="612">
        <f t="shared" si="7"/>
        <v>0</v>
      </c>
      <c r="I140" s="613"/>
      <c r="J140" s="613"/>
      <c r="K140" s="613"/>
      <c r="L140" s="613"/>
      <c r="M140" s="613"/>
      <c r="N140" s="613"/>
    </row>
    <row r="141" spans="2:16" ht="15" customHeight="1" x14ac:dyDescent="0.35">
      <c r="B141" s="422">
        <v>5</v>
      </c>
      <c r="C141" s="620"/>
      <c r="D141" s="666"/>
      <c r="E141" s="666"/>
      <c r="F141" s="627"/>
      <c r="G141" s="614"/>
      <c r="H141" s="612">
        <f t="shared" ref="H141:H142" si="8">IF(ISERR(SMALL(I141:N141,1)),0,SMALL(I141:N141,1))</f>
        <v>0</v>
      </c>
      <c r="I141" s="613"/>
      <c r="J141" s="613"/>
      <c r="K141" s="613"/>
      <c r="L141" s="613"/>
      <c r="M141" s="613"/>
      <c r="N141" s="613"/>
    </row>
    <row r="142" spans="2:16" ht="15" customHeight="1" x14ac:dyDescent="0.35">
      <c r="B142" s="422">
        <v>6</v>
      </c>
      <c r="C142" s="620"/>
      <c r="D142" s="666"/>
      <c r="E142" s="666"/>
      <c r="F142" s="627"/>
      <c r="G142" s="614"/>
      <c r="H142" s="612">
        <f t="shared" si="8"/>
        <v>0</v>
      </c>
      <c r="I142" s="613"/>
      <c r="J142" s="613"/>
      <c r="K142" s="613"/>
      <c r="L142" s="613"/>
      <c r="M142" s="613"/>
      <c r="N142" s="613"/>
    </row>
    <row r="143" spans="2:16" ht="15" customHeight="1" x14ac:dyDescent="0.35">
      <c r="B143" s="422">
        <v>7</v>
      </c>
      <c r="C143" s="620"/>
      <c r="D143" s="666"/>
      <c r="E143" s="666"/>
      <c r="F143" s="627"/>
      <c r="G143" s="614"/>
      <c r="H143" s="612">
        <f t="shared" ref="H143:H145" si="9">IF(ISERR(SMALL(I143:N143,1)),0,SMALL(I143:N143,1))</f>
        <v>0</v>
      </c>
      <c r="I143" s="613"/>
      <c r="J143" s="613"/>
      <c r="K143" s="613"/>
      <c r="L143" s="613"/>
      <c r="M143" s="613"/>
      <c r="N143" s="613"/>
    </row>
    <row r="144" spans="2:16" ht="15" customHeight="1" x14ac:dyDescent="0.35">
      <c r="B144" s="422">
        <v>8</v>
      </c>
      <c r="C144" s="620"/>
      <c r="D144" s="666"/>
      <c r="E144" s="666"/>
      <c r="F144" s="627"/>
      <c r="G144" s="614"/>
      <c r="H144" s="612">
        <f t="shared" si="9"/>
        <v>0</v>
      </c>
      <c r="I144" s="613"/>
      <c r="J144" s="613"/>
      <c r="K144" s="613"/>
      <c r="L144" s="613"/>
      <c r="M144" s="613"/>
      <c r="N144" s="613"/>
    </row>
    <row r="145" spans="2:14" ht="15" customHeight="1" x14ac:dyDescent="0.35">
      <c r="B145" s="422">
        <v>9</v>
      </c>
      <c r="C145" s="620"/>
      <c r="D145" s="666"/>
      <c r="E145" s="666"/>
      <c r="F145" s="627"/>
      <c r="G145" s="614"/>
      <c r="H145" s="612">
        <f t="shared" si="9"/>
        <v>0</v>
      </c>
      <c r="I145" s="613"/>
      <c r="J145" s="613"/>
      <c r="K145" s="613"/>
      <c r="L145" s="613"/>
      <c r="M145" s="613"/>
      <c r="N145" s="613"/>
    </row>
    <row r="146" spans="2:14" ht="15" customHeight="1" x14ac:dyDescent="0.35">
      <c r="B146" s="422">
        <v>10</v>
      </c>
      <c r="C146" s="620"/>
      <c r="D146" s="666"/>
      <c r="E146" s="666"/>
      <c r="F146" s="627"/>
      <c r="G146" s="614"/>
      <c r="H146" s="612">
        <f t="shared" si="7"/>
        <v>0</v>
      </c>
      <c r="I146" s="613"/>
      <c r="J146" s="613"/>
      <c r="K146" s="613"/>
      <c r="L146" s="613"/>
      <c r="M146" s="613"/>
      <c r="N146" s="613"/>
    </row>
    <row r="147" spans="2:14" ht="15" customHeight="1" x14ac:dyDescent="0.35">
      <c r="B147" s="429" t="s">
        <v>989</v>
      </c>
      <c r="C147" s="43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1"/>
    </row>
    <row r="148" spans="2:14" ht="15" customHeight="1" x14ac:dyDescent="0.35">
      <c r="B148" s="426"/>
      <c r="C148" s="423"/>
      <c r="D148" s="423"/>
      <c r="E148" s="423"/>
      <c r="F148" s="423"/>
      <c r="G148" s="423"/>
      <c r="H148" s="428" t="s">
        <v>984</v>
      </c>
      <c r="I148" s="617"/>
      <c r="J148" s="617"/>
      <c r="K148" s="617"/>
      <c r="L148" s="617"/>
      <c r="M148" s="617"/>
      <c r="N148" s="617"/>
    </row>
    <row r="149" spans="2:14" ht="15" customHeight="1" x14ac:dyDescent="0.35">
      <c r="B149" s="426"/>
      <c r="C149" s="423"/>
      <c r="D149" s="423"/>
      <c r="E149" s="423"/>
      <c r="F149" s="423"/>
      <c r="G149" s="423"/>
      <c r="H149" s="428" t="s">
        <v>985</v>
      </c>
      <c r="I149" s="604"/>
      <c r="J149" s="604"/>
      <c r="K149" s="604"/>
      <c r="L149" s="604"/>
      <c r="M149" s="604"/>
      <c r="N149" s="604"/>
    </row>
    <row r="150" spans="2:14" ht="15" customHeight="1" x14ac:dyDescent="0.35">
      <c r="B150" s="426"/>
      <c r="C150" s="423"/>
      <c r="D150" s="423"/>
      <c r="E150" s="423"/>
      <c r="F150" s="423"/>
      <c r="G150" s="423"/>
      <c r="H150" s="428" t="s">
        <v>986</v>
      </c>
      <c r="I150" s="621"/>
      <c r="J150" s="621"/>
      <c r="K150" s="621"/>
      <c r="L150" s="621"/>
      <c r="M150" s="621"/>
      <c r="N150" s="621"/>
    </row>
    <row r="151" spans="2:14" ht="15" customHeight="1" x14ac:dyDescent="0.35">
      <c r="B151" s="426"/>
      <c r="C151" s="423"/>
      <c r="D151" s="423"/>
      <c r="E151" s="423"/>
      <c r="F151" s="423"/>
      <c r="G151" s="423"/>
      <c r="H151" s="428" t="s">
        <v>987</v>
      </c>
      <c r="I151" s="621"/>
      <c r="J151" s="621"/>
      <c r="K151" s="621"/>
      <c r="L151" s="621"/>
      <c r="M151" s="621"/>
      <c r="N151" s="621"/>
    </row>
    <row r="152" spans="2:14" ht="15" customHeight="1" x14ac:dyDescent="0.35">
      <c r="B152" s="426"/>
      <c r="C152" s="423"/>
      <c r="D152" s="423"/>
      <c r="E152" s="423"/>
      <c r="F152" s="423"/>
      <c r="G152" s="423"/>
      <c r="H152" s="428" t="s">
        <v>988</v>
      </c>
      <c r="I152" s="617"/>
      <c r="J152" s="617"/>
      <c r="K152" s="617"/>
      <c r="L152" s="617"/>
      <c r="M152" s="617"/>
      <c r="N152" s="617"/>
    </row>
    <row r="153" spans="2:14" ht="15" customHeight="1" x14ac:dyDescent="0.35">
      <c r="B153" s="426"/>
      <c r="C153" s="423"/>
      <c r="D153" s="423"/>
      <c r="E153" s="423"/>
      <c r="F153" s="423"/>
      <c r="G153" s="423"/>
      <c r="H153" s="428" t="s">
        <v>509</v>
      </c>
      <c r="I153" s="603"/>
      <c r="J153" s="603"/>
      <c r="K153" s="603"/>
      <c r="L153" s="603"/>
      <c r="M153" s="603"/>
      <c r="N153" s="603"/>
    </row>
    <row r="154" spans="2:14" ht="15" customHeight="1" x14ac:dyDescent="0.35">
      <c r="B154" s="426"/>
      <c r="C154" s="423"/>
      <c r="D154" s="423"/>
      <c r="E154" s="423"/>
      <c r="F154" s="423"/>
      <c r="G154" s="423"/>
      <c r="H154" s="428" t="s">
        <v>510</v>
      </c>
      <c r="I154" s="281"/>
      <c r="J154" s="281"/>
      <c r="K154" s="281"/>
      <c r="L154" s="281"/>
      <c r="M154" s="281"/>
      <c r="N154" s="281"/>
    </row>
    <row r="155" spans="2:14" ht="15" customHeight="1" x14ac:dyDescent="0.35">
      <c r="B155" s="432" t="s">
        <v>981</v>
      </c>
      <c r="C155" s="433"/>
      <c r="D155" s="433"/>
      <c r="E155" s="433"/>
      <c r="F155" s="433"/>
      <c r="G155" s="433"/>
      <c r="H155" s="434"/>
      <c r="I155" s="433" t="s">
        <v>1001</v>
      </c>
      <c r="J155" s="433"/>
      <c r="K155" s="433"/>
      <c r="L155" s="433"/>
      <c r="M155" s="433"/>
      <c r="N155" s="434"/>
    </row>
    <row r="156" spans="2:14" ht="15" customHeight="1" x14ac:dyDescent="0.35">
      <c r="B156" s="419"/>
      <c r="C156" s="470" t="s">
        <v>91</v>
      </c>
      <c r="D156" s="470"/>
      <c r="E156" s="470"/>
      <c r="F156" s="471"/>
      <c r="G156" s="421" t="s">
        <v>20</v>
      </c>
      <c r="H156" s="421" t="s">
        <v>978</v>
      </c>
      <c r="I156" s="421" t="s">
        <v>893</v>
      </c>
      <c r="J156" s="421" t="s">
        <v>894</v>
      </c>
      <c r="K156" s="421" t="s">
        <v>895</v>
      </c>
      <c r="L156" s="421" t="s">
        <v>896</v>
      </c>
      <c r="M156" s="421" t="s">
        <v>897</v>
      </c>
      <c r="N156" s="421" t="s">
        <v>898</v>
      </c>
    </row>
    <row r="157" spans="2:14" ht="15" customHeight="1" x14ac:dyDescent="0.35">
      <c r="B157" s="422">
        <v>1</v>
      </c>
      <c r="C157" s="620"/>
      <c r="D157" s="665"/>
      <c r="E157" s="665"/>
      <c r="F157" s="626"/>
      <c r="G157" s="614"/>
      <c r="H157" s="612">
        <f t="shared" ref="H157:H161" si="10">IF(ISERR(SMALL(I157:N157,1)),0,SMALL(I157:N157,1))</f>
        <v>0</v>
      </c>
      <c r="I157" s="613"/>
      <c r="J157" s="613"/>
      <c r="K157" s="613"/>
      <c r="L157" s="613"/>
      <c r="M157" s="613"/>
      <c r="N157" s="613"/>
    </row>
    <row r="158" spans="2:14" ht="15" customHeight="1" x14ac:dyDescent="0.35">
      <c r="B158" s="422">
        <v>2</v>
      </c>
      <c r="C158" s="620"/>
      <c r="D158" s="666"/>
      <c r="E158" s="666"/>
      <c r="F158" s="627"/>
      <c r="G158" s="614"/>
      <c r="H158" s="612">
        <f t="shared" si="10"/>
        <v>0</v>
      </c>
      <c r="I158" s="613"/>
      <c r="J158" s="613"/>
      <c r="K158" s="613"/>
      <c r="L158" s="613"/>
      <c r="M158" s="613"/>
      <c r="N158" s="613"/>
    </row>
    <row r="159" spans="2:14" ht="15" customHeight="1" x14ac:dyDescent="0.35">
      <c r="B159" s="422">
        <v>3</v>
      </c>
      <c r="C159" s="620"/>
      <c r="D159" s="666"/>
      <c r="E159" s="666"/>
      <c r="F159" s="627"/>
      <c r="G159" s="614"/>
      <c r="H159" s="612">
        <f t="shared" si="10"/>
        <v>0</v>
      </c>
      <c r="I159" s="613"/>
      <c r="J159" s="613"/>
      <c r="K159" s="613"/>
      <c r="L159" s="613"/>
      <c r="M159" s="613"/>
      <c r="N159" s="613"/>
    </row>
    <row r="160" spans="2:14" ht="15" customHeight="1" x14ac:dyDescent="0.35">
      <c r="B160" s="422">
        <v>4</v>
      </c>
      <c r="C160" s="620"/>
      <c r="D160" s="666"/>
      <c r="E160" s="666"/>
      <c r="F160" s="627"/>
      <c r="G160" s="614"/>
      <c r="H160" s="612">
        <f t="shared" si="10"/>
        <v>0</v>
      </c>
      <c r="I160" s="613"/>
      <c r="J160" s="613"/>
      <c r="K160" s="613"/>
      <c r="L160" s="613"/>
      <c r="M160" s="613"/>
      <c r="N160" s="613"/>
    </row>
    <row r="161" spans="2:14" ht="15" customHeight="1" x14ac:dyDescent="0.35">
      <c r="B161" s="422">
        <v>5</v>
      </c>
      <c r="C161" s="620"/>
      <c r="D161" s="666"/>
      <c r="E161" s="666"/>
      <c r="F161" s="627"/>
      <c r="G161" s="614"/>
      <c r="H161" s="612">
        <f t="shared" si="10"/>
        <v>0</v>
      </c>
      <c r="I161" s="613"/>
      <c r="J161" s="613"/>
      <c r="K161" s="613"/>
      <c r="L161" s="613"/>
      <c r="M161" s="613"/>
      <c r="N161" s="613"/>
    </row>
    <row r="162" spans="2:14" ht="15" customHeight="1" x14ac:dyDescent="0.35">
      <c r="B162" s="429" t="s">
        <v>989</v>
      </c>
      <c r="C162" s="430"/>
      <c r="D162" s="430"/>
      <c r="E162" s="430"/>
      <c r="F162" s="430"/>
      <c r="G162" s="430"/>
      <c r="H162" s="430"/>
      <c r="I162" s="430"/>
      <c r="J162" s="430"/>
      <c r="K162" s="430"/>
      <c r="L162" s="430"/>
      <c r="M162" s="430"/>
      <c r="N162" s="431"/>
    </row>
    <row r="163" spans="2:14" ht="15" customHeight="1" x14ac:dyDescent="0.35">
      <c r="B163" s="426"/>
      <c r="C163" s="423"/>
      <c r="D163" s="423"/>
      <c r="E163" s="423"/>
      <c r="F163" s="423"/>
      <c r="G163" s="423"/>
      <c r="H163" s="428" t="s">
        <v>984</v>
      </c>
      <c r="I163" s="617"/>
      <c r="J163" s="617"/>
      <c r="K163" s="617"/>
      <c r="L163" s="617"/>
      <c r="M163" s="617"/>
      <c r="N163" s="617"/>
    </row>
    <row r="164" spans="2:14" ht="15" customHeight="1" x14ac:dyDescent="0.35">
      <c r="B164" s="426"/>
      <c r="C164" s="423"/>
      <c r="D164" s="423"/>
      <c r="E164" s="423"/>
      <c r="F164" s="423"/>
      <c r="G164" s="423"/>
      <c r="H164" s="428" t="s">
        <v>985</v>
      </c>
      <c r="I164" s="604"/>
      <c r="J164" s="604"/>
      <c r="K164" s="604"/>
      <c r="L164" s="604"/>
      <c r="M164" s="604"/>
      <c r="N164" s="604"/>
    </row>
    <row r="165" spans="2:14" ht="15" customHeight="1" x14ac:dyDescent="0.35">
      <c r="B165" s="426"/>
      <c r="C165" s="423"/>
      <c r="D165" s="423"/>
      <c r="E165" s="423"/>
      <c r="F165" s="423"/>
      <c r="G165" s="423"/>
      <c r="H165" s="428" t="s">
        <v>986</v>
      </c>
      <c r="I165" s="621"/>
      <c r="J165" s="621"/>
      <c r="K165" s="621"/>
      <c r="L165" s="621"/>
      <c r="M165" s="621"/>
      <c r="N165" s="621"/>
    </row>
    <row r="166" spans="2:14" ht="15" customHeight="1" x14ac:dyDescent="0.35">
      <c r="B166" s="426"/>
      <c r="C166" s="423"/>
      <c r="D166" s="423"/>
      <c r="E166" s="423"/>
      <c r="F166" s="423"/>
      <c r="G166" s="423"/>
      <c r="H166" s="428" t="s">
        <v>987</v>
      </c>
      <c r="I166" s="621"/>
      <c r="J166" s="621"/>
      <c r="K166" s="621"/>
      <c r="L166" s="621"/>
      <c r="M166" s="621"/>
      <c r="N166" s="621"/>
    </row>
    <row r="167" spans="2:14" ht="15" customHeight="1" x14ac:dyDescent="0.35">
      <c r="B167" s="426"/>
      <c r="C167" s="423"/>
      <c r="D167" s="423"/>
      <c r="E167" s="423"/>
      <c r="F167" s="423"/>
      <c r="G167" s="423"/>
      <c r="H167" s="428" t="s">
        <v>988</v>
      </c>
      <c r="I167" s="617"/>
      <c r="J167" s="617"/>
      <c r="K167" s="617"/>
      <c r="L167" s="617"/>
      <c r="M167" s="617"/>
      <c r="N167" s="617"/>
    </row>
    <row r="168" spans="2:14" ht="15" customHeight="1" x14ac:dyDescent="0.35">
      <c r="B168" s="426"/>
      <c r="C168" s="423"/>
      <c r="D168" s="423"/>
      <c r="E168" s="423"/>
      <c r="F168" s="423"/>
      <c r="G168" s="423"/>
      <c r="H168" s="428" t="s">
        <v>509</v>
      </c>
      <c r="I168" s="603"/>
      <c r="J168" s="603"/>
      <c r="K168" s="603"/>
      <c r="L168" s="603"/>
      <c r="M168" s="603"/>
      <c r="N168" s="603"/>
    </row>
    <row r="169" spans="2:14" ht="15" customHeight="1" x14ac:dyDescent="0.35">
      <c r="B169" s="426"/>
      <c r="C169" s="423"/>
      <c r="D169" s="423"/>
      <c r="E169" s="423"/>
      <c r="F169" s="423"/>
      <c r="G169" s="423"/>
      <c r="H169" s="428" t="s">
        <v>510</v>
      </c>
      <c r="I169" s="281"/>
      <c r="J169" s="281"/>
      <c r="K169" s="281"/>
      <c r="L169" s="281"/>
      <c r="M169" s="281"/>
      <c r="N169" s="281"/>
    </row>
  </sheetData>
  <conditionalFormatting sqref="I6:N105 I116:N125 I137:N146 I157:N161">
    <cfRule type="expression" dxfId="156" priority="15">
      <formula>AND(I6=$H6,$H6&gt;0)</formula>
    </cfRule>
  </conditionalFormatting>
  <conditionalFormatting sqref="C116:C125 C137:F146 C157:F161 C6:C105">
    <cfRule type="expression" dxfId="155" priority="14">
      <formula>AND(COUNT($I6:$N6)&lt;&gt;0,COUNT($I6:$N6)&lt;3)</formula>
    </cfRule>
  </conditionalFormatting>
  <conditionalFormatting sqref="F6:F105 H6:N105 H116:N125 H137:N146 H157:N161">
    <cfRule type="cellIs" dxfId="154" priority="1" operator="lessThan">
      <formula>0</formula>
    </cfRule>
  </conditionalFormatting>
  <dataValidations disablePrompts="1"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I112:N112 I168:N168 I153:N153 I132:N132">
      <formula1>0</formula1>
    </dataValidation>
    <dataValidation type="whole" operator="greaterThanOrEqual" allowBlank="1" showInputMessage="1" showErrorMessage="1" errorTitle="Atenção!" error="Inserir apenas números" sqref="I108:N108 I164:N164 I149:N149 I128:N128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39" fitToHeight="0" orientation="portrait" r:id="rId1"/>
  <headerFooter scaleWithDoc="0" alignWithMargins="0">
    <oddFooter>&amp;L&amp;F / &amp;A&amp;R&amp;P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3" tint="0.39997558519241921"/>
    <pageSetUpPr fitToPage="1"/>
  </sheetPr>
  <dimension ref="B2:R153"/>
  <sheetViews>
    <sheetView zoomScaleNormal="100" workbookViewId="0">
      <selection activeCell="C8" sqref="C8"/>
    </sheetView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407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ILUMINAÇÃO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IF(IlumOrç!C6="","",IlumOrç!C6)</f>
        <v/>
      </c>
      <c r="D6" s="252">
        <f>IF(IlumOrç!F6="","",IlumOrç!F6)</f>
        <v>0</v>
      </c>
      <c r="E6" s="253" t="str">
        <f>IF(IlumOrç!G6="","",IlumOrç!G6)</f>
        <v/>
      </c>
      <c r="F6" s="254">
        <f>IF(IlumOrç!H6="","",IlumOrç!H6)</f>
        <v>0</v>
      </c>
      <c r="G6" s="19">
        <f>J6-H6-I6</f>
        <v>0</v>
      </c>
      <c r="H6" s="18"/>
      <c r="I6" s="18"/>
      <c r="J6" s="19">
        <f>IF(ISERR(E6*F6)=TRUE,0,E6*F6)</f>
        <v>0</v>
      </c>
      <c r="L6" s="21">
        <f t="shared" ref="L6:L36" si="0">B6</f>
        <v>1</v>
      </c>
      <c r="M6" s="462" t="str">
        <f t="shared" ref="M6:M37" si="1">IF(OR(C6=0,C6=""),"",C6)</f>
        <v/>
      </c>
      <c r="N6" s="249">
        <f>IF(IlumOrç!F6="","",IlumOrç!F6)</f>
        <v>0</v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IF(IlumOrç!C7="","",IlumOrç!C7)</f>
        <v/>
      </c>
      <c r="D7" s="252">
        <f>IF(IlumOrç!F7="","",IlumOrç!F7)</f>
        <v>0</v>
      </c>
      <c r="E7" s="253" t="str">
        <f>IF(IlumOrç!G7="","",IlumOrç!G7)</f>
        <v/>
      </c>
      <c r="F7" s="254">
        <f>IF(IlumOrç!H7="","",IlumOrç!H7)</f>
        <v>0</v>
      </c>
      <c r="G7" s="19">
        <f t="shared" ref="G7:G105" si="2">J7-H7-I7</f>
        <v>0</v>
      </c>
      <c r="H7" s="18"/>
      <c r="I7" s="18"/>
      <c r="J7" s="19">
        <f t="shared" ref="J7:J105" si="3">IF(ISERR(E7*F7)=TRUE,0,E7*F7)</f>
        <v>0</v>
      </c>
      <c r="L7" s="21">
        <f t="shared" si="0"/>
        <v>2</v>
      </c>
      <c r="M7" s="462" t="str">
        <f t="shared" si="1"/>
        <v/>
      </c>
      <c r="N7" s="249">
        <f>IF(IlumOrç!F7="","",IlumOrç!F7)</f>
        <v>0</v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IF(IlumOrç!C8="","",IlumOrç!C8)</f>
        <v/>
      </c>
      <c r="D8" s="252">
        <f>IF(IlumOrç!F8="","",IlumOrç!F8)</f>
        <v>0</v>
      </c>
      <c r="E8" s="253" t="str">
        <f>IF(IlumOrç!G8="","",IlumOrç!G8)</f>
        <v/>
      </c>
      <c r="F8" s="254">
        <f>IF(IlumOrç!H8="","",IlumOrç!H8)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>
        <f>IF(IlumOrç!F8="","",IlumOrç!F8)</f>
        <v>0</v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4">
        <v>4</v>
      </c>
      <c r="C9" s="250" t="str">
        <f>IF(IlumOrç!C9="","",IlumOrç!C9)</f>
        <v/>
      </c>
      <c r="D9" s="252">
        <f>IF(IlumOrç!F9="","",IlumOrç!F9)</f>
        <v>0</v>
      </c>
      <c r="E9" s="253" t="str">
        <f>IF(IlumOrç!G9="","",IlumOrç!G9)</f>
        <v/>
      </c>
      <c r="F9" s="254">
        <f>IF(IlumOrç!H9="","",IlumOrç!H9)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>
        <f>IF(IlumOrç!F9="","",IlumOrç!F9)</f>
        <v>0</v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IF(IlumOrç!C10="","",IlumOrç!C10)</f>
        <v/>
      </c>
      <c r="D10" s="252">
        <f>IF(IlumOrç!F10="","",IlumOrç!F10)</f>
        <v>0</v>
      </c>
      <c r="E10" s="253" t="str">
        <f>IF(IlumOrç!G10="","",IlumOrç!G10)</f>
        <v/>
      </c>
      <c r="F10" s="254">
        <f>IF(IlumOrç!H10="","",IlumOrç!H10)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>
        <f>IF(IlumOrç!F10="","",IlumOrç!F10)</f>
        <v>0</v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4">
        <v>6</v>
      </c>
      <c r="C11" s="250" t="str">
        <f>IF(IlumOrç!C11="","",IlumOrç!C11)</f>
        <v/>
      </c>
      <c r="D11" s="252">
        <f>IF(IlumOrç!F11="","",IlumOrç!F11)</f>
        <v>0</v>
      </c>
      <c r="E11" s="253" t="str">
        <f>IF(IlumOrç!G11="","",IlumOrç!G11)</f>
        <v/>
      </c>
      <c r="F11" s="254">
        <f>IF(IlumOrç!H11="","",IlumOrç!H11)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>
        <f>IF(IlumOrç!F11="","",IlumOrç!F11)</f>
        <v>0</v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IF(IlumOrç!C12="","",IlumOrç!C12)</f>
        <v/>
      </c>
      <c r="D12" s="252">
        <f>IF(IlumOrç!F12="","",IlumOrç!F12)</f>
        <v>0</v>
      </c>
      <c r="E12" s="253" t="str">
        <f>IF(IlumOrç!G12="","",IlumOrç!G12)</f>
        <v/>
      </c>
      <c r="F12" s="254">
        <f>IF(IlumOrç!H12="","",IlumOrç!H12)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>
        <f>IF(IlumOrç!F12="","",IlumOrç!F12)</f>
        <v>0</v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IF(IlumOrç!C13="","",IlumOrç!C13)</f>
        <v/>
      </c>
      <c r="D13" s="252">
        <f>IF(IlumOrç!F13="","",IlumOrç!F13)</f>
        <v>0</v>
      </c>
      <c r="E13" s="253" t="str">
        <f>IF(IlumOrç!G13="","",IlumOrç!G13)</f>
        <v/>
      </c>
      <c r="F13" s="254">
        <f>IF(IlumOrç!H13="","",IlumOrç!H13)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>
        <f>IF(IlumOrç!F13="","",IlumOrç!F13)</f>
        <v>0</v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IF(IlumOrç!C14="","",IlumOrç!C14)</f>
        <v/>
      </c>
      <c r="D14" s="252">
        <f>IF(IlumOrç!F14="","",IlumOrç!F14)</f>
        <v>0</v>
      </c>
      <c r="E14" s="253" t="str">
        <f>IF(IlumOrç!G14="","",IlumOrç!G14)</f>
        <v/>
      </c>
      <c r="F14" s="254">
        <f>IF(IlumOrç!H14="","",IlumOrç!H14)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>
        <f>IF(IlumOrç!F14="","",IlumOrç!F14)</f>
        <v>0</v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4">
        <v>10</v>
      </c>
      <c r="C15" s="250" t="str">
        <f>IF(IlumOrç!C15="","",IlumOrç!C15)</f>
        <v/>
      </c>
      <c r="D15" s="252">
        <f>IF(IlumOrç!F15="","",IlumOrç!F15)</f>
        <v>0</v>
      </c>
      <c r="E15" s="253" t="str">
        <f>IF(IlumOrç!G15="","",IlumOrç!G15)</f>
        <v/>
      </c>
      <c r="F15" s="254">
        <f>IF(IlumOrç!H15="","",IlumOrç!H15)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>
        <f>IF(IlumOrç!F15="","",IlumOrç!F15)</f>
        <v>0</v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IF(IlumOrç!C16="","",IlumOrç!C16)</f>
        <v/>
      </c>
      <c r="D16" s="252">
        <f>IF(IlumOrç!F16="","",IlumOrç!F16)</f>
        <v>0</v>
      </c>
      <c r="E16" s="253" t="str">
        <f>IF(IlumOrç!G16="","",IlumOrç!G16)</f>
        <v/>
      </c>
      <c r="F16" s="254">
        <f>IF(IlumOrç!H16="","",IlumOrç!H16)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>
        <f>IF(IlumOrç!F16="","",IlumOrç!F16)</f>
        <v>0</v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4">
        <v>12</v>
      </c>
      <c r="C17" s="250" t="str">
        <f>IF(IlumOrç!C17="","",IlumOrç!C17)</f>
        <v/>
      </c>
      <c r="D17" s="252">
        <f>IF(IlumOrç!F17="","",IlumOrç!F17)</f>
        <v>0</v>
      </c>
      <c r="E17" s="253" t="str">
        <f>IF(IlumOrç!G17="","",IlumOrç!G17)</f>
        <v/>
      </c>
      <c r="F17" s="254">
        <f>IF(IlumOrç!H17="","",IlumOrç!H17)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>
        <f>IF(IlumOrç!F17="","",IlumOrç!F17)</f>
        <v>0</v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IF(IlumOrç!C18="","",IlumOrç!C18)</f>
        <v/>
      </c>
      <c r="D18" s="252">
        <f>IF(IlumOrç!F18="","",IlumOrç!F18)</f>
        <v>0</v>
      </c>
      <c r="E18" s="253" t="str">
        <f>IF(IlumOrç!G18="","",IlumOrç!G18)</f>
        <v/>
      </c>
      <c r="F18" s="254">
        <f>IF(IlumOrç!H18="","",IlumOrç!H18)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>
        <f>IF(IlumOrç!F18="","",IlumOrç!F18)</f>
        <v>0</v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IF(IlumOrç!C19="","",IlumOrç!C19)</f>
        <v/>
      </c>
      <c r="D19" s="252">
        <f>IF(IlumOrç!F19="","",IlumOrç!F19)</f>
        <v>0</v>
      </c>
      <c r="E19" s="253" t="str">
        <f>IF(IlumOrç!G19="","",IlumOrç!G19)</f>
        <v/>
      </c>
      <c r="F19" s="254">
        <f>IF(IlumOrç!H19="","",IlumOrç!H19)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>
        <f>IF(IlumOrç!F19="","",IlumOrç!F19)</f>
        <v>0</v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IF(IlumOrç!C20="","",IlumOrç!C20)</f>
        <v/>
      </c>
      <c r="D20" s="252">
        <f>IF(IlumOrç!F20="","",IlumOrç!F20)</f>
        <v>0</v>
      </c>
      <c r="E20" s="253" t="str">
        <f>IF(IlumOrç!G20="","",IlumOrç!G20)</f>
        <v/>
      </c>
      <c r="F20" s="254">
        <f>IF(IlumOrç!H20="","",IlumOrç!H20)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>
        <f>IF(IlumOrç!F20="","",IlumOrç!F20)</f>
        <v>0</v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4">
        <v>16</v>
      </c>
      <c r="C21" s="250" t="str">
        <f>IF(IlumOrç!C21="","",IlumOrç!C21)</f>
        <v/>
      </c>
      <c r="D21" s="252">
        <f>IF(IlumOrç!F21="","",IlumOrç!F21)</f>
        <v>0</v>
      </c>
      <c r="E21" s="253" t="str">
        <f>IF(IlumOrç!G21="","",IlumOrç!G21)</f>
        <v/>
      </c>
      <c r="F21" s="254">
        <f>IF(IlumOrç!H21="","",IlumOrç!H21)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>
        <f>IF(IlumOrç!F21="","",IlumOrç!F21)</f>
        <v>0</v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1">
        <v>17</v>
      </c>
      <c r="C22" s="250" t="str">
        <f>IF(IlumOrç!C22="","",IlumOrç!C22)</f>
        <v/>
      </c>
      <c r="D22" s="252">
        <f>IF(IlumOrç!F22="","",IlumOrç!F22)</f>
        <v>0</v>
      </c>
      <c r="E22" s="253" t="str">
        <f>IF(IlumOrç!G22="","",IlumOrç!G22)</f>
        <v/>
      </c>
      <c r="F22" s="254">
        <f>IF(IlumOrç!H22="","",IlumOrç!H22)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>
        <f>IF(IlumOrç!F22="","",IlumOrç!F22)</f>
        <v>0</v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4">
        <v>18</v>
      </c>
      <c r="C23" s="250" t="str">
        <f>IF(IlumOrç!C23="","",IlumOrç!C23)</f>
        <v/>
      </c>
      <c r="D23" s="252">
        <f>IF(IlumOrç!F23="","",IlumOrç!F23)</f>
        <v>0</v>
      </c>
      <c r="E23" s="253" t="str">
        <f>IF(IlumOrç!G23="","",IlumOrç!G23)</f>
        <v/>
      </c>
      <c r="F23" s="254">
        <f>IF(IlumOrç!H23="","",IlumOrç!H23)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>
        <f>IF(IlumOrç!F23="","",IlumOrç!F23)</f>
        <v>0</v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IF(IlumOrç!C24="","",IlumOrç!C24)</f>
        <v/>
      </c>
      <c r="D24" s="252">
        <f>IF(IlumOrç!F24="","",IlumOrç!F24)</f>
        <v>0</v>
      </c>
      <c r="E24" s="253" t="str">
        <f>IF(IlumOrç!G24="","",IlumOrç!G24)</f>
        <v/>
      </c>
      <c r="F24" s="254">
        <f>IF(IlumOrç!H24="","",IlumOrç!H24)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>
        <f>IF(IlumOrç!F24="","",IlumOrç!F24)</f>
        <v>0</v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IF(IlumOrç!C25="","",IlumOrç!C25)</f>
        <v/>
      </c>
      <c r="D25" s="252">
        <f>IF(IlumOrç!F25="","",IlumOrç!F25)</f>
        <v>0</v>
      </c>
      <c r="E25" s="253" t="str">
        <f>IF(IlumOrç!G25="","",IlumOrç!G25)</f>
        <v/>
      </c>
      <c r="F25" s="254">
        <f>IF(IlumOrç!H25="","",IlumOrç!H25)</f>
        <v>0</v>
      </c>
      <c r="G25" s="19">
        <f t="shared" si="2"/>
        <v>0</v>
      </c>
      <c r="H25" s="18"/>
      <c r="I25" s="18"/>
      <c r="J25" s="19">
        <f t="shared" si="3"/>
        <v>0</v>
      </c>
      <c r="L25" s="21">
        <f t="shared" si="0"/>
        <v>20</v>
      </c>
      <c r="M25" s="462" t="str">
        <f t="shared" si="1"/>
        <v/>
      </c>
      <c r="N25" s="249">
        <f>IF(IlumOrç!F25="","",IlumOrç!F25)</f>
        <v>0</v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IF(IlumOrç!C26="","",IlumOrç!C26)</f>
        <v/>
      </c>
      <c r="D26" s="252">
        <f>IF(IlumOrç!F26="","",IlumOrç!F26)</f>
        <v>0</v>
      </c>
      <c r="E26" s="253" t="str">
        <f>IF(IlumOrç!G26="","",IlumOrç!G26)</f>
        <v/>
      </c>
      <c r="F26" s="254">
        <f>IF(IlumOrç!H26="","",IlumOrç!H26)</f>
        <v>0</v>
      </c>
      <c r="G26" s="19">
        <f t="shared" si="2"/>
        <v>0</v>
      </c>
      <c r="H26" s="18"/>
      <c r="I26" s="18"/>
      <c r="J26" s="19">
        <f t="shared" si="3"/>
        <v>0</v>
      </c>
      <c r="L26" s="21">
        <f t="shared" si="0"/>
        <v>21</v>
      </c>
      <c r="M26" s="462" t="str">
        <f t="shared" si="1"/>
        <v/>
      </c>
      <c r="N26" s="249">
        <f>IF(IlumOrç!F26="","",IlumOrç!F26)</f>
        <v>0</v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4">
        <v>22</v>
      </c>
      <c r="C27" s="250" t="str">
        <f>IF(IlumOrç!C27="","",IlumOrç!C27)</f>
        <v/>
      </c>
      <c r="D27" s="252">
        <f>IF(IlumOrç!F27="","",IlumOrç!F27)</f>
        <v>0</v>
      </c>
      <c r="E27" s="253" t="str">
        <f>IF(IlumOrç!G27="","",IlumOrç!G27)</f>
        <v/>
      </c>
      <c r="F27" s="254">
        <f>IF(IlumOrç!H27="","",IlumOrç!H27)</f>
        <v>0</v>
      </c>
      <c r="G27" s="19">
        <f t="shared" si="2"/>
        <v>0</v>
      </c>
      <c r="H27" s="18"/>
      <c r="I27" s="18"/>
      <c r="J27" s="19">
        <f t="shared" si="3"/>
        <v>0</v>
      </c>
      <c r="L27" s="21">
        <f t="shared" si="0"/>
        <v>22</v>
      </c>
      <c r="M27" s="462" t="str">
        <f t="shared" si="1"/>
        <v/>
      </c>
      <c r="N27" s="249">
        <f>IF(IlumOrç!F27="","",IlumOrç!F27)</f>
        <v>0</v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IF(IlumOrç!C28="","",IlumOrç!C28)</f>
        <v/>
      </c>
      <c r="D28" s="252">
        <f>IF(IlumOrç!F28="","",IlumOrç!F28)</f>
        <v>0</v>
      </c>
      <c r="E28" s="253" t="str">
        <f>IF(IlumOrç!G28="","",IlumOrç!G28)</f>
        <v/>
      </c>
      <c r="F28" s="254">
        <f>IF(IlumOrç!H28="","",IlumOrç!H28)</f>
        <v>0</v>
      </c>
      <c r="G28" s="19">
        <f t="shared" si="2"/>
        <v>0</v>
      </c>
      <c r="H28" s="18"/>
      <c r="I28" s="18"/>
      <c r="J28" s="19">
        <f t="shared" si="3"/>
        <v>0</v>
      </c>
      <c r="L28" s="21">
        <f t="shared" si="0"/>
        <v>23</v>
      </c>
      <c r="M28" s="462" t="str">
        <f t="shared" si="1"/>
        <v/>
      </c>
      <c r="N28" s="249">
        <f>IF(IlumOrç!F28="","",IlumOrç!F28)</f>
        <v>0</v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4">
        <v>24</v>
      </c>
      <c r="C29" s="250" t="str">
        <f>IF(IlumOrç!C29="","",IlumOrç!C29)</f>
        <v/>
      </c>
      <c r="D29" s="252">
        <f>IF(IlumOrç!F29="","",IlumOrç!F29)</f>
        <v>0</v>
      </c>
      <c r="E29" s="253" t="str">
        <f>IF(IlumOrç!G29="","",IlumOrç!G29)</f>
        <v/>
      </c>
      <c r="F29" s="254">
        <f>IF(IlumOrç!H29="","",IlumOrç!H29)</f>
        <v>0</v>
      </c>
      <c r="G29" s="19">
        <f t="shared" si="2"/>
        <v>0</v>
      </c>
      <c r="H29" s="18"/>
      <c r="I29" s="18"/>
      <c r="J29" s="19">
        <f t="shared" si="3"/>
        <v>0</v>
      </c>
      <c r="L29" s="21">
        <f t="shared" si="0"/>
        <v>24</v>
      </c>
      <c r="M29" s="462" t="str">
        <f t="shared" si="1"/>
        <v/>
      </c>
      <c r="N29" s="249">
        <f>IF(IlumOrç!F29="","",IlumOrç!F29)</f>
        <v>0</v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IF(IlumOrç!C30="","",IlumOrç!C30)</f>
        <v/>
      </c>
      <c r="D30" s="252">
        <f>IF(IlumOrç!F30="","",IlumOrç!F30)</f>
        <v>0</v>
      </c>
      <c r="E30" s="253" t="str">
        <f>IF(IlumOrç!G30="","",IlumOrç!G30)</f>
        <v/>
      </c>
      <c r="F30" s="254">
        <f>IF(IlumOrç!H30="","",IlumOrç!H30)</f>
        <v>0</v>
      </c>
      <c r="G30" s="19">
        <f t="shared" si="2"/>
        <v>0</v>
      </c>
      <c r="H30" s="18"/>
      <c r="I30" s="18"/>
      <c r="J30" s="19">
        <f t="shared" si="3"/>
        <v>0</v>
      </c>
      <c r="L30" s="21">
        <f t="shared" si="0"/>
        <v>25</v>
      </c>
      <c r="M30" s="462" t="str">
        <f t="shared" si="1"/>
        <v/>
      </c>
      <c r="N30" s="249">
        <f>IF(IlumOrç!F30="","",IlumOrç!F30)</f>
        <v>0</v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IF(IlumOrç!C31="","",IlumOrç!C31)</f>
        <v/>
      </c>
      <c r="D31" s="252">
        <f>IF(IlumOrç!F31="","",IlumOrç!F31)</f>
        <v>0</v>
      </c>
      <c r="E31" s="253" t="str">
        <f>IF(IlumOrç!G31="","",IlumOrç!G31)</f>
        <v/>
      </c>
      <c r="F31" s="254">
        <f>IF(IlumOrç!H31="","",IlumOrç!H31)</f>
        <v>0</v>
      </c>
      <c r="G31" s="19">
        <f t="shared" si="2"/>
        <v>0</v>
      </c>
      <c r="H31" s="18"/>
      <c r="I31" s="18"/>
      <c r="J31" s="19">
        <f t="shared" si="3"/>
        <v>0</v>
      </c>
      <c r="L31" s="21">
        <f t="shared" si="0"/>
        <v>26</v>
      </c>
      <c r="M31" s="462" t="str">
        <f t="shared" si="1"/>
        <v/>
      </c>
      <c r="N31" s="249">
        <f>IF(IlumOrç!F31="","",IlumOrç!F31)</f>
        <v>0</v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IF(IlumOrç!C32="","",IlumOrç!C32)</f>
        <v/>
      </c>
      <c r="D32" s="252">
        <f>IF(IlumOrç!F32="","",IlumOrç!F32)</f>
        <v>0</v>
      </c>
      <c r="E32" s="253" t="str">
        <f>IF(IlumOrç!G32="","",IlumOrç!G32)</f>
        <v/>
      </c>
      <c r="F32" s="254">
        <f>IF(IlumOrç!H32="","",IlumOrç!H32)</f>
        <v>0</v>
      </c>
      <c r="G32" s="19">
        <f t="shared" si="2"/>
        <v>0</v>
      </c>
      <c r="H32" s="18"/>
      <c r="I32" s="18"/>
      <c r="J32" s="19">
        <f t="shared" si="3"/>
        <v>0</v>
      </c>
      <c r="L32" s="21">
        <f t="shared" si="0"/>
        <v>27</v>
      </c>
      <c r="M32" s="462" t="str">
        <f t="shared" si="1"/>
        <v/>
      </c>
      <c r="N32" s="249">
        <f>IF(IlumOrç!F32="","",IlumOrç!F32)</f>
        <v>0</v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4">
        <v>28</v>
      </c>
      <c r="C33" s="250" t="str">
        <f>IF(IlumOrç!C33="","",IlumOrç!C33)</f>
        <v/>
      </c>
      <c r="D33" s="252">
        <f>IF(IlumOrç!F33="","",IlumOrç!F33)</f>
        <v>0</v>
      </c>
      <c r="E33" s="253" t="str">
        <f>IF(IlumOrç!G33="","",IlumOrç!G33)</f>
        <v/>
      </c>
      <c r="F33" s="254">
        <f>IF(IlumOrç!H33="","",IlumOrç!H33)</f>
        <v>0</v>
      </c>
      <c r="G33" s="19">
        <f t="shared" si="2"/>
        <v>0</v>
      </c>
      <c r="H33" s="18"/>
      <c r="I33" s="18"/>
      <c r="J33" s="19">
        <f t="shared" si="3"/>
        <v>0</v>
      </c>
      <c r="L33" s="21">
        <f t="shared" si="0"/>
        <v>28</v>
      </c>
      <c r="M33" s="462" t="str">
        <f t="shared" si="1"/>
        <v/>
      </c>
      <c r="N33" s="249">
        <f>IF(IlumOrç!F33="","",IlumOrç!F33)</f>
        <v>0</v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1">
        <v>29</v>
      </c>
      <c r="C34" s="250" t="str">
        <f>IF(IlumOrç!C34="","",IlumOrç!C34)</f>
        <v/>
      </c>
      <c r="D34" s="252">
        <f>IF(IlumOrç!F34="","",IlumOrç!F34)</f>
        <v>0</v>
      </c>
      <c r="E34" s="253" t="str">
        <f>IF(IlumOrç!G34="","",IlumOrç!G34)</f>
        <v/>
      </c>
      <c r="F34" s="254">
        <f>IF(IlumOrç!H34="","",IlumOrç!H34)</f>
        <v>0</v>
      </c>
      <c r="G34" s="19">
        <f t="shared" si="2"/>
        <v>0</v>
      </c>
      <c r="H34" s="18"/>
      <c r="I34" s="18"/>
      <c r="J34" s="19">
        <f t="shared" si="3"/>
        <v>0</v>
      </c>
      <c r="L34" s="21">
        <f t="shared" si="0"/>
        <v>29</v>
      </c>
      <c r="M34" s="462" t="str">
        <f t="shared" si="1"/>
        <v/>
      </c>
      <c r="N34" s="249">
        <f>IF(IlumOrç!F34="","",IlumOrç!F34)</f>
        <v>0</v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4">
        <v>30</v>
      </c>
      <c r="C35" s="250" t="str">
        <f>IF(IlumOrç!C35="","",IlumOrç!C35)</f>
        <v/>
      </c>
      <c r="D35" s="252">
        <f>IF(IlumOrç!F35="","",IlumOrç!F35)</f>
        <v>0</v>
      </c>
      <c r="E35" s="253" t="str">
        <f>IF(IlumOrç!G35="","",IlumOrç!G35)</f>
        <v/>
      </c>
      <c r="F35" s="254">
        <f>IF(IlumOrç!H35="","",IlumOrç!H35)</f>
        <v>0</v>
      </c>
      <c r="G35" s="19">
        <f t="shared" si="2"/>
        <v>0</v>
      </c>
      <c r="H35" s="18"/>
      <c r="I35" s="18"/>
      <c r="J35" s="19">
        <f t="shared" si="3"/>
        <v>0</v>
      </c>
      <c r="L35" s="21">
        <f t="shared" si="0"/>
        <v>30</v>
      </c>
      <c r="M35" s="462" t="str">
        <f t="shared" si="1"/>
        <v/>
      </c>
      <c r="N35" s="249">
        <f>IF(IlumOrç!F35="","",IlumOrç!F35)</f>
        <v>0</v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IF(IlumOrç!C36="","",IlumOrç!C36)</f>
        <v/>
      </c>
      <c r="D36" s="252">
        <f>IF(IlumOrç!F36="","",IlumOrç!F36)</f>
        <v>0</v>
      </c>
      <c r="E36" s="253" t="str">
        <f>IF(IlumOrç!G36="","",IlumOrç!G36)</f>
        <v/>
      </c>
      <c r="F36" s="254">
        <f>IF(IlumOrç!H36="","",IlumOrç!H36)</f>
        <v>0</v>
      </c>
      <c r="G36" s="19">
        <f t="shared" si="2"/>
        <v>0</v>
      </c>
      <c r="H36" s="18"/>
      <c r="I36" s="18"/>
      <c r="J36" s="19">
        <f t="shared" si="3"/>
        <v>0</v>
      </c>
      <c r="L36" s="21">
        <f t="shared" si="0"/>
        <v>31</v>
      </c>
      <c r="M36" s="462" t="str">
        <f t="shared" si="1"/>
        <v/>
      </c>
      <c r="N36" s="249">
        <f>IF(IlumOrç!F36="","",IlumOrç!F36)</f>
        <v>0</v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IF(IlumOrç!C37="","",IlumOrç!C37)</f>
        <v/>
      </c>
      <c r="D37" s="252">
        <f>IF(IlumOrç!F37="","",IlumOrç!F37)</f>
        <v>0</v>
      </c>
      <c r="E37" s="253" t="str">
        <f>IF(IlumOrç!G37="","",IlumOrç!G37)</f>
        <v/>
      </c>
      <c r="F37" s="254">
        <f>IF(IlumOrç!H37="","",IlumOrç!H37)</f>
        <v>0</v>
      </c>
      <c r="G37" s="19">
        <f t="shared" si="2"/>
        <v>0</v>
      </c>
      <c r="H37" s="18"/>
      <c r="I37" s="18"/>
      <c r="J37" s="19">
        <f t="shared" si="3"/>
        <v>0</v>
      </c>
      <c r="L37" s="21">
        <f t="shared" ref="L37:L105" si="4">B37</f>
        <v>32</v>
      </c>
      <c r="M37" s="462" t="str">
        <f t="shared" si="1"/>
        <v/>
      </c>
      <c r="N37" s="249">
        <f>IF(IlumOrç!F37="","",IlumOrç!F37)</f>
        <v>0</v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IF(IlumOrç!C38="","",IlumOrç!C38)</f>
        <v/>
      </c>
      <c r="D38" s="252">
        <f>IF(IlumOrç!F38="","",IlumOrç!F38)</f>
        <v>0</v>
      </c>
      <c r="E38" s="253" t="str">
        <f>IF(IlumOrç!G38="","",IlumOrç!G38)</f>
        <v/>
      </c>
      <c r="F38" s="254">
        <f>IF(IlumOrç!H38="","",IlumOrç!H38)</f>
        <v>0</v>
      </c>
      <c r="G38" s="19">
        <f t="shared" si="2"/>
        <v>0</v>
      </c>
      <c r="H38" s="18"/>
      <c r="I38" s="18"/>
      <c r="J38" s="19">
        <f t="shared" si="3"/>
        <v>0</v>
      </c>
      <c r="L38" s="21">
        <f t="shared" si="4"/>
        <v>33</v>
      </c>
      <c r="M38" s="462" t="str">
        <f t="shared" ref="M38:M105" si="5">IF(OR(C38=0,C38=""),"",C38)</f>
        <v/>
      </c>
      <c r="N38" s="249">
        <f>IF(IlumOrç!F38="","",IlumOrç!F38)</f>
        <v>0</v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4">
        <v>34</v>
      </c>
      <c r="C39" s="250" t="str">
        <f>IF(IlumOrç!C39="","",IlumOrç!C39)</f>
        <v/>
      </c>
      <c r="D39" s="252">
        <f>IF(IlumOrç!F39="","",IlumOrç!F39)</f>
        <v>0</v>
      </c>
      <c r="E39" s="253" t="str">
        <f>IF(IlumOrç!G39="","",IlumOrç!G39)</f>
        <v/>
      </c>
      <c r="F39" s="254">
        <f>IF(IlumOrç!H39="","",IlumOrç!H39)</f>
        <v>0</v>
      </c>
      <c r="G39" s="19">
        <f t="shared" si="2"/>
        <v>0</v>
      </c>
      <c r="H39" s="18"/>
      <c r="I39" s="18"/>
      <c r="J39" s="19">
        <f t="shared" si="3"/>
        <v>0</v>
      </c>
      <c r="L39" s="21">
        <f t="shared" si="4"/>
        <v>34</v>
      </c>
      <c r="M39" s="462" t="str">
        <f t="shared" si="5"/>
        <v/>
      </c>
      <c r="N39" s="249">
        <f>IF(IlumOrç!F39="","",IlumOrç!F39)</f>
        <v>0</v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IF(IlumOrç!C40="","",IlumOrç!C40)</f>
        <v/>
      </c>
      <c r="D40" s="252">
        <f>IF(IlumOrç!F40="","",IlumOrç!F40)</f>
        <v>0</v>
      </c>
      <c r="E40" s="253" t="str">
        <f>IF(IlumOrç!G40="","",IlumOrç!G40)</f>
        <v/>
      </c>
      <c r="F40" s="254">
        <f>IF(IlumOrç!H40="","",IlumOrç!H40)</f>
        <v>0</v>
      </c>
      <c r="G40" s="19">
        <f t="shared" si="2"/>
        <v>0</v>
      </c>
      <c r="H40" s="18"/>
      <c r="I40" s="18"/>
      <c r="J40" s="19">
        <f t="shared" si="3"/>
        <v>0</v>
      </c>
      <c r="L40" s="21">
        <f t="shared" si="4"/>
        <v>35</v>
      </c>
      <c r="M40" s="462" t="str">
        <f t="shared" si="5"/>
        <v/>
      </c>
      <c r="N40" s="249">
        <f>IF(IlumOrç!F40="","",IlumOrç!F40)</f>
        <v>0</v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4">
        <v>36</v>
      </c>
      <c r="C41" s="250" t="str">
        <f>IF(IlumOrç!C41="","",IlumOrç!C41)</f>
        <v/>
      </c>
      <c r="D41" s="252">
        <f>IF(IlumOrç!F41="","",IlumOrç!F41)</f>
        <v>0</v>
      </c>
      <c r="E41" s="253" t="str">
        <f>IF(IlumOrç!G41="","",IlumOrç!G41)</f>
        <v/>
      </c>
      <c r="F41" s="254">
        <f>IF(IlumOrç!H41="","",IlumOrç!H41)</f>
        <v>0</v>
      </c>
      <c r="G41" s="19">
        <f t="shared" si="2"/>
        <v>0</v>
      </c>
      <c r="H41" s="18"/>
      <c r="I41" s="18"/>
      <c r="J41" s="19">
        <f t="shared" si="3"/>
        <v>0</v>
      </c>
      <c r="L41" s="21">
        <f t="shared" si="4"/>
        <v>36</v>
      </c>
      <c r="M41" s="462" t="str">
        <f t="shared" si="5"/>
        <v/>
      </c>
      <c r="N41" s="249">
        <f>IF(IlumOrç!F41="","",IlumOrç!F41)</f>
        <v>0</v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IF(IlumOrç!C42="","",IlumOrç!C42)</f>
        <v/>
      </c>
      <c r="D42" s="252">
        <f>IF(IlumOrç!F42="","",IlumOrç!F42)</f>
        <v>0</v>
      </c>
      <c r="E42" s="253" t="str">
        <f>IF(IlumOrç!G42="","",IlumOrç!G42)</f>
        <v/>
      </c>
      <c r="F42" s="254">
        <f>IF(IlumOrç!H42="","",IlumOrç!H42)</f>
        <v>0</v>
      </c>
      <c r="G42" s="19">
        <f t="shared" si="2"/>
        <v>0</v>
      </c>
      <c r="H42" s="18"/>
      <c r="I42" s="18"/>
      <c r="J42" s="19">
        <f t="shared" si="3"/>
        <v>0</v>
      </c>
      <c r="L42" s="21">
        <f t="shared" si="4"/>
        <v>37</v>
      </c>
      <c r="M42" s="462" t="str">
        <f t="shared" si="5"/>
        <v/>
      </c>
      <c r="N42" s="249">
        <f>IF(IlumOrç!F42="","",IlumOrç!F42)</f>
        <v>0</v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IF(IlumOrç!C43="","",IlumOrç!C43)</f>
        <v/>
      </c>
      <c r="D43" s="252">
        <f>IF(IlumOrç!F43="","",IlumOrç!F43)</f>
        <v>0</v>
      </c>
      <c r="E43" s="253" t="str">
        <f>IF(IlumOrç!G43="","",IlumOrç!G43)</f>
        <v/>
      </c>
      <c r="F43" s="254">
        <f>IF(IlumOrç!H43="","",IlumOrç!H43)</f>
        <v>0</v>
      </c>
      <c r="G43" s="19">
        <f t="shared" si="2"/>
        <v>0</v>
      </c>
      <c r="H43" s="18"/>
      <c r="I43" s="18"/>
      <c r="J43" s="19">
        <f t="shared" si="3"/>
        <v>0</v>
      </c>
      <c r="L43" s="21">
        <f t="shared" si="4"/>
        <v>38</v>
      </c>
      <c r="M43" s="462" t="str">
        <f t="shared" si="5"/>
        <v/>
      </c>
      <c r="N43" s="249">
        <f>IF(IlumOrç!F43="","",IlumOrç!F43)</f>
        <v>0</v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IF(IlumOrç!C44="","",IlumOrç!C44)</f>
        <v/>
      </c>
      <c r="D44" s="252">
        <f>IF(IlumOrç!F44="","",IlumOrç!F44)</f>
        <v>0</v>
      </c>
      <c r="E44" s="253" t="str">
        <f>IF(IlumOrç!G44="","",IlumOrç!G44)</f>
        <v/>
      </c>
      <c r="F44" s="254">
        <f>IF(IlumOrç!H44="","",IlumOrç!H44)</f>
        <v>0</v>
      </c>
      <c r="G44" s="19">
        <f t="shared" si="2"/>
        <v>0</v>
      </c>
      <c r="H44" s="18"/>
      <c r="I44" s="18"/>
      <c r="J44" s="19">
        <f t="shared" si="3"/>
        <v>0</v>
      </c>
      <c r="L44" s="21">
        <f t="shared" si="4"/>
        <v>39</v>
      </c>
      <c r="M44" s="462" t="str">
        <f t="shared" si="5"/>
        <v/>
      </c>
      <c r="N44" s="249">
        <f>IF(IlumOrç!F44="","",IlumOrç!F44)</f>
        <v>0</v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4">
        <v>40</v>
      </c>
      <c r="C45" s="250" t="str">
        <f>IF(IlumOrç!C45="","",IlumOrç!C45)</f>
        <v/>
      </c>
      <c r="D45" s="252">
        <f>IF(IlumOrç!F45="","",IlumOrç!F45)</f>
        <v>0</v>
      </c>
      <c r="E45" s="253" t="str">
        <f>IF(IlumOrç!G45="","",IlumOrç!G45)</f>
        <v/>
      </c>
      <c r="F45" s="254">
        <f>IF(IlumOrç!H45="","",IlumOrç!H45)</f>
        <v>0</v>
      </c>
      <c r="G45" s="19">
        <f t="shared" si="2"/>
        <v>0</v>
      </c>
      <c r="H45" s="18"/>
      <c r="I45" s="18"/>
      <c r="J45" s="19">
        <f t="shared" si="3"/>
        <v>0</v>
      </c>
      <c r="L45" s="21">
        <f t="shared" si="4"/>
        <v>40</v>
      </c>
      <c r="M45" s="462" t="str">
        <f t="shared" si="5"/>
        <v/>
      </c>
      <c r="N45" s="249">
        <f>IF(IlumOrç!F45="","",IlumOrç!F45)</f>
        <v>0</v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IF(IlumOrç!C46="","",IlumOrç!C46)</f>
        <v/>
      </c>
      <c r="D46" s="252">
        <f>IF(IlumOrç!F46="","",IlumOrç!F46)</f>
        <v>0</v>
      </c>
      <c r="E46" s="253" t="str">
        <f>IF(IlumOrç!G46="","",IlumOrç!G46)</f>
        <v/>
      </c>
      <c r="F46" s="254">
        <f>IF(IlumOrç!H46="","",IlumOrç!H46)</f>
        <v>0</v>
      </c>
      <c r="G46" s="19">
        <f t="shared" si="2"/>
        <v>0</v>
      </c>
      <c r="H46" s="18"/>
      <c r="I46" s="18"/>
      <c r="J46" s="19">
        <f t="shared" si="3"/>
        <v>0</v>
      </c>
      <c r="L46" s="21">
        <f t="shared" si="4"/>
        <v>41</v>
      </c>
      <c r="M46" s="462" t="str">
        <f t="shared" si="5"/>
        <v/>
      </c>
      <c r="N46" s="249">
        <f>IF(IlumOrç!F46="","",IlumOrç!F46)</f>
        <v>0</v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4">
        <v>42</v>
      </c>
      <c r="C47" s="250" t="str">
        <f>IF(IlumOrç!C47="","",IlumOrç!C47)</f>
        <v/>
      </c>
      <c r="D47" s="252">
        <f>IF(IlumOrç!F47="","",IlumOrç!F47)</f>
        <v>0</v>
      </c>
      <c r="E47" s="253" t="str">
        <f>IF(IlumOrç!G47="","",IlumOrç!G47)</f>
        <v/>
      </c>
      <c r="F47" s="254">
        <f>IF(IlumOrç!H47="","",IlumOrç!H47)</f>
        <v>0</v>
      </c>
      <c r="G47" s="19">
        <f t="shared" si="2"/>
        <v>0</v>
      </c>
      <c r="H47" s="18"/>
      <c r="I47" s="18"/>
      <c r="J47" s="19">
        <f t="shared" si="3"/>
        <v>0</v>
      </c>
      <c r="L47" s="21">
        <f t="shared" si="4"/>
        <v>42</v>
      </c>
      <c r="M47" s="462" t="str">
        <f t="shared" si="5"/>
        <v/>
      </c>
      <c r="N47" s="249">
        <f>IF(IlumOrç!F47="","",IlumOrç!F47)</f>
        <v>0</v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IF(IlumOrç!C48="","",IlumOrç!C48)</f>
        <v/>
      </c>
      <c r="D48" s="252">
        <f>IF(IlumOrç!F48="","",IlumOrç!F48)</f>
        <v>0</v>
      </c>
      <c r="E48" s="253" t="str">
        <f>IF(IlumOrç!G48="","",IlumOrç!G48)</f>
        <v/>
      </c>
      <c r="F48" s="254">
        <f>IF(IlumOrç!H48="","",IlumOrç!H48)</f>
        <v>0</v>
      </c>
      <c r="G48" s="19">
        <f t="shared" si="2"/>
        <v>0</v>
      </c>
      <c r="H48" s="18"/>
      <c r="I48" s="18"/>
      <c r="J48" s="19">
        <f t="shared" si="3"/>
        <v>0</v>
      </c>
      <c r="L48" s="21">
        <f t="shared" si="4"/>
        <v>43</v>
      </c>
      <c r="M48" s="462" t="str">
        <f t="shared" si="5"/>
        <v/>
      </c>
      <c r="N48" s="249">
        <f>IF(IlumOrç!F48="","",IlumOrç!F48)</f>
        <v>0</v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IF(IlumOrç!C49="","",IlumOrç!C49)</f>
        <v/>
      </c>
      <c r="D49" s="252">
        <f>IF(IlumOrç!F49="","",IlumOrç!F49)</f>
        <v>0</v>
      </c>
      <c r="E49" s="253" t="str">
        <f>IF(IlumOrç!G49="","",IlumOrç!G49)</f>
        <v/>
      </c>
      <c r="F49" s="254">
        <f>IF(IlumOrç!H49="","",IlumOrç!H49)</f>
        <v>0</v>
      </c>
      <c r="G49" s="19">
        <f t="shared" si="2"/>
        <v>0</v>
      </c>
      <c r="H49" s="18"/>
      <c r="I49" s="18"/>
      <c r="J49" s="19">
        <f t="shared" si="3"/>
        <v>0</v>
      </c>
      <c r="L49" s="21">
        <f t="shared" si="4"/>
        <v>44</v>
      </c>
      <c r="M49" s="462" t="str">
        <f t="shared" si="5"/>
        <v/>
      </c>
      <c r="N49" s="249">
        <f>IF(IlumOrç!F49="","",IlumOrç!F49)</f>
        <v>0</v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IF(IlumOrç!C50="","",IlumOrç!C50)</f>
        <v/>
      </c>
      <c r="D50" s="252">
        <f>IF(IlumOrç!F50="","",IlumOrç!F50)</f>
        <v>0</v>
      </c>
      <c r="E50" s="253" t="str">
        <f>IF(IlumOrç!G50="","",IlumOrç!G50)</f>
        <v/>
      </c>
      <c r="F50" s="254">
        <f>IF(IlumOrç!H50="","",IlumOrç!H50)</f>
        <v>0</v>
      </c>
      <c r="G50" s="19">
        <f t="shared" si="2"/>
        <v>0</v>
      </c>
      <c r="H50" s="18"/>
      <c r="I50" s="18"/>
      <c r="J50" s="19">
        <f t="shared" si="3"/>
        <v>0</v>
      </c>
      <c r="L50" s="21">
        <f t="shared" si="4"/>
        <v>45</v>
      </c>
      <c r="M50" s="462" t="str">
        <f t="shared" si="5"/>
        <v/>
      </c>
      <c r="N50" s="249">
        <f>IF(IlumOrç!F50="","",IlumOrç!F50)</f>
        <v>0</v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4">
        <v>46</v>
      </c>
      <c r="C51" s="250" t="str">
        <f>IF(IlumOrç!C51="","",IlumOrç!C51)</f>
        <v/>
      </c>
      <c r="D51" s="252">
        <f>IF(IlumOrç!F51="","",IlumOrç!F51)</f>
        <v>0</v>
      </c>
      <c r="E51" s="253" t="str">
        <f>IF(IlumOrç!G51="","",IlumOrç!G51)</f>
        <v/>
      </c>
      <c r="F51" s="254">
        <f>IF(IlumOrç!H51="","",IlumOrç!H51)</f>
        <v>0</v>
      </c>
      <c r="G51" s="19">
        <f t="shared" si="2"/>
        <v>0</v>
      </c>
      <c r="H51" s="18"/>
      <c r="I51" s="18"/>
      <c r="J51" s="19">
        <f t="shared" si="3"/>
        <v>0</v>
      </c>
      <c r="L51" s="21">
        <f t="shared" si="4"/>
        <v>46</v>
      </c>
      <c r="M51" s="462" t="str">
        <f t="shared" si="5"/>
        <v/>
      </c>
      <c r="N51" s="249">
        <f>IF(IlumOrç!F51="","",IlumOrç!F51)</f>
        <v>0</v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1">
        <v>47</v>
      </c>
      <c r="C52" s="250" t="str">
        <f>IF(IlumOrç!C52="","",IlumOrç!C52)</f>
        <v/>
      </c>
      <c r="D52" s="252">
        <f>IF(IlumOrç!F52="","",IlumOrç!F52)</f>
        <v>0</v>
      </c>
      <c r="E52" s="253" t="str">
        <f>IF(IlumOrç!G52="","",IlumOrç!G52)</f>
        <v/>
      </c>
      <c r="F52" s="254">
        <f>IF(IlumOrç!H52="","",IlumOrç!H52)</f>
        <v>0</v>
      </c>
      <c r="G52" s="19">
        <f t="shared" si="2"/>
        <v>0</v>
      </c>
      <c r="H52" s="18"/>
      <c r="I52" s="18"/>
      <c r="J52" s="19">
        <f t="shared" si="3"/>
        <v>0</v>
      </c>
      <c r="L52" s="21">
        <f t="shared" si="4"/>
        <v>47</v>
      </c>
      <c r="M52" s="462" t="str">
        <f t="shared" si="5"/>
        <v/>
      </c>
      <c r="N52" s="249">
        <f>IF(IlumOrç!F52="","",IlumOrç!F52)</f>
        <v>0</v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4">
        <v>48</v>
      </c>
      <c r="C53" s="250" t="str">
        <f>IF(IlumOrç!C53="","",IlumOrç!C53)</f>
        <v/>
      </c>
      <c r="D53" s="252">
        <f>IF(IlumOrç!F53="","",IlumOrç!F53)</f>
        <v>0</v>
      </c>
      <c r="E53" s="253" t="str">
        <f>IF(IlumOrç!G53="","",IlumOrç!G53)</f>
        <v/>
      </c>
      <c r="F53" s="254">
        <f>IF(IlumOrç!H53="","",IlumOrç!H53)</f>
        <v>0</v>
      </c>
      <c r="G53" s="19">
        <f t="shared" si="2"/>
        <v>0</v>
      </c>
      <c r="H53" s="18"/>
      <c r="I53" s="18"/>
      <c r="J53" s="19">
        <f t="shared" si="3"/>
        <v>0</v>
      </c>
      <c r="L53" s="21">
        <f t="shared" si="4"/>
        <v>48</v>
      </c>
      <c r="M53" s="462" t="str">
        <f t="shared" si="5"/>
        <v/>
      </c>
      <c r="N53" s="249">
        <f>IF(IlumOrç!F53="","",IlumOrç!F53)</f>
        <v>0</v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IF(IlumOrç!C54="","",IlumOrç!C54)</f>
        <v/>
      </c>
      <c r="D54" s="252">
        <f>IF(IlumOrç!F54="","",IlumOrç!F54)</f>
        <v>0</v>
      </c>
      <c r="E54" s="253" t="str">
        <f>IF(IlumOrç!G54="","",IlumOrç!G54)</f>
        <v/>
      </c>
      <c r="F54" s="254">
        <f>IF(IlumOrç!H54="","",IlumOrç!H54)</f>
        <v>0</v>
      </c>
      <c r="G54" s="19">
        <f t="shared" si="2"/>
        <v>0</v>
      </c>
      <c r="H54" s="18"/>
      <c r="I54" s="18"/>
      <c r="J54" s="19">
        <f t="shared" si="3"/>
        <v>0</v>
      </c>
      <c r="L54" s="21">
        <f t="shared" si="4"/>
        <v>49</v>
      </c>
      <c r="M54" s="462" t="str">
        <f t="shared" si="5"/>
        <v/>
      </c>
      <c r="N54" s="249">
        <f>IF(IlumOrç!F54="","",IlumOrç!F54)</f>
        <v>0</v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IF(IlumOrç!C55="","",IlumOrç!C55)</f>
        <v/>
      </c>
      <c r="D55" s="252">
        <f>IF(IlumOrç!F55="","",IlumOrç!F55)</f>
        <v>0</v>
      </c>
      <c r="E55" s="253" t="str">
        <f>IF(IlumOrç!G55="","",IlumOrç!G55)</f>
        <v/>
      </c>
      <c r="F55" s="254">
        <f>IF(IlumOrç!H55="","",IlumOrç!H55)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ref="L55:L56" si="6">B55</f>
        <v>50</v>
      </c>
      <c r="M55" s="462" t="str">
        <f t="shared" ref="M55:M56" si="7">IF(OR(C55=0,C55=""),"",C55)</f>
        <v/>
      </c>
      <c r="N55" s="249">
        <f>IF(IlumOrç!F53="","",IlumOrç!F53)</f>
        <v>0</v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1">
        <v>51</v>
      </c>
      <c r="C56" s="250" t="str">
        <f>IF(IlumOrç!C56="","",IlumOrç!C56)</f>
        <v/>
      </c>
      <c r="D56" s="252">
        <f>IF(IlumOrç!F56="","",IlumOrç!F56)</f>
        <v>0</v>
      </c>
      <c r="E56" s="253" t="str">
        <f>IF(IlumOrç!G56="","",IlumOrç!G56)</f>
        <v/>
      </c>
      <c r="F56" s="254">
        <f>IF(IlumOrç!H56="","",IlumOrç!H56)</f>
        <v>0</v>
      </c>
      <c r="G56" s="19">
        <f t="shared" si="2"/>
        <v>0</v>
      </c>
      <c r="H56" s="18"/>
      <c r="I56" s="18"/>
      <c r="J56" s="19">
        <f t="shared" si="3"/>
        <v>0</v>
      </c>
      <c r="L56" s="21">
        <f t="shared" si="6"/>
        <v>51</v>
      </c>
      <c r="M56" s="462" t="str">
        <f t="shared" si="7"/>
        <v/>
      </c>
      <c r="N56" s="249">
        <f>IF(IlumOrç!F54="","",IlumOrç!F54)</f>
        <v>0</v>
      </c>
      <c r="O56" s="244">
        <f>IF(OR(N56="",N56=0),0,(Projeto!$AA$60*((1+Projeto!$AA$60)^N56))/(((1+Projeto!$AA$60)^N56)-1))</f>
        <v>0</v>
      </c>
      <c r="P56" s="23">
        <f>IF(AND(G56&gt;0,CustoContábil!$F$6&gt;0),G56*(CustoContábil!$F$19/CustoContábil!$F$6)*O56,0)</f>
        <v>0</v>
      </c>
      <c r="Q56" s="23">
        <f>IF(AND(J56&gt;0,CustoContábil!$D$6&gt;0),J56*(CustoContábil!$D$19/CustoContábil!$D$6)*O56,0)</f>
        <v>0</v>
      </c>
    </row>
    <row r="57" spans="2:17" ht="15" customHeight="1" x14ac:dyDescent="0.35">
      <c r="B57" s="24">
        <v>52</v>
      </c>
      <c r="C57" s="250" t="str">
        <f>IF(IlumOrç!C57="","",IlumOrç!C57)</f>
        <v/>
      </c>
      <c r="D57" s="252">
        <f>IF(IlumOrç!F57="","",IlumOrç!F57)</f>
        <v>0</v>
      </c>
      <c r="E57" s="253" t="str">
        <f>IF(IlumOrç!G57="","",IlumOrç!G57)</f>
        <v/>
      </c>
      <c r="F57" s="254">
        <f>IF(IlumOrç!H57="","",IlumOrç!H57)</f>
        <v>0</v>
      </c>
      <c r="G57" s="19">
        <f t="shared" ref="G57:G104" si="8">J57-H57-I57</f>
        <v>0</v>
      </c>
      <c r="H57" s="18"/>
      <c r="I57" s="18"/>
      <c r="J57" s="19">
        <f t="shared" ref="J57:J104" si="9">IF(ISERR(E57*F57)=TRUE,0,E57*F57)</f>
        <v>0</v>
      </c>
      <c r="L57" s="21">
        <f t="shared" si="4"/>
        <v>52</v>
      </c>
      <c r="M57" s="462" t="str">
        <f t="shared" si="5"/>
        <v/>
      </c>
      <c r="N57" s="249">
        <f>IF(IlumOrç!F55="","",IlumOrç!F55)</f>
        <v>0</v>
      </c>
      <c r="O57" s="244">
        <f>IF(OR(N57="",N57=0),0,(Projeto!$AA$60*((1+Projeto!$AA$60)^N57))/(((1+Projeto!$AA$60)^N57)-1))</f>
        <v>0</v>
      </c>
      <c r="P57" s="23">
        <f>IF(AND(G57&gt;0,CustoContábil!$F$6&gt;0),G57*(CustoContábil!$F$19/CustoContábil!$F$6)*O57,0)</f>
        <v>0</v>
      </c>
      <c r="Q57" s="23">
        <f>IF(AND(J57&gt;0,CustoContábil!$D$6&gt;0),J57*(CustoContábil!$D$19/CustoContábil!$D$6)*O57,0)</f>
        <v>0</v>
      </c>
    </row>
    <row r="58" spans="2:17" ht="15" customHeight="1" x14ac:dyDescent="0.35">
      <c r="B58" s="21">
        <v>53</v>
      </c>
      <c r="C58" s="250" t="str">
        <f>IF(IlumOrç!C58="","",IlumOrç!C58)</f>
        <v/>
      </c>
      <c r="D58" s="252">
        <f>IF(IlumOrç!F58="","",IlumOrç!F58)</f>
        <v>0</v>
      </c>
      <c r="E58" s="253" t="str">
        <f>IF(IlumOrç!G58="","",IlumOrç!G58)</f>
        <v/>
      </c>
      <c r="F58" s="254">
        <f>IF(IlumOrç!H58="","",IlumOrç!H58)</f>
        <v>0</v>
      </c>
      <c r="G58" s="19">
        <f t="shared" si="8"/>
        <v>0</v>
      </c>
      <c r="H58" s="18"/>
      <c r="I58" s="18"/>
      <c r="J58" s="19">
        <f t="shared" si="9"/>
        <v>0</v>
      </c>
      <c r="L58" s="21">
        <f t="shared" si="4"/>
        <v>53</v>
      </c>
      <c r="M58" s="462" t="str">
        <f t="shared" si="5"/>
        <v/>
      </c>
      <c r="N58" s="249">
        <f>IF(IlumOrç!F56="","",IlumOrç!F56)</f>
        <v>0</v>
      </c>
      <c r="O58" s="244">
        <f>IF(OR(N58="",N58=0),0,(Projeto!$AA$60*((1+Projeto!$AA$60)^N58))/(((1+Projeto!$AA$60)^N58)-1))</f>
        <v>0</v>
      </c>
      <c r="P58" s="23">
        <f>IF(AND(G58&gt;0,CustoContábil!$F$6&gt;0),G58*(CustoContábil!$F$19/CustoContábil!$F$6)*O58,0)</f>
        <v>0</v>
      </c>
      <c r="Q58" s="23">
        <f>IF(AND(J58&gt;0,CustoContábil!$D$6&gt;0),J58*(CustoContábil!$D$19/CustoContábil!$D$6)*O58,0)</f>
        <v>0</v>
      </c>
    </row>
    <row r="59" spans="2:17" ht="15" customHeight="1" x14ac:dyDescent="0.35">
      <c r="B59" s="24">
        <v>54</v>
      </c>
      <c r="C59" s="250" t="str">
        <f>IF(IlumOrç!C59="","",IlumOrç!C59)</f>
        <v/>
      </c>
      <c r="D59" s="252">
        <f>IF(IlumOrç!F59="","",IlumOrç!F59)</f>
        <v>0</v>
      </c>
      <c r="E59" s="253" t="str">
        <f>IF(IlumOrç!G59="","",IlumOrç!G59)</f>
        <v/>
      </c>
      <c r="F59" s="254">
        <f>IF(IlumOrç!H59="","",IlumOrç!H59)</f>
        <v>0</v>
      </c>
      <c r="G59" s="19">
        <f t="shared" si="8"/>
        <v>0</v>
      </c>
      <c r="H59" s="18"/>
      <c r="I59" s="18"/>
      <c r="J59" s="19">
        <f t="shared" si="9"/>
        <v>0</v>
      </c>
      <c r="L59" s="21">
        <f t="shared" si="4"/>
        <v>54</v>
      </c>
      <c r="M59" s="462" t="str">
        <f t="shared" si="5"/>
        <v/>
      </c>
      <c r="N59" s="249">
        <f>IF(IlumOrç!F57="","",IlumOrç!F57)</f>
        <v>0</v>
      </c>
      <c r="O59" s="244">
        <f>IF(OR(N59="",N59=0),0,(Projeto!$AA$60*((1+Projeto!$AA$60)^N59))/(((1+Projeto!$AA$60)^N59)-1))</f>
        <v>0</v>
      </c>
      <c r="P59" s="23">
        <f>IF(AND(G59&gt;0,CustoContábil!$F$6&gt;0),G59*(CustoContábil!$F$19/CustoContábil!$F$6)*O59,0)</f>
        <v>0</v>
      </c>
      <c r="Q59" s="23">
        <f>IF(AND(J59&gt;0,CustoContábil!$D$6&gt;0),J59*(CustoContábil!$D$19/CustoContábil!$D$6)*O59,0)</f>
        <v>0</v>
      </c>
    </row>
    <row r="60" spans="2:17" ht="15" customHeight="1" x14ac:dyDescent="0.35">
      <c r="B60" s="21">
        <v>55</v>
      </c>
      <c r="C60" s="250" t="str">
        <f>IF(IlumOrç!C60="","",IlumOrç!C60)</f>
        <v/>
      </c>
      <c r="D60" s="252">
        <f>IF(IlumOrç!F60="","",IlumOrç!F60)</f>
        <v>0</v>
      </c>
      <c r="E60" s="253" t="str">
        <f>IF(IlumOrç!G60="","",IlumOrç!G60)</f>
        <v/>
      </c>
      <c r="F60" s="254">
        <f>IF(IlumOrç!H60="","",IlumOrç!H60)</f>
        <v>0</v>
      </c>
      <c r="G60" s="19">
        <f t="shared" si="8"/>
        <v>0</v>
      </c>
      <c r="H60" s="18"/>
      <c r="I60" s="18"/>
      <c r="J60" s="19">
        <f t="shared" si="9"/>
        <v>0</v>
      </c>
      <c r="L60" s="21">
        <f t="shared" si="4"/>
        <v>55</v>
      </c>
      <c r="M60" s="462" t="str">
        <f t="shared" si="5"/>
        <v/>
      </c>
      <c r="N60" s="249">
        <f>IF(IlumOrç!F58="","",IlumOrç!F58)</f>
        <v>0</v>
      </c>
      <c r="O60" s="244">
        <f>IF(OR(N60="",N60=0),0,(Projeto!$AA$60*((1+Projeto!$AA$60)^N60))/(((1+Projeto!$AA$60)^N60)-1))</f>
        <v>0</v>
      </c>
      <c r="P60" s="23">
        <f>IF(AND(G60&gt;0,CustoContábil!$F$6&gt;0),G60*(CustoContábil!$F$19/CustoContábil!$F$6)*O60,0)</f>
        <v>0</v>
      </c>
      <c r="Q60" s="23">
        <f>IF(AND(J60&gt;0,CustoContábil!$D$6&gt;0),J60*(CustoContábil!$D$19/CustoContábil!$D$6)*O60,0)</f>
        <v>0</v>
      </c>
    </row>
    <row r="61" spans="2:17" ht="15" customHeight="1" x14ac:dyDescent="0.35">
      <c r="B61" s="24">
        <v>56</v>
      </c>
      <c r="C61" s="250" t="str">
        <f>IF(IlumOrç!C61="","",IlumOrç!C61)</f>
        <v/>
      </c>
      <c r="D61" s="252">
        <f>IF(IlumOrç!F61="","",IlumOrç!F61)</f>
        <v>0</v>
      </c>
      <c r="E61" s="253" t="str">
        <f>IF(IlumOrç!G61="","",IlumOrç!G61)</f>
        <v/>
      </c>
      <c r="F61" s="254">
        <f>IF(IlumOrç!H61="","",IlumOrç!H61)</f>
        <v>0</v>
      </c>
      <c r="G61" s="19">
        <f t="shared" si="8"/>
        <v>0</v>
      </c>
      <c r="H61" s="18"/>
      <c r="I61" s="18"/>
      <c r="J61" s="19">
        <f t="shared" si="9"/>
        <v>0</v>
      </c>
      <c r="L61" s="21">
        <f t="shared" si="4"/>
        <v>56</v>
      </c>
      <c r="M61" s="462" t="str">
        <f t="shared" si="5"/>
        <v/>
      </c>
      <c r="N61" s="249">
        <f>IF(IlumOrç!F59="","",IlumOrç!F59)</f>
        <v>0</v>
      </c>
      <c r="O61" s="244">
        <f>IF(OR(N61="",N61=0),0,(Projeto!$AA$60*((1+Projeto!$AA$60)^N61))/(((1+Projeto!$AA$60)^N61)-1))</f>
        <v>0</v>
      </c>
      <c r="P61" s="23">
        <f>IF(AND(G61&gt;0,CustoContábil!$F$6&gt;0),G61*(CustoContábil!$F$19/CustoContábil!$F$6)*O61,0)</f>
        <v>0</v>
      </c>
      <c r="Q61" s="23">
        <f>IF(AND(J61&gt;0,CustoContábil!$D$6&gt;0),J61*(CustoContábil!$D$19/CustoContábil!$D$6)*O61,0)</f>
        <v>0</v>
      </c>
    </row>
    <row r="62" spans="2:17" ht="15" customHeight="1" x14ac:dyDescent="0.35">
      <c r="B62" s="21">
        <v>57</v>
      </c>
      <c r="C62" s="250" t="str">
        <f>IF(IlumOrç!C62="","",IlumOrç!C62)</f>
        <v/>
      </c>
      <c r="D62" s="252">
        <f>IF(IlumOrç!F62="","",IlumOrç!F62)</f>
        <v>0</v>
      </c>
      <c r="E62" s="253" t="str">
        <f>IF(IlumOrç!G62="","",IlumOrç!G62)</f>
        <v/>
      </c>
      <c r="F62" s="254">
        <f>IF(IlumOrç!H62="","",IlumOrç!H62)</f>
        <v>0</v>
      </c>
      <c r="G62" s="19">
        <f t="shared" si="8"/>
        <v>0</v>
      </c>
      <c r="H62" s="18"/>
      <c r="I62" s="18"/>
      <c r="J62" s="19">
        <f t="shared" si="9"/>
        <v>0</v>
      </c>
      <c r="L62" s="21">
        <f t="shared" si="4"/>
        <v>57</v>
      </c>
      <c r="M62" s="462" t="str">
        <f t="shared" si="5"/>
        <v/>
      </c>
      <c r="N62" s="249">
        <f>IF(IlumOrç!F60="","",IlumOrç!F60)</f>
        <v>0</v>
      </c>
      <c r="O62" s="244">
        <f>IF(OR(N62="",N62=0),0,(Projeto!$AA$60*((1+Projeto!$AA$60)^N62))/(((1+Projeto!$AA$60)^N62)-1))</f>
        <v>0</v>
      </c>
      <c r="P62" s="23">
        <f>IF(AND(G62&gt;0,CustoContábil!$F$6&gt;0),G62*(CustoContábil!$F$19/CustoContábil!$F$6)*O62,0)</f>
        <v>0</v>
      </c>
      <c r="Q62" s="23">
        <f>IF(AND(J62&gt;0,CustoContábil!$D$6&gt;0),J62*(CustoContábil!$D$19/CustoContábil!$D$6)*O62,0)</f>
        <v>0</v>
      </c>
    </row>
    <row r="63" spans="2:17" ht="15" customHeight="1" x14ac:dyDescent="0.35">
      <c r="B63" s="24">
        <v>58</v>
      </c>
      <c r="C63" s="250" t="str">
        <f>IF(IlumOrç!C63="","",IlumOrç!C63)</f>
        <v/>
      </c>
      <c r="D63" s="252">
        <f>IF(IlumOrç!F63="","",IlumOrç!F63)</f>
        <v>0</v>
      </c>
      <c r="E63" s="253" t="str">
        <f>IF(IlumOrç!G63="","",IlumOrç!G63)</f>
        <v/>
      </c>
      <c r="F63" s="254">
        <f>IF(IlumOrç!H63="","",IlumOrç!H63)</f>
        <v>0</v>
      </c>
      <c r="G63" s="19">
        <f t="shared" si="8"/>
        <v>0</v>
      </c>
      <c r="H63" s="18"/>
      <c r="I63" s="18"/>
      <c r="J63" s="19">
        <f t="shared" si="9"/>
        <v>0</v>
      </c>
      <c r="L63" s="21">
        <f t="shared" si="4"/>
        <v>58</v>
      </c>
      <c r="M63" s="462" t="str">
        <f t="shared" si="5"/>
        <v/>
      </c>
      <c r="N63" s="249">
        <f>IF(IlumOrç!F61="","",IlumOrç!F61)</f>
        <v>0</v>
      </c>
      <c r="O63" s="244">
        <f>IF(OR(N63="",N63=0),0,(Projeto!$AA$60*((1+Projeto!$AA$60)^N63))/(((1+Projeto!$AA$60)^N63)-1))</f>
        <v>0</v>
      </c>
      <c r="P63" s="23">
        <f>IF(AND(G63&gt;0,CustoContábil!$F$6&gt;0),G63*(CustoContábil!$F$19/CustoContábil!$F$6)*O63,0)</f>
        <v>0</v>
      </c>
      <c r="Q63" s="23">
        <f>IF(AND(J63&gt;0,CustoContábil!$D$6&gt;0),J63*(CustoContábil!$D$19/CustoContábil!$D$6)*O63,0)</f>
        <v>0</v>
      </c>
    </row>
    <row r="64" spans="2:17" ht="15" customHeight="1" x14ac:dyDescent="0.35">
      <c r="B64" s="21">
        <v>59</v>
      </c>
      <c r="C64" s="250" t="str">
        <f>IF(IlumOrç!C64="","",IlumOrç!C64)</f>
        <v/>
      </c>
      <c r="D64" s="252">
        <f>IF(IlumOrç!F64="","",IlumOrç!F64)</f>
        <v>0</v>
      </c>
      <c r="E64" s="253" t="str">
        <f>IF(IlumOrç!G64="","",IlumOrç!G64)</f>
        <v/>
      </c>
      <c r="F64" s="254">
        <f>IF(IlumOrç!H64="","",IlumOrç!H64)</f>
        <v>0</v>
      </c>
      <c r="G64" s="19">
        <f t="shared" si="8"/>
        <v>0</v>
      </c>
      <c r="H64" s="18"/>
      <c r="I64" s="18"/>
      <c r="J64" s="19">
        <f t="shared" si="9"/>
        <v>0</v>
      </c>
      <c r="L64" s="21">
        <f t="shared" si="4"/>
        <v>59</v>
      </c>
      <c r="M64" s="462" t="str">
        <f t="shared" si="5"/>
        <v/>
      </c>
      <c r="N64" s="249">
        <f>IF(IlumOrç!F62="","",IlumOrç!F62)</f>
        <v>0</v>
      </c>
      <c r="O64" s="244">
        <f>IF(OR(N64="",N64=0),0,(Projeto!$AA$60*((1+Projeto!$AA$60)^N64))/(((1+Projeto!$AA$60)^N64)-1))</f>
        <v>0</v>
      </c>
      <c r="P64" s="23">
        <f>IF(AND(G64&gt;0,CustoContábil!$F$6&gt;0),G64*(CustoContábil!$F$19/CustoContábil!$F$6)*O64,0)</f>
        <v>0</v>
      </c>
      <c r="Q64" s="23">
        <f>IF(AND(J64&gt;0,CustoContábil!$D$6&gt;0),J64*(CustoContábil!$D$19/CustoContábil!$D$6)*O64,0)</f>
        <v>0</v>
      </c>
    </row>
    <row r="65" spans="2:17" ht="15" customHeight="1" x14ac:dyDescent="0.35">
      <c r="B65" s="24">
        <v>60</v>
      </c>
      <c r="C65" s="250" t="str">
        <f>IF(IlumOrç!C65="","",IlumOrç!C65)</f>
        <v/>
      </c>
      <c r="D65" s="252">
        <f>IF(IlumOrç!F65="","",IlumOrç!F65)</f>
        <v>0</v>
      </c>
      <c r="E65" s="253" t="str">
        <f>IF(IlumOrç!G65="","",IlumOrç!G65)</f>
        <v/>
      </c>
      <c r="F65" s="254">
        <f>IF(IlumOrç!H65="","",IlumOrç!H65)</f>
        <v>0</v>
      </c>
      <c r="G65" s="19">
        <f t="shared" si="8"/>
        <v>0</v>
      </c>
      <c r="H65" s="18"/>
      <c r="I65" s="18"/>
      <c r="J65" s="19">
        <f t="shared" si="9"/>
        <v>0</v>
      </c>
      <c r="L65" s="21">
        <f t="shared" si="4"/>
        <v>60</v>
      </c>
      <c r="M65" s="462" t="str">
        <f t="shared" si="5"/>
        <v/>
      </c>
      <c r="N65" s="249">
        <f>IF(IlumOrç!F63="","",IlumOrç!F63)</f>
        <v>0</v>
      </c>
      <c r="O65" s="244">
        <f>IF(OR(N65="",N65=0),0,(Projeto!$AA$60*((1+Projeto!$AA$60)^N65))/(((1+Projeto!$AA$60)^N65)-1))</f>
        <v>0</v>
      </c>
      <c r="P65" s="23">
        <f>IF(AND(G65&gt;0,CustoContábil!$F$6&gt;0),G65*(CustoContábil!$F$19/CustoContábil!$F$6)*O65,0)</f>
        <v>0</v>
      </c>
      <c r="Q65" s="23">
        <f>IF(AND(J65&gt;0,CustoContábil!$D$6&gt;0),J65*(CustoContábil!$D$19/CustoContábil!$D$6)*O65,0)</f>
        <v>0</v>
      </c>
    </row>
    <row r="66" spans="2:17" ht="15" customHeight="1" x14ac:dyDescent="0.35">
      <c r="B66" s="21">
        <v>61</v>
      </c>
      <c r="C66" s="250" t="str">
        <f>IF(IlumOrç!C66="","",IlumOrç!C66)</f>
        <v/>
      </c>
      <c r="D66" s="252">
        <f>IF(IlumOrç!F66="","",IlumOrç!F66)</f>
        <v>0</v>
      </c>
      <c r="E66" s="253" t="str">
        <f>IF(IlumOrç!G66="","",IlumOrç!G66)</f>
        <v/>
      </c>
      <c r="F66" s="254">
        <f>IF(IlumOrç!H66="","",IlumOrç!H66)</f>
        <v>0</v>
      </c>
      <c r="G66" s="19">
        <f t="shared" si="8"/>
        <v>0</v>
      </c>
      <c r="H66" s="18"/>
      <c r="I66" s="18"/>
      <c r="J66" s="19">
        <f t="shared" si="9"/>
        <v>0</v>
      </c>
      <c r="L66" s="21">
        <f t="shared" si="4"/>
        <v>61</v>
      </c>
      <c r="M66" s="462" t="str">
        <f t="shared" si="5"/>
        <v/>
      </c>
      <c r="N66" s="249">
        <f>IF(IlumOrç!F64="","",IlumOrç!F64)</f>
        <v>0</v>
      </c>
      <c r="O66" s="244">
        <f>IF(OR(N66="",N66=0),0,(Projeto!$AA$60*((1+Projeto!$AA$60)^N66))/(((1+Projeto!$AA$60)^N66)-1))</f>
        <v>0</v>
      </c>
      <c r="P66" s="23">
        <f>IF(AND(G66&gt;0,CustoContábil!$F$6&gt;0),G66*(CustoContábil!$F$19/CustoContábil!$F$6)*O66,0)</f>
        <v>0</v>
      </c>
      <c r="Q66" s="23">
        <f>IF(AND(J66&gt;0,CustoContábil!$D$6&gt;0),J66*(CustoContábil!$D$19/CustoContábil!$D$6)*O66,0)</f>
        <v>0</v>
      </c>
    </row>
    <row r="67" spans="2:17" ht="15" customHeight="1" x14ac:dyDescent="0.35">
      <c r="B67" s="24">
        <v>62</v>
      </c>
      <c r="C67" s="250" t="str">
        <f>IF(IlumOrç!C67="","",IlumOrç!C67)</f>
        <v/>
      </c>
      <c r="D67" s="252">
        <f>IF(IlumOrç!F67="","",IlumOrç!F67)</f>
        <v>0</v>
      </c>
      <c r="E67" s="253" t="str">
        <f>IF(IlumOrç!G67="","",IlumOrç!G67)</f>
        <v/>
      </c>
      <c r="F67" s="254">
        <f>IF(IlumOrç!H67="","",IlumOrç!H67)</f>
        <v>0</v>
      </c>
      <c r="G67" s="19">
        <f t="shared" si="8"/>
        <v>0</v>
      </c>
      <c r="H67" s="18"/>
      <c r="I67" s="18"/>
      <c r="J67" s="19">
        <f t="shared" si="9"/>
        <v>0</v>
      </c>
      <c r="L67" s="21">
        <f t="shared" si="4"/>
        <v>62</v>
      </c>
      <c r="M67" s="462" t="str">
        <f t="shared" si="5"/>
        <v/>
      </c>
      <c r="N67" s="249">
        <f>IF(IlumOrç!F65="","",IlumOrç!F65)</f>
        <v>0</v>
      </c>
      <c r="O67" s="244">
        <f>IF(OR(N67="",N67=0),0,(Projeto!$AA$60*((1+Projeto!$AA$60)^N67))/(((1+Projeto!$AA$60)^N67)-1))</f>
        <v>0</v>
      </c>
      <c r="P67" s="23">
        <f>IF(AND(G67&gt;0,CustoContábil!$F$6&gt;0),G67*(CustoContábil!$F$19/CustoContábil!$F$6)*O67,0)</f>
        <v>0</v>
      </c>
      <c r="Q67" s="23">
        <f>IF(AND(J67&gt;0,CustoContábil!$D$6&gt;0),J67*(CustoContábil!$D$19/CustoContábil!$D$6)*O67,0)</f>
        <v>0</v>
      </c>
    </row>
    <row r="68" spans="2:17" ht="15" customHeight="1" x14ac:dyDescent="0.35">
      <c r="B68" s="21">
        <v>63</v>
      </c>
      <c r="C68" s="250" t="str">
        <f>IF(IlumOrç!C68="","",IlumOrç!C68)</f>
        <v/>
      </c>
      <c r="D68" s="252">
        <f>IF(IlumOrç!F68="","",IlumOrç!F68)</f>
        <v>0</v>
      </c>
      <c r="E68" s="253" t="str">
        <f>IF(IlumOrç!G68="","",IlumOrç!G68)</f>
        <v/>
      </c>
      <c r="F68" s="254">
        <f>IF(IlumOrç!H68="","",IlumOrç!H68)</f>
        <v>0</v>
      </c>
      <c r="G68" s="19">
        <f t="shared" si="8"/>
        <v>0</v>
      </c>
      <c r="H68" s="18"/>
      <c r="I68" s="18"/>
      <c r="J68" s="19">
        <f t="shared" si="9"/>
        <v>0</v>
      </c>
      <c r="L68" s="21">
        <f t="shared" si="4"/>
        <v>63</v>
      </c>
      <c r="M68" s="462" t="str">
        <f t="shared" si="5"/>
        <v/>
      </c>
      <c r="N68" s="249">
        <f>IF(IlumOrç!F66="","",IlumOrç!F66)</f>
        <v>0</v>
      </c>
      <c r="O68" s="244">
        <f>IF(OR(N68="",N68=0),0,(Projeto!$AA$60*((1+Projeto!$AA$60)^N68))/(((1+Projeto!$AA$60)^N68)-1))</f>
        <v>0</v>
      </c>
      <c r="P68" s="23">
        <f>IF(AND(G68&gt;0,CustoContábil!$F$6&gt;0),G68*(CustoContábil!$F$19/CustoContábil!$F$6)*O68,0)</f>
        <v>0</v>
      </c>
      <c r="Q68" s="23">
        <f>IF(AND(J68&gt;0,CustoContábil!$D$6&gt;0),J68*(CustoContábil!$D$19/CustoContábil!$D$6)*O68,0)</f>
        <v>0</v>
      </c>
    </row>
    <row r="69" spans="2:17" ht="15" customHeight="1" x14ac:dyDescent="0.35">
      <c r="B69" s="24">
        <v>64</v>
      </c>
      <c r="C69" s="250" t="str">
        <f>IF(IlumOrç!C69="","",IlumOrç!C69)</f>
        <v/>
      </c>
      <c r="D69" s="252">
        <f>IF(IlumOrç!F69="","",IlumOrç!F69)</f>
        <v>0</v>
      </c>
      <c r="E69" s="253" t="str">
        <f>IF(IlumOrç!G69="","",IlumOrç!G69)</f>
        <v/>
      </c>
      <c r="F69" s="254">
        <f>IF(IlumOrç!H69="","",IlumOrç!H69)</f>
        <v>0</v>
      </c>
      <c r="G69" s="19">
        <f t="shared" si="8"/>
        <v>0</v>
      </c>
      <c r="H69" s="18"/>
      <c r="I69" s="18"/>
      <c r="J69" s="19">
        <f t="shared" si="9"/>
        <v>0</v>
      </c>
      <c r="L69" s="21">
        <f t="shared" si="4"/>
        <v>64</v>
      </c>
      <c r="M69" s="462" t="str">
        <f t="shared" si="5"/>
        <v/>
      </c>
      <c r="N69" s="249">
        <f>IF(IlumOrç!F67="","",IlumOrç!F67)</f>
        <v>0</v>
      </c>
      <c r="O69" s="244">
        <f>IF(OR(N69="",N69=0),0,(Projeto!$AA$60*((1+Projeto!$AA$60)^N69))/(((1+Projeto!$AA$60)^N69)-1))</f>
        <v>0</v>
      </c>
      <c r="P69" s="23">
        <f>IF(AND(G69&gt;0,CustoContábil!$F$6&gt;0),G69*(CustoContábil!$F$19/CustoContábil!$F$6)*O69,0)</f>
        <v>0</v>
      </c>
      <c r="Q69" s="23">
        <f>IF(AND(J69&gt;0,CustoContábil!$D$6&gt;0),J69*(CustoContábil!$D$19/CustoContábil!$D$6)*O69,0)</f>
        <v>0</v>
      </c>
    </row>
    <row r="70" spans="2:17" ht="15" customHeight="1" x14ac:dyDescent="0.35">
      <c r="B70" s="21">
        <v>65</v>
      </c>
      <c r="C70" s="250" t="str">
        <f>IF(IlumOrç!C70="","",IlumOrç!C70)</f>
        <v/>
      </c>
      <c r="D70" s="252">
        <f>IF(IlumOrç!F70="","",IlumOrç!F70)</f>
        <v>0</v>
      </c>
      <c r="E70" s="253" t="str">
        <f>IF(IlumOrç!G70="","",IlumOrç!G70)</f>
        <v/>
      </c>
      <c r="F70" s="254">
        <f>IF(IlumOrç!H70="","",IlumOrç!H70)</f>
        <v>0</v>
      </c>
      <c r="G70" s="19">
        <f t="shared" si="8"/>
        <v>0</v>
      </c>
      <c r="H70" s="18"/>
      <c r="I70" s="18"/>
      <c r="J70" s="19">
        <f t="shared" si="9"/>
        <v>0</v>
      </c>
      <c r="L70" s="21">
        <f t="shared" si="4"/>
        <v>65</v>
      </c>
      <c r="M70" s="462" t="str">
        <f t="shared" si="5"/>
        <v/>
      </c>
      <c r="N70" s="249">
        <f>IF(IlumOrç!F68="","",IlumOrç!F68)</f>
        <v>0</v>
      </c>
      <c r="O70" s="244">
        <f>IF(OR(N70="",N70=0),0,(Projeto!$AA$60*((1+Projeto!$AA$60)^N70))/(((1+Projeto!$AA$60)^N70)-1))</f>
        <v>0</v>
      </c>
      <c r="P70" s="23">
        <f>IF(AND(G70&gt;0,CustoContábil!$F$6&gt;0),G70*(CustoContábil!$F$19/CustoContábil!$F$6)*O70,0)</f>
        <v>0</v>
      </c>
      <c r="Q70" s="23">
        <f>IF(AND(J70&gt;0,CustoContábil!$D$6&gt;0),J70*(CustoContábil!$D$19/CustoContábil!$D$6)*O70,0)</f>
        <v>0</v>
      </c>
    </row>
    <row r="71" spans="2:17" ht="15" customHeight="1" x14ac:dyDescent="0.35">
      <c r="B71" s="24">
        <v>66</v>
      </c>
      <c r="C71" s="250" t="str">
        <f>IF(IlumOrç!C71="","",IlumOrç!C71)</f>
        <v/>
      </c>
      <c r="D71" s="252">
        <f>IF(IlumOrç!F71="","",IlumOrç!F71)</f>
        <v>0</v>
      </c>
      <c r="E71" s="253" t="str">
        <f>IF(IlumOrç!G71="","",IlumOrç!G71)</f>
        <v/>
      </c>
      <c r="F71" s="254">
        <f>IF(IlumOrç!H71="","",IlumOrç!H71)</f>
        <v>0</v>
      </c>
      <c r="G71" s="19">
        <f t="shared" si="8"/>
        <v>0</v>
      </c>
      <c r="H71" s="18"/>
      <c r="I71" s="18"/>
      <c r="J71" s="19">
        <f t="shared" si="9"/>
        <v>0</v>
      </c>
      <c r="L71" s="21">
        <f t="shared" si="4"/>
        <v>66</v>
      </c>
      <c r="M71" s="462" t="str">
        <f t="shared" si="5"/>
        <v/>
      </c>
      <c r="N71" s="249">
        <f>IF(IlumOrç!F69="","",IlumOrç!F69)</f>
        <v>0</v>
      </c>
      <c r="O71" s="244">
        <f>IF(OR(N71="",N71=0),0,(Projeto!$AA$60*((1+Projeto!$AA$60)^N71))/(((1+Projeto!$AA$60)^N71)-1))</f>
        <v>0</v>
      </c>
      <c r="P71" s="23">
        <f>IF(AND(G71&gt;0,CustoContábil!$F$6&gt;0),G71*(CustoContábil!$F$19/CustoContábil!$F$6)*O71,0)</f>
        <v>0</v>
      </c>
      <c r="Q71" s="23">
        <f>IF(AND(J71&gt;0,CustoContábil!$D$6&gt;0),J71*(CustoContábil!$D$19/CustoContábil!$D$6)*O71,0)</f>
        <v>0</v>
      </c>
    </row>
    <row r="72" spans="2:17" ht="15" customHeight="1" x14ac:dyDescent="0.35">
      <c r="B72" s="21">
        <v>67</v>
      </c>
      <c r="C72" s="250" t="str">
        <f>IF(IlumOrç!C72="","",IlumOrç!C72)</f>
        <v/>
      </c>
      <c r="D72" s="252">
        <f>IF(IlumOrç!F72="","",IlumOrç!F72)</f>
        <v>0</v>
      </c>
      <c r="E72" s="253" t="str">
        <f>IF(IlumOrç!G72="","",IlumOrç!G72)</f>
        <v/>
      </c>
      <c r="F72" s="254">
        <f>IF(IlumOrç!H72="","",IlumOrç!H72)</f>
        <v>0</v>
      </c>
      <c r="G72" s="19">
        <f t="shared" si="8"/>
        <v>0</v>
      </c>
      <c r="H72" s="18"/>
      <c r="I72" s="18"/>
      <c r="J72" s="19">
        <f t="shared" si="9"/>
        <v>0</v>
      </c>
      <c r="L72" s="21">
        <f t="shared" si="4"/>
        <v>67</v>
      </c>
      <c r="M72" s="462" t="str">
        <f t="shared" si="5"/>
        <v/>
      </c>
      <c r="N72" s="249">
        <f>IF(IlumOrç!F70="","",IlumOrç!F70)</f>
        <v>0</v>
      </c>
      <c r="O72" s="244">
        <f>IF(OR(N72="",N72=0),0,(Projeto!$AA$60*((1+Projeto!$AA$60)^N72))/(((1+Projeto!$AA$60)^N72)-1))</f>
        <v>0</v>
      </c>
      <c r="P72" s="23">
        <f>IF(AND(G72&gt;0,CustoContábil!$F$6&gt;0),G72*(CustoContábil!$F$19/CustoContábil!$F$6)*O72,0)</f>
        <v>0</v>
      </c>
      <c r="Q72" s="23">
        <f>IF(AND(J72&gt;0,CustoContábil!$D$6&gt;0),J72*(CustoContábil!$D$19/CustoContábil!$D$6)*O72,0)</f>
        <v>0</v>
      </c>
    </row>
    <row r="73" spans="2:17" ht="15" customHeight="1" x14ac:dyDescent="0.35">
      <c r="B73" s="24">
        <v>68</v>
      </c>
      <c r="C73" s="250" t="str">
        <f>IF(IlumOrç!C73="","",IlumOrç!C73)</f>
        <v/>
      </c>
      <c r="D73" s="252">
        <f>IF(IlumOrç!F73="","",IlumOrç!F73)</f>
        <v>0</v>
      </c>
      <c r="E73" s="253" t="str">
        <f>IF(IlumOrç!G73="","",IlumOrç!G73)</f>
        <v/>
      </c>
      <c r="F73" s="254">
        <f>IF(IlumOrç!H73="","",IlumOrç!H73)</f>
        <v>0</v>
      </c>
      <c r="G73" s="19">
        <f t="shared" si="8"/>
        <v>0</v>
      </c>
      <c r="H73" s="18"/>
      <c r="I73" s="18"/>
      <c r="J73" s="19">
        <f t="shared" si="9"/>
        <v>0</v>
      </c>
      <c r="L73" s="21">
        <f t="shared" si="4"/>
        <v>68</v>
      </c>
      <c r="M73" s="462" t="str">
        <f t="shared" si="5"/>
        <v/>
      </c>
      <c r="N73" s="249">
        <f>IF(IlumOrç!F71="","",IlumOrç!F71)</f>
        <v>0</v>
      </c>
      <c r="O73" s="244">
        <f>IF(OR(N73="",N73=0),0,(Projeto!$AA$60*((1+Projeto!$AA$60)^N73))/(((1+Projeto!$AA$60)^N73)-1))</f>
        <v>0</v>
      </c>
      <c r="P73" s="23">
        <f>IF(AND(G73&gt;0,CustoContábil!$F$6&gt;0),G73*(CustoContábil!$F$19/CustoContábil!$F$6)*O73,0)</f>
        <v>0</v>
      </c>
      <c r="Q73" s="23">
        <f>IF(AND(J73&gt;0,CustoContábil!$D$6&gt;0),J73*(CustoContábil!$D$19/CustoContábil!$D$6)*O73,0)</f>
        <v>0</v>
      </c>
    </row>
    <row r="74" spans="2:17" ht="15" customHeight="1" x14ac:dyDescent="0.35">
      <c r="B74" s="21">
        <v>69</v>
      </c>
      <c r="C74" s="250" t="str">
        <f>IF(IlumOrç!C74="","",IlumOrç!C74)</f>
        <v/>
      </c>
      <c r="D74" s="252">
        <f>IF(IlumOrç!F74="","",IlumOrç!F74)</f>
        <v>0</v>
      </c>
      <c r="E74" s="253" t="str">
        <f>IF(IlumOrç!G74="","",IlumOrç!G74)</f>
        <v/>
      </c>
      <c r="F74" s="254">
        <f>IF(IlumOrç!H74="","",IlumOrç!H74)</f>
        <v>0</v>
      </c>
      <c r="G74" s="19">
        <f t="shared" si="8"/>
        <v>0</v>
      </c>
      <c r="H74" s="18"/>
      <c r="I74" s="18"/>
      <c r="J74" s="19">
        <f t="shared" si="9"/>
        <v>0</v>
      </c>
      <c r="L74" s="21">
        <f t="shared" si="4"/>
        <v>69</v>
      </c>
      <c r="M74" s="462" t="str">
        <f t="shared" si="5"/>
        <v/>
      </c>
      <c r="N74" s="249">
        <f>IF(IlumOrç!F72="","",IlumOrç!F72)</f>
        <v>0</v>
      </c>
      <c r="O74" s="244">
        <f>IF(OR(N74="",N74=0),0,(Projeto!$AA$60*((1+Projeto!$AA$60)^N74))/(((1+Projeto!$AA$60)^N74)-1))</f>
        <v>0</v>
      </c>
      <c r="P74" s="23">
        <f>IF(AND(G74&gt;0,CustoContábil!$F$6&gt;0),G74*(CustoContábil!$F$19/CustoContábil!$F$6)*O74,0)</f>
        <v>0</v>
      </c>
      <c r="Q74" s="23">
        <f>IF(AND(J74&gt;0,CustoContábil!$D$6&gt;0),J74*(CustoContábil!$D$19/CustoContábil!$D$6)*O74,0)</f>
        <v>0</v>
      </c>
    </row>
    <row r="75" spans="2:17" ht="15" customHeight="1" x14ac:dyDescent="0.35">
      <c r="B75" s="24">
        <v>70</v>
      </c>
      <c r="C75" s="250" t="str">
        <f>IF(IlumOrç!C75="","",IlumOrç!C75)</f>
        <v/>
      </c>
      <c r="D75" s="252">
        <f>IF(IlumOrç!F75="","",IlumOrç!F75)</f>
        <v>0</v>
      </c>
      <c r="E75" s="253" t="str">
        <f>IF(IlumOrç!G75="","",IlumOrç!G75)</f>
        <v/>
      </c>
      <c r="F75" s="254">
        <f>IF(IlumOrç!H75="","",IlumOrç!H75)</f>
        <v>0</v>
      </c>
      <c r="G75" s="19">
        <f t="shared" si="8"/>
        <v>0</v>
      </c>
      <c r="H75" s="18"/>
      <c r="I75" s="18"/>
      <c r="J75" s="19">
        <f t="shared" si="9"/>
        <v>0</v>
      </c>
      <c r="L75" s="21">
        <f t="shared" si="4"/>
        <v>70</v>
      </c>
      <c r="M75" s="462" t="str">
        <f t="shared" si="5"/>
        <v/>
      </c>
      <c r="N75" s="249">
        <f>IF(IlumOrç!F73="","",IlumOrç!F73)</f>
        <v>0</v>
      </c>
      <c r="O75" s="244">
        <f>IF(OR(N75="",N75=0),0,(Projeto!$AA$60*((1+Projeto!$AA$60)^N75))/(((1+Projeto!$AA$60)^N75)-1))</f>
        <v>0</v>
      </c>
      <c r="P75" s="23">
        <f>IF(AND(G75&gt;0,CustoContábil!$F$6&gt;0),G75*(CustoContábil!$F$19/CustoContábil!$F$6)*O75,0)</f>
        <v>0</v>
      </c>
      <c r="Q75" s="23">
        <f>IF(AND(J75&gt;0,CustoContábil!$D$6&gt;0),J75*(CustoContábil!$D$19/CustoContábil!$D$6)*O75,0)</f>
        <v>0</v>
      </c>
    </row>
    <row r="76" spans="2:17" ht="15" customHeight="1" x14ac:dyDescent="0.35">
      <c r="B76" s="21">
        <v>71</v>
      </c>
      <c r="C76" s="250" t="str">
        <f>IF(IlumOrç!C76="","",IlumOrç!C76)</f>
        <v/>
      </c>
      <c r="D76" s="252">
        <f>IF(IlumOrç!F76="","",IlumOrç!F76)</f>
        <v>0</v>
      </c>
      <c r="E76" s="253" t="str">
        <f>IF(IlumOrç!G76="","",IlumOrç!G76)</f>
        <v/>
      </c>
      <c r="F76" s="254">
        <f>IF(IlumOrç!H76="","",IlumOrç!H76)</f>
        <v>0</v>
      </c>
      <c r="G76" s="19">
        <f t="shared" si="8"/>
        <v>0</v>
      </c>
      <c r="H76" s="18"/>
      <c r="I76" s="18"/>
      <c r="J76" s="19">
        <f t="shared" si="9"/>
        <v>0</v>
      </c>
      <c r="L76" s="21">
        <f t="shared" si="4"/>
        <v>71</v>
      </c>
      <c r="M76" s="462" t="str">
        <f t="shared" si="5"/>
        <v/>
      </c>
      <c r="N76" s="249">
        <f>IF(IlumOrç!F74="","",IlumOrç!F74)</f>
        <v>0</v>
      </c>
      <c r="O76" s="244">
        <f>IF(OR(N76="",N76=0),0,(Projeto!$AA$60*((1+Projeto!$AA$60)^N76))/(((1+Projeto!$AA$60)^N76)-1))</f>
        <v>0</v>
      </c>
      <c r="P76" s="23">
        <f>IF(AND(G76&gt;0,CustoContábil!$F$6&gt;0),G76*(CustoContábil!$F$19/CustoContábil!$F$6)*O76,0)</f>
        <v>0</v>
      </c>
      <c r="Q76" s="23">
        <f>IF(AND(J76&gt;0,CustoContábil!$D$6&gt;0),J76*(CustoContábil!$D$19/CustoContábil!$D$6)*O76,0)</f>
        <v>0</v>
      </c>
    </row>
    <row r="77" spans="2:17" ht="15" customHeight="1" x14ac:dyDescent="0.35">
      <c r="B77" s="24">
        <v>72</v>
      </c>
      <c r="C77" s="250" t="str">
        <f>IF(IlumOrç!C77="","",IlumOrç!C77)</f>
        <v/>
      </c>
      <c r="D77" s="252">
        <f>IF(IlumOrç!F77="","",IlumOrç!F77)</f>
        <v>0</v>
      </c>
      <c r="E77" s="253" t="str">
        <f>IF(IlumOrç!G77="","",IlumOrç!G77)</f>
        <v/>
      </c>
      <c r="F77" s="254">
        <f>IF(IlumOrç!H77="","",IlumOrç!H77)</f>
        <v>0</v>
      </c>
      <c r="G77" s="19">
        <f t="shared" si="8"/>
        <v>0</v>
      </c>
      <c r="H77" s="18"/>
      <c r="I77" s="18"/>
      <c r="J77" s="19">
        <f t="shared" si="9"/>
        <v>0</v>
      </c>
      <c r="L77" s="21">
        <f t="shared" si="4"/>
        <v>72</v>
      </c>
      <c r="M77" s="462" t="str">
        <f t="shared" si="5"/>
        <v/>
      </c>
      <c r="N77" s="249">
        <f>IF(IlumOrç!F75="","",IlumOrç!F75)</f>
        <v>0</v>
      </c>
      <c r="O77" s="244">
        <f>IF(OR(N77="",N77=0),0,(Projeto!$AA$60*((1+Projeto!$AA$60)^N77))/(((1+Projeto!$AA$60)^N77)-1))</f>
        <v>0</v>
      </c>
      <c r="P77" s="23">
        <f>IF(AND(G77&gt;0,CustoContábil!$F$6&gt;0),G77*(CustoContábil!$F$19/CustoContábil!$F$6)*O77,0)</f>
        <v>0</v>
      </c>
      <c r="Q77" s="23">
        <f>IF(AND(J77&gt;0,CustoContábil!$D$6&gt;0),J77*(CustoContábil!$D$19/CustoContábil!$D$6)*O77,0)</f>
        <v>0</v>
      </c>
    </row>
    <row r="78" spans="2:17" ht="15" customHeight="1" x14ac:dyDescent="0.35">
      <c r="B78" s="21">
        <v>73</v>
      </c>
      <c r="C78" s="250" t="str">
        <f>IF(IlumOrç!C78="","",IlumOrç!C78)</f>
        <v/>
      </c>
      <c r="D78" s="252">
        <f>IF(IlumOrç!F78="","",IlumOrç!F78)</f>
        <v>0</v>
      </c>
      <c r="E78" s="253" t="str">
        <f>IF(IlumOrç!G78="","",IlumOrç!G78)</f>
        <v/>
      </c>
      <c r="F78" s="254">
        <f>IF(IlumOrç!H78="","",IlumOrç!H78)</f>
        <v>0</v>
      </c>
      <c r="G78" s="19">
        <f t="shared" si="8"/>
        <v>0</v>
      </c>
      <c r="H78" s="18"/>
      <c r="I78" s="18"/>
      <c r="J78" s="19">
        <f t="shared" si="9"/>
        <v>0</v>
      </c>
      <c r="L78" s="21">
        <f t="shared" si="4"/>
        <v>73</v>
      </c>
      <c r="M78" s="462" t="str">
        <f t="shared" si="5"/>
        <v/>
      </c>
      <c r="N78" s="249">
        <f>IF(IlumOrç!F76="","",IlumOrç!F76)</f>
        <v>0</v>
      </c>
      <c r="O78" s="244">
        <f>IF(OR(N78="",N78=0),0,(Projeto!$AA$60*((1+Projeto!$AA$60)^N78))/(((1+Projeto!$AA$60)^N78)-1))</f>
        <v>0</v>
      </c>
      <c r="P78" s="23">
        <f>IF(AND(G78&gt;0,CustoContábil!$F$6&gt;0),G78*(CustoContábil!$F$19/CustoContábil!$F$6)*O78,0)</f>
        <v>0</v>
      </c>
      <c r="Q78" s="23">
        <f>IF(AND(J78&gt;0,CustoContábil!$D$6&gt;0),J78*(CustoContábil!$D$19/CustoContábil!$D$6)*O78,0)</f>
        <v>0</v>
      </c>
    </row>
    <row r="79" spans="2:17" ht="15" customHeight="1" x14ac:dyDescent="0.35">
      <c r="B79" s="24">
        <v>74</v>
      </c>
      <c r="C79" s="250" t="str">
        <f>IF(IlumOrç!C79="","",IlumOrç!C79)</f>
        <v/>
      </c>
      <c r="D79" s="252">
        <f>IF(IlumOrç!F79="","",IlumOrç!F79)</f>
        <v>0</v>
      </c>
      <c r="E79" s="253" t="str">
        <f>IF(IlumOrç!G79="","",IlumOrç!G79)</f>
        <v/>
      </c>
      <c r="F79" s="254">
        <f>IF(IlumOrç!H79="","",IlumOrç!H79)</f>
        <v>0</v>
      </c>
      <c r="G79" s="19">
        <f t="shared" si="8"/>
        <v>0</v>
      </c>
      <c r="H79" s="18"/>
      <c r="I79" s="18"/>
      <c r="J79" s="19">
        <f t="shared" si="9"/>
        <v>0</v>
      </c>
      <c r="L79" s="21">
        <f t="shared" si="4"/>
        <v>74</v>
      </c>
      <c r="M79" s="462" t="str">
        <f t="shared" si="5"/>
        <v/>
      </c>
      <c r="N79" s="249">
        <f>IF(IlumOrç!F77="","",IlumOrç!F77)</f>
        <v>0</v>
      </c>
      <c r="O79" s="244">
        <f>IF(OR(N79="",N79=0),0,(Projeto!$AA$60*((1+Projeto!$AA$60)^N79))/(((1+Projeto!$AA$60)^N79)-1))</f>
        <v>0</v>
      </c>
      <c r="P79" s="23">
        <f>IF(AND(G79&gt;0,CustoContábil!$F$6&gt;0),G79*(CustoContábil!$F$19/CustoContábil!$F$6)*O79,0)</f>
        <v>0</v>
      </c>
      <c r="Q79" s="23">
        <f>IF(AND(J79&gt;0,CustoContábil!$D$6&gt;0),J79*(CustoContábil!$D$19/CustoContábil!$D$6)*O79,0)</f>
        <v>0</v>
      </c>
    </row>
    <row r="80" spans="2:17" ht="15" customHeight="1" x14ac:dyDescent="0.35">
      <c r="B80" s="21">
        <v>75</v>
      </c>
      <c r="C80" s="250" t="str">
        <f>IF(IlumOrç!C80="","",IlumOrç!C80)</f>
        <v/>
      </c>
      <c r="D80" s="252">
        <f>IF(IlumOrç!F80="","",IlumOrç!F80)</f>
        <v>0</v>
      </c>
      <c r="E80" s="253" t="str">
        <f>IF(IlumOrç!G80="","",IlumOrç!G80)</f>
        <v/>
      </c>
      <c r="F80" s="254">
        <f>IF(IlumOrç!H80="","",IlumOrç!H80)</f>
        <v>0</v>
      </c>
      <c r="G80" s="19">
        <f t="shared" si="8"/>
        <v>0</v>
      </c>
      <c r="H80" s="18"/>
      <c r="I80" s="18"/>
      <c r="J80" s="19">
        <f t="shared" si="9"/>
        <v>0</v>
      </c>
      <c r="L80" s="21">
        <f t="shared" si="4"/>
        <v>75</v>
      </c>
      <c r="M80" s="462" t="str">
        <f t="shared" si="5"/>
        <v/>
      </c>
      <c r="N80" s="249">
        <f>IF(IlumOrç!F78="","",IlumOrç!F78)</f>
        <v>0</v>
      </c>
      <c r="O80" s="244">
        <f>IF(OR(N80="",N80=0),0,(Projeto!$AA$60*((1+Projeto!$AA$60)^N80))/(((1+Projeto!$AA$60)^N80)-1))</f>
        <v>0</v>
      </c>
      <c r="P80" s="23">
        <f>IF(AND(G80&gt;0,CustoContábil!$F$6&gt;0),G80*(CustoContábil!$F$19/CustoContábil!$F$6)*O80,0)</f>
        <v>0</v>
      </c>
      <c r="Q80" s="23">
        <f>IF(AND(J80&gt;0,CustoContábil!$D$6&gt;0),J80*(CustoContábil!$D$19/CustoContábil!$D$6)*O80,0)</f>
        <v>0</v>
      </c>
    </row>
    <row r="81" spans="2:17" ht="15" customHeight="1" x14ac:dyDescent="0.35">
      <c r="B81" s="24">
        <v>76</v>
      </c>
      <c r="C81" s="250" t="str">
        <f>IF(IlumOrç!C81="","",IlumOrç!C81)</f>
        <v/>
      </c>
      <c r="D81" s="252">
        <f>IF(IlumOrç!F81="","",IlumOrç!F81)</f>
        <v>0</v>
      </c>
      <c r="E81" s="253" t="str">
        <f>IF(IlumOrç!G81="","",IlumOrç!G81)</f>
        <v/>
      </c>
      <c r="F81" s="254">
        <f>IF(IlumOrç!H81="","",IlumOrç!H81)</f>
        <v>0</v>
      </c>
      <c r="G81" s="19">
        <f t="shared" si="8"/>
        <v>0</v>
      </c>
      <c r="H81" s="18"/>
      <c r="I81" s="18"/>
      <c r="J81" s="19">
        <f t="shared" si="9"/>
        <v>0</v>
      </c>
      <c r="L81" s="21">
        <f t="shared" si="4"/>
        <v>76</v>
      </c>
      <c r="M81" s="462" t="str">
        <f t="shared" si="5"/>
        <v/>
      </c>
      <c r="N81" s="249">
        <f>IF(IlumOrç!F79="","",IlumOrç!F79)</f>
        <v>0</v>
      </c>
      <c r="O81" s="244">
        <f>IF(OR(N81="",N81=0),0,(Projeto!$AA$60*((1+Projeto!$AA$60)^N81))/(((1+Projeto!$AA$60)^N81)-1))</f>
        <v>0</v>
      </c>
      <c r="P81" s="23">
        <f>IF(AND(G81&gt;0,CustoContábil!$F$6&gt;0),G81*(CustoContábil!$F$19/CustoContábil!$F$6)*O81,0)</f>
        <v>0</v>
      </c>
      <c r="Q81" s="23">
        <f>IF(AND(J81&gt;0,CustoContábil!$D$6&gt;0),J81*(CustoContábil!$D$19/CustoContábil!$D$6)*O81,0)</f>
        <v>0</v>
      </c>
    </row>
    <row r="82" spans="2:17" ht="15" customHeight="1" x14ac:dyDescent="0.35">
      <c r="B82" s="21">
        <v>77</v>
      </c>
      <c r="C82" s="250" t="str">
        <f>IF(IlumOrç!C82="","",IlumOrç!C82)</f>
        <v/>
      </c>
      <c r="D82" s="252">
        <f>IF(IlumOrç!F82="","",IlumOrç!F82)</f>
        <v>0</v>
      </c>
      <c r="E82" s="253" t="str">
        <f>IF(IlumOrç!G82="","",IlumOrç!G82)</f>
        <v/>
      </c>
      <c r="F82" s="254">
        <f>IF(IlumOrç!H82="","",IlumOrç!H82)</f>
        <v>0</v>
      </c>
      <c r="G82" s="19">
        <f t="shared" si="8"/>
        <v>0</v>
      </c>
      <c r="H82" s="18"/>
      <c r="I82" s="18"/>
      <c r="J82" s="19">
        <f t="shared" si="9"/>
        <v>0</v>
      </c>
      <c r="L82" s="21">
        <f t="shared" si="4"/>
        <v>77</v>
      </c>
      <c r="M82" s="462" t="str">
        <f t="shared" si="5"/>
        <v/>
      </c>
      <c r="N82" s="249">
        <f>IF(IlumOrç!F80="","",IlumOrç!F80)</f>
        <v>0</v>
      </c>
      <c r="O82" s="244">
        <f>IF(OR(N82="",N82=0),0,(Projeto!$AA$60*((1+Projeto!$AA$60)^N82))/(((1+Projeto!$AA$60)^N82)-1))</f>
        <v>0</v>
      </c>
      <c r="P82" s="23">
        <f>IF(AND(G82&gt;0,CustoContábil!$F$6&gt;0),G82*(CustoContábil!$F$19/CustoContábil!$F$6)*O82,0)</f>
        <v>0</v>
      </c>
      <c r="Q82" s="23">
        <f>IF(AND(J82&gt;0,CustoContábil!$D$6&gt;0),J82*(CustoContábil!$D$19/CustoContábil!$D$6)*O82,0)</f>
        <v>0</v>
      </c>
    </row>
    <row r="83" spans="2:17" ht="15" customHeight="1" x14ac:dyDescent="0.35">
      <c r="B83" s="24">
        <v>78</v>
      </c>
      <c r="C83" s="250" t="str">
        <f>IF(IlumOrç!C83="","",IlumOrç!C83)</f>
        <v/>
      </c>
      <c r="D83" s="252">
        <f>IF(IlumOrç!F83="","",IlumOrç!F83)</f>
        <v>0</v>
      </c>
      <c r="E83" s="253" t="str">
        <f>IF(IlumOrç!G83="","",IlumOrç!G83)</f>
        <v/>
      </c>
      <c r="F83" s="254">
        <f>IF(IlumOrç!H83="","",IlumOrç!H83)</f>
        <v>0</v>
      </c>
      <c r="G83" s="19">
        <f t="shared" si="8"/>
        <v>0</v>
      </c>
      <c r="H83" s="18"/>
      <c r="I83" s="18"/>
      <c r="J83" s="19">
        <f t="shared" si="9"/>
        <v>0</v>
      </c>
      <c r="L83" s="21">
        <f t="shared" si="4"/>
        <v>78</v>
      </c>
      <c r="M83" s="462" t="str">
        <f t="shared" si="5"/>
        <v/>
      </c>
      <c r="N83" s="249">
        <f>IF(IlumOrç!F81="","",IlumOrç!F81)</f>
        <v>0</v>
      </c>
      <c r="O83" s="244">
        <f>IF(OR(N83="",N83=0),0,(Projeto!$AA$60*((1+Projeto!$AA$60)^N83))/(((1+Projeto!$AA$60)^N83)-1))</f>
        <v>0</v>
      </c>
      <c r="P83" s="23">
        <f>IF(AND(G83&gt;0,CustoContábil!$F$6&gt;0),G83*(CustoContábil!$F$19/CustoContábil!$F$6)*O83,0)</f>
        <v>0</v>
      </c>
      <c r="Q83" s="23">
        <f>IF(AND(J83&gt;0,CustoContábil!$D$6&gt;0),J83*(CustoContábil!$D$19/CustoContábil!$D$6)*O83,0)</f>
        <v>0</v>
      </c>
    </row>
    <row r="84" spans="2:17" ht="15" customHeight="1" x14ac:dyDescent="0.35">
      <c r="B84" s="21">
        <v>79</v>
      </c>
      <c r="C84" s="250" t="str">
        <f>IF(IlumOrç!C84="","",IlumOrç!C84)</f>
        <v/>
      </c>
      <c r="D84" s="252">
        <f>IF(IlumOrç!F84="","",IlumOrç!F84)</f>
        <v>0</v>
      </c>
      <c r="E84" s="253" t="str">
        <f>IF(IlumOrç!G84="","",IlumOrç!G84)</f>
        <v/>
      </c>
      <c r="F84" s="254">
        <f>IF(IlumOrç!H84="","",IlumOrç!H84)</f>
        <v>0</v>
      </c>
      <c r="G84" s="19">
        <f t="shared" si="8"/>
        <v>0</v>
      </c>
      <c r="H84" s="18"/>
      <c r="I84" s="18"/>
      <c r="J84" s="19">
        <f t="shared" si="9"/>
        <v>0</v>
      </c>
      <c r="L84" s="21">
        <f t="shared" si="4"/>
        <v>79</v>
      </c>
      <c r="M84" s="462" t="str">
        <f t="shared" si="5"/>
        <v/>
      </c>
      <c r="N84" s="249">
        <f>IF(IlumOrç!F82="","",IlumOrç!F82)</f>
        <v>0</v>
      </c>
      <c r="O84" s="244">
        <f>IF(OR(N84="",N84=0),0,(Projeto!$AA$60*((1+Projeto!$AA$60)^N84))/(((1+Projeto!$AA$60)^N84)-1))</f>
        <v>0</v>
      </c>
      <c r="P84" s="23">
        <f>IF(AND(G84&gt;0,CustoContábil!$F$6&gt;0),G84*(CustoContábil!$F$19/CustoContábil!$F$6)*O84,0)</f>
        <v>0</v>
      </c>
      <c r="Q84" s="23">
        <f>IF(AND(J84&gt;0,CustoContábil!$D$6&gt;0),J84*(CustoContábil!$D$19/CustoContábil!$D$6)*O84,0)</f>
        <v>0</v>
      </c>
    </row>
    <row r="85" spans="2:17" ht="15" customHeight="1" x14ac:dyDescent="0.35">
      <c r="B85" s="24">
        <v>80</v>
      </c>
      <c r="C85" s="250" t="str">
        <f>IF(IlumOrç!C85="","",IlumOrç!C85)</f>
        <v/>
      </c>
      <c r="D85" s="252">
        <f>IF(IlumOrç!F85="","",IlumOrç!F85)</f>
        <v>0</v>
      </c>
      <c r="E85" s="253" t="str">
        <f>IF(IlumOrç!G85="","",IlumOrç!G85)</f>
        <v/>
      </c>
      <c r="F85" s="254">
        <f>IF(IlumOrç!H85="","",IlumOrç!H85)</f>
        <v>0</v>
      </c>
      <c r="G85" s="19">
        <f t="shared" si="8"/>
        <v>0</v>
      </c>
      <c r="H85" s="18"/>
      <c r="I85" s="18"/>
      <c r="J85" s="19">
        <f t="shared" si="9"/>
        <v>0</v>
      </c>
      <c r="L85" s="21">
        <f t="shared" si="4"/>
        <v>80</v>
      </c>
      <c r="M85" s="462" t="str">
        <f t="shared" si="5"/>
        <v/>
      </c>
      <c r="N85" s="249">
        <f>IF(IlumOrç!F83="","",IlumOrç!F83)</f>
        <v>0</v>
      </c>
      <c r="O85" s="244">
        <f>IF(OR(N85="",N85=0),0,(Projeto!$AA$60*((1+Projeto!$AA$60)^N85))/(((1+Projeto!$AA$60)^N85)-1))</f>
        <v>0</v>
      </c>
      <c r="P85" s="23">
        <f>IF(AND(G85&gt;0,CustoContábil!$F$6&gt;0),G85*(CustoContábil!$F$19/CustoContábil!$F$6)*O85,0)</f>
        <v>0</v>
      </c>
      <c r="Q85" s="23">
        <f>IF(AND(J85&gt;0,CustoContábil!$D$6&gt;0),J85*(CustoContábil!$D$19/CustoContábil!$D$6)*O85,0)</f>
        <v>0</v>
      </c>
    </row>
    <row r="86" spans="2:17" ht="15" customHeight="1" x14ac:dyDescent="0.35">
      <c r="B86" s="21">
        <v>81</v>
      </c>
      <c r="C86" s="250" t="str">
        <f>IF(IlumOrç!C86="","",IlumOrç!C86)</f>
        <v/>
      </c>
      <c r="D86" s="252">
        <f>IF(IlumOrç!F86="","",IlumOrç!F86)</f>
        <v>0</v>
      </c>
      <c r="E86" s="253" t="str">
        <f>IF(IlumOrç!G86="","",IlumOrç!G86)</f>
        <v/>
      </c>
      <c r="F86" s="254">
        <f>IF(IlumOrç!H86="","",IlumOrç!H86)</f>
        <v>0</v>
      </c>
      <c r="G86" s="19">
        <f t="shared" si="8"/>
        <v>0</v>
      </c>
      <c r="H86" s="18"/>
      <c r="I86" s="18"/>
      <c r="J86" s="19">
        <f t="shared" si="9"/>
        <v>0</v>
      </c>
      <c r="L86" s="21">
        <f t="shared" si="4"/>
        <v>81</v>
      </c>
      <c r="M86" s="462" t="str">
        <f t="shared" si="5"/>
        <v/>
      </c>
      <c r="N86" s="249">
        <f>IF(IlumOrç!F84="","",IlumOrç!F84)</f>
        <v>0</v>
      </c>
      <c r="O86" s="244">
        <f>IF(OR(N86="",N86=0),0,(Projeto!$AA$60*((1+Projeto!$AA$60)^N86))/(((1+Projeto!$AA$60)^N86)-1))</f>
        <v>0</v>
      </c>
      <c r="P86" s="23">
        <f>IF(AND(G86&gt;0,CustoContábil!$F$6&gt;0),G86*(CustoContábil!$F$19/CustoContábil!$F$6)*O86,0)</f>
        <v>0</v>
      </c>
      <c r="Q86" s="23">
        <f>IF(AND(J86&gt;0,CustoContábil!$D$6&gt;0),J86*(CustoContábil!$D$19/CustoContábil!$D$6)*O86,0)</f>
        <v>0</v>
      </c>
    </row>
    <row r="87" spans="2:17" ht="15" customHeight="1" x14ac:dyDescent="0.35">
      <c r="B87" s="24">
        <v>82</v>
      </c>
      <c r="C87" s="250" t="str">
        <f>IF(IlumOrç!C87="","",IlumOrç!C87)</f>
        <v/>
      </c>
      <c r="D87" s="252">
        <f>IF(IlumOrç!F87="","",IlumOrç!F87)</f>
        <v>0</v>
      </c>
      <c r="E87" s="253" t="str">
        <f>IF(IlumOrç!G87="","",IlumOrç!G87)</f>
        <v/>
      </c>
      <c r="F87" s="254">
        <f>IF(IlumOrç!H87="","",IlumOrç!H87)</f>
        <v>0</v>
      </c>
      <c r="G87" s="19">
        <f t="shared" si="8"/>
        <v>0</v>
      </c>
      <c r="H87" s="18"/>
      <c r="I87" s="18"/>
      <c r="J87" s="19">
        <f t="shared" si="9"/>
        <v>0</v>
      </c>
      <c r="L87" s="21">
        <f t="shared" ref="L87:L104" si="10">B87</f>
        <v>82</v>
      </c>
      <c r="M87" s="462" t="str">
        <f t="shared" si="5"/>
        <v/>
      </c>
      <c r="N87" s="249">
        <f>IF(IlumOrç!F85="","",IlumOrç!F85)</f>
        <v>0</v>
      </c>
      <c r="O87" s="244">
        <f>IF(OR(N87="",N87=0),0,(Projeto!$AA$60*((1+Projeto!$AA$60)^N87))/(((1+Projeto!$AA$60)^N87)-1))</f>
        <v>0</v>
      </c>
      <c r="P87" s="23">
        <f>IF(AND(G87&gt;0,CustoContábil!$F$6&gt;0),G87*(CustoContábil!$F$19/CustoContábil!$F$6)*O87,0)</f>
        <v>0</v>
      </c>
      <c r="Q87" s="23">
        <f>IF(AND(J87&gt;0,CustoContábil!$D$6&gt;0),J87*(CustoContábil!$D$19/CustoContábil!$D$6)*O87,0)</f>
        <v>0</v>
      </c>
    </row>
    <row r="88" spans="2:17" ht="15" customHeight="1" x14ac:dyDescent="0.35">
      <c r="B88" s="21">
        <v>83</v>
      </c>
      <c r="C88" s="250" t="str">
        <f>IF(IlumOrç!C88="","",IlumOrç!C88)</f>
        <v/>
      </c>
      <c r="D88" s="252">
        <f>IF(IlumOrç!F88="","",IlumOrç!F88)</f>
        <v>0</v>
      </c>
      <c r="E88" s="253" t="str">
        <f>IF(IlumOrç!G88="","",IlumOrç!G88)</f>
        <v/>
      </c>
      <c r="F88" s="254">
        <f>IF(IlumOrç!H88="","",IlumOrç!H88)</f>
        <v>0</v>
      </c>
      <c r="G88" s="19">
        <f t="shared" si="8"/>
        <v>0</v>
      </c>
      <c r="H88" s="18"/>
      <c r="I88" s="18"/>
      <c r="J88" s="19">
        <f t="shared" si="9"/>
        <v>0</v>
      </c>
      <c r="L88" s="21">
        <f t="shared" si="10"/>
        <v>83</v>
      </c>
      <c r="M88" s="462" t="str">
        <f t="shared" ref="M88:M104" si="11">IF(OR(C88=0,C88=""),"",C88)</f>
        <v/>
      </c>
      <c r="N88" s="249">
        <f>IF(IlumOrç!F86="","",IlumOrç!F86)</f>
        <v>0</v>
      </c>
      <c r="O88" s="244">
        <f>IF(OR(N88="",N88=0),0,(Projeto!$AA$60*((1+Projeto!$AA$60)^N88))/(((1+Projeto!$AA$60)^N88)-1))</f>
        <v>0</v>
      </c>
      <c r="P88" s="23">
        <f>IF(AND(G88&gt;0,CustoContábil!$F$6&gt;0),G88*(CustoContábil!$F$19/CustoContábil!$F$6)*O88,0)</f>
        <v>0</v>
      </c>
      <c r="Q88" s="23">
        <f>IF(AND(J88&gt;0,CustoContábil!$D$6&gt;0),J88*(CustoContábil!$D$19/CustoContábil!$D$6)*O88,0)</f>
        <v>0</v>
      </c>
    </row>
    <row r="89" spans="2:17" ht="15" customHeight="1" x14ac:dyDescent="0.35">
      <c r="B89" s="24">
        <v>84</v>
      </c>
      <c r="C89" s="250" t="str">
        <f>IF(IlumOrç!C89="","",IlumOrç!C89)</f>
        <v/>
      </c>
      <c r="D89" s="252">
        <f>IF(IlumOrç!F89="","",IlumOrç!F89)</f>
        <v>0</v>
      </c>
      <c r="E89" s="253" t="str">
        <f>IF(IlumOrç!G89="","",IlumOrç!G89)</f>
        <v/>
      </c>
      <c r="F89" s="254">
        <f>IF(IlumOrç!H89="","",IlumOrç!H89)</f>
        <v>0</v>
      </c>
      <c r="G89" s="19">
        <f t="shared" si="8"/>
        <v>0</v>
      </c>
      <c r="H89" s="18"/>
      <c r="I89" s="18"/>
      <c r="J89" s="19">
        <f t="shared" si="9"/>
        <v>0</v>
      </c>
      <c r="L89" s="21">
        <f t="shared" si="10"/>
        <v>84</v>
      </c>
      <c r="M89" s="462" t="str">
        <f t="shared" si="11"/>
        <v/>
      </c>
      <c r="N89" s="249">
        <f>IF(IlumOrç!F87="","",IlumOrç!F87)</f>
        <v>0</v>
      </c>
      <c r="O89" s="244">
        <f>IF(OR(N89="",N89=0),0,(Projeto!$AA$60*((1+Projeto!$AA$60)^N89))/(((1+Projeto!$AA$60)^N89)-1))</f>
        <v>0</v>
      </c>
      <c r="P89" s="23">
        <f>IF(AND(G89&gt;0,CustoContábil!$F$6&gt;0),G89*(CustoContábil!$F$19/CustoContábil!$F$6)*O89,0)</f>
        <v>0</v>
      </c>
      <c r="Q89" s="23">
        <f>IF(AND(J89&gt;0,CustoContábil!$D$6&gt;0),J89*(CustoContábil!$D$19/CustoContábil!$D$6)*O89,0)</f>
        <v>0</v>
      </c>
    </row>
    <row r="90" spans="2:17" ht="15" customHeight="1" x14ac:dyDescent="0.35">
      <c r="B90" s="21">
        <v>85</v>
      </c>
      <c r="C90" s="250" t="str">
        <f>IF(IlumOrç!C90="","",IlumOrç!C90)</f>
        <v/>
      </c>
      <c r="D90" s="252">
        <f>IF(IlumOrç!F90="","",IlumOrç!F90)</f>
        <v>0</v>
      </c>
      <c r="E90" s="253" t="str">
        <f>IF(IlumOrç!G90="","",IlumOrç!G90)</f>
        <v/>
      </c>
      <c r="F90" s="254">
        <f>IF(IlumOrç!H90="","",IlumOrç!H90)</f>
        <v>0</v>
      </c>
      <c r="G90" s="19">
        <f t="shared" si="8"/>
        <v>0</v>
      </c>
      <c r="H90" s="18"/>
      <c r="I90" s="18"/>
      <c r="J90" s="19">
        <f t="shared" si="9"/>
        <v>0</v>
      </c>
      <c r="L90" s="21">
        <f t="shared" si="10"/>
        <v>85</v>
      </c>
      <c r="M90" s="462" t="str">
        <f t="shared" si="11"/>
        <v/>
      </c>
      <c r="N90" s="249">
        <f>IF(IlumOrç!F88="","",IlumOrç!F88)</f>
        <v>0</v>
      </c>
      <c r="O90" s="244">
        <f>IF(OR(N90="",N90=0),0,(Projeto!$AA$60*((1+Projeto!$AA$60)^N90))/(((1+Projeto!$AA$60)^N90)-1))</f>
        <v>0</v>
      </c>
      <c r="P90" s="23">
        <f>IF(AND(G90&gt;0,CustoContábil!$F$6&gt;0),G90*(CustoContábil!$F$19/CustoContábil!$F$6)*O90,0)</f>
        <v>0</v>
      </c>
      <c r="Q90" s="23">
        <f>IF(AND(J90&gt;0,CustoContábil!$D$6&gt;0),J90*(CustoContábil!$D$19/CustoContábil!$D$6)*O90,0)</f>
        <v>0</v>
      </c>
    </row>
    <row r="91" spans="2:17" ht="15" customHeight="1" x14ac:dyDescent="0.35">
      <c r="B91" s="24">
        <v>86</v>
      </c>
      <c r="C91" s="250" t="str">
        <f>IF(IlumOrç!C91="","",IlumOrç!C91)</f>
        <v/>
      </c>
      <c r="D91" s="252">
        <f>IF(IlumOrç!F91="","",IlumOrç!F91)</f>
        <v>0</v>
      </c>
      <c r="E91" s="253" t="str">
        <f>IF(IlumOrç!G91="","",IlumOrç!G91)</f>
        <v/>
      </c>
      <c r="F91" s="254">
        <f>IF(IlumOrç!H91="","",IlumOrç!H91)</f>
        <v>0</v>
      </c>
      <c r="G91" s="19">
        <f t="shared" si="8"/>
        <v>0</v>
      </c>
      <c r="H91" s="18"/>
      <c r="I91" s="18"/>
      <c r="J91" s="19">
        <f t="shared" si="9"/>
        <v>0</v>
      </c>
      <c r="L91" s="21">
        <f t="shared" si="10"/>
        <v>86</v>
      </c>
      <c r="M91" s="462" t="str">
        <f t="shared" si="11"/>
        <v/>
      </c>
      <c r="N91" s="249">
        <f>IF(IlumOrç!F89="","",IlumOrç!F89)</f>
        <v>0</v>
      </c>
      <c r="O91" s="244">
        <f>IF(OR(N91="",N91=0),0,(Projeto!$AA$60*((1+Projeto!$AA$60)^N91))/(((1+Projeto!$AA$60)^N91)-1))</f>
        <v>0</v>
      </c>
      <c r="P91" s="23">
        <f>IF(AND(G91&gt;0,CustoContábil!$F$6&gt;0),G91*(CustoContábil!$F$19/CustoContábil!$F$6)*O91,0)</f>
        <v>0</v>
      </c>
      <c r="Q91" s="23">
        <f>IF(AND(J91&gt;0,CustoContábil!$D$6&gt;0),J91*(CustoContábil!$D$19/CustoContábil!$D$6)*O91,0)</f>
        <v>0</v>
      </c>
    </row>
    <row r="92" spans="2:17" ht="15" customHeight="1" x14ac:dyDescent="0.35">
      <c r="B92" s="21">
        <v>87</v>
      </c>
      <c r="C92" s="250" t="str">
        <f>IF(IlumOrç!C92="","",IlumOrç!C92)</f>
        <v/>
      </c>
      <c r="D92" s="252">
        <f>IF(IlumOrç!F92="","",IlumOrç!F92)</f>
        <v>0</v>
      </c>
      <c r="E92" s="253" t="str">
        <f>IF(IlumOrç!G92="","",IlumOrç!G92)</f>
        <v/>
      </c>
      <c r="F92" s="254">
        <f>IF(IlumOrç!H92="","",IlumOrç!H92)</f>
        <v>0</v>
      </c>
      <c r="G92" s="19">
        <f t="shared" si="8"/>
        <v>0</v>
      </c>
      <c r="H92" s="18"/>
      <c r="I92" s="18"/>
      <c r="J92" s="19">
        <f t="shared" si="9"/>
        <v>0</v>
      </c>
      <c r="L92" s="21">
        <f t="shared" si="10"/>
        <v>87</v>
      </c>
      <c r="M92" s="462" t="str">
        <f t="shared" si="11"/>
        <v/>
      </c>
      <c r="N92" s="249">
        <f>IF(IlumOrç!F90="","",IlumOrç!F90)</f>
        <v>0</v>
      </c>
      <c r="O92" s="244">
        <f>IF(OR(N92="",N92=0),0,(Projeto!$AA$60*((1+Projeto!$AA$60)^N92))/(((1+Projeto!$AA$60)^N92)-1))</f>
        <v>0</v>
      </c>
      <c r="P92" s="23">
        <f>IF(AND(G92&gt;0,CustoContábil!$F$6&gt;0),G92*(CustoContábil!$F$19/CustoContábil!$F$6)*O92,0)</f>
        <v>0</v>
      </c>
      <c r="Q92" s="23">
        <f>IF(AND(J92&gt;0,CustoContábil!$D$6&gt;0),J92*(CustoContábil!$D$19/CustoContábil!$D$6)*O92,0)</f>
        <v>0</v>
      </c>
    </row>
    <row r="93" spans="2:17" ht="15" customHeight="1" x14ac:dyDescent="0.35">
      <c r="B93" s="24">
        <v>88</v>
      </c>
      <c r="C93" s="250" t="str">
        <f>IF(IlumOrç!C93="","",IlumOrç!C93)</f>
        <v/>
      </c>
      <c r="D93" s="252">
        <f>IF(IlumOrç!F93="","",IlumOrç!F93)</f>
        <v>0</v>
      </c>
      <c r="E93" s="253" t="str">
        <f>IF(IlumOrç!G93="","",IlumOrç!G93)</f>
        <v/>
      </c>
      <c r="F93" s="254">
        <f>IF(IlumOrç!H93="","",IlumOrç!H93)</f>
        <v>0</v>
      </c>
      <c r="G93" s="19">
        <f t="shared" si="8"/>
        <v>0</v>
      </c>
      <c r="H93" s="18"/>
      <c r="I93" s="18"/>
      <c r="J93" s="19">
        <f t="shared" si="9"/>
        <v>0</v>
      </c>
      <c r="L93" s="21">
        <f t="shared" si="10"/>
        <v>88</v>
      </c>
      <c r="M93" s="462" t="str">
        <f t="shared" si="11"/>
        <v/>
      </c>
      <c r="N93" s="249">
        <f>IF(IlumOrç!F91="","",IlumOrç!F91)</f>
        <v>0</v>
      </c>
      <c r="O93" s="244">
        <f>IF(OR(N93="",N93=0),0,(Projeto!$AA$60*((1+Projeto!$AA$60)^N93))/(((1+Projeto!$AA$60)^N93)-1))</f>
        <v>0</v>
      </c>
      <c r="P93" s="23">
        <f>IF(AND(G93&gt;0,CustoContábil!$F$6&gt;0),G93*(CustoContábil!$F$19/CustoContábil!$F$6)*O93,0)</f>
        <v>0</v>
      </c>
      <c r="Q93" s="23">
        <f>IF(AND(J93&gt;0,CustoContábil!$D$6&gt;0),J93*(CustoContábil!$D$19/CustoContábil!$D$6)*O93,0)</f>
        <v>0</v>
      </c>
    </row>
    <row r="94" spans="2:17" ht="15" customHeight="1" x14ac:dyDescent="0.35">
      <c r="B94" s="21">
        <v>89</v>
      </c>
      <c r="C94" s="250" t="str">
        <f>IF(IlumOrç!C94="","",IlumOrç!C94)</f>
        <v/>
      </c>
      <c r="D94" s="252">
        <f>IF(IlumOrç!F94="","",IlumOrç!F94)</f>
        <v>0</v>
      </c>
      <c r="E94" s="253" t="str">
        <f>IF(IlumOrç!G94="","",IlumOrç!G94)</f>
        <v/>
      </c>
      <c r="F94" s="254">
        <f>IF(IlumOrç!H94="","",IlumOrç!H94)</f>
        <v>0</v>
      </c>
      <c r="G94" s="19">
        <f t="shared" si="8"/>
        <v>0</v>
      </c>
      <c r="H94" s="18"/>
      <c r="I94" s="18"/>
      <c r="J94" s="19">
        <f t="shared" si="9"/>
        <v>0</v>
      </c>
      <c r="L94" s="21">
        <f t="shared" si="10"/>
        <v>89</v>
      </c>
      <c r="M94" s="462" t="str">
        <f t="shared" si="11"/>
        <v/>
      </c>
      <c r="N94" s="249">
        <f>IF(IlumOrç!F92="","",IlumOrç!F92)</f>
        <v>0</v>
      </c>
      <c r="O94" s="244">
        <f>IF(OR(N94="",N94=0),0,(Projeto!$AA$60*((1+Projeto!$AA$60)^N94))/(((1+Projeto!$AA$60)^N94)-1))</f>
        <v>0</v>
      </c>
      <c r="P94" s="23">
        <f>IF(AND(G94&gt;0,CustoContábil!$F$6&gt;0),G94*(CustoContábil!$F$19/CustoContábil!$F$6)*O94,0)</f>
        <v>0</v>
      </c>
      <c r="Q94" s="23">
        <f>IF(AND(J94&gt;0,CustoContábil!$D$6&gt;0),J94*(CustoContábil!$D$19/CustoContábil!$D$6)*O94,0)</f>
        <v>0</v>
      </c>
    </row>
    <row r="95" spans="2:17" ht="15" customHeight="1" x14ac:dyDescent="0.35">
      <c r="B95" s="24">
        <v>90</v>
      </c>
      <c r="C95" s="250" t="str">
        <f>IF(IlumOrç!C95="","",IlumOrç!C95)</f>
        <v/>
      </c>
      <c r="D95" s="252">
        <f>IF(IlumOrç!F95="","",IlumOrç!F95)</f>
        <v>0</v>
      </c>
      <c r="E95" s="253" t="str">
        <f>IF(IlumOrç!G95="","",IlumOrç!G95)</f>
        <v/>
      </c>
      <c r="F95" s="254">
        <f>IF(IlumOrç!H95="","",IlumOrç!H95)</f>
        <v>0</v>
      </c>
      <c r="G95" s="19">
        <f t="shared" si="8"/>
        <v>0</v>
      </c>
      <c r="H95" s="18"/>
      <c r="I95" s="18"/>
      <c r="J95" s="19">
        <f t="shared" si="9"/>
        <v>0</v>
      </c>
      <c r="L95" s="21">
        <f t="shared" si="10"/>
        <v>90</v>
      </c>
      <c r="M95" s="462" t="str">
        <f t="shared" si="11"/>
        <v/>
      </c>
      <c r="N95" s="249">
        <f>IF(IlumOrç!F93="","",IlumOrç!F93)</f>
        <v>0</v>
      </c>
      <c r="O95" s="244">
        <f>IF(OR(N95="",N95=0),0,(Projeto!$AA$60*((1+Projeto!$AA$60)^N95))/(((1+Projeto!$AA$60)^N95)-1))</f>
        <v>0</v>
      </c>
      <c r="P95" s="23">
        <f>IF(AND(G95&gt;0,CustoContábil!$F$6&gt;0),G95*(CustoContábil!$F$19/CustoContábil!$F$6)*O95,0)</f>
        <v>0</v>
      </c>
      <c r="Q95" s="23">
        <f>IF(AND(J95&gt;0,CustoContábil!$D$6&gt;0),J95*(CustoContábil!$D$19/CustoContábil!$D$6)*O95,0)</f>
        <v>0</v>
      </c>
    </row>
    <row r="96" spans="2:17" ht="15" customHeight="1" x14ac:dyDescent="0.35">
      <c r="B96" s="21">
        <v>91</v>
      </c>
      <c r="C96" s="250" t="str">
        <f>IF(IlumOrç!C96="","",IlumOrç!C96)</f>
        <v/>
      </c>
      <c r="D96" s="252">
        <f>IF(IlumOrç!F96="","",IlumOrç!F96)</f>
        <v>0</v>
      </c>
      <c r="E96" s="253" t="str">
        <f>IF(IlumOrç!G96="","",IlumOrç!G96)</f>
        <v/>
      </c>
      <c r="F96" s="254">
        <f>IF(IlumOrç!H96="","",IlumOrç!H96)</f>
        <v>0</v>
      </c>
      <c r="G96" s="19">
        <f t="shared" si="8"/>
        <v>0</v>
      </c>
      <c r="H96" s="18"/>
      <c r="I96" s="18"/>
      <c r="J96" s="19">
        <f t="shared" si="9"/>
        <v>0</v>
      </c>
      <c r="L96" s="21">
        <f t="shared" si="10"/>
        <v>91</v>
      </c>
      <c r="M96" s="462" t="str">
        <f t="shared" si="11"/>
        <v/>
      </c>
      <c r="N96" s="249">
        <f>IF(IlumOrç!F94="","",IlumOrç!F94)</f>
        <v>0</v>
      </c>
      <c r="O96" s="244">
        <f>IF(OR(N96="",N96=0),0,(Projeto!$AA$60*((1+Projeto!$AA$60)^N96))/(((1+Projeto!$AA$60)^N96)-1))</f>
        <v>0</v>
      </c>
      <c r="P96" s="23">
        <f>IF(AND(G96&gt;0,CustoContábil!$F$6&gt;0),G96*(CustoContábil!$F$19/CustoContábil!$F$6)*O96,0)</f>
        <v>0</v>
      </c>
      <c r="Q96" s="23">
        <f>IF(AND(J96&gt;0,CustoContábil!$D$6&gt;0),J96*(CustoContábil!$D$19/CustoContábil!$D$6)*O96,0)</f>
        <v>0</v>
      </c>
    </row>
    <row r="97" spans="2:17" ht="15" customHeight="1" x14ac:dyDescent="0.35">
      <c r="B97" s="24">
        <v>92</v>
      </c>
      <c r="C97" s="250" t="str">
        <f>IF(IlumOrç!C97="","",IlumOrç!C97)</f>
        <v/>
      </c>
      <c r="D97" s="252">
        <f>IF(IlumOrç!F97="","",IlumOrç!F97)</f>
        <v>0</v>
      </c>
      <c r="E97" s="253" t="str">
        <f>IF(IlumOrç!G97="","",IlumOrç!G97)</f>
        <v/>
      </c>
      <c r="F97" s="254">
        <f>IF(IlumOrç!H97="","",IlumOrç!H97)</f>
        <v>0</v>
      </c>
      <c r="G97" s="19">
        <f t="shared" si="8"/>
        <v>0</v>
      </c>
      <c r="H97" s="18"/>
      <c r="I97" s="18"/>
      <c r="J97" s="19">
        <f t="shared" si="9"/>
        <v>0</v>
      </c>
      <c r="L97" s="21">
        <f t="shared" si="10"/>
        <v>92</v>
      </c>
      <c r="M97" s="462" t="str">
        <f t="shared" si="11"/>
        <v/>
      </c>
      <c r="N97" s="249">
        <f>IF(IlumOrç!F95="","",IlumOrç!F95)</f>
        <v>0</v>
      </c>
      <c r="O97" s="244">
        <f>IF(OR(N97="",N97=0),0,(Projeto!$AA$60*((1+Projeto!$AA$60)^N97))/(((1+Projeto!$AA$60)^N97)-1))</f>
        <v>0</v>
      </c>
      <c r="P97" s="23">
        <f>IF(AND(G97&gt;0,CustoContábil!$F$6&gt;0),G97*(CustoContábil!$F$19/CustoContábil!$F$6)*O97,0)</f>
        <v>0</v>
      </c>
      <c r="Q97" s="23">
        <f>IF(AND(J97&gt;0,CustoContábil!$D$6&gt;0),J97*(CustoContábil!$D$19/CustoContábil!$D$6)*O97,0)</f>
        <v>0</v>
      </c>
    </row>
    <row r="98" spans="2:17" ht="15" customHeight="1" x14ac:dyDescent="0.35">
      <c r="B98" s="21">
        <v>93</v>
      </c>
      <c r="C98" s="250" t="str">
        <f>IF(IlumOrç!C98="","",IlumOrç!C98)</f>
        <v/>
      </c>
      <c r="D98" s="252">
        <f>IF(IlumOrç!F98="","",IlumOrç!F98)</f>
        <v>0</v>
      </c>
      <c r="E98" s="253" t="str">
        <f>IF(IlumOrç!G98="","",IlumOrç!G98)</f>
        <v/>
      </c>
      <c r="F98" s="254">
        <f>IF(IlumOrç!H98="","",IlumOrç!H98)</f>
        <v>0</v>
      </c>
      <c r="G98" s="19">
        <f t="shared" si="8"/>
        <v>0</v>
      </c>
      <c r="H98" s="18"/>
      <c r="I98" s="18"/>
      <c r="J98" s="19">
        <f t="shared" si="9"/>
        <v>0</v>
      </c>
      <c r="L98" s="21">
        <f t="shared" si="10"/>
        <v>93</v>
      </c>
      <c r="M98" s="462" t="str">
        <f t="shared" si="11"/>
        <v/>
      </c>
      <c r="N98" s="249">
        <f>IF(IlumOrç!F96="","",IlumOrç!F96)</f>
        <v>0</v>
      </c>
      <c r="O98" s="244">
        <f>IF(OR(N98="",N98=0),0,(Projeto!$AA$60*((1+Projeto!$AA$60)^N98))/(((1+Projeto!$AA$60)^N98)-1))</f>
        <v>0</v>
      </c>
      <c r="P98" s="23">
        <f>IF(AND(G98&gt;0,CustoContábil!$F$6&gt;0),G98*(CustoContábil!$F$19/CustoContábil!$F$6)*O98,0)</f>
        <v>0</v>
      </c>
      <c r="Q98" s="23">
        <f>IF(AND(J98&gt;0,CustoContábil!$D$6&gt;0),J98*(CustoContábil!$D$19/CustoContábil!$D$6)*O98,0)</f>
        <v>0</v>
      </c>
    </row>
    <row r="99" spans="2:17" ht="15" customHeight="1" x14ac:dyDescent="0.35">
      <c r="B99" s="24">
        <v>94</v>
      </c>
      <c r="C99" s="250" t="str">
        <f>IF(IlumOrç!C99="","",IlumOrç!C99)</f>
        <v/>
      </c>
      <c r="D99" s="252">
        <f>IF(IlumOrç!F99="","",IlumOrç!F99)</f>
        <v>0</v>
      </c>
      <c r="E99" s="253" t="str">
        <f>IF(IlumOrç!G99="","",IlumOrç!G99)</f>
        <v/>
      </c>
      <c r="F99" s="254">
        <f>IF(IlumOrç!H99="","",IlumOrç!H99)</f>
        <v>0</v>
      </c>
      <c r="G99" s="19">
        <f t="shared" si="8"/>
        <v>0</v>
      </c>
      <c r="H99" s="18"/>
      <c r="I99" s="18"/>
      <c r="J99" s="19">
        <f t="shared" si="9"/>
        <v>0</v>
      </c>
      <c r="L99" s="21">
        <f t="shared" si="10"/>
        <v>94</v>
      </c>
      <c r="M99" s="462" t="str">
        <f t="shared" si="11"/>
        <v/>
      </c>
      <c r="N99" s="249">
        <f>IF(IlumOrç!F97="","",IlumOrç!F97)</f>
        <v>0</v>
      </c>
      <c r="O99" s="244">
        <f>IF(OR(N99="",N99=0),0,(Projeto!$AA$60*((1+Projeto!$AA$60)^N99))/(((1+Projeto!$AA$60)^N99)-1))</f>
        <v>0</v>
      </c>
      <c r="P99" s="23">
        <f>IF(AND(G99&gt;0,CustoContábil!$F$6&gt;0),G99*(CustoContábil!$F$19/CustoContábil!$F$6)*O99,0)</f>
        <v>0</v>
      </c>
      <c r="Q99" s="23">
        <f>IF(AND(J99&gt;0,CustoContábil!$D$6&gt;0),J99*(CustoContábil!$D$19/CustoContábil!$D$6)*O99,0)</f>
        <v>0</v>
      </c>
    </row>
    <row r="100" spans="2:17" ht="15" customHeight="1" x14ac:dyDescent="0.35">
      <c r="B100" s="21">
        <v>95</v>
      </c>
      <c r="C100" s="250" t="str">
        <f>IF(IlumOrç!C100="","",IlumOrç!C100)</f>
        <v/>
      </c>
      <c r="D100" s="252">
        <f>IF(IlumOrç!F100="","",IlumOrç!F100)</f>
        <v>0</v>
      </c>
      <c r="E100" s="253" t="str">
        <f>IF(IlumOrç!G100="","",IlumOrç!G100)</f>
        <v/>
      </c>
      <c r="F100" s="254">
        <f>IF(IlumOrç!H100="","",IlumOrç!H100)</f>
        <v>0</v>
      </c>
      <c r="G100" s="19">
        <f t="shared" si="8"/>
        <v>0</v>
      </c>
      <c r="H100" s="18"/>
      <c r="I100" s="18"/>
      <c r="J100" s="19">
        <f t="shared" si="9"/>
        <v>0</v>
      </c>
      <c r="L100" s="21">
        <f t="shared" si="10"/>
        <v>95</v>
      </c>
      <c r="M100" s="462" t="str">
        <f t="shared" si="11"/>
        <v/>
      </c>
      <c r="N100" s="249">
        <f>IF(IlumOrç!F98="","",IlumOrç!F98)</f>
        <v>0</v>
      </c>
      <c r="O100" s="244">
        <f>IF(OR(N100="",N100=0),0,(Projeto!$AA$60*((1+Projeto!$AA$60)^N100))/(((1+Projeto!$AA$60)^N100)-1))</f>
        <v>0</v>
      </c>
      <c r="P100" s="23">
        <f>IF(AND(G100&gt;0,CustoContábil!$F$6&gt;0),G100*(CustoContábil!$F$19/CustoContábil!$F$6)*O100,0)</f>
        <v>0</v>
      </c>
      <c r="Q100" s="23">
        <f>IF(AND(J100&gt;0,CustoContábil!$D$6&gt;0),J100*(CustoContábil!$D$19/CustoContábil!$D$6)*O100,0)</f>
        <v>0</v>
      </c>
    </row>
    <row r="101" spans="2:17" ht="15" customHeight="1" x14ac:dyDescent="0.35">
      <c r="B101" s="24">
        <v>96</v>
      </c>
      <c r="C101" s="250" t="str">
        <f>IF(IlumOrç!C101="","",IlumOrç!C101)</f>
        <v/>
      </c>
      <c r="D101" s="252">
        <f>IF(IlumOrç!F101="","",IlumOrç!F101)</f>
        <v>0</v>
      </c>
      <c r="E101" s="253" t="str">
        <f>IF(IlumOrç!G101="","",IlumOrç!G101)</f>
        <v/>
      </c>
      <c r="F101" s="254">
        <f>IF(IlumOrç!H101="","",IlumOrç!H101)</f>
        <v>0</v>
      </c>
      <c r="G101" s="19">
        <f t="shared" si="8"/>
        <v>0</v>
      </c>
      <c r="H101" s="18"/>
      <c r="I101" s="18"/>
      <c r="J101" s="19">
        <f t="shared" si="9"/>
        <v>0</v>
      </c>
      <c r="L101" s="21">
        <f t="shared" si="10"/>
        <v>96</v>
      </c>
      <c r="M101" s="462" t="str">
        <f t="shared" si="11"/>
        <v/>
      </c>
      <c r="N101" s="249">
        <f>IF(IlumOrç!F99="","",IlumOrç!F99)</f>
        <v>0</v>
      </c>
      <c r="O101" s="244">
        <f>IF(OR(N101="",N101=0),0,(Projeto!$AA$60*((1+Projeto!$AA$60)^N101))/(((1+Projeto!$AA$60)^N101)-1))</f>
        <v>0</v>
      </c>
      <c r="P101" s="23">
        <f>IF(AND(G101&gt;0,CustoContábil!$F$6&gt;0),G101*(CustoContábil!$F$19/CustoContábil!$F$6)*O101,0)</f>
        <v>0</v>
      </c>
      <c r="Q101" s="23">
        <f>IF(AND(J101&gt;0,CustoContábil!$D$6&gt;0),J101*(CustoContábil!$D$19/CustoContábil!$D$6)*O101,0)</f>
        <v>0</v>
      </c>
    </row>
    <row r="102" spans="2:17" ht="15" customHeight="1" x14ac:dyDescent="0.35">
      <c r="B102" s="21">
        <v>97</v>
      </c>
      <c r="C102" s="250" t="str">
        <f>IF(IlumOrç!C102="","",IlumOrç!C102)</f>
        <v/>
      </c>
      <c r="D102" s="252">
        <f>IF(IlumOrç!F102="","",IlumOrç!F102)</f>
        <v>0</v>
      </c>
      <c r="E102" s="253" t="str">
        <f>IF(IlumOrç!G102="","",IlumOrç!G102)</f>
        <v/>
      </c>
      <c r="F102" s="254">
        <f>IF(IlumOrç!H102="","",IlumOrç!H102)</f>
        <v>0</v>
      </c>
      <c r="G102" s="19">
        <f t="shared" si="8"/>
        <v>0</v>
      </c>
      <c r="H102" s="18"/>
      <c r="I102" s="18"/>
      <c r="J102" s="19">
        <f t="shared" si="9"/>
        <v>0</v>
      </c>
      <c r="L102" s="21">
        <f t="shared" si="10"/>
        <v>97</v>
      </c>
      <c r="M102" s="462" t="str">
        <f t="shared" si="11"/>
        <v/>
      </c>
      <c r="N102" s="249">
        <f>IF(IlumOrç!F100="","",IlumOrç!F100)</f>
        <v>0</v>
      </c>
      <c r="O102" s="244">
        <f>IF(OR(N102="",N102=0),0,(Projeto!$AA$60*((1+Projeto!$AA$60)^N102))/(((1+Projeto!$AA$60)^N102)-1))</f>
        <v>0</v>
      </c>
      <c r="P102" s="23">
        <f>IF(AND(G102&gt;0,CustoContábil!$F$6&gt;0),G102*(CustoContábil!$F$19/CustoContábil!$F$6)*O102,0)</f>
        <v>0</v>
      </c>
      <c r="Q102" s="23">
        <f>IF(AND(J102&gt;0,CustoContábil!$D$6&gt;0),J102*(CustoContábil!$D$19/CustoContábil!$D$6)*O102,0)</f>
        <v>0</v>
      </c>
    </row>
    <row r="103" spans="2:17" ht="15" customHeight="1" x14ac:dyDescent="0.35">
      <c r="B103" s="24">
        <v>98</v>
      </c>
      <c r="C103" s="250" t="str">
        <f>IF(IlumOrç!C103="","",IlumOrç!C103)</f>
        <v/>
      </c>
      <c r="D103" s="252">
        <f>IF(IlumOrç!F103="","",IlumOrç!F103)</f>
        <v>0</v>
      </c>
      <c r="E103" s="253" t="str">
        <f>IF(IlumOrç!G103="","",IlumOrç!G103)</f>
        <v/>
      </c>
      <c r="F103" s="254">
        <f>IF(IlumOrç!H103="","",IlumOrç!H103)</f>
        <v>0</v>
      </c>
      <c r="G103" s="19">
        <f t="shared" si="8"/>
        <v>0</v>
      </c>
      <c r="H103" s="18"/>
      <c r="I103" s="18"/>
      <c r="J103" s="19">
        <f t="shared" si="9"/>
        <v>0</v>
      </c>
      <c r="L103" s="21">
        <f t="shared" si="10"/>
        <v>98</v>
      </c>
      <c r="M103" s="462" t="str">
        <f t="shared" si="11"/>
        <v/>
      </c>
      <c r="N103" s="249">
        <f>IF(IlumOrç!F101="","",IlumOrç!F101)</f>
        <v>0</v>
      </c>
      <c r="O103" s="244">
        <f>IF(OR(N103="",N103=0),0,(Projeto!$AA$60*((1+Projeto!$AA$60)^N103))/(((1+Projeto!$AA$60)^N103)-1))</f>
        <v>0</v>
      </c>
      <c r="P103" s="23">
        <f>IF(AND(G103&gt;0,CustoContábil!$F$6&gt;0),G103*(CustoContábil!$F$19/CustoContábil!$F$6)*O103,0)</f>
        <v>0</v>
      </c>
      <c r="Q103" s="23">
        <f>IF(AND(J103&gt;0,CustoContábil!$D$6&gt;0),J103*(CustoContábil!$D$19/CustoContábil!$D$6)*O103,0)</f>
        <v>0</v>
      </c>
    </row>
    <row r="104" spans="2:17" ht="15" customHeight="1" x14ac:dyDescent="0.35">
      <c r="B104" s="21">
        <v>99</v>
      </c>
      <c r="C104" s="250" t="str">
        <f>IF(IlumOrç!C104="","",IlumOrç!C104)</f>
        <v/>
      </c>
      <c r="D104" s="252">
        <f>IF(IlumOrç!F104="","",IlumOrç!F104)</f>
        <v>0</v>
      </c>
      <c r="E104" s="253" t="str">
        <f>IF(IlumOrç!G104="","",IlumOrç!G104)</f>
        <v/>
      </c>
      <c r="F104" s="254">
        <f>IF(IlumOrç!H104="","",IlumOrç!H104)</f>
        <v>0</v>
      </c>
      <c r="G104" s="19">
        <f t="shared" si="8"/>
        <v>0</v>
      </c>
      <c r="H104" s="18"/>
      <c r="I104" s="18"/>
      <c r="J104" s="19">
        <f t="shared" si="9"/>
        <v>0</v>
      </c>
      <c r="L104" s="21">
        <f t="shared" si="10"/>
        <v>99</v>
      </c>
      <c r="M104" s="462" t="str">
        <f t="shared" si="11"/>
        <v/>
      </c>
      <c r="N104" s="249">
        <f>IF(IlumOrç!F102="","",IlumOrç!F102)</f>
        <v>0</v>
      </c>
      <c r="O104" s="244">
        <f>IF(OR(N104="",N104=0),0,(Projeto!$AA$60*((1+Projeto!$AA$60)^N104))/(((1+Projeto!$AA$60)^N104)-1))</f>
        <v>0</v>
      </c>
      <c r="P104" s="23">
        <f>IF(AND(G104&gt;0,CustoContábil!$F$6&gt;0),G104*(CustoContábil!$F$19/CustoContábil!$F$6)*O104,0)</f>
        <v>0</v>
      </c>
      <c r="Q104" s="23">
        <f>IF(AND(J104&gt;0,CustoContábil!$D$6&gt;0),J104*(CustoContábil!$D$19/CustoContábil!$D$6)*O104,0)</f>
        <v>0</v>
      </c>
    </row>
    <row r="105" spans="2:17" ht="15" customHeight="1" x14ac:dyDescent="0.35">
      <c r="B105" s="24">
        <v>100</v>
      </c>
      <c r="C105" s="250" t="str">
        <f>IF(IlumOrç!C105="","",IlumOrç!C105)</f>
        <v/>
      </c>
      <c r="D105" s="252">
        <f>IF(IlumOrç!F105="","",IlumOrç!F105)</f>
        <v>0</v>
      </c>
      <c r="E105" s="253" t="str">
        <f>IF(IlumOrç!G105="","",IlumOrç!G105)</f>
        <v/>
      </c>
      <c r="F105" s="254">
        <f>IF(IlumOrç!H105="","",IlumOrç!H105)</f>
        <v>0</v>
      </c>
      <c r="G105" s="19">
        <f t="shared" si="2"/>
        <v>0</v>
      </c>
      <c r="H105" s="18"/>
      <c r="I105" s="18"/>
      <c r="J105" s="19">
        <f t="shared" si="3"/>
        <v>0</v>
      </c>
      <c r="L105" s="21">
        <f t="shared" si="4"/>
        <v>100</v>
      </c>
      <c r="M105" s="462" t="str">
        <f t="shared" si="5"/>
        <v/>
      </c>
      <c r="N105" s="249">
        <f>IF(IlumOrç!F105="","",IlumOrç!F105)</f>
        <v>0</v>
      </c>
      <c r="O105" s="244">
        <f>IF(OR(N105="",N105=0),0,(Projeto!$AA$60*((1+Projeto!$AA$60)^N105))/(((1+Projeto!$AA$60)^N105)-1))</f>
        <v>0</v>
      </c>
      <c r="P105" s="23">
        <f>IF(AND(G105&gt;0,CustoContábil!$F$6&gt;0),G105*(CustoContábil!$F$19/CustoContábil!$F$6)*O105,0)</f>
        <v>0</v>
      </c>
      <c r="Q105" s="23">
        <f>IF(AND(J105&gt;0,CustoContábil!$D$6&gt;0),J105*(CustoContábil!$D$19/CustoContábil!$D$6)*O105,0)</f>
        <v>0</v>
      </c>
    </row>
    <row r="106" spans="2:17" ht="15" customHeight="1" x14ac:dyDescent="0.35">
      <c r="B106" s="25"/>
      <c r="C106" s="232" t="s">
        <v>89</v>
      </c>
      <c r="D106" s="232"/>
      <c r="E106" s="232"/>
      <c r="F106" s="233"/>
      <c r="G106" s="248">
        <f>SUM(G6:G105)</f>
        <v>0</v>
      </c>
      <c r="H106" s="248">
        <f>SUM(H6:H105)</f>
        <v>0</v>
      </c>
      <c r="I106" s="248">
        <f>SUM(I6:I105)</f>
        <v>0</v>
      </c>
      <c r="J106" s="248">
        <f>SUM(J6:J105)</f>
        <v>0</v>
      </c>
      <c r="L106" s="133"/>
      <c r="M106" s="62"/>
      <c r="N106" s="132" t="s">
        <v>430</v>
      </c>
      <c r="O106" s="26" t="s">
        <v>801</v>
      </c>
      <c r="P106" s="27">
        <f>SUM(P6:P105)</f>
        <v>0</v>
      </c>
      <c r="Q106" s="27">
        <f>SUM(Q6:Q105)</f>
        <v>0</v>
      </c>
    </row>
    <row r="107" spans="2:17" ht="15" customHeight="1" x14ac:dyDescent="0.35">
      <c r="B107" s="131"/>
      <c r="C107" s="78" t="s">
        <v>108</v>
      </c>
      <c r="D107" s="78"/>
      <c r="E107" s="78"/>
      <c r="F107" s="70"/>
      <c r="G107" s="19">
        <f>Apoio!BE4</f>
        <v>0</v>
      </c>
      <c r="H107" s="19">
        <v>0</v>
      </c>
      <c r="I107" s="19">
        <v>0</v>
      </c>
      <c r="J107" s="19">
        <f>SUM(G107:I107)</f>
        <v>0</v>
      </c>
      <c r="L107" s="28"/>
      <c r="M107" s="28"/>
      <c r="N107" s="29"/>
      <c r="O107" s="30"/>
    </row>
    <row r="108" spans="2:17" ht="15" customHeight="1" x14ac:dyDescent="0.35">
      <c r="B108" s="292"/>
      <c r="C108" s="294" t="s">
        <v>109</v>
      </c>
      <c r="D108" s="246" t="s">
        <v>20</v>
      </c>
      <c r="E108" s="282" t="s">
        <v>110</v>
      </c>
      <c r="F108" s="282" t="s">
        <v>111</v>
      </c>
      <c r="G108" s="245" t="s">
        <v>383</v>
      </c>
      <c r="H108" s="246" t="s">
        <v>137</v>
      </c>
      <c r="I108" s="246" t="s">
        <v>138</v>
      </c>
      <c r="J108" s="247" t="s">
        <v>132</v>
      </c>
      <c r="N108" s="69" t="s">
        <v>723</v>
      </c>
      <c r="O108" s="464">
        <f>RCB!$G$7</f>
        <v>0</v>
      </c>
    </row>
    <row r="109" spans="2:17" ht="15" customHeight="1" x14ac:dyDescent="0.35">
      <c r="B109" s="21">
        <v>1</v>
      </c>
      <c r="C109" s="250" t="str">
        <f>IF(IlumOrç!C116="","",IlumOrç!C116)</f>
        <v/>
      </c>
      <c r="D109" s="258" t="str">
        <f>IF(IlumOrç!F116="","",IlumOrç!F116)</f>
        <v/>
      </c>
      <c r="E109" s="255" t="str">
        <f>IF(IlumOrç!G116="","",IlumOrç!G116)</f>
        <v/>
      </c>
      <c r="F109" s="254">
        <f>IF(IlumOrç!H116="","",IlumOrç!H116)</f>
        <v>0</v>
      </c>
      <c r="G109" s="19">
        <f t="shared" ref="G109:G114" si="12">J109-H109-I109</f>
        <v>0</v>
      </c>
      <c r="H109" s="18"/>
      <c r="I109" s="18"/>
      <c r="J109" s="19">
        <f>IF(ISERR(D109*E109*F109)=TRUE,0,D109*E109*F109)</f>
        <v>0</v>
      </c>
      <c r="N109" s="69" t="s">
        <v>800</v>
      </c>
      <c r="O109" s="464">
        <f>RCB!$H$7</f>
        <v>0</v>
      </c>
    </row>
    <row r="110" spans="2:17" ht="15" customHeight="1" x14ac:dyDescent="0.35">
      <c r="B110" s="24">
        <v>2</v>
      </c>
      <c r="C110" s="250" t="str">
        <f>IF(IlumOrç!C117="","",IlumOrç!C117)</f>
        <v/>
      </c>
      <c r="D110" s="258" t="str">
        <f>IF(IlumOrç!F117="","",IlumOrç!F117)</f>
        <v/>
      </c>
      <c r="E110" s="255" t="str">
        <f>IF(IlumOrç!G117="","",IlumOrç!G117)</f>
        <v/>
      </c>
      <c r="F110" s="254">
        <f>IF(IlumOrç!H117="","",IlumOrç!H117)</f>
        <v>0</v>
      </c>
      <c r="G110" s="19">
        <f t="shared" si="12"/>
        <v>0</v>
      </c>
      <c r="H110" s="18"/>
      <c r="I110" s="18"/>
      <c r="J110" s="19">
        <f t="shared" ref="J110:J118" si="13">IF(ISERR(D110*E110*F110)=TRUE,0,D110*E110*F110)</f>
        <v>0</v>
      </c>
    </row>
    <row r="111" spans="2:17" ht="15" customHeight="1" x14ac:dyDescent="0.35">
      <c r="B111" s="21">
        <v>3</v>
      </c>
      <c r="C111" s="250" t="str">
        <f>IF(IlumOrç!C118="","",IlumOrç!C118)</f>
        <v/>
      </c>
      <c r="D111" s="258" t="str">
        <f>IF(IlumOrç!F118="","",IlumOrç!F118)</f>
        <v/>
      </c>
      <c r="E111" s="255" t="str">
        <f>IF(IlumOrç!G118="","",IlumOrç!G118)</f>
        <v/>
      </c>
      <c r="F111" s="254">
        <f>IF(IlumOrç!H118="","",IlumOrç!H118)</f>
        <v>0</v>
      </c>
      <c r="G111" s="19">
        <f t="shared" si="12"/>
        <v>0</v>
      </c>
      <c r="H111" s="18"/>
      <c r="I111" s="18"/>
      <c r="J111" s="19">
        <f t="shared" si="13"/>
        <v>0</v>
      </c>
    </row>
    <row r="112" spans="2:17" ht="15" customHeight="1" x14ac:dyDescent="0.35">
      <c r="B112" s="24">
        <v>4</v>
      </c>
      <c r="C112" s="250" t="str">
        <f>IF(IlumOrç!C119="","",IlumOrç!C119)</f>
        <v/>
      </c>
      <c r="D112" s="258" t="str">
        <f>IF(IlumOrç!F119="","",IlumOrç!F119)</f>
        <v/>
      </c>
      <c r="E112" s="255" t="str">
        <f>IF(IlumOrç!G119="","",IlumOrç!G119)</f>
        <v/>
      </c>
      <c r="F112" s="254">
        <f>IF(IlumOrç!H119="","",IlumOrç!H119)</f>
        <v>0</v>
      </c>
      <c r="G112" s="19">
        <f t="shared" si="12"/>
        <v>0</v>
      </c>
      <c r="H112" s="18"/>
      <c r="I112" s="18"/>
      <c r="J112" s="19">
        <f t="shared" si="13"/>
        <v>0</v>
      </c>
    </row>
    <row r="113" spans="2:12" ht="15" customHeight="1" x14ac:dyDescent="0.35">
      <c r="B113" s="21">
        <v>5</v>
      </c>
      <c r="C113" s="250" t="str">
        <f>IF(IlumOrç!C120="","",IlumOrç!C120)</f>
        <v/>
      </c>
      <c r="D113" s="258" t="str">
        <f>IF(IlumOrç!F120="","",IlumOrç!F120)</f>
        <v/>
      </c>
      <c r="E113" s="255" t="str">
        <f>IF(IlumOrç!G120="","",IlumOrç!G120)</f>
        <v/>
      </c>
      <c r="F113" s="254">
        <f>IF(IlumOrç!H120="","",IlumOrç!H120)</f>
        <v>0</v>
      </c>
      <c r="G113" s="19">
        <f t="shared" si="12"/>
        <v>0</v>
      </c>
      <c r="H113" s="18"/>
      <c r="I113" s="18"/>
      <c r="J113" s="19">
        <f t="shared" si="13"/>
        <v>0</v>
      </c>
    </row>
    <row r="114" spans="2:12" ht="15" customHeight="1" x14ac:dyDescent="0.35">
      <c r="B114" s="24">
        <v>6</v>
      </c>
      <c r="C114" s="250" t="str">
        <f>IF(IlumOrç!C121="","",IlumOrç!C121)</f>
        <v/>
      </c>
      <c r="D114" s="258" t="str">
        <f>IF(IlumOrç!F121="","",IlumOrç!F121)</f>
        <v/>
      </c>
      <c r="E114" s="255" t="str">
        <f>IF(IlumOrç!G121="","",IlumOrç!G121)</f>
        <v/>
      </c>
      <c r="F114" s="254">
        <f>IF(IlumOrç!H121="","",IlumOrç!H121)</f>
        <v>0</v>
      </c>
      <c r="G114" s="19">
        <f t="shared" si="12"/>
        <v>0</v>
      </c>
      <c r="H114" s="18"/>
      <c r="I114" s="18"/>
      <c r="J114" s="19">
        <f t="shared" si="13"/>
        <v>0</v>
      </c>
    </row>
    <row r="115" spans="2:12" ht="15" customHeight="1" x14ac:dyDescent="0.35">
      <c r="B115" s="21">
        <v>7</v>
      </c>
      <c r="C115" s="250" t="str">
        <f>IF(IlumOrç!C122="","",IlumOrç!C122)</f>
        <v/>
      </c>
      <c r="D115" s="258" t="str">
        <f>IF(IlumOrç!F122="","",IlumOrç!F122)</f>
        <v/>
      </c>
      <c r="E115" s="255" t="str">
        <f>IF(IlumOrç!G122="","",IlumOrç!G122)</f>
        <v/>
      </c>
      <c r="F115" s="254">
        <f>IF(IlumOrç!H122="","",IlumOrç!H122)</f>
        <v>0</v>
      </c>
      <c r="G115" s="19">
        <f t="shared" ref="G115:G117" si="14">J115-H115-I115</f>
        <v>0</v>
      </c>
      <c r="H115" s="18"/>
      <c r="I115" s="18"/>
      <c r="J115" s="19">
        <f t="shared" si="13"/>
        <v>0</v>
      </c>
    </row>
    <row r="116" spans="2:12" ht="15" customHeight="1" x14ac:dyDescent="0.35">
      <c r="B116" s="24">
        <v>8</v>
      </c>
      <c r="C116" s="250" t="str">
        <f>IF(IlumOrç!C123="","",IlumOrç!C123)</f>
        <v/>
      </c>
      <c r="D116" s="258" t="str">
        <f>IF(IlumOrç!F123="","",IlumOrç!F123)</f>
        <v/>
      </c>
      <c r="E116" s="255" t="str">
        <f>IF(IlumOrç!G123="","",IlumOrç!G123)</f>
        <v/>
      </c>
      <c r="F116" s="254">
        <f>IF(IlumOrç!H123="","",IlumOrç!H123)</f>
        <v>0</v>
      </c>
      <c r="G116" s="19">
        <f t="shared" si="14"/>
        <v>0</v>
      </c>
      <c r="H116" s="18"/>
      <c r="I116" s="18"/>
      <c r="J116" s="19">
        <f t="shared" si="13"/>
        <v>0</v>
      </c>
    </row>
    <row r="117" spans="2:12" ht="15" customHeight="1" x14ac:dyDescent="0.35">
      <c r="B117" s="21">
        <v>9</v>
      </c>
      <c r="C117" s="250" t="str">
        <f>IF(IlumOrç!C124="","",IlumOrç!C124)</f>
        <v/>
      </c>
      <c r="D117" s="258" t="str">
        <f>IF(IlumOrç!F124="","",IlumOrç!F124)</f>
        <v/>
      </c>
      <c r="E117" s="255" t="str">
        <f>IF(IlumOrç!G124="","",IlumOrç!G124)</f>
        <v/>
      </c>
      <c r="F117" s="254">
        <f>IF(IlumOrç!H124="","",IlumOrç!H124)</f>
        <v>0</v>
      </c>
      <c r="G117" s="19">
        <f t="shared" si="14"/>
        <v>0</v>
      </c>
      <c r="H117" s="18"/>
      <c r="I117" s="18"/>
      <c r="J117" s="19">
        <f t="shared" si="13"/>
        <v>0</v>
      </c>
    </row>
    <row r="118" spans="2:12" ht="15" customHeight="1" x14ac:dyDescent="0.35">
      <c r="B118" s="24">
        <v>10</v>
      </c>
      <c r="C118" s="250" t="str">
        <f>IF(IlumOrç!C125="","",IlumOrç!C125)</f>
        <v/>
      </c>
      <c r="D118" s="258" t="str">
        <f>IF(IlumOrç!F125="","",IlumOrç!F125)</f>
        <v/>
      </c>
      <c r="E118" s="255" t="str">
        <f>IF(IlumOrç!G125="","",IlumOrç!G125)</f>
        <v/>
      </c>
      <c r="F118" s="254">
        <f>IF(IlumOrç!H125="","",IlumOrç!H125)</f>
        <v>0</v>
      </c>
      <c r="G118" s="19">
        <f t="shared" ref="G118" si="15">J118-H118-I118</f>
        <v>0</v>
      </c>
      <c r="H118" s="18"/>
      <c r="I118" s="18"/>
      <c r="J118" s="19">
        <f t="shared" si="13"/>
        <v>0</v>
      </c>
    </row>
    <row r="119" spans="2:12" ht="15" customHeight="1" x14ac:dyDescent="0.35">
      <c r="B119" s="21"/>
      <c r="C119" s="283" t="s">
        <v>1563</v>
      </c>
      <c r="D119" s="78"/>
      <c r="E119" s="235"/>
      <c r="F119" s="236"/>
      <c r="G119" s="19">
        <f>DiagCusto!G17</f>
        <v>0</v>
      </c>
      <c r="H119" s="19">
        <f>DiagCusto!H17</f>
        <v>0</v>
      </c>
      <c r="I119" s="19">
        <f>DiagCusto!I17</f>
        <v>0</v>
      </c>
      <c r="J119" s="19">
        <f>DiagCusto!J17</f>
        <v>0</v>
      </c>
    </row>
    <row r="120" spans="2:12" ht="15" customHeight="1" x14ac:dyDescent="0.35">
      <c r="B120" s="21"/>
      <c r="C120" s="283" t="s">
        <v>1582</v>
      </c>
      <c r="D120" s="78"/>
      <c r="E120" s="235"/>
      <c r="F120" s="236"/>
      <c r="G120" s="19">
        <f>GestãoProjCusto!G17</f>
        <v>0</v>
      </c>
      <c r="H120" s="19">
        <f>GestãoProjCusto!H17</f>
        <v>0</v>
      </c>
      <c r="I120" s="19">
        <f>GestãoProjCusto!I17</f>
        <v>0</v>
      </c>
      <c r="J120" s="19">
        <f>GestãoProjCusto!J17</f>
        <v>0</v>
      </c>
    </row>
    <row r="121" spans="2:12" ht="15" customHeight="1" x14ac:dyDescent="0.35">
      <c r="B121" s="231"/>
      <c r="C121" s="232" t="s">
        <v>109</v>
      </c>
      <c r="D121" s="232"/>
      <c r="E121" s="232"/>
      <c r="F121" s="233"/>
      <c r="G121" s="23">
        <f>SUM(G109:G120)</f>
        <v>0</v>
      </c>
      <c r="H121" s="23">
        <f t="shared" ref="H121:J121" si="16">SUM(H109:H120)</f>
        <v>0</v>
      </c>
      <c r="I121" s="23">
        <f t="shared" si="16"/>
        <v>0</v>
      </c>
      <c r="J121" s="23">
        <f t="shared" si="16"/>
        <v>0</v>
      </c>
    </row>
    <row r="122" spans="2:12" ht="15" customHeight="1" x14ac:dyDescent="0.35">
      <c r="B122" s="131"/>
      <c r="C122" s="78" t="s">
        <v>90</v>
      </c>
      <c r="D122" s="78"/>
      <c r="E122" s="78"/>
      <c r="F122" s="70"/>
      <c r="G122" s="19">
        <f>Apoio!BH4</f>
        <v>0</v>
      </c>
      <c r="H122" s="19">
        <v>0</v>
      </c>
      <c r="I122" s="19">
        <v>0</v>
      </c>
      <c r="J122" s="19">
        <f>SUM(G122:I122)</f>
        <v>0</v>
      </c>
    </row>
    <row r="123" spans="2:12" ht="15" customHeight="1" x14ac:dyDescent="0.35">
      <c r="B123" s="33"/>
      <c r="C123" s="465"/>
      <c r="D123" s="465"/>
      <c r="E123" s="465"/>
      <c r="F123" s="466" t="s">
        <v>691</v>
      </c>
      <c r="G123" s="20">
        <f>SUM(G106,G107,G121,G122)</f>
        <v>0</v>
      </c>
      <c r="H123" s="20">
        <f>SUM(H106,H107,H121,H122)</f>
        <v>0</v>
      </c>
      <c r="I123" s="20">
        <f>SUM(I106,I107,I121,I122)</f>
        <v>0</v>
      </c>
      <c r="J123" s="20">
        <f>SUM(J106,J107,J121,J122)</f>
        <v>0</v>
      </c>
    </row>
    <row r="124" spans="2:12" ht="15" customHeight="1" x14ac:dyDescent="0.35">
      <c r="B124" s="310" t="s">
        <v>410</v>
      </c>
      <c r="C124" s="311"/>
      <c r="D124" s="311"/>
      <c r="E124" s="311"/>
      <c r="F124" s="311"/>
      <c r="G124" s="311"/>
      <c r="H124" s="311"/>
      <c r="I124" s="311"/>
      <c r="J124" s="312"/>
    </row>
    <row r="125" spans="2:12" ht="15" customHeight="1" x14ac:dyDescent="0.35">
      <c r="B125" s="442" t="s">
        <v>572</v>
      </c>
      <c r="C125" s="443"/>
      <c r="D125" s="443"/>
      <c r="E125" s="443"/>
      <c r="F125" s="443"/>
      <c r="G125" s="444" t="s">
        <v>99</v>
      </c>
      <c r="H125" s="444"/>
      <c r="I125" s="444"/>
      <c r="J125" s="444"/>
    </row>
    <row r="126" spans="2:12" ht="15" customHeight="1" x14ac:dyDescent="0.35">
      <c r="B126" s="131"/>
      <c r="C126" s="78" t="s">
        <v>92</v>
      </c>
      <c r="D126" s="78"/>
      <c r="E126" s="78"/>
      <c r="F126" s="70"/>
      <c r="G126" s="19">
        <f>Apoio!BK4</f>
        <v>0</v>
      </c>
      <c r="H126" s="19">
        <v>0</v>
      </c>
      <c r="I126" s="19">
        <v>0</v>
      </c>
      <c r="J126" s="19">
        <f>SUM(G126:I126)</f>
        <v>0</v>
      </c>
    </row>
    <row r="127" spans="2:12" ht="15" customHeight="1" x14ac:dyDescent="0.35">
      <c r="B127" s="131"/>
      <c r="C127" s="78" t="s">
        <v>93</v>
      </c>
      <c r="D127" s="78"/>
      <c r="E127" s="78"/>
      <c r="F127" s="70"/>
      <c r="G127" s="19">
        <f>MktCusto!F17</f>
        <v>0</v>
      </c>
      <c r="H127" s="19">
        <f>MktCusto!G17</f>
        <v>0</v>
      </c>
      <c r="I127" s="19">
        <f>MktCusto!H17</f>
        <v>0</v>
      </c>
      <c r="J127" s="19">
        <f>MktCusto!I17</f>
        <v>0</v>
      </c>
      <c r="L127" s="467"/>
    </row>
    <row r="128" spans="2:12" ht="15" customHeight="1" x14ac:dyDescent="0.35">
      <c r="B128" s="131"/>
      <c r="C128" s="78" t="s">
        <v>97</v>
      </c>
      <c r="D128" s="78"/>
      <c r="E128" s="78"/>
      <c r="F128" s="70"/>
      <c r="G128" s="19">
        <f>TreinCusto!F17</f>
        <v>0</v>
      </c>
      <c r="H128" s="19">
        <f>TreinCusto!G17</f>
        <v>0</v>
      </c>
      <c r="I128" s="19">
        <f>TreinCusto!H17</f>
        <v>0</v>
      </c>
      <c r="J128" s="19">
        <f>TreinCusto!I17</f>
        <v>0</v>
      </c>
      <c r="L128" s="467"/>
    </row>
    <row r="129" spans="2:12" ht="15" customHeight="1" x14ac:dyDescent="0.35">
      <c r="B129" s="292"/>
      <c r="C129" s="482" t="s">
        <v>94</v>
      </c>
      <c r="D129" s="483"/>
      <c r="E129" s="282" t="s">
        <v>20</v>
      </c>
      <c r="F129" s="282" t="s">
        <v>982</v>
      </c>
      <c r="G129" s="245" t="s">
        <v>383</v>
      </c>
      <c r="H129" s="246" t="s">
        <v>137</v>
      </c>
      <c r="I129" s="246" t="s">
        <v>138</v>
      </c>
      <c r="J129" s="247" t="s">
        <v>132</v>
      </c>
    </row>
    <row r="130" spans="2:12" ht="15" customHeight="1" x14ac:dyDescent="0.35">
      <c r="B130" s="24">
        <v>1</v>
      </c>
      <c r="C130" s="250" t="str">
        <f>IF(IlumOrç!C137="","",IlumOrç!C137)</f>
        <v/>
      </c>
      <c r="D130" s="251"/>
      <c r="E130" s="256" t="str">
        <f>IF(IlumOrç!G137="","",IlumOrç!G137)</f>
        <v/>
      </c>
      <c r="F130" s="254">
        <f>IF(IlumOrç!H137="","",IlumOrç!H137)</f>
        <v>0</v>
      </c>
      <c r="G130" s="19">
        <f t="shared" ref="G130:G139" si="17">J130-H130-I130</f>
        <v>0</v>
      </c>
      <c r="H130" s="18"/>
      <c r="I130" s="18"/>
      <c r="J130" s="19">
        <f t="shared" ref="J130:J139" si="18">IF(ISERR(E130*F130)=TRUE,0,E130*F130)</f>
        <v>0</v>
      </c>
    </row>
    <row r="131" spans="2:12" ht="15" customHeight="1" x14ac:dyDescent="0.35">
      <c r="B131" s="24">
        <v>2</v>
      </c>
      <c r="C131" s="250" t="str">
        <f>IF(IlumOrç!C138="","",IlumOrç!C138)</f>
        <v/>
      </c>
      <c r="D131" s="251"/>
      <c r="E131" s="256" t="str">
        <f>IF(IlumOrç!G138="","",IlumOrç!G138)</f>
        <v/>
      </c>
      <c r="F131" s="254">
        <f>IF(IlumOrç!H138="","",IlumOrç!H138)</f>
        <v>0</v>
      </c>
      <c r="G131" s="19">
        <f t="shared" ref="G131:G132" si="19">J131-H131-I131</f>
        <v>0</v>
      </c>
      <c r="H131" s="18"/>
      <c r="I131" s="18"/>
      <c r="J131" s="19">
        <f t="shared" si="18"/>
        <v>0</v>
      </c>
    </row>
    <row r="132" spans="2:12" ht="15" customHeight="1" x14ac:dyDescent="0.35">
      <c r="B132" s="24">
        <v>3</v>
      </c>
      <c r="C132" s="250" t="str">
        <f>IF(IlumOrç!C139="","",IlumOrç!C139)</f>
        <v/>
      </c>
      <c r="D132" s="251"/>
      <c r="E132" s="256" t="str">
        <f>IF(IlumOrç!G139="","",IlumOrç!G139)</f>
        <v/>
      </c>
      <c r="F132" s="254">
        <f>IF(IlumOrç!H139="","",IlumOrç!H139)</f>
        <v>0</v>
      </c>
      <c r="G132" s="19">
        <f t="shared" si="19"/>
        <v>0</v>
      </c>
      <c r="H132" s="18"/>
      <c r="I132" s="18"/>
      <c r="J132" s="19">
        <f t="shared" si="18"/>
        <v>0</v>
      </c>
    </row>
    <row r="133" spans="2:12" ht="15" customHeight="1" x14ac:dyDescent="0.35">
      <c r="B133" s="24">
        <v>4</v>
      </c>
      <c r="C133" s="250" t="str">
        <f>IF(IlumOrç!C140="","",IlumOrç!C140)</f>
        <v/>
      </c>
      <c r="D133" s="251"/>
      <c r="E133" s="256" t="str">
        <f>IF(IlumOrç!G140="","",IlumOrç!G140)</f>
        <v/>
      </c>
      <c r="F133" s="254">
        <f>IF(IlumOrç!H140="","",IlumOrç!H140)</f>
        <v>0</v>
      </c>
      <c r="G133" s="19">
        <f t="shared" si="17"/>
        <v>0</v>
      </c>
      <c r="H133" s="18"/>
      <c r="I133" s="18"/>
      <c r="J133" s="19">
        <f t="shared" si="18"/>
        <v>0</v>
      </c>
    </row>
    <row r="134" spans="2:12" ht="15" customHeight="1" x14ac:dyDescent="0.35">
      <c r="B134" s="24">
        <v>5</v>
      </c>
      <c r="C134" s="250" t="str">
        <f>IF(IlumOrç!C141="","",IlumOrç!C141)</f>
        <v/>
      </c>
      <c r="D134" s="251"/>
      <c r="E134" s="256" t="str">
        <f>IF(IlumOrç!G141="","",IlumOrç!G141)</f>
        <v/>
      </c>
      <c r="F134" s="254">
        <f>IF(IlumOrç!H141="","",IlumOrç!H141)</f>
        <v>0</v>
      </c>
      <c r="G134" s="19">
        <f t="shared" ref="G134:G135" si="20">J134-H134-I134</f>
        <v>0</v>
      </c>
      <c r="H134" s="18"/>
      <c r="I134" s="18"/>
      <c r="J134" s="19">
        <f t="shared" si="18"/>
        <v>0</v>
      </c>
    </row>
    <row r="135" spans="2:12" ht="15" customHeight="1" x14ac:dyDescent="0.35">
      <c r="B135" s="24">
        <v>6</v>
      </c>
      <c r="C135" s="250" t="str">
        <f>IF(IlumOrç!C142="","",IlumOrç!C142)</f>
        <v/>
      </c>
      <c r="D135" s="251"/>
      <c r="E135" s="256" t="str">
        <f>IF(IlumOrç!G142="","",IlumOrç!G142)</f>
        <v/>
      </c>
      <c r="F135" s="254">
        <f>IF(IlumOrç!H142="","",IlumOrç!H142)</f>
        <v>0</v>
      </c>
      <c r="G135" s="19">
        <f t="shared" si="20"/>
        <v>0</v>
      </c>
      <c r="H135" s="18"/>
      <c r="I135" s="18"/>
      <c r="J135" s="19">
        <f t="shared" si="18"/>
        <v>0</v>
      </c>
    </row>
    <row r="136" spans="2:12" ht="15" customHeight="1" x14ac:dyDescent="0.35">
      <c r="B136" s="24">
        <v>7</v>
      </c>
      <c r="C136" s="250" t="str">
        <f>IF(IlumOrç!C143="","",IlumOrç!C143)</f>
        <v/>
      </c>
      <c r="D136" s="251"/>
      <c r="E136" s="256" t="str">
        <f>IF(IlumOrç!G143="","",IlumOrç!G143)</f>
        <v/>
      </c>
      <c r="F136" s="254">
        <f>IF(IlumOrç!H143="","",IlumOrç!H143)</f>
        <v>0</v>
      </c>
      <c r="G136" s="19">
        <f t="shared" si="17"/>
        <v>0</v>
      </c>
      <c r="H136" s="18"/>
      <c r="I136" s="18"/>
      <c r="J136" s="19">
        <f t="shared" ref="J136:J138" si="21">IF(ISERR(E136*F136)=TRUE,0,E136*F136)</f>
        <v>0</v>
      </c>
    </row>
    <row r="137" spans="2:12" ht="15" customHeight="1" x14ac:dyDescent="0.35">
      <c r="B137" s="24">
        <v>8</v>
      </c>
      <c r="C137" s="250" t="str">
        <f>IF(IlumOrç!C144="","",IlumOrç!C144)</f>
        <v/>
      </c>
      <c r="D137" s="251"/>
      <c r="E137" s="256" t="str">
        <f>IF(IlumOrç!G144="","",IlumOrç!G144)</f>
        <v/>
      </c>
      <c r="F137" s="254">
        <f>IF(IlumOrç!H144="","",IlumOrç!H144)</f>
        <v>0</v>
      </c>
      <c r="G137" s="19">
        <f t="shared" si="17"/>
        <v>0</v>
      </c>
      <c r="H137" s="18"/>
      <c r="I137" s="18"/>
      <c r="J137" s="19">
        <f t="shared" si="21"/>
        <v>0</v>
      </c>
    </row>
    <row r="138" spans="2:12" ht="15" customHeight="1" x14ac:dyDescent="0.35">
      <c r="B138" s="24">
        <v>9</v>
      </c>
      <c r="C138" s="250" t="str">
        <f>IF(IlumOrç!C145="","",IlumOrç!C145)</f>
        <v/>
      </c>
      <c r="D138" s="251"/>
      <c r="E138" s="256" t="str">
        <f>IF(IlumOrç!G145="","",IlumOrç!G145)</f>
        <v/>
      </c>
      <c r="F138" s="254">
        <f>IF(IlumOrç!H145="","",IlumOrç!H145)</f>
        <v>0</v>
      </c>
      <c r="G138" s="19">
        <f t="shared" ref="G138" si="22">J138-H138-I138</f>
        <v>0</v>
      </c>
      <c r="H138" s="18"/>
      <c r="I138" s="18"/>
      <c r="J138" s="19">
        <f t="shared" si="21"/>
        <v>0</v>
      </c>
    </row>
    <row r="139" spans="2:12" ht="15" customHeight="1" x14ac:dyDescent="0.35">
      <c r="B139" s="24">
        <v>10</v>
      </c>
      <c r="C139" s="250" t="str">
        <f>IF(IlumOrç!C146="","",IlumOrç!C146)</f>
        <v/>
      </c>
      <c r="D139" s="251"/>
      <c r="E139" s="256" t="str">
        <f>IF(IlumOrç!G146="","",IlumOrç!G146)</f>
        <v/>
      </c>
      <c r="F139" s="254">
        <f>IF(IlumOrç!H146="","",IlumOrç!H146)</f>
        <v>0</v>
      </c>
      <c r="G139" s="19">
        <f t="shared" si="17"/>
        <v>0</v>
      </c>
      <c r="H139" s="18"/>
      <c r="I139" s="18"/>
      <c r="J139" s="19">
        <f t="shared" si="18"/>
        <v>0</v>
      </c>
    </row>
    <row r="140" spans="2:12" ht="15" customHeight="1" x14ac:dyDescent="0.35">
      <c r="B140" s="131"/>
      <c r="C140" s="78" t="s">
        <v>94</v>
      </c>
      <c r="D140" s="78"/>
      <c r="E140" s="78"/>
      <c r="F140" s="70"/>
      <c r="G140" s="19">
        <f>SUM(G130:G139)</f>
        <v>0</v>
      </c>
      <c r="H140" s="19">
        <f t="shared" ref="H140:J140" si="23">SUM(H130:H139)</f>
        <v>0</v>
      </c>
      <c r="I140" s="19">
        <f t="shared" si="23"/>
        <v>0</v>
      </c>
      <c r="J140" s="19">
        <f t="shared" si="23"/>
        <v>0</v>
      </c>
    </row>
    <row r="141" spans="2:12" ht="15" customHeight="1" x14ac:dyDescent="0.35">
      <c r="B141" s="131"/>
      <c r="C141" s="78" t="s">
        <v>95</v>
      </c>
      <c r="D141" s="78"/>
      <c r="E141" s="78"/>
      <c r="F141" s="70"/>
      <c r="G141" s="19">
        <f>'M&amp;VCusto'!H210</f>
        <v>0</v>
      </c>
      <c r="H141" s="19">
        <f>'M&amp;VCusto'!I210</f>
        <v>0</v>
      </c>
      <c r="I141" s="19">
        <f>'M&amp;VCusto'!J210</f>
        <v>0</v>
      </c>
      <c r="J141" s="19">
        <f>'M&amp;VCusto'!K210</f>
        <v>0</v>
      </c>
    </row>
    <row r="142" spans="2:12" ht="15" customHeight="1" x14ac:dyDescent="0.35">
      <c r="B142" s="292"/>
      <c r="C142" s="482" t="s">
        <v>91</v>
      </c>
      <c r="D142" s="483"/>
      <c r="E142" s="282" t="s">
        <v>20</v>
      </c>
      <c r="F142" s="282" t="s">
        <v>982</v>
      </c>
      <c r="G142" s="245" t="s">
        <v>383</v>
      </c>
      <c r="H142" s="246" t="s">
        <v>137</v>
      </c>
      <c r="I142" s="246" t="s">
        <v>138</v>
      </c>
      <c r="J142" s="247" t="s">
        <v>132</v>
      </c>
      <c r="L142" s="467"/>
    </row>
    <row r="143" spans="2:12" ht="15" customHeight="1" x14ac:dyDescent="0.35">
      <c r="B143" s="24">
        <v>1</v>
      </c>
      <c r="C143" s="250" t="str">
        <f>IF(IlumOrç!C157="","",IlumOrç!C157)</f>
        <v/>
      </c>
      <c r="D143" s="251"/>
      <c r="E143" s="256" t="str">
        <f>IF(IlumOrç!G157="","",IlumOrç!G157)</f>
        <v/>
      </c>
      <c r="F143" s="254">
        <f>IF(IlumOrç!H157="","",IlumOrç!H157)</f>
        <v>0</v>
      </c>
      <c r="G143" s="19">
        <f t="shared" ref="G143:G147" si="24">J143-H143-I143</f>
        <v>0</v>
      </c>
      <c r="H143" s="661"/>
      <c r="I143" s="661"/>
      <c r="J143" s="19">
        <f t="shared" ref="J143:J147" si="25">IF(ISERR(E143*F143)=TRUE,0,E143*F143)</f>
        <v>0</v>
      </c>
    </row>
    <row r="144" spans="2:12" ht="15" customHeight="1" x14ac:dyDescent="0.35">
      <c r="B144" s="24">
        <v>2</v>
      </c>
      <c r="C144" s="250" t="str">
        <f>IF(IlumOrç!C158="","",IlumOrç!C158)</f>
        <v/>
      </c>
      <c r="D144" s="251"/>
      <c r="E144" s="256" t="str">
        <f>IF(IlumOrç!G158="","",IlumOrç!G158)</f>
        <v/>
      </c>
      <c r="F144" s="254">
        <f>IF(IlumOrç!H158="","",IlumOrç!H158)</f>
        <v>0</v>
      </c>
      <c r="G144" s="19">
        <f t="shared" si="24"/>
        <v>0</v>
      </c>
      <c r="H144" s="661"/>
      <c r="I144" s="661"/>
      <c r="J144" s="19">
        <f t="shared" si="25"/>
        <v>0</v>
      </c>
    </row>
    <row r="145" spans="2:10" ht="15" customHeight="1" x14ac:dyDescent="0.35">
      <c r="B145" s="24">
        <v>3</v>
      </c>
      <c r="C145" s="250" t="str">
        <f>IF(IlumOrç!C159="","",IlumOrç!C159)</f>
        <v/>
      </c>
      <c r="D145" s="251"/>
      <c r="E145" s="256" t="str">
        <f>IF(IlumOrç!G159="","",IlumOrç!G159)</f>
        <v/>
      </c>
      <c r="F145" s="254">
        <f>IF(IlumOrç!H159="","",IlumOrç!H159)</f>
        <v>0</v>
      </c>
      <c r="G145" s="19">
        <f t="shared" si="24"/>
        <v>0</v>
      </c>
      <c r="H145" s="661"/>
      <c r="I145" s="661"/>
      <c r="J145" s="19">
        <f t="shared" si="25"/>
        <v>0</v>
      </c>
    </row>
    <row r="146" spans="2:10" ht="15" customHeight="1" x14ac:dyDescent="0.35">
      <c r="B146" s="24">
        <v>4</v>
      </c>
      <c r="C146" s="250" t="str">
        <f>IF(IlumOrç!C160="","",IlumOrç!C160)</f>
        <v/>
      </c>
      <c r="D146" s="251"/>
      <c r="E146" s="256" t="str">
        <f>IF(IlumOrç!G160="","",IlumOrç!G160)</f>
        <v/>
      </c>
      <c r="F146" s="254">
        <f>IF(IlumOrç!H160="","",IlumOrç!H160)</f>
        <v>0</v>
      </c>
      <c r="G146" s="19">
        <f t="shared" si="24"/>
        <v>0</v>
      </c>
      <c r="H146" s="661"/>
      <c r="I146" s="661"/>
      <c r="J146" s="19">
        <f t="shared" si="25"/>
        <v>0</v>
      </c>
    </row>
    <row r="147" spans="2:10" ht="15" customHeight="1" x14ac:dyDescent="0.35">
      <c r="B147" s="24">
        <v>5</v>
      </c>
      <c r="C147" s="250" t="str">
        <f>IF(IlumOrç!C161="","",IlumOrç!C161)</f>
        <v/>
      </c>
      <c r="D147" s="251"/>
      <c r="E147" s="256" t="str">
        <f>IF(IlumOrç!G161="","",IlumOrç!G161)</f>
        <v/>
      </c>
      <c r="F147" s="254">
        <f>IF(IlumOrç!H161="","",IlumOrç!H161)</f>
        <v>0</v>
      </c>
      <c r="G147" s="19">
        <f t="shared" si="24"/>
        <v>0</v>
      </c>
      <c r="H147" s="661"/>
      <c r="I147" s="661"/>
      <c r="J147" s="19">
        <f t="shared" si="25"/>
        <v>0</v>
      </c>
    </row>
    <row r="148" spans="2:10" ht="15" customHeight="1" x14ac:dyDescent="0.35">
      <c r="B148" s="131"/>
      <c r="C148" s="78" t="s">
        <v>1673</v>
      </c>
      <c r="D148" s="78"/>
      <c r="E148" s="78"/>
      <c r="F148" s="70"/>
      <c r="G148" s="19">
        <f>Apoio!BN4</f>
        <v>0</v>
      </c>
      <c r="H148" s="19">
        <v>0</v>
      </c>
      <c r="I148" s="19">
        <v>0</v>
      </c>
      <c r="J148" s="19">
        <f>SUM(G148:I148)</f>
        <v>0</v>
      </c>
    </row>
    <row r="149" spans="2:10" ht="15" customHeight="1" x14ac:dyDescent="0.35">
      <c r="B149" s="131"/>
      <c r="C149" s="78" t="s">
        <v>1581</v>
      </c>
      <c r="D149" s="78"/>
      <c r="E149" s="78"/>
      <c r="F149" s="70"/>
      <c r="G149" s="19">
        <f>Apoio!BQ4</f>
        <v>0</v>
      </c>
      <c r="H149" s="19">
        <v>0</v>
      </c>
      <c r="I149" s="19">
        <v>0</v>
      </c>
      <c r="J149" s="19">
        <f>SUM(G149:I149)</f>
        <v>0</v>
      </c>
    </row>
    <row r="150" spans="2:10" ht="15" customHeight="1" x14ac:dyDescent="0.35">
      <c r="B150" s="131"/>
      <c r="C150" s="78" t="s">
        <v>91</v>
      </c>
      <c r="D150" s="78"/>
      <c r="E150" s="78"/>
      <c r="F150" s="32"/>
      <c r="G150" s="19">
        <f>SUM(G143:G149)</f>
        <v>0</v>
      </c>
      <c r="H150" s="19">
        <f>SUM(H143:H149)</f>
        <v>0</v>
      </c>
      <c r="I150" s="19">
        <f>SUM(I143:I149)</f>
        <v>0</v>
      </c>
      <c r="J150" s="19">
        <f>SUM(J143:J149)</f>
        <v>0</v>
      </c>
    </row>
    <row r="151" spans="2:10" ht="15" customHeight="1" x14ac:dyDescent="0.35">
      <c r="B151" s="33"/>
      <c r="C151" s="465"/>
      <c r="D151" s="465"/>
      <c r="E151" s="465"/>
      <c r="F151" s="466" t="s">
        <v>692</v>
      </c>
      <c r="G151" s="20">
        <f>SUM(G126,G127,G128,G140,G141,G150)</f>
        <v>0</v>
      </c>
      <c r="H151" s="20">
        <f>SUM(H126,H127,H128,H140,H141,H150)</f>
        <v>0</v>
      </c>
      <c r="I151" s="20">
        <f>SUM(I126,I127,I128,I140,I141,I150)</f>
        <v>0</v>
      </c>
      <c r="J151" s="20">
        <f>SUM(J126,J127,J128,J140,J141,J150)</f>
        <v>0</v>
      </c>
    </row>
    <row r="152" spans="2:10" ht="15" customHeight="1" x14ac:dyDescent="0.35">
      <c r="B152" s="34"/>
      <c r="C152" s="62"/>
      <c r="D152" s="62"/>
      <c r="E152" s="62"/>
      <c r="F152" s="132" t="s">
        <v>693</v>
      </c>
      <c r="G152" s="27">
        <f>SUM(G123,G151)</f>
        <v>0</v>
      </c>
      <c r="H152" s="27">
        <f>SUM(H123,H151)</f>
        <v>0</v>
      </c>
      <c r="I152" s="27">
        <f>SUM(I123,I151)</f>
        <v>0</v>
      </c>
      <c r="J152" s="27">
        <f>SUM(J123,J151)</f>
        <v>0</v>
      </c>
    </row>
    <row r="153" spans="2:10" ht="15" customHeight="1" x14ac:dyDescent="0.35">
      <c r="E153" s="468"/>
      <c r="G153" s="463"/>
      <c r="J153" s="463"/>
    </row>
  </sheetData>
  <conditionalFormatting sqref="F6:J118 G119:J123 G126:J128 F130:J139 G140:J141 F143:J147 G148:J152">
    <cfRule type="cellIs" dxfId="153" priority="55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ignoredErrors>
    <ignoredError sqref="D123:E123 E124:J125 E141:J141 E1:J4 G6:I6 G7:H7 G8:G9 A105 B141:C141 B107:C107 B123 E5 K106 A106:B106 G109:G111 D106:E106 B121 D121:E121 D150:E152 E142 B150:B152 G146 R105:XFD105 R106:XFD106 H5:I5 H108:I108 H142:I142 K4:K5 G10:I11 M106 E126:F126 P108:XFD109 K108:K109 G143 G147:I147 R4:XFD4 I9 G105:I105 G12 B109:B110 D119:F119 K105:M105 O105 G112:I112 A118 A150:A1048576 A142:A144 A129 B127:F128 D1:D5 D141:D142 B122:G122 B124:D126 D107:F108 B153:J1048576 B140:F140 A1:C4 K1:XFD3 N5:XFD5 K107:XFD107 K141:XFD144 K118:XFD118 K129:XFD129 K150:XFD1048576 A5 O6:O54 K6:M54 G13:I54 R6:XFD54 A6:B7 A8:A54 K110:XFD112 A107:A112 K121:XFD128 A121:A128 K147:XFD147 A14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9" id="{A1D97D01-6D6C-42FA-92CD-6ABCCDE53D52}">
            <xm:f>AND(O108&lt;=Projeto!$K$55,O108&gt;0)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20" id="{8A0A8C87-5BE2-447F-94A9-83641D2271E4}">
            <xm:f>OR(O108&gt;Projeto!$K$55,O108&lt;0)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O108:O109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3" tint="0.39997558519241921"/>
    <pageSetUpPr fitToPage="1"/>
  </sheetPr>
  <dimension ref="A1:DC53"/>
  <sheetViews>
    <sheetView zoomScaleNormal="100" workbookViewId="0">
      <selection activeCell="H4" sqref="H4"/>
    </sheetView>
  </sheetViews>
  <sheetFormatPr defaultColWidth="9.1796875" defaultRowHeight="15" customHeight="1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9" width="15.81640625" style="12" bestFit="1" customWidth="1"/>
    <col min="10" max="10" width="14.81640625" style="12" bestFit="1" customWidth="1"/>
    <col min="11" max="107" width="11.7265625" style="12" customWidth="1"/>
    <col min="108" max="16384" width="9.1796875" style="12"/>
  </cols>
  <sheetData>
    <row r="1" spans="1:107" ht="15" customHeight="1" x14ac:dyDescent="0.35">
      <c r="A1" s="4"/>
      <c r="B1" s="12"/>
    </row>
    <row r="2" spans="1:107" ht="15" customHeight="1" x14ac:dyDescent="0.35">
      <c r="B2" s="310" t="s">
        <v>398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</row>
    <row r="3" spans="1:10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1703</v>
      </c>
      <c r="I3" s="42" t="s">
        <v>1704</v>
      </c>
      <c r="J3" s="42" t="s">
        <v>1705</v>
      </c>
      <c r="K3" s="42" t="s">
        <v>37</v>
      </c>
      <c r="L3" s="42" t="s">
        <v>38</v>
      </c>
      <c r="M3" s="42" t="s">
        <v>39</v>
      </c>
      <c r="N3" s="42" t="s">
        <v>40</v>
      </c>
      <c r="O3" s="42" t="s">
        <v>41</v>
      </c>
      <c r="P3" s="42" t="s">
        <v>42</v>
      </c>
      <c r="Q3" s="42" t="s">
        <v>43</v>
      </c>
      <c r="R3" s="42" t="s">
        <v>44</v>
      </c>
      <c r="S3" s="42" t="s">
        <v>45</v>
      </c>
      <c r="T3" s="42" t="s">
        <v>46</v>
      </c>
      <c r="U3" s="42" t="s">
        <v>47</v>
      </c>
      <c r="V3" s="42" t="s">
        <v>48</v>
      </c>
      <c r="W3" s="42" t="s">
        <v>49</v>
      </c>
      <c r="X3" s="42" t="s">
        <v>50</v>
      </c>
      <c r="Y3" s="42" t="s">
        <v>51</v>
      </c>
      <c r="Z3" s="42" t="s">
        <v>52</v>
      </c>
      <c r="AA3" s="42" t="s">
        <v>53</v>
      </c>
      <c r="AB3" s="42" t="s">
        <v>54</v>
      </c>
      <c r="AC3" s="42" t="s">
        <v>55</v>
      </c>
      <c r="AD3" s="42" t="s">
        <v>56</v>
      </c>
      <c r="AE3" s="42" t="s">
        <v>57</v>
      </c>
      <c r="AF3" s="42" t="s">
        <v>58</v>
      </c>
      <c r="AG3" s="42" t="s">
        <v>59</v>
      </c>
      <c r="AH3" s="42" t="s">
        <v>60</v>
      </c>
      <c r="AI3" s="42" t="s">
        <v>61</v>
      </c>
      <c r="AJ3" s="42" t="s">
        <v>62</v>
      </c>
      <c r="AK3" s="42" t="s">
        <v>63</v>
      </c>
      <c r="AL3" s="42" t="s">
        <v>64</v>
      </c>
      <c r="AM3" s="42" t="s">
        <v>65</v>
      </c>
      <c r="AN3" s="42" t="s">
        <v>66</v>
      </c>
      <c r="AO3" s="42" t="s">
        <v>67</v>
      </c>
      <c r="AP3" s="42" t="s">
        <v>68</v>
      </c>
      <c r="AQ3" s="42" t="s">
        <v>69</v>
      </c>
      <c r="AR3" s="42" t="s">
        <v>70</v>
      </c>
      <c r="AS3" s="42" t="s">
        <v>71</v>
      </c>
      <c r="AT3" s="42" t="s">
        <v>72</v>
      </c>
      <c r="AU3" s="42" t="s">
        <v>73</v>
      </c>
      <c r="AV3" s="42" t="s">
        <v>74</v>
      </c>
      <c r="AW3" s="42" t="s">
        <v>75</v>
      </c>
      <c r="AX3" s="42" t="s">
        <v>76</v>
      </c>
      <c r="AY3" s="42" t="s">
        <v>77</v>
      </c>
      <c r="AZ3" s="42" t="s">
        <v>78</v>
      </c>
      <c r="BA3" s="42" t="s">
        <v>79</v>
      </c>
      <c r="BB3" s="42" t="s">
        <v>80</v>
      </c>
      <c r="BC3" s="42" t="s">
        <v>81</v>
      </c>
      <c r="BD3" s="42" t="s">
        <v>82</v>
      </c>
      <c r="BE3" s="42" t="s">
        <v>83</v>
      </c>
      <c r="BF3" s="42" t="s">
        <v>1251</v>
      </c>
      <c r="BG3" s="42" t="s">
        <v>1252</v>
      </c>
      <c r="BH3" s="42" t="s">
        <v>1253</v>
      </c>
      <c r="BI3" s="42" t="s">
        <v>1254</v>
      </c>
      <c r="BJ3" s="42" t="s">
        <v>1255</v>
      </c>
      <c r="BK3" s="42" t="s">
        <v>1256</v>
      </c>
      <c r="BL3" s="42" t="s">
        <v>1257</v>
      </c>
      <c r="BM3" s="42" t="s">
        <v>1258</v>
      </c>
      <c r="BN3" s="42" t="s">
        <v>1259</v>
      </c>
      <c r="BO3" s="42" t="s">
        <v>1260</v>
      </c>
      <c r="BP3" s="42" t="s">
        <v>1261</v>
      </c>
      <c r="BQ3" s="42" t="s">
        <v>1262</v>
      </c>
      <c r="BR3" s="42" t="s">
        <v>1263</v>
      </c>
      <c r="BS3" s="42" t="s">
        <v>1264</v>
      </c>
      <c r="BT3" s="42" t="s">
        <v>1265</v>
      </c>
      <c r="BU3" s="42" t="s">
        <v>1266</v>
      </c>
      <c r="BV3" s="42" t="s">
        <v>1267</v>
      </c>
      <c r="BW3" s="42" t="s">
        <v>1268</v>
      </c>
      <c r="BX3" s="42" t="s">
        <v>1269</v>
      </c>
      <c r="BY3" s="42" t="s">
        <v>1270</v>
      </c>
      <c r="BZ3" s="42" t="s">
        <v>1271</v>
      </c>
      <c r="CA3" s="42" t="s">
        <v>1272</v>
      </c>
      <c r="CB3" s="42" t="s">
        <v>1273</v>
      </c>
      <c r="CC3" s="42" t="s">
        <v>1274</v>
      </c>
      <c r="CD3" s="42" t="s">
        <v>1275</v>
      </c>
      <c r="CE3" s="42" t="s">
        <v>1276</v>
      </c>
      <c r="CF3" s="42" t="s">
        <v>1277</v>
      </c>
      <c r="CG3" s="42" t="s">
        <v>1278</v>
      </c>
      <c r="CH3" s="42" t="s">
        <v>1279</v>
      </c>
      <c r="CI3" s="42" t="s">
        <v>1280</v>
      </c>
      <c r="CJ3" s="42" t="s">
        <v>1281</v>
      </c>
      <c r="CK3" s="42" t="s">
        <v>1282</v>
      </c>
      <c r="CL3" s="42" t="s">
        <v>1283</v>
      </c>
      <c r="CM3" s="42" t="s">
        <v>1284</v>
      </c>
      <c r="CN3" s="42" t="s">
        <v>1285</v>
      </c>
      <c r="CO3" s="42" t="s">
        <v>1286</v>
      </c>
      <c r="CP3" s="42" t="s">
        <v>1287</v>
      </c>
      <c r="CQ3" s="42" t="s">
        <v>1288</v>
      </c>
      <c r="CR3" s="42" t="s">
        <v>1289</v>
      </c>
      <c r="CS3" s="42" t="s">
        <v>1290</v>
      </c>
      <c r="CT3" s="42" t="s">
        <v>1291</v>
      </c>
      <c r="CU3" s="42" t="s">
        <v>1292</v>
      </c>
      <c r="CV3" s="42" t="s">
        <v>1293</v>
      </c>
      <c r="CW3" s="42" t="s">
        <v>1294</v>
      </c>
      <c r="CX3" s="42" t="s">
        <v>1295</v>
      </c>
      <c r="CY3" s="42" t="s">
        <v>1296</v>
      </c>
      <c r="CZ3" s="42" t="s">
        <v>1297</v>
      </c>
      <c r="DA3" s="42" t="s">
        <v>1298</v>
      </c>
      <c r="DB3" s="42" t="s">
        <v>1299</v>
      </c>
      <c r="DC3" s="42" t="s">
        <v>1300</v>
      </c>
    </row>
    <row r="4" spans="1:107" ht="15" customHeight="1" x14ac:dyDescent="0.35">
      <c r="B4" s="553">
        <v>1</v>
      </c>
      <c r="C4" s="43" t="s">
        <v>84</v>
      </c>
      <c r="D4" s="43"/>
      <c r="E4" s="44"/>
      <c r="F4" s="45"/>
      <c r="G4" s="50"/>
      <c r="H4" s="747"/>
      <c r="I4" s="747"/>
      <c r="J4" s="747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  <c r="BF4" s="523"/>
      <c r="BG4" s="523"/>
      <c r="BH4" s="523"/>
      <c r="BI4" s="523"/>
      <c r="BJ4" s="523"/>
      <c r="BK4" s="523"/>
      <c r="BL4" s="523"/>
      <c r="BM4" s="523"/>
      <c r="BN4" s="523"/>
      <c r="BO4" s="523"/>
      <c r="BP4" s="523"/>
      <c r="BQ4" s="523"/>
      <c r="BR4" s="523"/>
      <c r="BS4" s="523"/>
      <c r="BT4" s="523"/>
      <c r="BU4" s="523"/>
      <c r="BV4" s="523"/>
      <c r="BW4" s="523"/>
      <c r="BX4" s="523"/>
      <c r="BY4" s="523"/>
      <c r="BZ4" s="523"/>
      <c r="CA4" s="523"/>
      <c r="CB4" s="523"/>
      <c r="CC4" s="523"/>
      <c r="CD4" s="523"/>
      <c r="CE4" s="523"/>
      <c r="CF4" s="523"/>
      <c r="CG4" s="523"/>
      <c r="CH4" s="523"/>
      <c r="CI4" s="523"/>
      <c r="CJ4" s="523"/>
      <c r="CK4" s="523"/>
      <c r="CL4" s="523"/>
      <c r="CM4" s="523"/>
      <c r="CN4" s="523"/>
      <c r="CO4" s="523"/>
      <c r="CP4" s="523"/>
      <c r="CQ4" s="523"/>
      <c r="CR4" s="523"/>
      <c r="CS4" s="523"/>
      <c r="CT4" s="523"/>
      <c r="CU4" s="523"/>
      <c r="CV4" s="523"/>
      <c r="CW4" s="523"/>
      <c r="CX4" s="523"/>
      <c r="CY4" s="523"/>
      <c r="CZ4" s="523"/>
      <c r="DA4" s="523"/>
      <c r="DB4" s="523"/>
      <c r="DC4" s="523"/>
    </row>
    <row r="5" spans="1:107" ht="15" customHeight="1" x14ac:dyDescent="0.35">
      <c r="B5" s="554"/>
      <c r="C5" s="58" t="s">
        <v>768</v>
      </c>
      <c r="D5" s="43"/>
      <c r="E5" s="44"/>
      <c r="F5" s="45"/>
      <c r="G5" s="49">
        <f>SUM(H5:DC5)</f>
        <v>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169"/>
      <c r="CZ5" s="169"/>
      <c r="DA5" s="169"/>
      <c r="DB5" s="169"/>
      <c r="DC5" s="169"/>
    </row>
    <row r="6" spans="1:107" ht="15" customHeight="1" x14ac:dyDescent="0.35">
      <c r="B6" s="38">
        <v>2</v>
      </c>
      <c r="C6" s="43" t="s">
        <v>17</v>
      </c>
      <c r="D6" s="43" t="s">
        <v>19</v>
      </c>
      <c r="E6" s="46" t="s">
        <v>22</v>
      </c>
      <c r="F6" s="47" t="s">
        <v>386</v>
      </c>
      <c r="G6" s="48"/>
      <c r="H6" s="748"/>
      <c r="I6" s="748"/>
      <c r="J6" s="748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</row>
    <row r="7" spans="1:107" ht="15" customHeight="1" x14ac:dyDescent="0.35">
      <c r="B7" s="38">
        <v>3</v>
      </c>
      <c r="C7" s="52"/>
      <c r="D7" s="43" t="s">
        <v>20</v>
      </c>
      <c r="E7" s="46"/>
      <c r="F7" s="47" t="s">
        <v>387</v>
      </c>
      <c r="G7" s="49">
        <f>SUM(H7:DC7)</f>
        <v>0</v>
      </c>
      <c r="H7" s="749"/>
      <c r="I7" s="749"/>
      <c r="J7" s="74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</row>
    <row r="8" spans="1:107" ht="15" customHeight="1" x14ac:dyDescent="0.35">
      <c r="B8" s="38">
        <v>2</v>
      </c>
      <c r="C8" s="43" t="s">
        <v>18</v>
      </c>
      <c r="D8" s="43" t="s">
        <v>19</v>
      </c>
      <c r="E8" s="46" t="s">
        <v>22</v>
      </c>
      <c r="F8" s="47" t="s">
        <v>388</v>
      </c>
      <c r="G8" s="48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</row>
    <row r="9" spans="1:107" ht="15" customHeight="1" x14ac:dyDescent="0.35">
      <c r="B9" s="38">
        <v>3</v>
      </c>
      <c r="C9" s="52"/>
      <c r="D9" s="43" t="s">
        <v>20</v>
      </c>
      <c r="E9" s="46"/>
      <c r="F9" s="47" t="s">
        <v>389</v>
      </c>
      <c r="G9" s="49">
        <f t="shared" ref="G9" si="0">SUM(H9:DC9)</f>
        <v>0</v>
      </c>
      <c r="H9" s="749"/>
      <c r="I9" s="749"/>
      <c r="J9" s="74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</row>
    <row r="10" spans="1:107" ht="15" customHeight="1" x14ac:dyDescent="0.35">
      <c r="B10" s="38">
        <v>4</v>
      </c>
      <c r="C10" s="43" t="s">
        <v>24</v>
      </c>
      <c r="D10" s="43"/>
      <c r="E10" s="46" t="s">
        <v>1</v>
      </c>
      <c r="F10" s="47" t="s">
        <v>164</v>
      </c>
      <c r="G10" s="48">
        <f>SUM(H10:DC10)</f>
        <v>0</v>
      </c>
      <c r="H10" s="581">
        <f t="shared" ref="H10" si="1">(H6*H7+H8*H9)/1000</f>
        <v>0</v>
      </c>
      <c r="I10" s="581">
        <f t="shared" ref="I10:BT10" si="2">(I6*I7+I8*I9)/1000</f>
        <v>0</v>
      </c>
      <c r="J10" s="581">
        <f t="shared" si="2"/>
        <v>0</v>
      </c>
      <c r="K10" s="581">
        <f t="shared" si="2"/>
        <v>0</v>
      </c>
      <c r="L10" s="581">
        <f t="shared" si="2"/>
        <v>0</v>
      </c>
      <c r="M10" s="581">
        <f t="shared" si="2"/>
        <v>0</v>
      </c>
      <c r="N10" s="581">
        <f t="shared" si="2"/>
        <v>0</v>
      </c>
      <c r="O10" s="581">
        <f t="shared" si="2"/>
        <v>0</v>
      </c>
      <c r="P10" s="581">
        <f t="shared" si="2"/>
        <v>0</v>
      </c>
      <c r="Q10" s="581">
        <f t="shared" si="2"/>
        <v>0</v>
      </c>
      <c r="R10" s="581">
        <f t="shared" si="2"/>
        <v>0</v>
      </c>
      <c r="S10" s="581">
        <f t="shared" si="2"/>
        <v>0</v>
      </c>
      <c r="T10" s="581">
        <f t="shared" si="2"/>
        <v>0</v>
      </c>
      <c r="U10" s="581">
        <f t="shared" si="2"/>
        <v>0</v>
      </c>
      <c r="V10" s="581">
        <f t="shared" si="2"/>
        <v>0</v>
      </c>
      <c r="W10" s="581">
        <f t="shared" si="2"/>
        <v>0</v>
      </c>
      <c r="X10" s="581">
        <f t="shared" si="2"/>
        <v>0</v>
      </c>
      <c r="Y10" s="581">
        <f t="shared" si="2"/>
        <v>0</v>
      </c>
      <c r="Z10" s="581">
        <f t="shared" si="2"/>
        <v>0</v>
      </c>
      <c r="AA10" s="581">
        <f t="shared" si="2"/>
        <v>0</v>
      </c>
      <c r="AB10" s="581">
        <f t="shared" si="2"/>
        <v>0</v>
      </c>
      <c r="AC10" s="581">
        <f t="shared" si="2"/>
        <v>0</v>
      </c>
      <c r="AD10" s="581">
        <f t="shared" si="2"/>
        <v>0</v>
      </c>
      <c r="AE10" s="581">
        <f t="shared" si="2"/>
        <v>0</v>
      </c>
      <c r="AF10" s="581">
        <f t="shared" si="2"/>
        <v>0</v>
      </c>
      <c r="AG10" s="581">
        <f t="shared" si="2"/>
        <v>0</v>
      </c>
      <c r="AH10" s="581">
        <f t="shared" si="2"/>
        <v>0</v>
      </c>
      <c r="AI10" s="581">
        <f t="shared" si="2"/>
        <v>0</v>
      </c>
      <c r="AJ10" s="581">
        <f t="shared" si="2"/>
        <v>0</v>
      </c>
      <c r="AK10" s="581">
        <f t="shared" si="2"/>
        <v>0</v>
      </c>
      <c r="AL10" s="581">
        <f t="shared" si="2"/>
        <v>0</v>
      </c>
      <c r="AM10" s="581">
        <f t="shared" si="2"/>
        <v>0</v>
      </c>
      <c r="AN10" s="581">
        <f t="shared" si="2"/>
        <v>0</v>
      </c>
      <c r="AO10" s="581">
        <f t="shared" si="2"/>
        <v>0</v>
      </c>
      <c r="AP10" s="581">
        <f t="shared" si="2"/>
        <v>0</v>
      </c>
      <c r="AQ10" s="581">
        <f t="shared" si="2"/>
        <v>0</v>
      </c>
      <c r="AR10" s="581">
        <f t="shared" si="2"/>
        <v>0</v>
      </c>
      <c r="AS10" s="581">
        <f t="shared" si="2"/>
        <v>0</v>
      </c>
      <c r="AT10" s="581">
        <f t="shared" si="2"/>
        <v>0</v>
      </c>
      <c r="AU10" s="581">
        <f t="shared" si="2"/>
        <v>0</v>
      </c>
      <c r="AV10" s="581">
        <f t="shared" si="2"/>
        <v>0</v>
      </c>
      <c r="AW10" s="581">
        <f t="shared" si="2"/>
        <v>0</v>
      </c>
      <c r="AX10" s="581">
        <f t="shared" si="2"/>
        <v>0</v>
      </c>
      <c r="AY10" s="581">
        <f t="shared" si="2"/>
        <v>0</v>
      </c>
      <c r="AZ10" s="581">
        <f t="shared" si="2"/>
        <v>0</v>
      </c>
      <c r="BA10" s="581">
        <f t="shared" si="2"/>
        <v>0</v>
      </c>
      <c r="BB10" s="581">
        <f t="shared" si="2"/>
        <v>0</v>
      </c>
      <c r="BC10" s="581">
        <f t="shared" si="2"/>
        <v>0</v>
      </c>
      <c r="BD10" s="581">
        <f t="shared" si="2"/>
        <v>0</v>
      </c>
      <c r="BE10" s="581">
        <f t="shared" si="2"/>
        <v>0</v>
      </c>
      <c r="BF10" s="581">
        <f t="shared" si="2"/>
        <v>0</v>
      </c>
      <c r="BG10" s="581">
        <f t="shared" si="2"/>
        <v>0</v>
      </c>
      <c r="BH10" s="581">
        <f t="shared" si="2"/>
        <v>0</v>
      </c>
      <c r="BI10" s="581">
        <f t="shared" si="2"/>
        <v>0</v>
      </c>
      <c r="BJ10" s="581">
        <f t="shared" si="2"/>
        <v>0</v>
      </c>
      <c r="BK10" s="581">
        <f t="shared" si="2"/>
        <v>0</v>
      </c>
      <c r="BL10" s="581">
        <f t="shared" si="2"/>
        <v>0</v>
      </c>
      <c r="BM10" s="581">
        <f t="shared" si="2"/>
        <v>0</v>
      </c>
      <c r="BN10" s="581">
        <f t="shared" si="2"/>
        <v>0</v>
      </c>
      <c r="BO10" s="581">
        <f t="shared" si="2"/>
        <v>0</v>
      </c>
      <c r="BP10" s="581">
        <f t="shared" si="2"/>
        <v>0</v>
      </c>
      <c r="BQ10" s="581">
        <f t="shared" si="2"/>
        <v>0</v>
      </c>
      <c r="BR10" s="581">
        <f t="shared" si="2"/>
        <v>0</v>
      </c>
      <c r="BS10" s="581">
        <f t="shared" si="2"/>
        <v>0</v>
      </c>
      <c r="BT10" s="581">
        <f t="shared" si="2"/>
        <v>0</v>
      </c>
      <c r="BU10" s="581">
        <f t="shared" ref="BU10:DC10" si="3">(BU6*BU7+BU8*BU9)/1000</f>
        <v>0</v>
      </c>
      <c r="BV10" s="581">
        <f t="shared" si="3"/>
        <v>0</v>
      </c>
      <c r="BW10" s="581">
        <f t="shared" si="3"/>
        <v>0</v>
      </c>
      <c r="BX10" s="581">
        <f t="shared" si="3"/>
        <v>0</v>
      </c>
      <c r="BY10" s="581">
        <f t="shared" si="3"/>
        <v>0</v>
      </c>
      <c r="BZ10" s="581">
        <f t="shared" si="3"/>
        <v>0</v>
      </c>
      <c r="CA10" s="581">
        <f t="shared" si="3"/>
        <v>0</v>
      </c>
      <c r="CB10" s="581">
        <f t="shared" si="3"/>
        <v>0</v>
      </c>
      <c r="CC10" s="581">
        <f t="shared" si="3"/>
        <v>0</v>
      </c>
      <c r="CD10" s="581">
        <f t="shared" si="3"/>
        <v>0</v>
      </c>
      <c r="CE10" s="581">
        <f t="shared" si="3"/>
        <v>0</v>
      </c>
      <c r="CF10" s="581">
        <f t="shared" si="3"/>
        <v>0</v>
      </c>
      <c r="CG10" s="581">
        <f t="shared" si="3"/>
        <v>0</v>
      </c>
      <c r="CH10" s="581">
        <f t="shared" si="3"/>
        <v>0</v>
      </c>
      <c r="CI10" s="581">
        <f t="shared" si="3"/>
        <v>0</v>
      </c>
      <c r="CJ10" s="581">
        <f t="shared" si="3"/>
        <v>0</v>
      </c>
      <c r="CK10" s="581">
        <f t="shared" si="3"/>
        <v>0</v>
      </c>
      <c r="CL10" s="581">
        <f t="shared" si="3"/>
        <v>0</v>
      </c>
      <c r="CM10" s="581">
        <f t="shared" si="3"/>
        <v>0</v>
      </c>
      <c r="CN10" s="581">
        <f t="shared" si="3"/>
        <v>0</v>
      </c>
      <c r="CO10" s="581">
        <f t="shared" si="3"/>
        <v>0</v>
      </c>
      <c r="CP10" s="581">
        <f t="shared" si="3"/>
        <v>0</v>
      </c>
      <c r="CQ10" s="581">
        <f t="shared" si="3"/>
        <v>0</v>
      </c>
      <c r="CR10" s="581">
        <f t="shared" si="3"/>
        <v>0</v>
      </c>
      <c r="CS10" s="581">
        <f t="shared" si="3"/>
        <v>0</v>
      </c>
      <c r="CT10" s="581">
        <f t="shared" si="3"/>
        <v>0</v>
      </c>
      <c r="CU10" s="581">
        <f t="shared" si="3"/>
        <v>0</v>
      </c>
      <c r="CV10" s="581">
        <f t="shared" si="3"/>
        <v>0</v>
      </c>
      <c r="CW10" s="581">
        <f t="shared" si="3"/>
        <v>0</v>
      </c>
      <c r="CX10" s="581">
        <f t="shared" si="3"/>
        <v>0</v>
      </c>
      <c r="CY10" s="581">
        <f t="shared" si="3"/>
        <v>0</v>
      </c>
      <c r="CZ10" s="581">
        <f t="shared" si="3"/>
        <v>0</v>
      </c>
      <c r="DA10" s="581">
        <f t="shared" si="3"/>
        <v>0</v>
      </c>
      <c r="DB10" s="581">
        <f t="shared" si="3"/>
        <v>0</v>
      </c>
      <c r="DC10" s="581">
        <f t="shared" si="3"/>
        <v>0</v>
      </c>
    </row>
    <row r="11" spans="1:107" ht="15" customHeight="1" x14ac:dyDescent="0.35">
      <c r="B11" s="553"/>
      <c r="C11" s="43" t="s">
        <v>28</v>
      </c>
      <c r="D11" s="43"/>
      <c r="E11" s="46" t="s">
        <v>30</v>
      </c>
      <c r="F11" s="47"/>
      <c r="G11" s="50" t="str">
        <f>IF(COUNTA(H11:DC11)=0,"",IF(OR(LARGE(H11:DC11,1)&gt;24,SMALL(H11:DC11,1)&lt;0),"ERRO",""))</f>
        <v/>
      </c>
      <c r="H11" s="743"/>
      <c r="I11" s="743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</row>
    <row r="12" spans="1:107" ht="15" customHeight="1" x14ac:dyDescent="0.35">
      <c r="B12" s="641"/>
      <c r="C12" s="52" t="s">
        <v>29</v>
      </c>
      <c r="D12" s="52"/>
      <c r="E12" s="478" t="s">
        <v>31</v>
      </c>
      <c r="F12" s="47"/>
      <c r="G12" s="50" t="str">
        <f>IF(COUNTA(H12:DC12)=0,"",IF(OR(LARGE(H12:DC12,1)&gt;365,SMALL(H12:DC12,1)&lt;0),"ERRO",""))</f>
        <v/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</row>
    <row r="13" spans="1:107" ht="15" customHeight="1" x14ac:dyDescent="0.35">
      <c r="B13" s="554">
        <v>5</v>
      </c>
      <c r="C13" s="43" t="s">
        <v>21</v>
      </c>
      <c r="D13" s="43"/>
      <c r="E13" s="46" t="s">
        <v>23</v>
      </c>
      <c r="F13" s="47" t="s">
        <v>390</v>
      </c>
      <c r="G13" s="48" t="str">
        <f>IF(OR(LARGE(H13:DC13,1)&gt;8760,SMALL(H13:DC13,1)&lt;0),"ERRO","")</f>
        <v/>
      </c>
      <c r="H13" s="53">
        <f>H11*24*H12</f>
        <v>0</v>
      </c>
      <c r="I13" s="53">
        <f t="shared" ref="I13:BT13" si="4">I11*24*I12</f>
        <v>0</v>
      </c>
      <c r="J13" s="53">
        <f t="shared" si="4"/>
        <v>0</v>
      </c>
      <c r="K13" s="53">
        <f t="shared" si="4"/>
        <v>0</v>
      </c>
      <c r="L13" s="53">
        <f t="shared" si="4"/>
        <v>0</v>
      </c>
      <c r="M13" s="53">
        <f t="shared" si="4"/>
        <v>0</v>
      </c>
      <c r="N13" s="53">
        <f t="shared" si="4"/>
        <v>0</v>
      </c>
      <c r="O13" s="53">
        <f t="shared" si="4"/>
        <v>0</v>
      </c>
      <c r="P13" s="53">
        <f t="shared" si="4"/>
        <v>0</v>
      </c>
      <c r="Q13" s="53">
        <f t="shared" si="4"/>
        <v>0</v>
      </c>
      <c r="R13" s="53">
        <f t="shared" si="4"/>
        <v>0</v>
      </c>
      <c r="S13" s="53">
        <f t="shared" si="4"/>
        <v>0</v>
      </c>
      <c r="T13" s="53">
        <f t="shared" si="4"/>
        <v>0</v>
      </c>
      <c r="U13" s="53">
        <f t="shared" si="4"/>
        <v>0</v>
      </c>
      <c r="V13" s="53">
        <f t="shared" si="4"/>
        <v>0</v>
      </c>
      <c r="W13" s="53">
        <f t="shared" si="4"/>
        <v>0</v>
      </c>
      <c r="X13" s="53">
        <f t="shared" si="4"/>
        <v>0</v>
      </c>
      <c r="Y13" s="53">
        <f t="shared" si="4"/>
        <v>0</v>
      </c>
      <c r="Z13" s="53">
        <f t="shared" si="4"/>
        <v>0</v>
      </c>
      <c r="AA13" s="53">
        <f t="shared" si="4"/>
        <v>0</v>
      </c>
      <c r="AB13" s="53">
        <f t="shared" si="4"/>
        <v>0</v>
      </c>
      <c r="AC13" s="53">
        <f t="shared" si="4"/>
        <v>0</v>
      </c>
      <c r="AD13" s="53">
        <f t="shared" si="4"/>
        <v>0</v>
      </c>
      <c r="AE13" s="53">
        <f t="shared" si="4"/>
        <v>0</v>
      </c>
      <c r="AF13" s="53">
        <f t="shared" si="4"/>
        <v>0</v>
      </c>
      <c r="AG13" s="53">
        <f t="shared" si="4"/>
        <v>0</v>
      </c>
      <c r="AH13" s="53">
        <f t="shared" si="4"/>
        <v>0</v>
      </c>
      <c r="AI13" s="53">
        <f t="shared" si="4"/>
        <v>0</v>
      </c>
      <c r="AJ13" s="53">
        <f t="shared" si="4"/>
        <v>0</v>
      </c>
      <c r="AK13" s="53">
        <f t="shared" si="4"/>
        <v>0</v>
      </c>
      <c r="AL13" s="53">
        <f t="shared" si="4"/>
        <v>0</v>
      </c>
      <c r="AM13" s="53">
        <f t="shared" si="4"/>
        <v>0</v>
      </c>
      <c r="AN13" s="53">
        <f t="shared" si="4"/>
        <v>0</v>
      </c>
      <c r="AO13" s="53">
        <f t="shared" si="4"/>
        <v>0</v>
      </c>
      <c r="AP13" s="53">
        <f t="shared" si="4"/>
        <v>0</v>
      </c>
      <c r="AQ13" s="53">
        <f t="shared" si="4"/>
        <v>0</v>
      </c>
      <c r="AR13" s="53">
        <f t="shared" si="4"/>
        <v>0</v>
      </c>
      <c r="AS13" s="53">
        <f t="shared" si="4"/>
        <v>0</v>
      </c>
      <c r="AT13" s="53">
        <f t="shared" si="4"/>
        <v>0</v>
      </c>
      <c r="AU13" s="53">
        <f t="shared" si="4"/>
        <v>0</v>
      </c>
      <c r="AV13" s="53">
        <f t="shared" si="4"/>
        <v>0</v>
      </c>
      <c r="AW13" s="53">
        <f t="shared" si="4"/>
        <v>0</v>
      </c>
      <c r="AX13" s="53">
        <f t="shared" si="4"/>
        <v>0</v>
      </c>
      <c r="AY13" s="53">
        <f t="shared" si="4"/>
        <v>0</v>
      </c>
      <c r="AZ13" s="53">
        <f t="shared" si="4"/>
        <v>0</v>
      </c>
      <c r="BA13" s="53">
        <f t="shared" si="4"/>
        <v>0</v>
      </c>
      <c r="BB13" s="53">
        <f t="shared" si="4"/>
        <v>0</v>
      </c>
      <c r="BC13" s="53">
        <f t="shared" si="4"/>
        <v>0</v>
      </c>
      <c r="BD13" s="53">
        <f t="shared" si="4"/>
        <v>0</v>
      </c>
      <c r="BE13" s="53">
        <f t="shared" si="4"/>
        <v>0</v>
      </c>
      <c r="BF13" s="53">
        <f t="shared" si="4"/>
        <v>0</v>
      </c>
      <c r="BG13" s="53">
        <f t="shared" si="4"/>
        <v>0</v>
      </c>
      <c r="BH13" s="53">
        <f t="shared" si="4"/>
        <v>0</v>
      </c>
      <c r="BI13" s="53">
        <f t="shared" si="4"/>
        <v>0</v>
      </c>
      <c r="BJ13" s="53">
        <f t="shared" si="4"/>
        <v>0</v>
      </c>
      <c r="BK13" s="53">
        <f t="shared" si="4"/>
        <v>0</v>
      </c>
      <c r="BL13" s="53">
        <f t="shared" si="4"/>
        <v>0</v>
      </c>
      <c r="BM13" s="53">
        <f t="shared" si="4"/>
        <v>0</v>
      </c>
      <c r="BN13" s="53">
        <f t="shared" si="4"/>
        <v>0</v>
      </c>
      <c r="BO13" s="53">
        <f t="shared" si="4"/>
        <v>0</v>
      </c>
      <c r="BP13" s="53">
        <f t="shared" si="4"/>
        <v>0</v>
      </c>
      <c r="BQ13" s="53">
        <f t="shared" si="4"/>
        <v>0</v>
      </c>
      <c r="BR13" s="53">
        <f t="shared" si="4"/>
        <v>0</v>
      </c>
      <c r="BS13" s="53">
        <f t="shared" si="4"/>
        <v>0</v>
      </c>
      <c r="BT13" s="53">
        <f t="shared" si="4"/>
        <v>0</v>
      </c>
      <c r="BU13" s="53">
        <f t="shared" ref="BU13:DC13" si="5">BU11*24*BU12</f>
        <v>0</v>
      </c>
      <c r="BV13" s="53">
        <f t="shared" si="5"/>
        <v>0</v>
      </c>
      <c r="BW13" s="53">
        <f t="shared" si="5"/>
        <v>0</v>
      </c>
      <c r="BX13" s="53">
        <f t="shared" si="5"/>
        <v>0</v>
      </c>
      <c r="BY13" s="53">
        <f t="shared" si="5"/>
        <v>0</v>
      </c>
      <c r="BZ13" s="53">
        <f t="shared" si="5"/>
        <v>0</v>
      </c>
      <c r="CA13" s="53">
        <f t="shared" si="5"/>
        <v>0</v>
      </c>
      <c r="CB13" s="53">
        <f t="shared" si="5"/>
        <v>0</v>
      </c>
      <c r="CC13" s="53">
        <f t="shared" si="5"/>
        <v>0</v>
      </c>
      <c r="CD13" s="53">
        <f t="shared" si="5"/>
        <v>0</v>
      </c>
      <c r="CE13" s="53">
        <f t="shared" si="5"/>
        <v>0</v>
      </c>
      <c r="CF13" s="53">
        <f t="shared" si="5"/>
        <v>0</v>
      </c>
      <c r="CG13" s="53">
        <f t="shared" si="5"/>
        <v>0</v>
      </c>
      <c r="CH13" s="53">
        <f t="shared" si="5"/>
        <v>0</v>
      </c>
      <c r="CI13" s="53">
        <f t="shared" si="5"/>
        <v>0</v>
      </c>
      <c r="CJ13" s="53">
        <f t="shared" si="5"/>
        <v>0</v>
      </c>
      <c r="CK13" s="53">
        <f t="shared" si="5"/>
        <v>0</v>
      </c>
      <c r="CL13" s="53">
        <f t="shared" si="5"/>
        <v>0</v>
      </c>
      <c r="CM13" s="53">
        <f t="shared" si="5"/>
        <v>0</v>
      </c>
      <c r="CN13" s="53">
        <f t="shared" si="5"/>
        <v>0</v>
      </c>
      <c r="CO13" s="53">
        <f t="shared" si="5"/>
        <v>0</v>
      </c>
      <c r="CP13" s="53">
        <f t="shared" si="5"/>
        <v>0</v>
      </c>
      <c r="CQ13" s="53">
        <f t="shared" si="5"/>
        <v>0</v>
      </c>
      <c r="CR13" s="53">
        <f t="shared" si="5"/>
        <v>0</v>
      </c>
      <c r="CS13" s="53">
        <f t="shared" si="5"/>
        <v>0</v>
      </c>
      <c r="CT13" s="53">
        <f t="shared" si="5"/>
        <v>0</v>
      </c>
      <c r="CU13" s="53">
        <f t="shared" si="5"/>
        <v>0</v>
      </c>
      <c r="CV13" s="53">
        <f t="shared" si="5"/>
        <v>0</v>
      </c>
      <c r="CW13" s="53">
        <f t="shared" si="5"/>
        <v>0</v>
      </c>
      <c r="CX13" s="53">
        <f t="shared" si="5"/>
        <v>0</v>
      </c>
      <c r="CY13" s="53">
        <f t="shared" si="5"/>
        <v>0</v>
      </c>
      <c r="CZ13" s="53">
        <f t="shared" si="5"/>
        <v>0</v>
      </c>
      <c r="DA13" s="53">
        <f t="shared" si="5"/>
        <v>0</v>
      </c>
      <c r="DB13" s="53">
        <f t="shared" si="5"/>
        <v>0</v>
      </c>
      <c r="DC13" s="53">
        <f t="shared" si="5"/>
        <v>0</v>
      </c>
    </row>
    <row r="14" spans="1:107" ht="15" customHeight="1" x14ac:dyDescent="0.35">
      <c r="B14" s="553"/>
      <c r="C14" s="43" t="s">
        <v>503</v>
      </c>
      <c r="D14" s="43"/>
      <c r="E14" s="46" t="s">
        <v>30</v>
      </c>
      <c r="F14" s="47" t="s">
        <v>590</v>
      </c>
      <c r="G14" s="50" t="s">
        <v>1700</v>
      </c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</row>
    <row r="15" spans="1:107" ht="15" customHeight="1" x14ac:dyDescent="0.35">
      <c r="B15" s="641"/>
      <c r="C15" s="43" t="s">
        <v>504</v>
      </c>
      <c r="D15" s="43"/>
      <c r="E15" s="44" t="s">
        <v>501</v>
      </c>
      <c r="F15" s="47" t="s">
        <v>591</v>
      </c>
      <c r="G15" s="50" t="s">
        <v>1701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</row>
    <row r="16" spans="1:107" ht="15" customHeight="1" x14ac:dyDescent="0.35">
      <c r="B16" s="641"/>
      <c r="C16" s="43" t="s">
        <v>505</v>
      </c>
      <c r="D16" s="43"/>
      <c r="E16" s="44" t="s">
        <v>502</v>
      </c>
      <c r="F16" s="47" t="s">
        <v>592</v>
      </c>
      <c r="G16" s="50" t="s">
        <v>1702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</row>
    <row r="17" spans="2:107" ht="15" customHeight="1" x14ac:dyDescent="0.35">
      <c r="B17" s="641"/>
      <c r="C17" s="43" t="s">
        <v>166</v>
      </c>
      <c r="D17" s="43"/>
      <c r="E17" s="46" t="s">
        <v>1</v>
      </c>
      <c r="F17" s="47" t="s">
        <v>458</v>
      </c>
      <c r="G17" s="48">
        <f>SUM(H17:DC17)</f>
        <v>0</v>
      </c>
      <c r="H17" s="581">
        <f>H10*((H14*24*H15*H16/792))</f>
        <v>0</v>
      </c>
      <c r="I17" s="581">
        <f t="shared" ref="I17:J17" si="6">I10*((I14*24*I15*I16/792))</f>
        <v>0</v>
      </c>
      <c r="J17" s="581">
        <f t="shared" si="6"/>
        <v>0</v>
      </c>
      <c r="K17" s="581">
        <f t="shared" ref="K17:BT17" si="7">K10*((K14*K15*K16)/792)</f>
        <v>0</v>
      </c>
      <c r="L17" s="581">
        <f t="shared" si="7"/>
        <v>0</v>
      </c>
      <c r="M17" s="581">
        <f t="shared" si="7"/>
        <v>0</v>
      </c>
      <c r="N17" s="581">
        <f t="shared" si="7"/>
        <v>0</v>
      </c>
      <c r="O17" s="581">
        <f t="shared" si="7"/>
        <v>0</v>
      </c>
      <c r="P17" s="581">
        <f t="shared" si="7"/>
        <v>0</v>
      </c>
      <c r="Q17" s="581">
        <f t="shared" si="7"/>
        <v>0</v>
      </c>
      <c r="R17" s="581">
        <f t="shared" si="7"/>
        <v>0</v>
      </c>
      <c r="S17" s="581">
        <f t="shared" si="7"/>
        <v>0</v>
      </c>
      <c r="T17" s="581">
        <f t="shared" si="7"/>
        <v>0</v>
      </c>
      <c r="U17" s="581">
        <f t="shared" si="7"/>
        <v>0</v>
      </c>
      <c r="V17" s="581">
        <f t="shared" si="7"/>
        <v>0</v>
      </c>
      <c r="W17" s="581">
        <f t="shared" si="7"/>
        <v>0</v>
      </c>
      <c r="X17" s="581">
        <f t="shared" si="7"/>
        <v>0</v>
      </c>
      <c r="Y17" s="581">
        <f t="shared" si="7"/>
        <v>0</v>
      </c>
      <c r="Z17" s="581">
        <f t="shared" si="7"/>
        <v>0</v>
      </c>
      <c r="AA17" s="581">
        <f t="shared" si="7"/>
        <v>0</v>
      </c>
      <c r="AB17" s="581">
        <f t="shared" si="7"/>
        <v>0</v>
      </c>
      <c r="AC17" s="581">
        <f t="shared" si="7"/>
        <v>0</v>
      </c>
      <c r="AD17" s="581">
        <f t="shared" si="7"/>
        <v>0</v>
      </c>
      <c r="AE17" s="581">
        <f t="shared" si="7"/>
        <v>0</v>
      </c>
      <c r="AF17" s="581">
        <f t="shared" si="7"/>
        <v>0</v>
      </c>
      <c r="AG17" s="581">
        <f t="shared" si="7"/>
        <v>0</v>
      </c>
      <c r="AH17" s="581">
        <f t="shared" si="7"/>
        <v>0</v>
      </c>
      <c r="AI17" s="581">
        <f t="shared" si="7"/>
        <v>0</v>
      </c>
      <c r="AJ17" s="581">
        <f t="shared" si="7"/>
        <v>0</v>
      </c>
      <c r="AK17" s="581">
        <f t="shared" si="7"/>
        <v>0</v>
      </c>
      <c r="AL17" s="581">
        <f t="shared" si="7"/>
        <v>0</v>
      </c>
      <c r="AM17" s="581">
        <f t="shared" si="7"/>
        <v>0</v>
      </c>
      <c r="AN17" s="581">
        <f t="shared" si="7"/>
        <v>0</v>
      </c>
      <c r="AO17" s="581">
        <f t="shared" si="7"/>
        <v>0</v>
      </c>
      <c r="AP17" s="581">
        <f t="shared" si="7"/>
        <v>0</v>
      </c>
      <c r="AQ17" s="581">
        <f t="shared" si="7"/>
        <v>0</v>
      </c>
      <c r="AR17" s="581">
        <f t="shared" si="7"/>
        <v>0</v>
      </c>
      <c r="AS17" s="581">
        <f t="shared" si="7"/>
        <v>0</v>
      </c>
      <c r="AT17" s="581">
        <f t="shared" si="7"/>
        <v>0</v>
      </c>
      <c r="AU17" s="581">
        <f t="shared" si="7"/>
        <v>0</v>
      </c>
      <c r="AV17" s="581">
        <f t="shared" si="7"/>
        <v>0</v>
      </c>
      <c r="AW17" s="581">
        <f t="shared" si="7"/>
        <v>0</v>
      </c>
      <c r="AX17" s="581">
        <f t="shared" si="7"/>
        <v>0</v>
      </c>
      <c r="AY17" s="581">
        <f t="shared" si="7"/>
        <v>0</v>
      </c>
      <c r="AZ17" s="581">
        <f t="shared" si="7"/>
        <v>0</v>
      </c>
      <c r="BA17" s="581">
        <f t="shared" si="7"/>
        <v>0</v>
      </c>
      <c r="BB17" s="581">
        <f t="shared" si="7"/>
        <v>0</v>
      </c>
      <c r="BC17" s="581">
        <f t="shared" si="7"/>
        <v>0</v>
      </c>
      <c r="BD17" s="581">
        <f t="shared" si="7"/>
        <v>0</v>
      </c>
      <c r="BE17" s="581">
        <f t="shared" si="7"/>
        <v>0</v>
      </c>
      <c r="BF17" s="581">
        <f t="shared" si="7"/>
        <v>0</v>
      </c>
      <c r="BG17" s="581">
        <f t="shared" si="7"/>
        <v>0</v>
      </c>
      <c r="BH17" s="581">
        <f t="shared" si="7"/>
        <v>0</v>
      </c>
      <c r="BI17" s="581">
        <f t="shared" si="7"/>
        <v>0</v>
      </c>
      <c r="BJ17" s="581">
        <f t="shared" si="7"/>
        <v>0</v>
      </c>
      <c r="BK17" s="581">
        <f t="shared" si="7"/>
        <v>0</v>
      </c>
      <c r="BL17" s="581">
        <f t="shared" si="7"/>
        <v>0</v>
      </c>
      <c r="BM17" s="581">
        <f t="shared" si="7"/>
        <v>0</v>
      </c>
      <c r="BN17" s="581">
        <f t="shared" si="7"/>
        <v>0</v>
      </c>
      <c r="BO17" s="581">
        <f t="shared" si="7"/>
        <v>0</v>
      </c>
      <c r="BP17" s="581">
        <f t="shared" si="7"/>
        <v>0</v>
      </c>
      <c r="BQ17" s="581">
        <f t="shared" si="7"/>
        <v>0</v>
      </c>
      <c r="BR17" s="581">
        <f t="shared" si="7"/>
        <v>0</v>
      </c>
      <c r="BS17" s="581">
        <f t="shared" si="7"/>
        <v>0</v>
      </c>
      <c r="BT17" s="581">
        <f t="shared" si="7"/>
        <v>0</v>
      </c>
      <c r="BU17" s="581">
        <f t="shared" ref="BU17:DC17" si="8">BU10*((BU14*BU15*BU16)/792)</f>
        <v>0</v>
      </c>
      <c r="BV17" s="581">
        <f t="shared" si="8"/>
        <v>0</v>
      </c>
      <c r="BW17" s="581">
        <f t="shared" si="8"/>
        <v>0</v>
      </c>
      <c r="BX17" s="581">
        <f t="shared" si="8"/>
        <v>0</v>
      </c>
      <c r="BY17" s="581">
        <f t="shared" si="8"/>
        <v>0</v>
      </c>
      <c r="BZ17" s="581">
        <f t="shared" si="8"/>
        <v>0</v>
      </c>
      <c r="CA17" s="581">
        <f t="shared" si="8"/>
        <v>0</v>
      </c>
      <c r="CB17" s="581">
        <f t="shared" si="8"/>
        <v>0</v>
      </c>
      <c r="CC17" s="581">
        <f t="shared" si="8"/>
        <v>0</v>
      </c>
      <c r="CD17" s="581">
        <f t="shared" si="8"/>
        <v>0</v>
      </c>
      <c r="CE17" s="581">
        <f t="shared" si="8"/>
        <v>0</v>
      </c>
      <c r="CF17" s="581">
        <f t="shared" si="8"/>
        <v>0</v>
      </c>
      <c r="CG17" s="581">
        <f t="shared" si="8"/>
        <v>0</v>
      </c>
      <c r="CH17" s="581">
        <f t="shared" si="8"/>
        <v>0</v>
      </c>
      <c r="CI17" s="581">
        <f t="shared" si="8"/>
        <v>0</v>
      </c>
      <c r="CJ17" s="581">
        <f t="shared" si="8"/>
        <v>0</v>
      </c>
      <c r="CK17" s="581">
        <f t="shared" si="8"/>
        <v>0</v>
      </c>
      <c r="CL17" s="581">
        <f t="shared" si="8"/>
        <v>0</v>
      </c>
      <c r="CM17" s="581">
        <f t="shared" si="8"/>
        <v>0</v>
      </c>
      <c r="CN17" s="581">
        <f t="shared" si="8"/>
        <v>0</v>
      </c>
      <c r="CO17" s="581">
        <f t="shared" si="8"/>
        <v>0</v>
      </c>
      <c r="CP17" s="581">
        <f t="shared" si="8"/>
        <v>0</v>
      </c>
      <c r="CQ17" s="581">
        <f t="shared" si="8"/>
        <v>0</v>
      </c>
      <c r="CR17" s="581">
        <f t="shared" si="8"/>
        <v>0</v>
      </c>
      <c r="CS17" s="581">
        <f t="shared" si="8"/>
        <v>0</v>
      </c>
      <c r="CT17" s="581">
        <f t="shared" si="8"/>
        <v>0</v>
      </c>
      <c r="CU17" s="581">
        <f t="shared" si="8"/>
        <v>0</v>
      </c>
      <c r="CV17" s="581">
        <f t="shared" si="8"/>
        <v>0</v>
      </c>
      <c r="CW17" s="581">
        <f t="shared" si="8"/>
        <v>0</v>
      </c>
      <c r="CX17" s="581">
        <f t="shared" si="8"/>
        <v>0</v>
      </c>
      <c r="CY17" s="581">
        <f t="shared" si="8"/>
        <v>0</v>
      </c>
      <c r="CZ17" s="581">
        <f t="shared" si="8"/>
        <v>0</v>
      </c>
      <c r="DA17" s="581">
        <f t="shared" si="8"/>
        <v>0</v>
      </c>
      <c r="DB17" s="581">
        <f t="shared" si="8"/>
        <v>0</v>
      </c>
      <c r="DC17" s="581">
        <f t="shared" si="8"/>
        <v>0</v>
      </c>
    </row>
    <row r="18" spans="2:107" ht="15" customHeight="1" x14ac:dyDescent="0.35">
      <c r="B18" s="554">
        <v>6</v>
      </c>
      <c r="C18" s="43" t="s">
        <v>25</v>
      </c>
      <c r="D18" s="43"/>
      <c r="E18" s="43"/>
      <c r="F18" s="47" t="s">
        <v>35</v>
      </c>
      <c r="G18" s="50" t="str">
        <f>IF(OR(LARGE(H18:DC18,1)&gt;1,SMALL(H18:DC18,1)&lt;0),"ERRO","")</f>
        <v/>
      </c>
      <c r="H18" s="53">
        <f t="shared" ref="H18" si="9">IF(H10=0,0,H17/H10)</f>
        <v>0</v>
      </c>
      <c r="I18" s="53">
        <f t="shared" ref="I18:BT18" si="10">IF(I10=0,0,I17/I10)</f>
        <v>0</v>
      </c>
      <c r="J18" s="53">
        <f t="shared" si="10"/>
        <v>0</v>
      </c>
      <c r="K18" s="53">
        <f t="shared" si="10"/>
        <v>0</v>
      </c>
      <c r="L18" s="53">
        <f t="shared" si="10"/>
        <v>0</v>
      </c>
      <c r="M18" s="53">
        <f t="shared" si="10"/>
        <v>0</v>
      </c>
      <c r="N18" s="53">
        <f t="shared" si="10"/>
        <v>0</v>
      </c>
      <c r="O18" s="53">
        <f t="shared" si="10"/>
        <v>0</v>
      </c>
      <c r="P18" s="53">
        <f t="shared" si="10"/>
        <v>0</v>
      </c>
      <c r="Q18" s="53">
        <f t="shared" si="10"/>
        <v>0</v>
      </c>
      <c r="R18" s="53">
        <f t="shared" si="10"/>
        <v>0</v>
      </c>
      <c r="S18" s="53">
        <f t="shared" si="10"/>
        <v>0</v>
      </c>
      <c r="T18" s="53">
        <f t="shared" si="10"/>
        <v>0</v>
      </c>
      <c r="U18" s="53">
        <f t="shared" si="10"/>
        <v>0</v>
      </c>
      <c r="V18" s="53">
        <f t="shared" si="10"/>
        <v>0</v>
      </c>
      <c r="W18" s="53">
        <f t="shared" si="10"/>
        <v>0</v>
      </c>
      <c r="X18" s="53">
        <f t="shared" si="10"/>
        <v>0</v>
      </c>
      <c r="Y18" s="53">
        <f t="shared" si="10"/>
        <v>0</v>
      </c>
      <c r="Z18" s="53">
        <f t="shared" si="10"/>
        <v>0</v>
      </c>
      <c r="AA18" s="53">
        <f t="shared" si="10"/>
        <v>0</v>
      </c>
      <c r="AB18" s="53">
        <f t="shared" si="10"/>
        <v>0</v>
      </c>
      <c r="AC18" s="53">
        <f t="shared" si="10"/>
        <v>0</v>
      </c>
      <c r="AD18" s="53">
        <f t="shared" si="10"/>
        <v>0</v>
      </c>
      <c r="AE18" s="53">
        <f t="shared" si="10"/>
        <v>0</v>
      </c>
      <c r="AF18" s="53">
        <f t="shared" si="10"/>
        <v>0</v>
      </c>
      <c r="AG18" s="53">
        <f t="shared" si="10"/>
        <v>0</v>
      </c>
      <c r="AH18" s="53">
        <f t="shared" si="10"/>
        <v>0</v>
      </c>
      <c r="AI18" s="53">
        <f t="shared" si="10"/>
        <v>0</v>
      </c>
      <c r="AJ18" s="53">
        <f t="shared" si="10"/>
        <v>0</v>
      </c>
      <c r="AK18" s="53">
        <f t="shared" si="10"/>
        <v>0</v>
      </c>
      <c r="AL18" s="53">
        <f t="shared" si="10"/>
        <v>0</v>
      </c>
      <c r="AM18" s="53">
        <f t="shared" si="10"/>
        <v>0</v>
      </c>
      <c r="AN18" s="53">
        <f t="shared" si="10"/>
        <v>0</v>
      </c>
      <c r="AO18" s="53">
        <f t="shared" si="10"/>
        <v>0</v>
      </c>
      <c r="AP18" s="53">
        <f t="shared" si="10"/>
        <v>0</v>
      </c>
      <c r="AQ18" s="53">
        <f t="shared" si="10"/>
        <v>0</v>
      </c>
      <c r="AR18" s="53">
        <f t="shared" si="10"/>
        <v>0</v>
      </c>
      <c r="AS18" s="53">
        <f t="shared" si="10"/>
        <v>0</v>
      </c>
      <c r="AT18" s="53">
        <f t="shared" si="10"/>
        <v>0</v>
      </c>
      <c r="AU18" s="53">
        <f t="shared" si="10"/>
        <v>0</v>
      </c>
      <c r="AV18" s="53">
        <f t="shared" si="10"/>
        <v>0</v>
      </c>
      <c r="AW18" s="53">
        <f t="shared" si="10"/>
        <v>0</v>
      </c>
      <c r="AX18" s="53">
        <f t="shared" si="10"/>
        <v>0</v>
      </c>
      <c r="AY18" s="53">
        <f t="shared" si="10"/>
        <v>0</v>
      </c>
      <c r="AZ18" s="53">
        <f t="shared" si="10"/>
        <v>0</v>
      </c>
      <c r="BA18" s="53">
        <f t="shared" si="10"/>
        <v>0</v>
      </c>
      <c r="BB18" s="53">
        <f t="shared" si="10"/>
        <v>0</v>
      </c>
      <c r="BC18" s="53">
        <f t="shared" si="10"/>
        <v>0</v>
      </c>
      <c r="BD18" s="53">
        <f t="shared" si="10"/>
        <v>0</v>
      </c>
      <c r="BE18" s="53">
        <f t="shared" si="10"/>
        <v>0</v>
      </c>
      <c r="BF18" s="53">
        <f t="shared" si="10"/>
        <v>0</v>
      </c>
      <c r="BG18" s="53">
        <f t="shared" si="10"/>
        <v>0</v>
      </c>
      <c r="BH18" s="53">
        <f t="shared" si="10"/>
        <v>0</v>
      </c>
      <c r="BI18" s="53">
        <f t="shared" si="10"/>
        <v>0</v>
      </c>
      <c r="BJ18" s="53">
        <f t="shared" si="10"/>
        <v>0</v>
      </c>
      <c r="BK18" s="53">
        <f t="shared" si="10"/>
        <v>0</v>
      </c>
      <c r="BL18" s="53">
        <f t="shared" si="10"/>
        <v>0</v>
      </c>
      <c r="BM18" s="53">
        <f t="shared" si="10"/>
        <v>0</v>
      </c>
      <c r="BN18" s="53">
        <f t="shared" si="10"/>
        <v>0</v>
      </c>
      <c r="BO18" s="53">
        <f t="shared" si="10"/>
        <v>0</v>
      </c>
      <c r="BP18" s="53">
        <f t="shared" si="10"/>
        <v>0</v>
      </c>
      <c r="BQ18" s="53">
        <f t="shared" si="10"/>
        <v>0</v>
      </c>
      <c r="BR18" s="53">
        <f t="shared" si="10"/>
        <v>0</v>
      </c>
      <c r="BS18" s="53">
        <f t="shared" si="10"/>
        <v>0</v>
      </c>
      <c r="BT18" s="53">
        <f t="shared" si="10"/>
        <v>0</v>
      </c>
      <c r="BU18" s="53">
        <f t="shared" ref="BU18:DC18" si="11">IF(BU10=0,0,BU17/BU10)</f>
        <v>0</v>
      </c>
      <c r="BV18" s="53">
        <f t="shared" si="11"/>
        <v>0</v>
      </c>
      <c r="BW18" s="53">
        <f t="shared" si="11"/>
        <v>0</v>
      </c>
      <c r="BX18" s="53">
        <f t="shared" si="11"/>
        <v>0</v>
      </c>
      <c r="BY18" s="53">
        <f t="shared" si="11"/>
        <v>0</v>
      </c>
      <c r="BZ18" s="53">
        <f t="shared" si="11"/>
        <v>0</v>
      </c>
      <c r="CA18" s="53">
        <f t="shared" si="11"/>
        <v>0</v>
      </c>
      <c r="CB18" s="53">
        <f t="shared" si="11"/>
        <v>0</v>
      </c>
      <c r="CC18" s="53">
        <f t="shared" si="11"/>
        <v>0</v>
      </c>
      <c r="CD18" s="53">
        <f t="shared" si="11"/>
        <v>0</v>
      </c>
      <c r="CE18" s="53">
        <f t="shared" si="11"/>
        <v>0</v>
      </c>
      <c r="CF18" s="53">
        <f t="shared" si="11"/>
        <v>0</v>
      </c>
      <c r="CG18" s="53">
        <f t="shared" si="11"/>
        <v>0</v>
      </c>
      <c r="CH18" s="53">
        <f t="shared" si="11"/>
        <v>0</v>
      </c>
      <c r="CI18" s="53">
        <f t="shared" si="11"/>
        <v>0</v>
      </c>
      <c r="CJ18" s="53">
        <f t="shared" si="11"/>
        <v>0</v>
      </c>
      <c r="CK18" s="53">
        <f t="shared" si="11"/>
        <v>0</v>
      </c>
      <c r="CL18" s="53">
        <f t="shared" si="11"/>
        <v>0</v>
      </c>
      <c r="CM18" s="53">
        <f t="shared" si="11"/>
        <v>0</v>
      </c>
      <c r="CN18" s="53">
        <f t="shared" si="11"/>
        <v>0</v>
      </c>
      <c r="CO18" s="53">
        <f t="shared" si="11"/>
        <v>0</v>
      </c>
      <c r="CP18" s="53">
        <f t="shared" si="11"/>
        <v>0</v>
      </c>
      <c r="CQ18" s="53">
        <f t="shared" si="11"/>
        <v>0</v>
      </c>
      <c r="CR18" s="53">
        <f t="shared" si="11"/>
        <v>0</v>
      </c>
      <c r="CS18" s="53">
        <f t="shared" si="11"/>
        <v>0</v>
      </c>
      <c r="CT18" s="53">
        <f t="shared" si="11"/>
        <v>0</v>
      </c>
      <c r="CU18" s="53">
        <f t="shared" si="11"/>
        <v>0</v>
      </c>
      <c r="CV18" s="53">
        <f t="shared" si="11"/>
        <v>0</v>
      </c>
      <c r="CW18" s="53">
        <f t="shared" si="11"/>
        <v>0</v>
      </c>
      <c r="CX18" s="53">
        <f t="shared" si="11"/>
        <v>0</v>
      </c>
      <c r="CY18" s="53">
        <f t="shared" si="11"/>
        <v>0</v>
      </c>
      <c r="CZ18" s="53">
        <f t="shared" si="11"/>
        <v>0</v>
      </c>
      <c r="DA18" s="53">
        <f t="shared" si="11"/>
        <v>0</v>
      </c>
      <c r="DB18" s="53">
        <f t="shared" si="11"/>
        <v>0</v>
      </c>
      <c r="DC18" s="53">
        <f t="shared" si="11"/>
        <v>0</v>
      </c>
    </row>
    <row r="19" spans="2:107" ht="15" customHeight="1" x14ac:dyDescent="0.35">
      <c r="B19" s="38">
        <v>7</v>
      </c>
      <c r="C19" s="43" t="s">
        <v>26</v>
      </c>
      <c r="D19" s="43"/>
      <c r="E19" s="46" t="s">
        <v>0</v>
      </c>
      <c r="F19" s="47" t="s">
        <v>459</v>
      </c>
      <c r="G19" s="555">
        <f>SUM(H19:DC19)</f>
        <v>0</v>
      </c>
      <c r="H19" s="53">
        <f t="shared" ref="H19" si="12">(H10*H13)/1000</f>
        <v>0</v>
      </c>
      <c r="I19" s="53">
        <f t="shared" ref="I19:BT19" si="13">(I10*I13)/1000</f>
        <v>0</v>
      </c>
      <c r="J19" s="53">
        <f t="shared" si="13"/>
        <v>0</v>
      </c>
      <c r="K19" s="53">
        <f t="shared" si="13"/>
        <v>0</v>
      </c>
      <c r="L19" s="53">
        <f t="shared" si="13"/>
        <v>0</v>
      </c>
      <c r="M19" s="53">
        <f t="shared" si="13"/>
        <v>0</v>
      </c>
      <c r="N19" s="53">
        <f t="shared" si="13"/>
        <v>0</v>
      </c>
      <c r="O19" s="53">
        <f t="shared" si="13"/>
        <v>0</v>
      </c>
      <c r="P19" s="53">
        <f t="shared" si="13"/>
        <v>0</v>
      </c>
      <c r="Q19" s="53">
        <f t="shared" si="13"/>
        <v>0</v>
      </c>
      <c r="R19" s="53">
        <f t="shared" si="13"/>
        <v>0</v>
      </c>
      <c r="S19" s="53">
        <f t="shared" si="13"/>
        <v>0</v>
      </c>
      <c r="T19" s="53">
        <f t="shared" si="13"/>
        <v>0</v>
      </c>
      <c r="U19" s="53">
        <f t="shared" si="13"/>
        <v>0</v>
      </c>
      <c r="V19" s="53">
        <f t="shared" si="13"/>
        <v>0</v>
      </c>
      <c r="W19" s="53">
        <f t="shared" si="13"/>
        <v>0</v>
      </c>
      <c r="X19" s="53">
        <f t="shared" si="13"/>
        <v>0</v>
      </c>
      <c r="Y19" s="53">
        <f t="shared" si="13"/>
        <v>0</v>
      </c>
      <c r="Z19" s="53">
        <f t="shared" si="13"/>
        <v>0</v>
      </c>
      <c r="AA19" s="53">
        <f t="shared" si="13"/>
        <v>0</v>
      </c>
      <c r="AB19" s="53">
        <f t="shared" si="13"/>
        <v>0</v>
      </c>
      <c r="AC19" s="53">
        <f t="shared" si="13"/>
        <v>0</v>
      </c>
      <c r="AD19" s="53">
        <f t="shared" si="13"/>
        <v>0</v>
      </c>
      <c r="AE19" s="53">
        <f t="shared" si="13"/>
        <v>0</v>
      </c>
      <c r="AF19" s="53">
        <f t="shared" si="13"/>
        <v>0</v>
      </c>
      <c r="AG19" s="53">
        <f t="shared" si="13"/>
        <v>0</v>
      </c>
      <c r="AH19" s="53">
        <f t="shared" si="13"/>
        <v>0</v>
      </c>
      <c r="AI19" s="53">
        <f t="shared" si="13"/>
        <v>0</v>
      </c>
      <c r="AJ19" s="53">
        <f t="shared" si="13"/>
        <v>0</v>
      </c>
      <c r="AK19" s="53">
        <f t="shared" si="13"/>
        <v>0</v>
      </c>
      <c r="AL19" s="53">
        <f t="shared" si="13"/>
        <v>0</v>
      </c>
      <c r="AM19" s="53">
        <f t="shared" si="13"/>
        <v>0</v>
      </c>
      <c r="AN19" s="53">
        <f t="shared" si="13"/>
        <v>0</v>
      </c>
      <c r="AO19" s="53">
        <f t="shared" si="13"/>
        <v>0</v>
      </c>
      <c r="AP19" s="53">
        <f t="shared" si="13"/>
        <v>0</v>
      </c>
      <c r="AQ19" s="53">
        <f t="shared" si="13"/>
        <v>0</v>
      </c>
      <c r="AR19" s="53">
        <f t="shared" si="13"/>
        <v>0</v>
      </c>
      <c r="AS19" s="53">
        <f t="shared" si="13"/>
        <v>0</v>
      </c>
      <c r="AT19" s="53">
        <f t="shared" si="13"/>
        <v>0</v>
      </c>
      <c r="AU19" s="53">
        <f t="shared" si="13"/>
        <v>0</v>
      </c>
      <c r="AV19" s="53">
        <f t="shared" si="13"/>
        <v>0</v>
      </c>
      <c r="AW19" s="53">
        <f t="shared" si="13"/>
        <v>0</v>
      </c>
      <c r="AX19" s="53">
        <f t="shared" si="13"/>
        <v>0</v>
      </c>
      <c r="AY19" s="53">
        <f t="shared" si="13"/>
        <v>0</v>
      </c>
      <c r="AZ19" s="53">
        <f t="shared" si="13"/>
        <v>0</v>
      </c>
      <c r="BA19" s="53">
        <f t="shared" si="13"/>
        <v>0</v>
      </c>
      <c r="BB19" s="53">
        <f t="shared" si="13"/>
        <v>0</v>
      </c>
      <c r="BC19" s="53">
        <f t="shared" si="13"/>
        <v>0</v>
      </c>
      <c r="BD19" s="53">
        <f t="shared" si="13"/>
        <v>0</v>
      </c>
      <c r="BE19" s="53">
        <f t="shared" si="13"/>
        <v>0</v>
      </c>
      <c r="BF19" s="53">
        <f t="shared" si="13"/>
        <v>0</v>
      </c>
      <c r="BG19" s="53">
        <f t="shared" si="13"/>
        <v>0</v>
      </c>
      <c r="BH19" s="53">
        <f t="shared" si="13"/>
        <v>0</v>
      </c>
      <c r="BI19" s="53">
        <f t="shared" si="13"/>
        <v>0</v>
      </c>
      <c r="BJ19" s="53">
        <f t="shared" si="13"/>
        <v>0</v>
      </c>
      <c r="BK19" s="53">
        <f t="shared" si="13"/>
        <v>0</v>
      </c>
      <c r="BL19" s="53">
        <f t="shared" si="13"/>
        <v>0</v>
      </c>
      <c r="BM19" s="53">
        <f t="shared" si="13"/>
        <v>0</v>
      </c>
      <c r="BN19" s="53">
        <f t="shared" si="13"/>
        <v>0</v>
      </c>
      <c r="BO19" s="53">
        <f t="shared" si="13"/>
        <v>0</v>
      </c>
      <c r="BP19" s="53">
        <f t="shared" si="13"/>
        <v>0</v>
      </c>
      <c r="BQ19" s="53">
        <f t="shared" si="13"/>
        <v>0</v>
      </c>
      <c r="BR19" s="53">
        <f t="shared" si="13"/>
        <v>0</v>
      </c>
      <c r="BS19" s="53">
        <f t="shared" si="13"/>
        <v>0</v>
      </c>
      <c r="BT19" s="53">
        <f t="shared" si="13"/>
        <v>0</v>
      </c>
      <c r="BU19" s="53">
        <f t="shared" ref="BU19:DC19" si="14">(BU10*BU13)/1000</f>
        <v>0</v>
      </c>
      <c r="BV19" s="53">
        <f t="shared" si="14"/>
        <v>0</v>
      </c>
      <c r="BW19" s="53">
        <f t="shared" si="14"/>
        <v>0</v>
      </c>
      <c r="BX19" s="53">
        <f t="shared" si="14"/>
        <v>0</v>
      </c>
      <c r="BY19" s="53">
        <f t="shared" si="14"/>
        <v>0</v>
      </c>
      <c r="BZ19" s="53">
        <f t="shared" si="14"/>
        <v>0</v>
      </c>
      <c r="CA19" s="53">
        <f t="shared" si="14"/>
        <v>0</v>
      </c>
      <c r="CB19" s="53">
        <f t="shared" si="14"/>
        <v>0</v>
      </c>
      <c r="CC19" s="53">
        <f t="shared" si="14"/>
        <v>0</v>
      </c>
      <c r="CD19" s="53">
        <f t="shared" si="14"/>
        <v>0</v>
      </c>
      <c r="CE19" s="53">
        <f t="shared" si="14"/>
        <v>0</v>
      </c>
      <c r="CF19" s="53">
        <f t="shared" si="14"/>
        <v>0</v>
      </c>
      <c r="CG19" s="53">
        <f t="shared" si="14"/>
        <v>0</v>
      </c>
      <c r="CH19" s="53">
        <f t="shared" si="14"/>
        <v>0</v>
      </c>
      <c r="CI19" s="53">
        <f t="shared" si="14"/>
        <v>0</v>
      </c>
      <c r="CJ19" s="53">
        <f t="shared" si="14"/>
        <v>0</v>
      </c>
      <c r="CK19" s="53">
        <f t="shared" si="14"/>
        <v>0</v>
      </c>
      <c r="CL19" s="53">
        <f t="shared" si="14"/>
        <v>0</v>
      </c>
      <c r="CM19" s="53">
        <f t="shared" si="14"/>
        <v>0</v>
      </c>
      <c r="CN19" s="53">
        <f t="shared" si="14"/>
        <v>0</v>
      </c>
      <c r="CO19" s="53">
        <f t="shared" si="14"/>
        <v>0</v>
      </c>
      <c r="CP19" s="53">
        <f t="shared" si="14"/>
        <v>0</v>
      </c>
      <c r="CQ19" s="53">
        <f t="shared" si="14"/>
        <v>0</v>
      </c>
      <c r="CR19" s="53">
        <f t="shared" si="14"/>
        <v>0</v>
      </c>
      <c r="CS19" s="53">
        <f t="shared" si="14"/>
        <v>0</v>
      </c>
      <c r="CT19" s="53">
        <f t="shared" si="14"/>
        <v>0</v>
      </c>
      <c r="CU19" s="53">
        <f t="shared" si="14"/>
        <v>0</v>
      </c>
      <c r="CV19" s="53">
        <f t="shared" si="14"/>
        <v>0</v>
      </c>
      <c r="CW19" s="53">
        <f t="shared" si="14"/>
        <v>0</v>
      </c>
      <c r="CX19" s="53">
        <f t="shared" si="14"/>
        <v>0</v>
      </c>
      <c r="CY19" s="53">
        <f t="shared" si="14"/>
        <v>0</v>
      </c>
      <c r="CZ19" s="53">
        <f t="shared" si="14"/>
        <v>0</v>
      </c>
      <c r="DA19" s="53">
        <f t="shared" si="14"/>
        <v>0</v>
      </c>
      <c r="DB19" s="53">
        <f t="shared" si="14"/>
        <v>0</v>
      </c>
      <c r="DC19" s="53">
        <f t="shared" si="14"/>
        <v>0</v>
      </c>
    </row>
    <row r="20" spans="2:107" ht="15" customHeight="1" x14ac:dyDescent="0.35">
      <c r="B20" s="38">
        <v>8</v>
      </c>
      <c r="C20" s="43" t="s">
        <v>27</v>
      </c>
      <c r="D20" s="43"/>
      <c r="E20" s="44" t="s">
        <v>1</v>
      </c>
      <c r="F20" s="47" t="s">
        <v>391</v>
      </c>
      <c r="G20" s="577">
        <f>SUM(H20:DC20)</f>
        <v>0</v>
      </c>
      <c r="H20" s="582">
        <f t="shared" ref="H20" si="15">H10*H18</f>
        <v>0</v>
      </c>
      <c r="I20" s="582">
        <f t="shared" ref="I20:BT20" si="16">I10*I18</f>
        <v>0</v>
      </c>
      <c r="J20" s="582">
        <f t="shared" si="16"/>
        <v>0</v>
      </c>
      <c r="K20" s="582">
        <f t="shared" si="16"/>
        <v>0</v>
      </c>
      <c r="L20" s="582">
        <f t="shared" si="16"/>
        <v>0</v>
      </c>
      <c r="M20" s="582">
        <f t="shared" si="16"/>
        <v>0</v>
      </c>
      <c r="N20" s="582">
        <f t="shared" si="16"/>
        <v>0</v>
      </c>
      <c r="O20" s="582">
        <f t="shared" si="16"/>
        <v>0</v>
      </c>
      <c r="P20" s="582">
        <f t="shared" si="16"/>
        <v>0</v>
      </c>
      <c r="Q20" s="582">
        <f t="shared" si="16"/>
        <v>0</v>
      </c>
      <c r="R20" s="582">
        <f t="shared" si="16"/>
        <v>0</v>
      </c>
      <c r="S20" s="582">
        <f t="shared" si="16"/>
        <v>0</v>
      </c>
      <c r="T20" s="582">
        <f t="shared" si="16"/>
        <v>0</v>
      </c>
      <c r="U20" s="582">
        <f t="shared" si="16"/>
        <v>0</v>
      </c>
      <c r="V20" s="582">
        <f t="shared" si="16"/>
        <v>0</v>
      </c>
      <c r="W20" s="582">
        <f t="shared" si="16"/>
        <v>0</v>
      </c>
      <c r="X20" s="582">
        <f t="shared" si="16"/>
        <v>0</v>
      </c>
      <c r="Y20" s="582">
        <f t="shared" si="16"/>
        <v>0</v>
      </c>
      <c r="Z20" s="582">
        <f t="shared" si="16"/>
        <v>0</v>
      </c>
      <c r="AA20" s="582">
        <f t="shared" si="16"/>
        <v>0</v>
      </c>
      <c r="AB20" s="582">
        <f t="shared" si="16"/>
        <v>0</v>
      </c>
      <c r="AC20" s="582">
        <f t="shared" si="16"/>
        <v>0</v>
      </c>
      <c r="AD20" s="582">
        <f t="shared" si="16"/>
        <v>0</v>
      </c>
      <c r="AE20" s="582">
        <f t="shared" si="16"/>
        <v>0</v>
      </c>
      <c r="AF20" s="582">
        <f t="shared" si="16"/>
        <v>0</v>
      </c>
      <c r="AG20" s="582">
        <f t="shared" si="16"/>
        <v>0</v>
      </c>
      <c r="AH20" s="582">
        <f t="shared" si="16"/>
        <v>0</v>
      </c>
      <c r="AI20" s="582">
        <f t="shared" si="16"/>
        <v>0</v>
      </c>
      <c r="AJ20" s="582">
        <f t="shared" si="16"/>
        <v>0</v>
      </c>
      <c r="AK20" s="582">
        <f t="shared" si="16"/>
        <v>0</v>
      </c>
      <c r="AL20" s="582">
        <f t="shared" si="16"/>
        <v>0</v>
      </c>
      <c r="AM20" s="582">
        <f t="shared" si="16"/>
        <v>0</v>
      </c>
      <c r="AN20" s="582">
        <f t="shared" si="16"/>
        <v>0</v>
      </c>
      <c r="AO20" s="582">
        <f t="shared" si="16"/>
        <v>0</v>
      </c>
      <c r="AP20" s="582">
        <f t="shared" si="16"/>
        <v>0</v>
      </c>
      <c r="AQ20" s="582">
        <f t="shared" si="16"/>
        <v>0</v>
      </c>
      <c r="AR20" s="582">
        <f t="shared" si="16"/>
        <v>0</v>
      </c>
      <c r="AS20" s="582">
        <f t="shared" si="16"/>
        <v>0</v>
      </c>
      <c r="AT20" s="582">
        <f t="shared" si="16"/>
        <v>0</v>
      </c>
      <c r="AU20" s="582">
        <f t="shared" si="16"/>
        <v>0</v>
      </c>
      <c r="AV20" s="582">
        <f t="shared" si="16"/>
        <v>0</v>
      </c>
      <c r="AW20" s="582">
        <f t="shared" si="16"/>
        <v>0</v>
      </c>
      <c r="AX20" s="582">
        <f t="shared" si="16"/>
        <v>0</v>
      </c>
      <c r="AY20" s="582">
        <f t="shared" si="16"/>
        <v>0</v>
      </c>
      <c r="AZ20" s="582">
        <f t="shared" si="16"/>
        <v>0</v>
      </c>
      <c r="BA20" s="582">
        <f t="shared" si="16"/>
        <v>0</v>
      </c>
      <c r="BB20" s="582">
        <f t="shared" si="16"/>
        <v>0</v>
      </c>
      <c r="BC20" s="582">
        <f t="shared" si="16"/>
        <v>0</v>
      </c>
      <c r="BD20" s="582">
        <f t="shared" si="16"/>
        <v>0</v>
      </c>
      <c r="BE20" s="582">
        <f t="shared" si="16"/>
        <v>0</v>
      </c>
      <c r="BF20" s="582">
        <f t="shared" si="16"/>
        <v>0</v>
      </c>
      <c r="BG20" s="582">
        <f t="shared" si="16"/>
        <v>0</v>
      </c>
      <c r="BH20" s="582">
        <f t="shared" si="16"/>
        <v>0</v>
      </c>
      <c r="BI20" s="582">
        <f t="shared" si="16"/>
        <v>0</v>
      </c>
      <c r="BJ20" s="582">
        <f t="shared" si="16"/>
        <v>0</v>
      </c>
      <c r="BK20" s="582">
        <f t="shared" si="16"/>
        <v>0</v>
      </c>
      <c r="BL20" s="582">
        <f t="shared" si="16"/>
        <v>0</v>
      </c>
      <c r="BM20" s="582">
        <f t="shared" si="16"/>
        <v>0</v>
      </c>
      <c r="BN20" s="582">
        <f t="shared" si="16"/>
        <v>0</v>
      </c>
      <c r="BO20" s="582">
        <f t="shared" si="16"/>
        <v>0</v>
      </c>
      <c r="BP20" s="582">
        <f t="shared" si="16"/>
        <v>0</v>
      </c>
      <c r="BQ20" s="582">
        <f t="shared" si="16"/>
        <v>0</v>
      </c>
      <c r="BR20" s="582">
        <f t="shared" si="16"/>
        <v>0</v>
      </c>
      <c r="BS20" s="582">
        <f t="shared" si="16"/>
        <v>0</v>
      </c>
      <c r="BT20" s="582">
        <f t="shared" si="16"/>
        <v>0</v>
      </c>
      <c r="BU20" s="582">
        <f t="shared" ref="BU20:DC20" si="17">BU10*BU18</f>
        <v>0</v>
      </c>
      <c r="BV20" s="582">
        <f t="shared" si="17"/>
        <v>0</v>
      </c>
      <c r="BW20" s="582">
        <f t="shared" si="17"/>
        <v>0</v>
      </c>
      <c r="BX20" s="582">
        <f t="shared" si="17"/>
        <v>0</v>
      </c>
      <c r="BY20" s="582">
        <f t="shared" si="17"/>
        <v>0</v>
      </c>
      <c r="BZ20" s="582">
        <f t="shared" si="17"/>
        <v>0</v>
      </c>
      <c r="CA20" s="582">
        <f t="shared" si="17"/>
        <v>0</v>
      </c>
      <c r="CB20" s="582">
        <f t="shared" si="17"/>
        <v>0</v>
      </c>
      <c r="CC20" s="582">
        <f t="shared" si="17"/>
        <v>0</v>
      </c>
      <c r="CD20" s="582">
        <f t="shared" si="17"/>
        <v>0</v>
      </c>
      <c r="CE20" s="582">
        <f t="shared" si="17"/>
        <v>0</v>
      </c>
      <c r="CF20" s="582">
        <f t="shared" si="17"/>
        <v>0</v>
      </c>
      <c r="CG20" s="582">
        <f t="shared" si="17"/>
        <v>0</v>
      </c>
      <c r="CH20" s="582">
        <f t="shared" si="17"/>
        <v>0</v>
      </c>
      <c r="CI20" s="582">
        <f t="shared" si="17"/>
        <v>0</v>
      </c>
      <c r="CJ20" s="582">
        <f t="shared" si="17"/>
        <v>0</v>
      </c>
      <c r="CK20" s="582">
        <f t="shared" si="17"/>
        <v>0</v>
      </c>
      <c r="CL20" s="582">
        <f t="shared" si="17"/>
        <v>0</v>
      </c>
      <c r="CM20" s="582">
        <f t="shared" si="17"/>
        <v>0</v>
      </c>
      <c r="CN20" s="582">
        <f t="shared" si="17"/>
        <v>0</v>
      </c>
      <c r="CO20" s="582">
        <f t="shared" si="17"/>
        <v>0</v>
      </c>
      <c r="CP20" s="582">
        <f t="shared" si="17"/>
        <v>0</v>
      </c>
      <c r="CQ20" s="582">
        <f t="shared" si="17"/>
        <v>0</v>
      </c>
      <c r="CR20" s="582">
        <f t="shared" si="17"/>
        <v>0</v>
      </c>
      <c r="CS20" s="582">
        <f t="shared" si="17"/>
        <v>0</v>
      </c>
      <c r="CT20" s="582">
        <f t="shared" si="17"/>
        <v>0</v>
      </c>
      <c r="CU20" s="582">
        <f t="shared" si="17"/>
        <v>0</v>
      </c>
      <c r="CV20" s="582">
        <f t="shared" si="17"/>
        <v>0</v>
      </c>
      <c r="CW20" s="582">
        <f t="shared" si="17"/>
        <v>0</v>
      </c>
      <c r="CX20" s="582">
        <f t="shared" si="17"/>
        <v>0</v>
      </c>
      <c r="CY20" s="582">
        <f t="shared" si="17"/>
        <v>0</v>
      </c>
      <c r="CZ20" s="582">
        <f t="shared" si="17"/>
        <v>0</v>
      </c>
      <c r="DA20" s="582">
        <f t="shared" si="17"/>
        <v>0</v>
      </c>
      <c r="DB20" s="582">
        <f t="shared" si="17"/>
        <v>0</v>
      </c>
      <c r="DC20" s="582">
        <f t="shared" si="17"/>
        <v>0</v>
      </c>
    </row>
    <row r="22" spans="2:107" ht="15" customHeight="1" x14ac:dyDescent="0.35">
      <c r="B22" s="310" t="s">
        <v>399</v>
      </c>
      <c r="C22" s="311"/>
      <c r="D22" s="311"/>
      <c r="E22" s="311"/>
      <c r="F22" s="311"/>
      <c r="G22" s="529"/>
      <c r="H22" s="52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</row>
    <row r="23" spans="2:107" s="11" customFormat="1" ht="15" customHeight="1" x14ac:dyDescent="0.35">
      <c r="B23" s="476"/>
      <c r="C23" s="525"/>
      <c r="D23" s="525"/>
      <c r="E23" s="525"/>
      <c r="F23" s="528"/>
      <c r="G23" s="527" t="s">
        <v>16</v>
      </c>
      <c r="H23" s="42" t="str">
        <f t="shared" ref="H23:BT23" si="18">H3</f>
        <v>ilumin 1</v>
      </c>
      <c r="I23" s="42" t="str">
        <f t="shared" si="18"/>
        <v>ilumin 2</v>
      </c>
      <c r="J23" s="42" t="str">
        <f t="shared" si="18"/>
        <v>ilumin 3</v>
      </c>
      <c r="K23" s="42" t="str">
        <f t="shared" si="18"/>
        <v>ilumin 4</v>
      </c>
      <c r="L23" s="42" t="str">
        <f t="shared" si="18"/>
        <v>ilumin 5</v>
      </c>
      <c r="M23" s="42" t="str">
        <f t="shared" si="18"/>
        <v>ilumin 6</v>
      </c>
      <c r="N23" s="42" t="str">
        <f t="shared" si="18"/>
        <v>ilumin 7</v>
      </c>
      <c r="O23" s="42" t="str">
        <f t="shared" si="18"/>
        <v>ilumin 8</v>
      </c>
      <c r="P23" s="42" t="str">
        <f t="shared" si="18"/>
        <v>ilumin 9</v>
      </c>
      <c r="Q23" s="42" t="str">
        <f t="shared" si="18"/>
        <v>ilumin 10</v>
      </c>
      <c r="R23" s="42" t="str">
        <f t="shared" si="18"/>
        <v>ilumin 11</v>
      </c>
      <c r="S23" s="42" t="str">
        <f t="shared" si="18"/>
        <v>ilumin 12</v>
      </c>
      <c r="T23" s="42" t="str">
        <f t="shared" si="18"/>
        <v>ilumin 13</v>
      </c>
      <c r="U23" s="42" t="str">
        <f t="shared" si="18"/>
        <v>ilumin 14</v>
      </c>
      <c r="V23" s="42" t="str">
        <f t="shared" si="18"/>
        <v>ilumin 15</v>
      </c>
      <c r="W23" s="42" t="str">
        <f t="shared" si="18"/>
        <v>ilumin 16</v>
      </c>
      <c r="X23" s="42" t="str">
        <f t="shared" si="18"/>
        <v>ilumin 17</v>
      </c>
      <c r="Y23" s="42" t="str">
        <f t="shared" si="18"/>
        <v>ilumin 18</v>
      </c>
      <c r="Z23" s="42" t="str">
        <f t="shared" si="18"/>
        <v>ilumin 19</v>
      </c>
      <c r="AA23" s="42" t="str">
        <f t="shared" si="18"/>
        <v>ilumin 20</v>
      </c>
      <c r="AB23" s="42" t="str">
        <f t="shared" si="18"/>
        <v>ilumin 21</v>
      </c>
      <c r="AC23" s="42" t="str">
        <f t="shared" si="18"/>
        <v>ilumin 22</v>
      </c>
      <c r="AD23" s="42" t="str">
        <f t="shared" si="18"/>
        <v>ilumin 23</v>
      </c>
      <c r="AE23" s="42" t="str">
        <f t="shared" si="18"/>
        <v>ilumin 24</v>
      </c>
      <c r="AF23" s="42" t="str">
        <f t="shared" si="18"/>
        <v>ilumin 25</v>
      </c>
      <c r="AG23" s="42" t="str">
        <f t="shared" si="18"/>
        <v>ilumin 26</v>
      </c>
      <c r="AH23" s="42" t="str">
        <f t="shared" si="18"/>
        <v>ilumin 27</v>
      </c>
      <c r="AI23" s="42" t="str">
        <f t="shared" si="18"/>
        <v>ilumin 28</v>
      </c>
      <c r="AJ23" s="42" t="str">
        <f t="shared" si="18"/>
        <v>ilumin 29</v>
      </c>
      <c r="AK23" s="42" t="str">
        <f t="shared" si="18"/>
        <v>ilumin 30</v>
      </c>
      <c r="AL23" s="42" t="str">
        <f t="shared" si="18"/>
        <v>ilumin 31</v>
      </c>
      <c r="AM23" s="42" t="str">
        <f t="shared" si="18"/>
        <v>ilumin 32</v>
      </c>
      <c r="AN23" s="42" t="str">
        <f t="shared" si="18"/>
        <v>ilumin 33</v>
      </c>
      <c r="AO23" s="42" t="str">
        <f t="shared" si="18"/>
        <v>ilumin 34</v>
      </c>
      <c r="AP23" s="42" t="str">
        <f t="shared" si="18"/>
        <v>ilumin 35</v>
      </c>
      <c r="AQ23" s="42" t="str">
        <f t="shared" si="18"/>
        <v>ilumin 36</v>
      </c>
      <c r="AR23" s="42" t="str">
        <f t="shared" si="18"/>
        <v>ilumin 37</v>
      </c>
      <c r="AS23" s="42" t="str">
        <f t="shared" si="18"/>
        <v>ilumin 38</v>
      </c>
      <c r="AT23" s="42" t="str">
        <f t="shared" si="18"/>
        <v>ilumin 39</v>
      </c>
      <c r="AU23" s="42" t="str">
        <f t="shared" si="18"/>
        <v>ilumin 40</v>
      </c>
      <c r="AV23" s="42" t="str">
        <f t="shared" si="18"/>
        <v>ilumin 41</v>
      </c>
      <c r="AW23" s="42" t="str">
        <f t="shared" si="18"/>
        <v>ilumin 42</v>
      </c>
      <c r="AX23" s="42" t="str">
        <f t="shared" si="18"/>
        <v>ilumin 43</v>
      </c>
      <c r="AY23" s="42" t="str">
        <f t="shared" si="18"/>
        <v>ilumin 44</v>
      </c>
      <c r="AZ23" s="42" t="str">
        <f t="shared" si="18"/>
        <v>ilumin 45</v>
      </c>
      <c r="BA23" s="42" t="str">
        <f t="shared" si="18"/>
        <v>ilumin 46</v>
      </c>
      <c r="BB23" s="42" t="str">
        <f t="shared" si="18"/>
        <v>ilumin 47</v>
      </c>
      <c r="BC23" s="42" t="str">
        <f t="shared" si="18"/>
        <v>ilumin 48</v>
      </c>
      <c r="BD23" s="42" t="str">
        <f t="shared" si="18"/>
        <v>ilumin 49</v>
      </c>
      <c r="BE23" s="42" t="str">
        <f t="shared" si="18"/>
        <v>ilumin 50</v>
      </c>
      <c r="BF23" s="42" t="str">
        <f t="shared" si="18"/>
        <v>ilumin 51</v>
      </c>
      <c r="BG23" s="42" t="str">
        <f t="shared" si="18"/>
        <v>ilumin 52</v>
      </c>
      <c r="BH23" s="42" t="str">
        <f t="shared" si="18"/>
        <v>ilumin 53</v>
      </c>
      <c r="BI23" s="42" t="str">
        <f t="shared" si="18"/>
        <v>ilumin 54</v>
      </c>
      <c r="BJ23" s="42" t="str">
        <f t="shared" si="18"/>
        <v>ilumin 55</v>
      </c>
      <c r="BK23" s="42" t="str">
        <f t="shared" si="18"/>
        <v>ilumin 56</v>
      </c>
      <c r="BL23" s="42" t="str">
        <f t="shared" si="18"/>
        <v>ilumin 57</v>
      </c>
      <c r="BM23" s="42" t="str">
        <f t="shared" si="18"/>
        <v>ilumin 58</v>
      </c>
      <c r="BN23" s="42" t="str">
        <f t="shared" si="18"/>
        <v>ilumin 59</v>
      </c>
      <c r="BO23" s="42" t="str">
        <f t="shared" si="18"/>
        <v>ilumin 60</v>
      </c>
      <c r="BP23" s="42" t="str">
        <f t="shared" si="18"/>
        <v>ilumin 61</v>
      </c>
      <c r="BQ23" s="42" t="str">
        <f t="shared" si="18"/>
        <v>ilumin 62</v>
      </c>
      <c r="BR23" s="42" t="str">
        <f t="shared" si="18"/>
        <v>ilumin 63</v>
      </c>
      <c r="BS23" s="42" t="str">
        <f t="shared" si="18"/>
        <v>ilumin 64</v>
      </c>
      <c r="BT23" s="42" t="str">
        <f t="shared" si="18"/>
        <v>ilumin 65</v>
      </c>
      <c r="BU23" s="42" t="str">
        <f t="shared" ref="BU23:DC23" si="19">BU3</f>
        <v>ilumin 66</v>
      </c>
      <c r="BV23" s="42" t="str">
        <f t="shared" si="19"/>
        <v>ilumin 67</v>
      </c>
      <c r="BW23" s="42" t="str">
        <f t="shared" si="19"/>
        <v>ilumin 68</v>
      </c>
      <c r="BX23" s="42" t="str">
        <f t="shared" si="19"/>
        <v>ilumin 69</v>
      </c>
      <c r="BY23" s="42" t="str">
        <f t="shared" si="19"/>
        <v>ilumin 70</v>
      </c>
      <c r="BZ23" s="42" t="str">
        <f t="shared" si="19"/>
        <v>ilumin 71</v>
      </c>
      <c r="CA23" s="42" t="str">
        <f t="shared" si="19"/>
        <v>ilumin 72</v>
      </c>
      <c r="CB23" s="42" t="str">
        <f t="shared" si="19"/>
        <v>ilumin 73</v>
      </c>
      <c r="CC23" s="42" t="str">
        <f t="shared" si="19"/>
        <v>ilumin 74</v>
      </c>
      <c r="CD23" s="42" t="str">
        <f t="shared" si="19"/>
        <v>ilumin 75</v>
      </c>
      <c r="CE23" s="42" t="str">
        <f t="shared" si="19"/>
        <v>ilumin 76</v>
      </c>
      <c r="CF23" s="42" t="str">
        <f t="shared" si="19"/>
        <v>ilumin 77</v>
      </c>
      <c r="CG23" s="42" t="str">
        <f t="shared" si="19"/>
        <v>ilumin 78</v>
      </c>
      <c r="CH23" s="42" t="str">
        <f t="shared" si="19"/>
        <v>ilumin 79</v>
      </c>
      <c r="CI23" s="42" t="str">
        <f t="shared" si="19"/>
        <v>ilumin 80</v>
      </c>
      <c r="CJ23" s="42" t="str">
        <f t="shared" si="19"/>
        <v>ilumin 81</v>
      </c>
      <c r="CK23" s="42" t="str">
        <f t="shared" si="19"/>
        <v>ilumin 82</v>
      </c>
      <c r="CL23" s="42" t="str">
        <f t="shared" si="19"/>
        <v>ilumin 83</v>
      </c>
      <c r="CM23" s="42" t="str">
        <f t="shared" si="19"/>
        <v>ilumin 84</v>
      </c>
      <c r="CN23" s="42" t="str">
        <f t="shared" si="19"/>
        <v>ilumin 85</v>
      </c>
      <c r="CO23" s="42" t="str">
        <f t="shared" si="19"/>
        <v>ilumin 86</v>
      </c>
      <c r="CP23" s="42" t="str">
        <f t="shared" si="19"/>
        <v>ilumin 87</v>
      </c>
      <c r="CQ23" s="42" t="str">
        <f t="shared" si="19"/>
        <v>ilumin 88</v>
      </c>
      <c r="CR23" s="42" t="str">
        <f t="shared" si="19"/>
        <v>ilumin 89</v>
      </c>
      <c r="CS23" s="42" t="str">
        <f t="shared" si="19"/>
        <v>ilumin 90</v>
      </c>
      <c r="CT23" s="42" t="str">
        <f t="shared" si="19"/>
        <v>ilumin 91</v>
      </c>
      <c r="CU23" s="42" t="str">
        <f t="shared" si="19"/>
        <v>ilumin 92</v>
      </c>
      <c r="CV23" s="42" t="str">
        <f t="shared" si="19"/>
        <v>ilumin 93</v>
      </c>
      <c r="CW23" s="42" t="str">
        <f t="shared" si="19"/>
        <v>ilumin 94</v>
      </c>
      <c r="CX23" s="42" t="str">
        <f t="shared" si="19"/>
        <v>ilumin 95</v>
      </c>
      <c r="CY23" s="42" t="str">
        <f t="shared" si="19"/>
        <v>ilumin 96</v>
      </c>
      <c r="CZ23" s="42" t="str">
        <f t="shared" si="19"/>
        <v>ilumin 97</v>
      </c>
      <c r="DA23" s="42" t="str">
        <f t="shared" si="19"/>
        <v>ilumin 98</v>
      </c>
      <c r="DB23" s="42" t="str">
        <f t="shared" si="19"/>
        <v>ilumin 99</v>
      </c>
      <c r="DC23" s="42" t="str">
        <f t="shared" si="19"/>
        <v>ilumin 100</v>
      </c>
    </row>
    <row r="24" spans="2:107" ht="15" customHeight="1" x14ac:dyDescent="0.35">
      <c r="B24" s="553">
        <v>11</v>
      </c>
      <c r="C24" s="43" t="s">
        <v>84</v>
      </c>
      <c r="D24" s="43"/>
      <c r="E24" s="44"/>
      <c r="F24" s="55"/>
      <c r="G24" s="50"/>
      <c r="H24" s="747"/>
      <c r="I24" s="747"/>
      <c r="J24" s="747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3"/>
      <c r="AJ24" s="523"/>
      <c r="AK24" s="523"/>
      <c r="AL24" s="523"/>
      <c r="AM24" s="523"/>
      <c r="AN24" s="523"/>
      <c r="AO24" s="523"/>
      <c r="AP24" s="523"/>
      <c r="AQ24" s="523"/>
      <c r="AR24" s="523"/>
      <c r="AS24" s="523"/>
      <c r="AT24" s="523"/>
      <c r="AU24" s="523"/>
      <c r="AV24" s="523"/>
      <c r="AW24" s="523"/>
      <c r="AX24" s="523"/>
      <c r="AY24" s="523"/>
      <c r="AZ24" s="523"/>
      <c r="BA24" s="523"/>
      <c r="BB24" s="523"/>
      <c r="BC24" s="523"/>
      <c r="BD24" s="523"/>
      <c r="BE24" s="523"/>
      <c r="BF24" s="523"/>
      <c r="BG24" s="523"/>
      <c r="BH24" s="523"/>
      <c r="BI24" s="523"/>
      <c r="BJ24" s="523"/>
      <c r="BK24" s="523"/>
      <c r="BL24" s="523"/>
      <c r="BM24" s="523"/>
      <c r="BN24" s="523"/>
      <c r="BO24" s="523"/>
      <c r="BP24" s="523"/>
      <c r="BQ24" s="523"/>
      <c r="BR24" s="523"/>
      <c r="BS24" s="523"/>
      <c r="BT24" s="523"/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H24" s="523"/>
      <c r="CI24" s="523"/>
      <c r="CJ24" s="523"/>
      <c r="CK24" s="523"/>
      <c r="CL24" s="523"/>
      <c r="CM24" s="523"/>
      <c r="CN24" s="523"/>
      <c r="CO24" s="523"/>
      <c r="CP24" s="523"/>
      <c r="CQ24" s="523"/>
      <c r="CR24" s="523"/>
      <c r="CS24" s="523"/>
      <c r="CT24" s="523"/>
      <c r="CU24" s="523"/>
      <c r="CV24" s="523"/>
      <c r="CW24" s="523"/>
      <c r="CX24" s="523"/>
      <c r="CY24" s="523"/>
      <c r="CZ24" s="523"/>
      <c r="DA24" s="523"/>
      <c r="DB24" s="523"/>
      <c r="DC24" s="523"/>
    </row>
    <row r="25" spans="2:107" ht="15" customHeight="1" x14ac:dyDescent="0.35">
      <c r="B25" s="554"/>
      <c r="C25" s="58" t="s">
        <v>768</v>
      </c>
      <c r="D25" s="43"/>
      <c r="E25" s="44"/>
      <c r="F25" s="45"/>
      <c r="G25" s="49">
        <f>SUM(H25:DC25)</f>
        <v>0</v>
      </c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69"/>
      <c r="CV25" s="169"/>
      <c r="CW25" s="169"/>
      <c r="CX25" s="169"/>
      <c r="CY25" s="169"/>
      <c r="CZ25" s="169"/>
      <c r="DA25" s="169"/>
      <c r="DB25" s="169"/>
      <c r="DC25" s="169"/>
    </row>
    <row r="26" spans="2:107" ht="15" customHeight="1" x14ac:dyDescent="0.35">
      <c r="B26" s="38">
        <v>12</v>
      </c>
      <c r="C26" s="43" t="s">
        <v>17</v>
      </c>
      <c r="D26" s="43" t="s">
        <v>19</v>
      </c>
      <c r="E26" s="46" t="s">
        <v>22</v>
      </c>
      <c r="F26" s="47" t="s">
        <v>392</v>
      </c>
      <c r="G26" s="48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</row>
    <row r="27" spans="2:107" ht="15" customHeight="1" x14ac:dyDescent="0.35">
      <c r="B27" s="38">
        <v>13</v>
      </c>
      <c r="C27" s="52"/>
      <c r="D27" s="43" t="s">
        <v>20</v>
      </c>
      <c r="E27" s="46"/>
      <c r="F27" s="47" t="s">
        <v>393</v>
      </c>
      <c r="G27" s="49">
        <f>SUM(H27:DC27)</f>
        <v>0</v>
      </c>
      <c r="H27" s="56"/>
      <c r="I27" s="56"/>
      <c r="J27" s="56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</row>
    <row r="28" spans="2:107" ht="15" customHeight="1" x14ac:dyDescent="0.35">
      <c r="B28" s="38">
        <v>12</v>
      </c>
      <c r="C28" s="43" t="s">
        <v>18</v>
      </c>
      <c r="D28" s="43" t="s">
        <v>19</v>
      </c>
      <c r="E28" s="46" t="s">
        <v>22</v>
      </c>
      <c r="F28" s="47" t="s">
        <v>394</v>
      </c>
      <c r="G28" s="48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</row>
    <row r="29" spans="2:107" ht="15" customHeight="1" x14ac:dyDescent="0.35">
      <c r="B29" s="38">
        <v>13</v>
      </c>
      <c r="C29" s="52"/>
      <c r="D29" s="43" t="s">
        <v>20</v>
      </c>
      <c r="E29" s="46"/>
      <c r="F29" s="47" t="s">
        <v>395</v>
      </c>
      <c r="G29" s="49">
        <f t="shared" ref="G29" si="20">SUM(H29:DC29)</f>
        <v>0</v>
      </c>
      <c r="H29" s="56"/>
      <c r="I29" s="56"/>
      <c r="J29" s="56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  <c r="CT29" s="169"/>
      <c r="CU29" s="169"/>
      <c r="CV29" s="169"/>
      <c r="CW29" s="169"/>
      <c r="CX29" s="169"/>
      <c r="CY29" s="169"/>
      <c r="CZ29" s="169"/>
      <c r="DA29" s="169"/>
      <c r="DB29" s="169"/>
      <c r="DC29" s="169"/>
    </row>
    <row r="30" spans="2:107" ht="15" customHeight="1" x14ac:dyDescent="0.35">
      <c r="B30" s="38">
        <v>14</v>
      </c>
      <c r="C30" s="43" t="s">
        <v>24</v>
      </c>
      <c r="D30" s="43"/>
      <c r="E30" s="46" t="s">
        <v>1</v>
      </c>
      <c r="F30" s="47" t="s">
        <v>165</v>
      </c>
      <c r="G30" s="48">
        <f>SUM(H30:DC30)</f>
        <v>0</v>
      </c>
      <c r="H30" s="581">
        <f>(H26*H27+H28*H29)/1000</f>
        <v>0</v>
      </c>
      <c r="I30" s="581">
        <f t="shared" ref="I30:BT30" si="21">(I26*I27+I28*I29)/1000</f>
        <v>0</v>
      </c>
      <c r="J30" s="581">
        <f t="shared" si="21"/>
        <v>0</v>
      </c>
      <c r="K30" s="581">
        <f t="shared" si="21"/>
        <v>0</v>
      </c>
      <c r="L30" s="581">
        <f t="shared" si="21"/>
        <v>0</v>
      </c>
      <c r="M30" s="581">
        <f t="shared" si="21"/>
        <v>0</v>
      </c>
      <c r="N30" s="581">
        <f t="shared" si="21"/>
        <v>0</v>
      </c>
      <c r="O30" s="581">
        <f t="shared" si="21"/>
        <v>0</v>
      </c>
      <c r="P30" s="581">
        <f t="shared" si="21"/>
        <v>0</v>
      </c>
      <c r="Q30" s="581">
        <f t="shared" si="21"/>
        <v>0</v>
      </c>
      <c r="R30" s="581">
        <f t="shared" si="21"/>
        <v>0</v>
      </c>
      <c r="S30" s="581">
        <f t="shared" si="21"/>
        <v>0</v>
      </c>
      <c r="T30" s="581">
        <f t="shared" si="21"/>
        <v>0</v>
      </c>
      <c r="U30" s="581">
        <f t="shared" si="21"/>
        <v>0</v>
      </c>
      <c r="V30" s="581">
        <f t="shared" si="21"/>
        <v>0</v>
      </c>
      <c r="W30" s="581">
        <f t="shared" si="21"/>
        <v>0</v>
      </c>
      <c r="X30" s="581">
        <f t="shared" si="21"/>
        <v>0</v>
      </c>
      <c r="Y30" s="581">
        <f t="shared" si="21"/>
        <v>0</v>
      </c>
      <c r="Z30" s="581">
        <f t="shared" si="21"/>
        <v>0</v>
      </c>
      <c r="AA30" s="581">
        <f t="shared" si="21"/>
        <v>0</v>
      </c>
      <c r="AB30" s="581">
        <f t="shared" si="21"/>
        <v>0</v>
      </c>
      <c r="AC30" s="581">
        <f t="shared" si="21"/>
        <v>0</v>
      </c>
      <c r="AD30" s="581">
        <f t="shared" si="21"/>
        <v>0</v>
      </c>
      <c r="AE30" s="581">
        <f t="shared" si="21"/>
        <v>0</v>
      </c>
      <c r="AF30" s="581">
        <f t="shared" si="21"/>
        <v>0</v>
      </c>
      <c r="AG30" s="581">
        <f t="shared" si="21"/>
        <v>0</v>
      </c>
      <c r="AH30" s="581">
        <f t="shared" si="21"/>
        <v>0</v>
      </c>
      <c r="AI30" s="581">
        <f t="shared" si="21"/>
        <v>0</v>
      </c>
      <c r="AJ30" s="581">
        <f t="shared" si="21"/>
        <v>0</v>
      </c>
      <c r="AK30" s="581">
        <f t="shared" si="21"/>
        <v>0</v>
      </c>
      <c r="AL30" s="581">
        <f t="shared" si="21"/>
        <v>0</v>
      </c>
      <c r="AM30" s="581">
        <f t="shared" si="21"/>
        <v>0</v>
      </c>
      <c r="AN30" s="581">
        <f t="shared" si="21"/>
        <v>0</v>
      </c>
      <c r="AO30" s="581">
        <f t="shared" si="21"/>
        <v>0</v>
      </c>
      <c r="AP30" s="581">
        <f t="shared" si="21"/>
        <v>0</v>
      </c>
      <c r="AQ30" s="581">
        <f t="shared" si="21"/>
        <v>0</v>
      </c>
      <c r="AR30" s="581">
        <f t="shared" si="21"/>
        <v>0</v>
      </c>
      <c r="AS30" s="581">
        <f t="shared" si="21"/>
        <v>0</v>
      </c>
      <c r="AT30" s="581">
        <f t="shared" si="21"/>
        <v>0</v>
      </c>
      <c r="AU30" s="581">
        <f t="shared" si="21"/>
        <v>0</v>
      </c>
      <c r="AV30" s="581">
        <f t="shared" si="21"/>
        <v>0</v>
      </c>
      <c r="AW30" s="581">
        <f t="shared" si="21"/>
        <v>0</v>
      </c>
      <c r="AX30" s="581">
        <f t="shared" si="21"/>
        <v>0</v>
      </c>
      <c r="AY30" s="581">
        <f t="shared" si="21"/>
        <v>0</v>
      </c>
      <c r="AZ30" s="581">
        <f t="shared" si="21"/>
        <v>0</v>
      </c>
      <c r="BA30" s="581">
        <f t="shared" si="21"/>
        <v>0</v>
      </c>
      <c r="BB30" s="581">
        <f t="shared" si="21"/>
        <v>0</v>
      </c>
      <c r="BC30" s="581">
        <f t="shared" si="21"/>
        <v>0</v>
      </c>
      <c r="BD30" s="581">
        <f t="shared" si="21"/>
        <v>0</v>
      </c>
      <c r="BE30" s="581">
        <f t="shared" si="21"/>
        <v>0</v>
      </c>
      <c r="BF30" s="581">
        <f t="shared" si="21"/>
        <v>0</v>
      </c>
      <c r="BG30" s="581">
        <f t="shared" si="21"/>
        <v>0</v>
      </c>
      <c r="BH30" s="581">
        <f t="shared" si="21"/>
        <v>0</v>
      </c>
      <c r="BI30" s="581">
        <f t="shared" si="21"/>
        <v>0</v>
      </c>
      <c r="BJ30" s="581">
        <f t="shared" si="21"/>
        <v>0</v>
      </c>
      <c r="BK30" s="581">
        <f t="shared" si="21"/>
        <v>0</v>
      </c>
      <c r="BL30" s="581">
        <f t="shared" si="21"/>
        <v>0</v>
      </c>
      <c r="BM30" s="581">
        <f t="shared" si="21"/>
        <v>0</v>
      </c>
      <c r="BN30" s="581">
        <f t="shared" si="21"/>
        <v>0</v>
      </c>
      <c r="BO30" s="581">
        <f t="shared" si="21"/>
        <v>0</v>
      </c>
      <c r="BP30" s="581">
        <f t="shared" si="21"/>
        <v>0</v>
      </c>
      <c r="BQ30" s="581">
        <f t="shared" si="21"/>
        <v>0</v>
      </c>
      <c r="BR30" s="581">
        <f t="shared" si="21"/>
        <v>0</v>
      </c>
      <c r="BS30" s="581">
        <f t="shared" si="21"/>
        <v>0</v>
      </c>
      <c r="BT30" s="581">
        <f t="shared" si="21"/>
        <v>0</v>
      </c>
      <c r="BU30" s="581">
        <f t="shared" ref="BU30:DC30" si="22">(BU26*BU27+BU28*BU29)/1000</f>
        <v>0</v>
      </c>
      <c r="BV30" s="581">
        <f t="shared" si="22"/>
        <v>0</v>
      </c>
      <c r="BW30" s="581">
        <f t="shared" si="22"/>
        <v>0</v>
      </c>
      <c r="BX30" s="581">
        <f t="shared" si="22"/>
        <v>0</v>
      </c>
      <c r="BY30" s="581">
        <f t="shared" si="22"/>
        <v>0</v>
      </c>
      <c r="BZ30" s="581">
        <f t="shared" si="22"/>
        <v>0</v>
      </c>
      <c r="CA30" s="581">
        <f t="shared" si="22"/>
        <v>0</v>
      </c>
      <c r="CB30" s="581">
        <f t="shared" si="22"/>
        <v>0</v>
      </c>
      <c r="CC30" s="581">
        <f t="shared" si="22"/>
        <v>0</v>
      </c>
      <c r="CD30" s="581">
        <f t="shared" si="22"/>
        <v>0</v>
      </c>
      <c r="CE30" s="581">
        <f t="shared" si="22"/>
        <v>0</v>
      </c>
      <c r="CF30" s="581">
        <f t="shared" si="22"/>
        <v>0</v>
      </c>
      <c r="CG30" s="581">
        <f t="shared" si="22"/>
        <v>0</v>
      </c>
      <c r="CH30" s="581">
        <f t="shared" si="22"/>
        <v>0</v>
      </c>
      <c r="CI30" s="581">
        <f t="shared" si="22"/>
        <v>0</v>
      </c>
      <c r="CJ30" s="581">
        <f t="shared" si="22"/>
        <v>0</v>
      </c>
      <c r="CK30" s="581">
        <f t="shared" si="22"/>
        <v>0</v>
      </c>
      <c r="CL30" s="581">
        <f t="shared" si="22"/>
        <v>0</v>
      </c>
      <c r="CM30" s="581">
        <f t="shared" si="22"/>
        <v>0</v>
      </c>
      <c r="CN30" s="581">
        <f t="shared" si="22"/>
        <v>0</v>
      </c>
      <c r="CO30" s="581">
        <f t="shared" si="22"/>
        <v>0</v>
      </c>
      <c r="CP30" s="581">
        <f t="shared" si="22"/>
        <v>0</v>
      </c>
      <c r="CQ30" s="581">
        <f t="shared" si="22"/>
        <v>0</v>
      </c>
      <c r="CR30" s="581">
        <f t="shared" si="22"/>
        <v>0</v>
      </c>
      <c r="CS30" s="581">
        <f t="shared" si="22"/>
        <v>0</v>
      </c>
      <c r="CT30" s="581">
        <f t="shared" si="22"/>
        <v>0</v>
      </c>
      <c r="CU30" s="581">
        <f t="shared" si="22"/>
        <v>0</v>
      </c>
      <c r="CV30" s="581">
        <f t="shared" si="22"/>
        <v>0</v>
      </c>
      <c r="CW30" s="581">
        <f t="shared" si="22"/>
        <v>0</v>
      </c>
      <c r="CX30" s="581">
        <f t="shared" si="22"/>
        <v>0</v>
      </c>
      <c r="CY30" s="581">
        <f t="shared" si="22"/>
        <v>0</v>
      </c>
      <c r="CZ30" s="581">
        <f t="shared" si="22"/>
        <v>0</v>
      </c>
      <c r="DA30" s="581">
        <f t="shared" si="22"/>
        <v>0</v>
      </c>
      <c r="DB30" s="581">
        <f t="shared" si="22"/>
        <v>0</v>
      </c>
      <c r="DC30" s="581">
        <f t="shared" si="22"/>
        <v>0</v>
      </c>
    </row>
    <row r="31" spans="2:107" ht="15" customHeight="1" x14ac:dyDescent="0.35">
      <c r="B31" s="553"/>
      <c r="C31" s="43" t="s">
        <v>28</v>
      </c>
      <c r="D31" s="43"/>
      <c r="E31" s="46" t="s">
        <v>30</v>
      </c>
      <c r="F31" s="47"/>
      <c r="G31" s="50" t="str">
        <f>IF(COUNTA(H31:DC31)=0,"",IF(OR(LARGE(H31:DC31,1)&gt;24,SMALL(H31:DC31,1)&lt;0),"ERRO",""))</f>
        <v/>
      </c>
      <c r="H31" s="744">
        <f t="shared" ref="H31:H36" si="23">H11</f>
        <v>0</v>
      </c>
      <c r="I31" s="744">
        <f t="shared" ref="I31:BT31" si="24">I11</f>
        <v>0</v>
      </c>
      <c r="J31" s="744">
        <f t="shared" si="24"/>
        <v>0</v>
      </c>
      <c r="K31" s="744">
        <f t="shared" si="24"/>
        <v>0</v>
      </c>
      <c r="L31" s="744">
        <f t="shared" si="24"/>
        <v>0</v>
      </c>
      <c r="M31" s="744">
        <f t="shared" si="24"/>
        <v>0</v>
      </c>
      <c r="N31" s="744">
        <f t="shared" si="24"/>
        <v>0</v>
      </c>
      <c r="O31" s="744">
        <f t="shared" si="24"/>
        <v>0</v>
      </c>
      <c r="P31" s="744">
        <f t="shared" si="24"/>
        <v>0</v>
      </c>
      <c r="Q31" s="744">
        <f t="shared" si="24"/>
        <v>0</v>
      </c>
      <c r="R31" s="744">
        <f t="shared" si="24"/>
        <v>0</v>
      </c>
      <c r="S31" s="744">
        <f t="shared" si="24"/>
        <v>0</v>
      </c>
      <c r="T31" s="744">
        <f t="shared" si="24"/>
        <v>0</v>
      </c>
      <c r="U31" s="744">
        <f t="shared" si="24"/>
        <v>0</v>
      </c>
      <c r="V31" s="744">
        <f t="shared" si="24"/>
        <v>0</v>
      </c>
      <c r="W31" s="744">
        <f t="shared" si="24"/>
        <v>0</v>
      </c>
      <c r="X31" s="744">
        <f t="shared" si="24"/>
        <v>0</v>
      </c>
      <c r="Y31" s="744">
        <f t="shared" si="24"/>
        <v>0</v>
      </c>
      <c r="Z31" s="744">
        <f t="shared" si="24"/>
        <v>0</v>
      </c>
      <c r="AA31" s="744">
        <f t="shared" si="24"/>
        <v>0</v>
      </c>
      <c r="AB31" s="744">
        <f t="shared" si="24"/>
        <v>0</v>
      </c>
      <c r="AC31" s="744">
        <f t="shared" si="24"/>
        <v>0</v>
      </c>
      <c r="AD31" s="744">
        <f t="shared" si="24"/>
        <v>0</v>
      </c>
      <c r="AE31" s="744">
        <f t="shared" si="24"/>
        <v>0</v>
      </c>
      <c r="AF31" s="744">
        <f t="shared" si="24"/>
        <v>0</v>
      </c>
      <c r="AG31" s="744">
        <f t="shared" si="24"/>
        <v>0</v>
      </c>
      <c r="AH31" s="744">
        <f t="shared" si="24"/>
        <v>0</v>
      </c>
      <c r="AI31" s="744">
        <f t="shared" si="24"/>
        <v>0</v>
      </c>
      <c r="AJ31" s="744">
        <f t="shared" si="24"/>
        <v>0</v>
      </c>
      <c r="AK31" s="744">
        <f t="shared" si="24"/>
        <v>0</v>
      </c>
      <c r="AL31" s="744">
        <f t="shared" si="24"/>
        <v>0</v>
      </c>
      <c r="AM31" s="744">
        <f t="shared" si="24"/>
        <v>0</v>
      </c>
      <c r="AN31" s="744">
        <f t="shared" si="24"/>
        <v>0</v>
      </c>
      <c r="AO31" s="744">
        <f t="shared" si="24"/>
        <v>0</v>
      </c>
      <c r="AP31" s="744">
        <f t="shared" si="24"/>
        <v>0</v>
      </c>
      <c r="AQ31" s="744">
        <f t="shared" si="24"/>
        <v>0</v>
      </c>
      <c r="AR31" s="744">
        <f t="shared" si="24"/>
        <v>0</v>
      </c>
      <c r="AS31" s="744">
        <f t="shared" si="24"/>
        <v>0</v>
      </c>
      <c r="AT31" s="744">
        <f t="shared" si="24"/>
        <v>0</v>
      </c>
      <c r="AU31" s="744">
        <f t="shared" si="24"/>
        <v>0</v>
      </c>
      <c r="AV31" s="744">
        <f t="shared" si="24"/>
        <v>0</v>
      </c>
      <c r="AW31" s="744">
        <f t="shared" si="24"/>
        <v>0</v>
      </c>
      <c r="AX31" s="744">
        <f t="shared" si="24"/>
        <v>0</v>
      </c>
      <c r="AY31" s="744">
        <f t="shared" si="24"/>
        <v>0</v>
      </c>
      <c r="AZ31" s="744">
        <f t="shared" si="24"/>
        <v>0</v>
      </c>
      <c r="BA31" s="744">
        <f t="shared" si="24"/>
        <v>0</v>
      </c>
      <c r="BB31" s="744">
        <f t="shared" si="24"/>
        <v>0</v>
      </c>
      <c r="BC31" s="744">
        <f t="shared" si="24"/>
        <v>0</v>
      </c>
      <c r="BD31" s="744">
        <f t="shared" si="24"/>
        <v>0</v>
      </c>
      <c r="BE31" s="744">
        <f t="shared" si="24"/>
        <v>0</v>
      </c>
      <c r="BF31" s="744">
        <f t="shared" si="24"/>
        <v>0</v>
      </c>
      <c r="BG31" s="744">
        <f t="shared" si="24"/>
        <v>0</v>
      </c>
      <c r="BH31" s="744">
        <f t="shared" si="24"/>
        <v>0</v>
      </c>
      <c r="BI31" s="744">
        <f t="shared" si="24"/>
        <v>0</v>
      </c>
      <c r="BJ31" s="744">
        <f t="shared" si="24"/>
        <v>0</v>
      </c>
      <c r="BK31" s="744">
        <f t="shared" si="24"/>
        <v>0</v>
      </c>
      <c r="BL31" s="744">
        <f t="shared" si="24"/>
        <v>0</v>
      </c>
      <c r="BM31" s="744">
        <f t="shared" si="24"/>
        <v>0</v>
      </c>
      <c r="BN31" s="744">
        <f t="shared" si="24"/>
        <v>0</v>
      </c>
      <c r="BO31" s="744">
        <f t="shared" si="24"/>
        <v>0</v>
      </c>
      <c r="BP31" s="744">
        <f t="shared" si="24"/>
        <v>0</v>
      </c>
      <c r="BQ31" s="744">
        <f t="shared" si="24"/>
        <v>0</v>
      </c>
      <c r="BR31" s="744">
        <f t="shared" si="24"/>
        <v>0</v>
      </c>
      <c r="BS31" s="744">
        <f t="shared" si="24"/>
        <v>0</v>
      </c>
      <c r="BT31" s="744">
        <f t="shared" si="24"/>
        <v>0</v>
      </c>
      <c r="BU31" s="744">
        <f t="shared" ref="BU31:DC31" si="25">BU11</f>
        <v>0</v>
      </c>
      <c r="BV31" s="744">
        <f t="shared" si="25"/>
        <v>0</v>
      </c>
      <c r="BW31" s="744">
        <f t="shared" si="25"/>
        <v>0</v>
      </c>
      <c r="BX31" s="744">
        <f t="shared" si="25"/>
        <v>0</v>
      </c>
      <c r="BY31" s="744">
        <f t="shared" si="25"/>
        <v>0</v>
      </c>
      <c r="BZ31" s="744">
        <f t="shared" si="25"/>
        <v>0</v>
      </c>
      <c r="CA31" s="744">
        <f t="shared" si="25"/>
        <v>0</v>
      </c>
      <c r="CB31" s="744">
        <f t="shared" si="25"/>
        <v>0</v>
      </c>
      <c r="CC31" s="744">
        <f t="shared" si="25"/>
        <v>0</v>
      </c>
      <c r="CD31" s="744">
        <f t="shared" si="25"/>
        <v>0</v>
      </c>
      <c r="CE31" s="744">
        <f t="shared" si="25"/>
        <v>0</v>
      </c>
      <c r="CF31" s="744">
        <f t="shared" si="25"/>
        <v>0</v>
      </c>
      <c r="CG31" s="744">
        <f t="shared" si="25"/>
        <v>0</v>
      </c>
      <c r="CH31" s="744">
        <f t="shared" si="25"/>
        <v>0</v>
      </c>
      <c r="CI31" s="744">
        <f t="shared" si="25"/>
        <v>0</v>
      </c>
      <c r="CJ31" s="744">
        <f t="shared" si="25"/>
        <v>0</v>
      </c>
      <c r="CK31" s="744">
        <f t="shared" si="25"/>
        <v>0</v>
      </c>
      <c r="CL31" s="744">
        <f t="shared" si="25"/>
        <v>0</v>
      </c>
      <c r="CM31" s="744">
        <f t="shared" si="25"/>
        <v>0</v>
      </c>
      <c r="CN31" s="744">
        <f t="shared" si="25"/>
        <v>0</v>
      </c>
      <c r="CO31" s="744">
        <f t="shared" si="25"/>
        <v>0</v>
      </c>
      <c r="CP31" s="744">
        <f t="shared" si="25"/>
        <v>0</v>
      </c>
      <c r="CQ31" s="744">
        <f t="shared" si="25"/>
        <v>0</v>
      </c>
      <c r="CR31" s="744">
        <f t="shared" si="25"/>
        <v>0</v>
      </c>
      <c r="CS31" s="744">
        <f t="shared" si="25"/>
        <v>0</v>
      </c>
      <c r="CT31" s="744">
        <f t="shared" si="25"/>
        <v>0</v>
      </c>
      <c r="CU31" s="744">
        <f t="shared" si="25"/>
        <v>0</v>
      </c>
      <c r="CV31" s="744">
        <f t="shared" si="25"/>
        <v>0</v>
      </c>
      <c r="CW31" s="744">
        <f t="shared" si="25"/>
        <v>0</v>
      </c>
      <c r="CX31" s="744">
        <f t="shared" si="25"/>
        <v>0</v>
      </c>
      <c r="CY31" s="744">
        <f t="shared" si="25"/>
        <v>0</v>
      </c>
      <c r="CZ31" s="744">
        <f t="shared" si="25"/>
        <v>0</v>
      </c>
      <c r="DA31" s="744">
        <f t="shared" si="25"/>
        <v>0</v>
      </c>
      <c r="DB31" s="744">
        <f t="shared" si="25"/>
        <v>0</v>
      </c>
      <c r="DC31" s="744">
        <f t="shared" si="25"/>
        <v>0</v>
      </c>
    </row>
    <row r="32" spans="2:107" ht="15" customHeight="1" x14ac:dyDescent="0.35">
      <c r="B32" s="641"/>
      <c r="C32" s="52" t="s">
        <v>29</v>
      </c>
      <c r="D32" s="52"/>
      <c r="E32" s="478" t="s">
        <v>31</v>
      </c>
      <c r="F32" s="47"/>
      <c r="G32" s="50" t="str">
        <f>IF(COUNTA(H32:DC32)=0,"",IF(OR(LARGE(H32:DC32,1)&gt;365,SMALL(H32:DC32,1)&lt;0),"ERRO",""))</f>
        <v/>
      </c>
      <c r="H32" s="53">
        <f t="shared" si="23"/>
        <v>0</v>
      </c>
      <c r="I32" s="53">
        <f t="shared" ref="I32:BT32" si="26">I12</f>
        <v>0</v>
      </c>
      <c r="J32" s="53">
        <f t="shared" si="26"/>
        <v>0</v>
      </c>
      <c r="K32" s="53">
        <f t="shared" si="26"/>
        <v>0</v>
      </c>
      <c r="L32" s="53">
        <f t="shared" si="26"/>
        <v>0</v>
      </c>
      <c r="M32" s="53">
        <f t="shared" si="26"/>
        <v>0</v>
      </c>
      <c r="N32" s="53">
        <f t="shared" si="26"/>
        <v>0</v>
      </c>
      <c r="O32" s="53">
        <f t="shared" si="26"/>
        <v>0</v>
      </c>
      <c r="P32" s="53">
        <f t="shared" si="26"/>
        <v>0</v>
      </c>
      <c r="Q32" s="53">
        <f t="shared" si="26"/>
        <v>0</v>
      </c>
      <c r="R32" s="53">
        <f t="shared" si="26"/>
        <v>0</v>
      </c>
      <c r="S32" s="53">
        <f t="shared" si="26"/>
        <v>0</v>
      </c>
      <c r="T32" s="53">
        <f t="shared" si="26"/>
        <v>0</v>
      </c>
      <c r="U32" s="53">
        <f t="shared" si="26"/>
        <v>0</v>
      </c>
      <c r="V32" s="53">
        <f t="shared" si="26"/>
        <v>0</v>
      </c>
      <c r="W32" s="53">
        <f t="shared" si="26"/>
        <v>0</v>
      </c>
      <c r="X32" s="53">
        <f t="shared" si="26"/>
        <v>0</v>
      </c>
      <c r="Y32" s="53">
        <f t="shared" si="26"/>
        <v>0</v>
      </c>
      <c r="Z32" s="53">
        <f t="shared" si="26"/>
        <v>0</v>
      </c>
      <c r="AA32" s="53">
        <f t="shared" si="26"/>
        <v>0</v>
      </c>
      <c r="AB32" s="53">
        <f t="shared" si="26"/>
        <v>0</v>
      </c>
      <c r="AC32" s="53">
        <f t="shared" si="26"/>
        <v>0</v>
      </c>
      <c r="AD32" s="53">
        <f t="shared" si="26"/>
        <v>0</v>
      </c>
      <c r="AE32" s="53">
        <f t="shared" si="26"/>
        <v>0</v>
      </c>
      <c r="AF32" s="53">
        <f t="shared" si="26"/>
        <v>0</v>
      </c>
      <c r="AG32" s="53">
        <f t="shared" si="26"/>
        <v>0</v>
      </c>
      <c r="AH32" s="53">
        <f t="shared" si="26"/>
        <v>0</v>
      </c>
      <c r="AI32" s="53">
        <f t="shared" si="26"/>
        <v>0</v>
      </c>
      <c r="AJ32" s="53">
        <f t="shared" si="26"/>
        <v>0</v>
      </c>
      <c r="AK32" s="53">
        <f t="shared" si="26"/>
        <v>0</v>
      </c>
      <c r="AL32" s="53">
        <f t="shared" si="26"/>
        <v>0</v>
      </c>
      <c r="AM32" s="53">
        <f t="shared" si="26"/>
        <v>0</v>
      </c>
      <c r="AN32" s="53">
        <f t="shared" si="26"/>
        <v>0</v>
      </c>
      <c r="AO32" s="53">
        <f t="shared" si="26"/>
        <v>0</v>
      </c>
      <c r="AP32" s="53">
        <f t="shared" si="26"/>
        <v>0</v>
      </c>
      <c r="AQ32" s="53">
        <f t="shared" si="26"/>
        <v>0</v>
      </c>
      <c r="AR32" s="53">
        <f t="shared" si="26"/>
        <v>0</v>
      </c>
      <c r="AS32" s="53">
        <f t="shared" si="26"/>
        <v>0</v>
      </c>
      <c r="AT32" s="53">
        <f t="shared" si="26"/>
        <v>0</v>
      </c>
      <c r="AU32" s="53">
        <f t="shared" si="26"/>
        <v>0</v>
      </c>
      <c r="AV32" s="53">
        <f t="shared" si="26"/>
        <v>0</v>
      </c>
      <c r="AW32" s="53">
        <f t="shared" si="26"/>
        <v>0</v>
      </c>
      <c r="AX32" s="53">
        <f t="shared" si="26"/>
        <v>0</v>
      </c>
      <c r="AY32" s="53">
        <f t="shared" si="26"/>
        <v>0</v>
      </c>
      <c r="AZ32" s="53">
        <f t="shared" si="26"/>
        <v>0</v>
      </c>
      <c r="BA32" s="53">
        <f t="shared" si="26"/>
        <v>0</v>
      </c>
      <c r="BB32" s="53">
        <f t="shared" si="26"/>
        <v>0</v>
      </c>
      <c r="BC32" s="53">
        <f t="shared" si="26"/>
        <v>0</v>
      </c>
      <c r="BD32" s="53">
        <f t="shared" si="26"/>
        <v>0</v>
      </c>
      <c r="BE32" s="53">
        <f t="shared" si="26"/>
        <v>0</v>
      </c>
      <c r="BF32" s="53">
        <f t="shared" si="26"/>
        <v>0</v>
      </c>
      <c r="BG32" s="53">
        <f t="shared" si="26"/>
        <v>0</v>
      </c>
      <c r="BH32" s="53">
        <f t="shared" si="26"/>
        <v>0</v>
      </c>
      <c r="BI32" s="53">
        <f t="shared" si="26"/>
        <v>0</v>
      </c>
      <c r="BJ32" s="53">
        <f t="shared" si="26"/>
        <v>0</v>
      </c>
      <c r="BK32" s="53">
        <f t="shared" si="26"/>
        <v>0</v>
      </c>
      <c r="BL32" s="53">
        <f t="shared" si="26"/>
        <v>0</v>
      </c>
      <c r="BM32" s="53">
        <f t="shared" si="26"/>
        <v>0</v>
      </c>
      <c r="BN32" s="53">
        <f t="shared" si="26"/>
        <v>0</v>
      </c>
      <c r="BO32" s="53">
        <f t="shared" si="26"/>
        <v>0</v>
      </c>
      <c r="BP32" s="53">
        <f t="shared" si="26"/>
        <v>0</v>
      </c>
      <c r="BQ32" s="53">
        <f t="shared" si="26"/>
        <v>0</v>
      </c>
      <c r="BR32" s="53">
        <f t="shared" si="26"/>
        <v>0</v>
      </c>
      <c r="BS32" s="53">
        <f t="shared" si="26"/>
        <v>0</v>
      </c>
      <c r="BT32" s="53">
        <f t="shared" si="26"/>
        <v>0</v>
      </c>
      <c r="BU32" s="53">
        <f t="shared" ref="BU32:DC32" si="27">BU12</f>
        <v>0</v>
      </c>
      <c r="BV32" s="53">
        <f t="shared" si="27"/>
        <v>0</v>
      </c>
      <c r="BW32" s="53">
        <f t="shared" si="27"/>
        <v>0</v>
      </c>
      <c r="BX32" s="53">
        <f t="shared" si="27"/>
        <v>0</v>
      </c>
      <c r="BY32" s="53">
        <f t="shared" si="27"/>
        <v>0</v>
      </c>
      <c r="BZ32" s="53">
        <f t="shared" si="27"/>
        <v>0</v>
      </c>
      <c r="CA32" s="53">
        <f t="shared" si="27"/>
        <v>0</v>
      </c>
      <c r="CB32" s="53">
        <f t="shared" si="27"/>
        <v>0</v>
      </c>
      <c r="CC32" s="53">
        <f t="shared" si="27"/>
        <v>0</v>
      </c>
      <c r="CD32" s="53">
        <f t="shared" si="27"/>
        <v>0</v>
      </c>
      <c r="CE32" s="53">
        <f t="shared" si="27"/>
        <v>0</v>
      </c>
      <c r="CF32" s="53">
        <f t="shared" si="27"/>
        <v>0</v>
      </c>
      <c r="CG32" s="53">
        <f t="shared" si="27"/>
        <v>0</v>
      </c>
      <c r="CH32" s="53">
        <f t="shared" si="27"/>
        <v>0</v>
      </c>
      <c r="CI32" s="53">
        <f t="shared" si="27"/>
        <v>0</v>
      </c>
      <c r="CJ32" s="53">
        <f t="shared" si="27"/>
        <v>0</v>
      </c>
      <c r="CK32" s="53">
        <f t="shared" si="27"/>
        <v>0</v>
      </c>
      <c r="CL32" s="53">
        <f t="shared" si="27"/>
        <v>0</v>
      </c>
      <c r="CM32" s="53">
        <f t="shared" si="27"/>
        <v>0</v>
      </c>
      <c r="CN32" s="53">
        <f t="shared" si="27"/>
        <v>0</v>
      </c>
      <c r="CO32" s="53">
        <f t="shared" si="27"/>
        <v>0</v>
      </c>
      <c r="CP32" s="53">
        <f t="shared" si="27"/>
        <v>0</v>
      </c>
      <c r="CQ32" s="53">
        <f t="shared" si="27"/>
        <v>0</v>
      </c>
      <c r="CR32" s="53">
        <f t="shared" si="27"/>
        <v>0</v>
      </c>
      <c r="CS32" s="53">
        <f t="shared" si="27"/>
        <v>0</v>
      </c>
      <c r="CT32" s="53">
        <f t="shared" si="27"/>
        <v>0</v>
      </c>
      <c r="CU32" s="53">
        <f t="shared" si="27"/>
        <v>0</v>
      </c>
      <c r="CV32" s="53">
        <f t="shared" si="27"/>
        <v>0</v>
      </c>
      <c r="CW32" s="53">
        <f t="shared" si="27"/>
        <v>0</v>
      </c>
      <c r="CX32" s="53">
        <f t="shared" si="27"/>
        <v>0</v>
      </c>
      <c r="CY32" s="53">
        <f t="shared" si="27"/>
        <v>0</v>
      </c>
      <c r="CZ32" s="53">
        <f t="shared" si="27"/>
        <v>0</v>
      </c>
      <c r="DA32" s="53">
        <f t="shared" si="27"/>
        <v>0</v>
      </c>
      <c r="DB32" s="53">
        <f t="shared" si="27"/>
        <v>0</v>
      </c>
      <c r="DC32" s="53">
        <f t="shared" si="27"/>
        <v>0</v>
      </c>
    </row>
    <row r="33" spans="2:107" ht="15" customHeight="1" x14ac:dyDescent="0.35">
      <c r="B33" s="554">
        <v>15</v>
      </c>
      <c r="C33" s="43" t="s">
        <v>21</v>
      </c>
      <c r="D33" s="43"/>
      <c r="E33" s="46" t="s">
        <v>23</v>
      </c>
      <c r="F33" s="47" t="s">
        <v>396</v>
      </c>
      <c r="G33" s="50" t="str">
        <f>IF(OR(LARGE(H33:DC33,1)&gt;8760,SMALL(H33:DC33,1)&lt;0),"ERRO","")</f>
        <v/>
      </c>
      <c r="H33" s="53">
        <f t="shared" si="23"/>
        <v>0</v>
      </c>
      <c r="I33" s="53">
        <f t="shared" ref="I33:BT33" si="28">I13</f>
        <v>0</v>
      </c>
      <c r="J33" s="53">
        <f t="shared" si="28"/>
        <v>0</v>
      </c>
      <c r="K33" s="53">
        <f t="shared" si="28"/>
        <v>0</v>
      </c>
      <c r="L33" s="53">
        <f t="shared" si="28"/>
        <v>0</v>
      </c>
      <c r="M33" s="53">
        <f t="shared" si="28"/>
        <v>0</v>
      </c>
      <c r="N33" s="53">
        <f t="shared" si="28"/>
        <v>0</v>
      </c>
      <c r="O33" s="53">
        <f t="shared" si="28"/>
        <v>0</v>
      </c>
      <c r="P33" s="53">
        <f t="shared" si="28"/>
        <v>0</v>
      </c>
      <c r="Q33" s="53">
        <f t="shared" si="28"/>
        <v>0</v>
      </c>
      <c r="R33" s="53">
        <f t="shared" si="28"/>
        <v>0</v>
      </c>
      <c r="S33" s="53">
        <f t="shared" si="28"/>
        <v>0</v>
      </c>
      <c r="T33" s="53">
        <f t="shared" si="28"/>
        <v>0</v>
      </c>
      <c r="U33" s="53">
        <f t="shared" si="28"/>
        <v>0</v>
      </c>
      <c r="V33" s="53">
        <f t="shared" si="28"/>
        <v>0</v>
      </c>
      <c r="W33" s="53">
        <f t="shared" si="28"/>
        <v>0</v>
      </c>
      <c r="X33" s="53">
        <f t="shared" si="28"/>
        <v>0</v>
      </c>
      <c r="Y33" s="53">
        <f t="shared" si="28"/>
        <v>0</v>
      </c>
      <c r="Z33" s="53">
        <f t="shared" si="28"/>
        <v>0</v>
      </c>
      <c r="AA33" s="53">
        <f t="shared" si="28"/>
        <v>0</v>
      </c>
      <c r="AB33" s="53">
        <f t="shared" si="28"/>
        <v>0</v>
      </c>
      <c r="AC33" s="53">
        <f t="shared" si="28"/>
        <v>0</v>
      </c>
      <c r="AD33" s="53">
        <f t="shared" si="28"/>
        <v>0</v>
      </c>
      <c r="AE33" s="53">
        <f t="shared" si="28"/>
        <v>0</v>
      </c>
      <c r="AF33" s="53">
        <f t="shared" si="28"/>
        <v>0</v>
      </c>
      <c r="AG33" s="53">
        <f t="shared" si="28"/>
        <v>0</v>
      </c>
      <c r="AH33" s="53">
        <f t="shared" si="28"/>
        <v>0</v>
      </c>
      <c r="AI33" s="53">
        <f t="shared" si="28"/>
        <v>0</v>
      </c>
      <c r="AJ33" s="53">
        <f t="shared" si="28"/>
        <v>0</v>
      </c>
      <c r="AK33" s="53">
        <f t="shared" si="28"/>
        <v>0</v>
      </c>
      <c r="AL33" s="53">
        <f t="shared" si="28"/>
        <v>0</v>
      </c>
      <c r="AM33" s="53">
        <f t="shared" si="28"/>
        <v>0</v>
      </c>
      <c r="AN33" s="53">
        <f t="shared" si="28"/>
        <v>0</v>
      </c>
      <c r="AO33" s="53">
        <f t="shared" si="28"/>
        <v>0</v>
      </c>
      <c r="AP33" s="53">
        <f t="shared" si="28"/>
        <v>0</v>
      </c>
      <c r="AQ33" s="53">
        <f t="shared" si="28"/>
        <v>0</v>
      </c>
      <c r="AR33" s="53">
        <f t="shared" si="28"/>
        <v>0</v>
      </c>
      <c r="AS33" s="53">
        <f t="shared" si="28"/>
        <v>0</v>
      </c>
      <c r="AT33" s="53">
        <f t="shared" si="28"/>
        <v>0</v>
      </c>
      <c r="AU33" s="53">
        <f t="shared" si="28"/>
        <v>0</v>
      </c>
      <c r="AV33" s="53">
        <f t="shared" si="28"/>
        <v>0</v>
      </c>
      <c r="AW33" s="53">
        <f t="shared" si="28"/>
        <v>0</v>
      </c>
      <c r="AX33" s="53">
        <f t="shared" si="28"/>
        <v>0</v>
      </c>
      <c r="AY33" s="53">
        <f t="shared" si="28"/>
        <v>0</v>
      </c>
      <c r="AZ33" s="53">
        <f t="shared" si="28"/>
        <v>0</v>
      </c>
      <c r="BA33" s="53">
        <f t="shared" si="28"/>
        <v>0</v>
      </c>
      <c r="BB33" s="53">
        <f t="shared" si="28"/>
        <v>0</v>
      </c>
      <c r="BC33" s="53">
        <f t="shared" si="28"/>
        <v>0</v>
      </c>
      <c r="BD33" s="53">
        <f t="shared" si="28"/>
        <v>0</v>
      </c>
      <c r="BE33" s="53">
        <f t="shared" si="28"/>
        <v>0</v>
      </c>
      <c r="BF33" s="53">
        <f t="shared" si="28"/>
        <v>0</v>
      </c>
      <c r="BG33" s="53">
        <f t="shared" si="28"/>
        <v>0</v>
      </c>
      <c r="BH33" s="53">
        <f t="shared" si="28"/>
        <v>0</v>
      </c>
      <c r="BI33" s="53">
        <f t="shared" si="28"/>
        <v>0</v>
      </c>
      <c r="BJ33" s="53">
        <f t="shared" si="28"/>
        <v>0</v>
      </c>
      <c r="BK33" s="53">
        <f t="shared" si="28"/>
        <v>0</v>
      </c>
      <c r="BL33" s="53">
        <f t="shared" si="28"/>
        <v>0</v>
      </c>
      <c r="BM33" s="53">
        <f t="shared" si="28"/>
        <v>0</v>
      </c>
      <c r="BN33" s="53">
        <f t="shared" si="28"/>
        <v>0</v>
      </c>
      <c r="BO33" s="53">
        <f t="shared" si="28"/>
        <v>0</v>
      </c>
      <c r="BP33" s="53">
        <f t="shared" si="28"/>
        <v>0</v>
      </c>
      <c r="BQ33" s="53">
        <f t="shared" si="28"/>
        <v>0</v>
      </c>
      <c r="BR33" s="53">
        <f t="shared" si="28"/>
        <v>0</v>
      </c>
      <c r="BS33" s="53">
        <f t="shared" si="28"/>
        <v>0</v>
      </c>
      <c r="BT33" s="53">
        <f t="shared" si="28"/>
        <v>0</v>
      </c>
      <c r="BU33" s="53">
        <f t="shared" ref="BU33:DC33" si="29">BU13</f>
        <v>0</v>
      </c>
      <c r="BV33" s="53">
        <f t="shared" si="29"/>
        <v>0</v>
      </c>
      <c r="BW33" s="53">
        <f t="shared" si="29"/>
        <v>0</v>
      </c>
      <c r="BX33" s="53">
        <f t="shared" si="29"/>
        <v>0</v>
      </c>
      <c r="BY33" s="53">
        <f t="shared" si="29"/>
        <v>0</v>
      </c>
      <c r="BZ33" s="53">
        <f t="shared" si="29"/>
        <v>0</v>
      </c>
      <c r="CA33" s="53">
        <f t="shared" si="29"/>
        <v>0</v>
      </c>
      <c r="CB33" s="53">
        <f t="shared" si="29"/>
        <v>0</v>
      </c>
      <c r="CC33" s="53">
        <f t="shared" si="29"/>
        <v>0</v>
      </c>
      <c r="CD33" s="53">
        <f t="shared" si="29"/>
        <v>0</v>
      </c>
      <c r="CE33" s="53">
        <f t="shared" si="29"/>
        <v>0</v>
      </c>
      <c r="CF33" s="53">
        <f t="shared" si="29"/>
        <v>0</v>
      </c>
      <c r="CG33" s="53">
        <f t="shared" si="29"/>
        <v>0</v>
      </c>
      <c r="CH33" s="53">
        <f t="shared" si="29"/>
        <v>0</v>
      </c>
      <c r="CI33" s="53">
        <f t="shared" si="29"/>
        <v>0</v>
      </c>
      <c r="CJ33" s="53">
        <f t="shared" si="29"/>
        <v>0</v>
      </c>
      <c r="CK33" s="53">
        <f t="shared" si="29"/>
        <v>0</v>
      </c>
      <c r="CL33" s="53">
        <f t="shared" si="29"/>
        <v>0</v>
      </c>
      <c r="CM33" s="53">
        <f t="shared" si="29"/>
        <v>0</v>
      </c>
      <c r="CN33" s="53">
        <f t="shared" si="29"/>
        <v>0</v>
      </c>
      <c r="CO33" s="53">
        <f t="shared" si="29"/>
        <v>0</v>
      </c>
      <c r="CP33" s="53">
        <f t="shared" si="29"/>
        <v>0</v>
      </c>
      <c r="CQ33" s="53">
        <f t="shared" si="29"/>
        <v>0</v>
      </c>
      <c r="CR33" s="53">
        <f t="shared" si="29"/>
        <v>0</v>
      </c>
      <c r="CS33" s="53">
        <f t="shared" si="29"/>
        <v>0</v>
      </c>
      <c r="CT33" s="53">
        <f t="shared" si="29"/>
        <v>0</v>
      </c>
      <c r="CU33" s="53">
        <f t="shared" si="29"/>
        <v>0</v>
      </c>
      <c r="CV33" s="53">
        <f t="shared" si="29"/>
        <v>0</v>
      </c>
      <c r="CW33" s="53">
        <f t="shared" si="29"/>
        <v>0</v>
      </c>
      <c r="CX33" s="53">
        <f t="shared" si="29"/>
        <v>0</v>
      </c>
      <c r="CY33" s="53">
        <f t="shared" si="29"/>
        <v>0</v>
      </c>
      <c r="CZ33" s="53">
        <f t="shared" si="29"/>
        <v>0</v>
      </c>
      <c r="DA33" s="53">
        <f t="shared" si="29"/>
        <v>0</v>
      </c>
      <c r="DB33" s="53">
        <f t="shared" si="29"/>
        <v>0</v>
      </c>
      <c r="DC33" s="53">
        <f t="shared" si="29"/>
        <v>0</v>
      </c>
    </row>
    <row r="34" spans="2:107" ht="15" customHeight="1" x14ac:dyDescent="0.35">
      <c r="B34" s="553"/>
      <c r="C34" s="43" t="s">
        <v>503</v>
      </c>
      <c r="D34" s="43"/>
      <c r="E34" s="46" t="s">
        <v>30</v>
      </c>
      <c r="F34" s="47" t="s">
        <v>593</v>
      </c>
      <c r="G34" s="50" t="s">
        <v>1700</v>
      </c>
      <c r="H34" s="744">
        <f t="shared" si="23"/>
        <v>0</v>
      </c>
      <c r="I34" s="744">
        <f t="shared" ref="I34:BT34" si="30">I14</f>
        <v>0</v>
      </c>
      <c r="J34" s="744">
        <f t="shared" si="30"/>
        <v>0</v>
      </c>
      <c r="K34" s="744">
        <f t="shared" si="30"/>
        <v>0</v>
      </c>
      <c r="L34" s="744">
        <f t="shared" si="30"/>
        <v>0</v>
      </c>
      <c r="M34" s="744">
        <f t="shared" si="30"/>
        <v>0</v>
      </c>
      <c r="N34" s="744">
        <f t="shared" si="30"/>
        <v>0</v>
      </c>
      <c r="O34" s="744">
        <f t="shared" si="30"/>
        <v>0</v>
      </c>
      <c r="P34" s="744">
        <f t="shared" si="30"/>
        <v>0</v>
      </c>
      <c r="Q34" s="744">
        <f t="shared" si="30"/>
        <v>0</v>
      </c>
      <c r="R34" s="744">
        <f t="shared" si="30"/>
        <v>0</v>
      </c>
      <c r="S34" s="744">
        <f t="shared" si="30"/>
        <v>0</v>
      </c>
      <c r="T34" s="744">
        <f t="shared" si="30"/>
        <v>0</v>
      </c>
      <c r="U34" s="744">
        <f t="shared" si="30"/>
        <v>0</v>
      </c>
      <c r="V34" s="744">
        <f t="shared" si="30"/>
        <v>0</v>
      </c>
      <c r="W34" s="744">
        <f t="shared" si="30"/>
        <v>0</v>
      </c>
      <c r="X34" s="744">
        <f t="shared" si="30"/>
        <v>0</v>
      </c>
      <c r="Y34" s="744">
        <f t="shared" si="30"/>
        <v>0</v>
      </c>
      <c r="Z34" s="744">
        <f t="shared" si="30"/>
        <v>0</v>
      </c>
      <c r="AA34" s="744">
        <f t="shared" si="30"/>
        <v>0</v>
      </c>
      <c r="AB34" s="744">
        <f t="shared" si="30"/>
        <v>0</v>
      </c>
      <c r="AC34" s="744">
        <f t="shared" si="30"/>
        <v>0</v>
      </c>
      <c r="AD34" s="744">
        <f t="shared" si="30"/>
        <v>0</v>
      </c>
      <c r="AE34" s="744">
        <f t="shared" si="30"/>
        <v>0</v>
      </c>
      <c r="AF34" s="744">
        <f t="shared" si="30"/>
        <v>0</v>
      </c>
      <c r="AG34" s="744">
        <f t="shared" si="30"/>
        <v>0</v>
      </c>
      <c r="AH34" s="744">
        <f t="shared" si="30"/>
        <v>0</v>
      </c>
      <c r="AI34" s="744">
        <f t="shared" si="30"/>
        <v>0</v>
      </c>
      <c r="AJ34" s="744">
        <f t="shared" si="30"/>
        <v>0</v>
      </c>
      <c r="AK34" s="744">
        <f t="shared" si="30"/>
        <v>0</v>
      </c>
      <c r="AL34" s="744">
        <f t="shared" si="30"/>
        <v>0</v>
      </c>
      <c r="AM34" s="744">
        <f t="shared" si="30"/>
        <v>0</v>
      </c>
      <c r="AN34" s="744">
        <f t="shared" si="30"/>
        <v>0</v>
      </c>
      <c r="AO34" s="744">
        <f t="shared" si="30"/>
        <v>0</v>
      </c>
      <c r="AP34" s="744">
        <f t="shared" si="30"/>
        <v>0</v>
      </c>
      <c r="AQ34" s="744">
        <f t="shared" si="30"/>
        <v>0</v>
      </c>
      <c r="AR34" s="744">
        <f t="shared" si="30"/>
        <v>0</v>
      </c>
      <c r="AS34" s="744">
        <f t="shared" si="30"/>
        <v>0</v>
      </c>
      <c r="AT34" s="744">
        <f t="shared" si="30"/>
        <v>0</v>
      </c>
      <c r="AU34" s="744">
        <f t="shared" si="30"/>
        <v>0</v>
      </c>
      <c r="AV34" s="744">
        <f t="shared" si="30"/>
        <v>0</v>
      </c>
      <c r="AW34" s="744">
        <f t="shared" si="30"/>
        <v>0</v>
      </c>
      <c r="AX34" s="744">
        <f t="shared" si="30"/>
        <v>0</v>
      </c>
      <c r="AY34" s="744">
        <f t="shared" si="30"/>
        <v>0</v>
      </c>
      <c r="AZ34" s="744">
        <f t="shared" si="30"/>
        <v>0</v>
      </c>
      <c r="BA34" s="744">
        <f t="shared" si="30"/>
        <v>0</v>
      </c>
      <c r="BB34" s="744">
        <f t="shared" si="30"/>
        <v>0</v>
      </c>
      <c r="BC34" s="744">
        <f t="shared" si="30"/>
        <v>0</v>
      </c>
      <c r="BD34" s="744">
        <f t="shared" si="30"/>
        <v>0</v>
      </c>
      <c r="BE34" s="744">
        <f t="shared" si="30"/>
        <v>0</v>
      </c>
      <c r="BF34" s="744">
        <f t="shared" si="30"/>
        <v>0</v>
      </c>
      <c r="BG34" s="744">
        <f t="shared" si="30"/>
        <v>0</v>
      </c>
      <c r="BH34" s="744">
        <f t="shared" si="30"/>
        <v>0</v>
      </c>
      <c r="BI34" s="744">
        <f t="shared" si="30"/>
        <v>0</v>
      </c>
      <c r="BJ34" s="744">
        <f t="shared" si="30"/>
        <v>0</v>
      </c>
      <c r="BK34" s="744">
        <f t="shared" si="30"/>
        <v>0</v>
      </c>
      <c r="BL34" s="744">
        <f t="shared" si="30"/>
        <v>0</v>
      </c>
      <c r="BM34" s="744">
        <f t="shared" si="30"/>
        <v>0</v>
      </c>
      <c r="BN34" s="744">
        <f t="shared" si="30"/>
        <v>0</v>
      </c>
      <c r="BO34" s="744">
        <f t="shared" si="30"/>
        <v>0</v>
      </c>
      <c r="BP34" s="744">
        <f t="shared" si="30"/>
        <v>0</v>
      </c>
      <c r="BQ34" s="744">
        <f t="shared" si="30"/>
        <v>0</v>
      </c>
      <c r="BR34" s="744">
        <f t="shared" si="30"/>
        <v>0</v>
      </c>
      <c r="BS34" s="744">
        <f t="shared" si="30"/>
        <v>0</v>
      </c>
      <c r="BT34" s="744">
        <f t="shared" si="30"/>
        <v>0</v>
      </c>
      <c r="BU34" s="744">
        <f t="shared" ref="BU34:DC34" si="31">BU14</f>
        <v>0</v>
      </c>
      <c r="BV34" s="744">
        <f t="shared" si="31"/>
        <v>0</v>
      </c>
      <c r="BW34" s="744">
        <f t="shared" si="31"/>
        <v>0</v>
      </c>
      <c r="BX34" s="744">
        <f t="shared" si="31"/>
        <v>0</v>
      </c>
      <c r="BY34" s="744">
        <f t="shared" si="31"/>
        <v>0</v>
      </c>
      <c r="BZ34" s="744">
        <f t="shared" si="31"/>
        <v>0</v>
      </c>
      <c r="CA34" s="744">
        <f t="shared" si="31"/>
        <v>0</v>
      </c>
      <c r="CB34" s="744">
        <f t="shared" si="31"/>
        <v>0</v>
      </c>
      <c r="CC34" s="744">
        <f t="shared" si="31"/>
        <v>0</v>
      </c>
      <c r="CD34" s="744">
        <f t="shared" si="31"/>
        <v>0</v>
      </c>
      <c r="CE34" s="744">
        <f t="shared" si="31"/>
        <v>0</v>
      </c>
      <c r="CF34" s="744">
        <f t="shared" si="31"/>
        <v>0</v>
      </c>
      <c r="CG34" s="744">
        <f t="shared" si="31"/>
        <v>0</v>
      </c>
      <c r="CH34" s="744">
        <f t="shared" si="31"/>
        <v>0</v>
      </c>
      <c r="CI34" s="744">
        <f t="shared" si="31"/>
        <v>0</v>
      </c>
      <c r="CJ34" s="744">
        <f t="shared" si="31"/>
        <v>0</v>
      </c>
      <c r="CK34" s="744">
        <f t="shared" si="31"/>
        <v>0</v>
      </c>
      <c r="CL34" s="744">
        <f t="shared" si="31"/>
        <v>0</v>
      </c>
      <c r="CM34" s="744">
        <f t="shared" si="31"/>
        <v>0</v>
      </c>
      <c r="CN34" s="744">
        <f t="shared" si="31"/>
        <v>0</v>
      </c>
      <c r="CO34" s="744">
        <f t="shared" si="31"/>
        <v>0</v>
      </c>
      <c r="CP34" s="744">
        <f t="shared" si="31"/>
        <v>0</v>
      </c>
      <c r="CQ34" s="744">
        <f t="shared" si="31"/>
        <v>0</v>
      </c>
      <c r="CR34" s="744">
        <f t="shared" si="31"/>
        <v>0</v>
      </c>
      <c r="CS34" s="744">
        <f t="shared" si="31"/>
        <v>0</v>
      </c>
      <c r="CT34" s="744">
        <f t="shared" si="31"/>
        <v>0</v>
      </c>
      <c r="CU34" s="744">
        <f t="shared" si="31"/>
        <v>0</v>
      </c>
      <c r="CV34" s="744">
        <f t="shared" si="31"/>
        <v>0</v>
      </c>
      <c r="CW34" s="744">
        <f t="shared" si="31"/>
        <v>0</v>
      </c>
      <c r="CX34" s="744">
        <f t="shared" si="31"/>
        <v>0</v>
      </c>
      <c r="CY34" s="744">
        <f t="shared" si="31"/>
        <v>0</v>
      </c>
      <c r="CZ34" s="744">
        <f t="shared" si="31"/>
        <v>0</v>
      </c>
      <c r="DA34" s="744">
        <f t="shared" si="31"/>
        <v>0</v>
      </c>
      <c r="DB34" s="744">
        <f t="shared" si="31"/>
        <v>0</v>
      </c>
      <c r="DC34" s="744">
        <f t="shared" si="31"/>
        <v>0</v>
      </c>
    </row>
    <row r="35" spans="2:107" ht="15" customHeight="1" x14ac:dyDescent="0.35">
      <c r="B35" s="641"/>
      <c r="C35" s="43" t="s">
        <v>504</v>
      </c>
      <c r="D35" s="43"/>
      <c r="E35" s="44" t="s">
        <v>501</v>
      </c>
      <c r="F35" s="47" t="s">
        <v>594</v>
      </c>
      <c r="G35" s="50" t="s">
        <v>1701</v>
      </c>
      <c r="H35" s="581">
        <f t="shared" si="23"/>
        <v>0</v>
      </c>
      <c r="I35" s="581">
        <f t="shared" ref="I35:BT35" si="32">I15</f>
        <v>0</v>
      </c>
      <c r="J35" s="581">
        <f t="shared" si="32"/>
        <v>0</v>
      </c>
      <c r="K35" s="581">
        <f t="shared" si="32"/>
        <v>0</v>
      </c>
      <c r="L35" s="581">
        <f t="shared" si="32"/>
        <v>0</v>
      </c>
      <c r="M35" s="581">
        <f t="shared" si="32"/>
        <v>0</v>
      </c>
      <c r="N35" s="581">
        <f t="shared" si="32"/>
        <v>0</v>
      </c>
      <c r="O35" s="581">
        <f t="shared" si="32"/>
        <v>0</v>
      </c>
      <c r="P35" s="581">
        <f t="shared" si="32"/>
        <v>0</v>
      </c>
      <c r="Q35" s="581">
        <f t="shared" si="32"/>
        <v>0</v>
      </c>
      <c r="R35" s="581">
        <f t="shared" si="32"/>
        <v>0</v>
      </c>
      <c r="S35" s="581">
        <f t="shared" si="32"/>
        <v>0</v>
      </c>
      <c r="T35" s="581">
        <f t="shared" si="32"/>
        <v>0</v>
      </c>
      <c r="U35" s="581">
        <f t="shared" si="32"/>
        <v>0</v>
      </c>
      <c r="V35" s="581">
        <f t="shared" si="32"/>
        <v>0</v>
      </c>
      <c r="W35" s="581">
        <f t="shared" si="32"/>
        <v>0</v>
      </c>
      <c r="X35" s="581">
        <f t="shared" si="32"/>
        <v>0</v>
      </c>
      <c r="Y35" s="581">
        <f t="shared" si="32"/>
        <v>0</v>
      </c>
      <c r="Z35" s="581">
        <f t="shared" si="32"/>
        <v>0</v>
      </c>
      <c r="AA35" s="581">
        <f t="shared" si="32"/>
        <v>0</v>
      </c>
      <c r="AB35" s="581">
        <f t="shared" si="32"/>
        <v>0</v>
      </c>
      <c r="AC35" s="581">
        <f t="shared" si="32"/>
        <v>0</v>
      </c>
      <c r="AD35" s="581">
        <f t="shared" si="32"/>
        <v>0</v>
      </c>
      <c r="AE35" s="581">
        <f t="shared" si="32"/>
        <v>0</v>
      </c>
      <c r="AF35" s="581">
        <f t="shared" si="32"/>
        <v>0</v>
      </c>
      <c r="AG35" s="581">
        <f t="shared" si="32"/>
        <v>0</v>
      </c>
      <c r="AH35" s="581">
        <f t="shared" si="32"/>
        <v>0</v>
      </c>
      <c r="AI35" s="581">
        <f t="shared" si="32"/>
        <v>0</v>
      </c>
      <c r="AJ35" s="581">
        <f t="shared" si="32"/>
        <v>0</v>
      </c>
      <c r="AK35" s="581">
        <f t="shared" si="32"/>
        <v>0</v>
      </c>
      <c r="AL35" s="581">
        <f t="shared" si="32"/>
        <v>0</v>
      </c>
      <c r="AM35" s="581">
        <f t="shared" si="32"/>
        <v>0</v>
      </c>
      <c r="AN35" s="581">
        <f t="shared" si="32"/>
        <v>0</v>
      </c>
      <c r="AO35" s="581">
        <f t="shared" si="32"/>
        <v>0</v>
      </c>
      <c r="AP35" s="581">
        <f t="shared" si="32"/>
        <v>0</v>
      </c>
      <c r="AQ35" s="581">
        <f t="shared" si="32"/>
        <v>0</v>
      </c>
      <c r="AR35" s="581">
        <f t="shared" si="32"/>
        <v>0</v>
      </c>
      <c r="AS35" s="581">
        <f t="shared" si="32"/>
        <v>0</v>
      </c>
      <c r="AT35" s="581">
        <f t="shared" si="32"/>
        <v>0</v>
      </c>
      <c r="AU35" s="581">
        <f t="shared" si="32"/>
        <v>0</v>
      </c>
      <c r="AV35" s="581">
        <f t="shared" si="32"/>
        <v>0</v>
      </c>
      <c r="AW35" s="581">
        <f t="shared" si="32"/>
        <v>0</v>
      </c>
      <c r="AX35" s="581">
        <f t="shared" si="32"/>
        <v>0</v>
      </c>
      <c r="AY35" s="581">
        <f t="shared" si="32"/>
        <v>0</v>
      </c>
      <c r="AZ35" s="581">
        <f t="shared" si="32"/>
        <v>0</v>
      </c>
      <c r="BA35" s="581">
        <f t="shared" si="32"/>
        <v>0</v>
      </c>
      <c r="BB35" s="581">
        <f t="shared" si="32"/>
        <v>0</v>
      </c>
      <c r="BC35" s="581">
        <f t="shared" si="32"/>
        <v>0</v>
      </c>
      <c r="BD35" s="581">
        <f t="shared" si="32"/>
        <v>0</v>
      </c>
      <c r="BE35" s="581">
        <f t="shared" si="32"/>
        <v>0</v>
      </c>
      <c r="BF35" s="581">
        <f t="shared" si="32"/>
        <v>0</v>
      </c>
      <c r="BG35" s="581">
        <f t="shared" si="32"/>
        <v>0</v>
      </c>
      <c r="BH35" s="581">
        <f t="shared" si="32"/>
        <v>0</v>
      </c>
      <c r="BI35" s="581">
        <f t="shared" si="32"/>
        <v>0</v>
      </c>
      <c r="BJ35" s="581">
        <f t="shared" si="32"/>
        <v>0</v>
      </c>
      <c r="BK35" s="581">
        <f t="shared" si="32"/>
        <v>0</v>
      </c>
      <c r="BL35" s="581">
        <f t="shared" si="32"/>
        <v>0</v>
      </c>
      <c r="BM35" s="581">
        <f t="shared" si="32"/>
        <v>0</v>
      </c>
      <c r="BN35" s="581">
        <f t="shared" si="32"/>
        <v>0</v>
      </c>
      <c r="BO35" s="581">
        <f t="shared" si="32"/>
        <v>0</v>
      </c>
      <c r="BP35" s="581">
        <f t="shared" si="32"/>
        <v>0</v>
      </c>
      <c r="BQ35" s="581">
        <f t="shared" si="32"/>
        <v>0</v>
      </c>
      <c r="BR35" s="581">
        <f t="shared" si="32"/>
        <v>0</v>
      </c>
      <c r="BS35" s="581">
        <f t="shared" si="32"/>
        <v>0</v>
      </c>
      <c r="BT35" s="581">
        <f t="shared" si="32"/>
        <v>0</v>
      </c>
      <c r="BU35" s="581">
        <f t="shared" ref="BU35:DC35" si="33">BU15</f>
        <v>0</v>
      </c>
      <c r="BV35" s="581">
        <f t="shared" si="33"/>
        <v>0</v>
      </c>
      <c r="BW35" s="581">
        <f t="shared" si="33"/>
        <v>0</v>
      </c>
      <c r="BX35" s="581">
        <f t="shared" si="33"/>
        <v>0</v>
      </c>
      <c r="BY35" s="581">
        <f t="shared" si="33"/>
        <v>0</v>
      </c>
      <c r="BZ35" s="581">
        <f t="shared" si="33"/>
        <v>0</v>
      </c>
      <c r="CA35" s="581">
        <f t="shared" si="33"/>
        <v>0</v>
      </c>
      <c r="CB35" s="581">
        <f t="shared" si="33"/>
        <v>0</v>
      </c>
      <c r="CC35" s="581">
        <f t="shared" si="33"/>
        <v>0</v>
      </c>
      <c r="CD35" s="581">
        <f t="shared" si="33"/>
        <v>0</v>
      </c>
      <c r="CE35" s="581">
        <f t="shared" si="33"/>
        <v>0</v>
      </c>
      <c r="CF35" s="581">
        <f t="shared" si="33"/>
        <v>0</v>
      </c>
      <c r="CG35" s="581">
        <f t="shared" si="33"/>
        <v>0</v>
      </c>
      <c r="CH35" s="581">
        <f t="shared" si="33"/>
        <v>0</v>
      </c>
      <c r="CI35" s="581">
        <f t="shared" si="33"/>
        <v>0</v>
      </c>
      <c r="CJ35" s="581">
        <f t="shared" si="33"/>
        <v>0</v>
      </c>
      <c r="CK35" s="581">
        <f t="shared" si="33"/>
        <v>0</v>
      </c>
      <c r="CL35" s="581">
        <f t="shared" si="33"/>
        <v>0</v>
      </c>
      <c r="CM35" s="581">
        <f t="shared" si="33"/>
        <v>0</v>
      </c>
      <c r="CN35" s="581">
        <f t="shared" si="33"/>
        <v>0</v>
      </c>
      <c r="CO35" s="581">
        <f t="shared" si="33"/>
        <v>0</v>
      </c>
      <c r="CP35" s="581">
        <f t="shared" si="33"/>
        <v>0</v>
      </c>
      <c r="CQ35" s="581">
        <f t="shared" si="33"/>
        <v>0</v>
      </c>
      <c r="CR35" s="581">
        <f t="shared" si="33"/>
        <v>0</v>
      </c>
      <c r="CS35" s="581">
        <f t="shared" si="33"/>
        <v>0</v>
      </c>
      <c r="CT35" s="581">
        <f t="shared" si="33"/>
        <v>0</v>
      </c>
      <c r="CU35" s="581">
        <f t="shared" si="33"/>
        <v>0</v>
      </c>
      <c r="CV35" s="581">
        <f t="shared" si="33"/>
        <v>0</v>
      </c>
      <c r="CW35" s="581">
        <f t="shared" si="33"/>
        <v>0</v>
      </c>
      <c r="CX35" s="581">
        <f t="shared" si="33"/>
        <v>0</v>
      </c>
      <c r="CY35" s="581">
        <f t="shared" si="33"/>
        <v>0</v>
      </c>
      <c r="CZ35" s="581">
        <f t="shared" si="33"/>
        <v>0</v>
      </c>
      <c r="DA35" s="581">
        <f t="shared" si="33"/>
        <v>0</v>
      </c>
      <c r="DB35" s="581">
        <f t="shared" si="33"/>
        <v>0</v>
      </c>
      <c r="DC35" s="581">
        <f t="shared" si="33"/>
        <v>0</v>
      </c>
    </row>
    <row r="36" spans="2:107" ht="15" customHeight="1" x14ac:dyDescent="0.35">
      <c r="B36" s="641"/>
      <c r="C36" s="43" t="s">
        <v>505</v>
      </c>
      <c r="D36" s="43"/>
      <c r="E36" s="44" t="s">
        <v>502</v>
      </c>
      <c r="F36" s="47" t="s">
        <v>595</v>
      </c>
      <c r="G36" s="50" t="s">
        <v>1702</v>
      </c>
      <c r="H36" s="581">
        <f t="shared" si="23"/>
        <v>0</v>
      </c>
      <c r="I36" s="581">
        <f t="shared" ref="I36:BT36" si="34">I16</f>
        <v>0</v>
      </c>
      <c r="J36" s="581">
        <f t="shared" si="34"/>
        <v>0</v>
      </c>
      <c r="K36" s="581">
        <f t="shared" si="34"/>
        <v>0</v>
      </c>
      <c r="L36" s="581">
        <f t="shared" si="34"/>
        <v>0</v>
      </c>
      <c r="M36" s="581">
        <f t="shared" si="34"/>
        <v>0</v>
      </c>
      <c r="N36" s="581">
        <f t="shared" si="34"/>
        <v>0</v>
      </c>
      <c r="O36" s="581">
        <f t="shared" si="34"/>
        <v>0</v>
      </c>
      <c r="P36" s="581">
        <f t="shared" si="34"/>
        <v>0</v>
      </c>
      <c r="Q36" s="581">
        <f t="shared" si="34"/>
        <v>0</v>
      </c>
      <c r="R36" s="581">
        <f t="shared" si="34"/>
        <v>0</v>
      </c>
      <c r="S36" s="581">
        <f t="shared" si="34"/>
        <v>0</v>
      </c>
      <c r="T36" s="581">
        <f t="shared" si="34"/>
        <v>0</v>
      </c>
      <c r="U36" s="581">
        <f t="shared" si="34"/>
        <v>0</v>
      </c>
      <c r="V36" s="581">
        <f t="shared" si="34"/>
        <v>0</v>
      </c>
      <c r="W36" s="581">
        <f t="shared" si="34"/>
        <v>0</v>
      </c>
      <c r="X36" s="581">
        <f t="shared" si="34"/>
        <v>0</v>
      </c>
      <c r="Y36" s="581">
        <f t="shared" si="34"/>
        <v>0</v>
      </c>
      <c r="Z36" s="581">
        <f t="shared" si="34"/>
        <v>0</v>
      </c>
      <c r="AA36" s="581">
        <f t="shared" si="34"/>
        <v>0</v>
      </c>
      <c r="AB36" s="581">
        <f t="shared" si="34"/>
        <v>0</v>
      </c>
      <c r="AC36" s="581">
        <f t="shared" si="34"/>
        <v>0</v>
      </c>
      <c r="AD36" s="581">
        <f t="shared" si="34"/>
        <v>0</v>
      </c>
      <c r="AE36" s="581">
        <f t="shared" si="34"/>
        <v>0</v>
      </c>
      <c r="AF36" s="581">
        <f t="shared" si="34"/>
        <v>0</v>
      </c>
      <c r="AG36" s="581">
        <f t="shared" si="34"/>
        <v>0</v>
      </c>
      <c r="AH36" s="581">
        <f t="shared" si="34"/>
        <v>0</v>
      </c>
      <c r="AI36" s="581">
        <f t="shared" si="34"/>
        <v>0</v>
      </c>
      <c r="AJ36" s="581">
        <f t="shared" si="34"/>
        <v>0</v>
      </c>
      <c r="AK36" s="581">
        <f t="shared" si="34"/>
        <v>0</v>
      </c>
      <c r="AL36" s="581">
        <f t="shared" si="34"/>
        <v>0</v>
      </c>
      <c r="AM36" s="581">
        <f t="shared" si="34"/>
        <v>0</v>
      </c>
      <c r="AN36" s="581">
        <f t="shared" si="34"/>
        <v>0</v>
      </c>
      <c r="AO36" s="581">
        <f t="shared" si="34"/>
        <v>0</v>
      </c>
      <c r="AP36" s="581">
        <f t="shared" si="34"/>
        <v>0</v>
      </c>
      <c r="AQ36" s="581">
        <f t="shared" si="34"/>
        <v>0</v>
      </c>
      <c r="AR36" s="581">
        <f t="shared" si="34"/>
        <v>0</v>
      </c>
      <c r="AS36" s="581">
        <f t="shared" si="34"/>
        <v>0</v>
      </c>
      <c r="AT36" s="581">
        <f t="shared" si="34"/>
        <v>0</v>
      </c>
      <c r="AU36" s="581">
        <f t="shared" si="34"/>
        <v>0</v>
      </c>
      <c r="AV36" s="581">
        <f t="shared" si="34"/>
        <v>0</v>
      </c>
      <c r="AW36" s="581">
        <f t="shared" si="34"/>
        <v>0</v>
      </c>
      <c r="AX36" s="581">
        <f t="shared" si="34"/>
        <v>0</v>
      </c>
      <c r="AY36" s="581">
        <f t="shared" si="34"/>
        <v>0</v>
      </c>
      <c r="AZ36" s="581">
        <f t="shared" si="34"/>
        <v>0</v>
      </c>
      <c r="BA36" s="581">
        <f t="shared" si="34"/>
        <v>0</v>
      </c>
      <c r="BB36" s="581">
        <f t="shared" si="34"/>
        <v>0</v>
      </c>
      <c r="BC36" s="581">
        <f t="shared" si="34"/>
        <v>0</v>
      </c>
      <c r="BD36" s="581">
        <f t="shared" si="34"/>
        <v>0</v>
      </c>
      <c r="BE36" s="581">
        <f t="shared" si="34"/>
        <v>0</v>
      </c>
      <c r="BF36" s="581">
        <f t="shared" si="34"/>
        <v>0</v>
      </c>
      <c r="BG36" s="581">
        <f t="shared" si="34"/>
        <v>0</v>
      </c>
      <c r="BH36" s="581">
        <f t="shared" si="34"/>
        <v>0</v>
      </c>
      <c r="BI36" s="581">
        <f t="shared" si="34"/>
        <v>0</v>
      </c>
      <c r="BJ36" s="581">
        <f t="shared" si="34"/>
        <v>0</v>
      </c>
      <c r="BK36" s="581">
        <f t="shared" si="34"/>
        <v>0</v>
      </c>
      <c r="BL36" s="581">
        <f t="shared" si="34"/>
        <v>0</v>
      </c>
      <c r="BM36" s="581">
        <f t="shared" si="34"/>
        <v>0</v>
      </c>
      <c r="BN36" s="581">
        <f t="shared" si="34"/>
        <v>0</v>
      </c>
      <c r="BO36" s="581">
        <f t="shared" si="34"/>
        <v>0</v>
      </c>
      <c r="BP36" s="581">
        <f t="shared" si="34"/>
        <v>0</v>
      </c>
      <c r="BQ36" s="581">
        <f t="shared" si="34"/>
        <v>0</v>
      </c>
      <c r="BR36" s="581">
        <f t="shared" si="34"/>
        <v>0</v>
      </c>
      <c r="BS36" s="581">
        <f t="shared" si="34"/>
        <v>0</v>
      </c>
      <c r="BT36" s="581">
        <f t="shared" si="34"/>
        <v>0</v>
      </c>
      <c r="BU36" s="581">
        <f t="shared" ref="BU36:DC36" si="35">BU16</f>
        <v>0</v>
      </c>
      <c r="BV36" s="581">
        <f t="shared" si="35"/>
        <v>0</v>
      </c>
      <c r="BW36" s="581">
        <f t="shared" si="35"/>
        <v>0</v>
      </c>
      <c r="BX36" s="581">
        <f t="shared" si="35"/>
        <v>0</v>
      </c>
      <c r="BY36" s="581">
        <f t="shared" si="35"/>
        <v>0</v>
      </c>
      <c r="BZ36" s="581">
        <f t="shared" si="35"/>
        <v>0</v>
      </c>
      <c r="CA36" s="581">
        <f t="shared" si="35"/>
        <v>0</v>
      </c>
      <c r="CB36" s="581">
        <f t="shared" si="35"/>
        <v>0</v>
      </c>
      <c r="CC36" s="581">
        <f t="shared" si="35"/>
        <v>0</v>
      </c>
      <c r="CD36" s="581">
        <f t="shared" si="35"/>
        <v>0</v>
      </c>
      <c r="CE36" s="581">
        <f t="shared" si="35"/>
        <v>0</v>
      </c>
      <c r="CF36" s="581">
        <f t="shared" si="35"/>
        <v>0</v>
      </c>
      <c r="CG36" s="581">
        <f t="shared" si="35"/>
        <v>0</v>
      </c>
      <c r="CH36" s="581">
        <f t="shared" si="35"/>
        <v>0</v>
      </c>
      <c r="CI36" s="581">
        <f t="shared" si="35"/>
        <v>0</v>
      </c>
      <c r="CJ36" s="581">
        <f t="shared" si="35"/>
        <v>0</v>
      </c>
      <c r="CK36" s="581">
        <f t="shared" si="35"/>
        <v>0</v>
      </c>
      <c r="CL36" s="581">
        <f t="shared" si="35"/>
        <v>0</v>
      </c>
      <c r="CM36" s="581">
        <f t="shared" si="35"/>
        <v>0</v>
      </c>
      <c r="CN36" s="581">
        <f t="shared" si="35"/>
        <v>0</v>
      </c>
      <c r="CO36" s="581">
        <f t="shared" si="35"/>
        <v>0</v>
      </c>
      <c r="CP36" s="581">
        <f t="shared" si="35"/>
        <v>0</v>
      </c>
      <c r="CQ36" s="581">
        <f t="shared" si="35"/>
        <v>0</v>
      </c>
      <c r="CR36" s="581">
        <f t="shared" si="35"/>
        <v>0</v>
      </c>
      <c r="CS36" s="581">
        <f t="shared" si="35"/>
        <v>0</v>
      </c>
      <c r="CT36" s="581">
        <f t="shared" si="35"/>
        <v>0</v>
      </c>
      <c r="CU36" s="581">
        <f t="shared" si="35"/>
        <v>0</v>
      </c>
      <c r="CV36" s="581">
        <f t="shared" si="35"/>
        <v>0</v>
      </c>
      <c r="CW36" s="581">
        <f t="shared" si="35"/>
        <v>0</v>
      </c>
      <c r="CX36" s="581">
        <f t="shared" si="35"/>
        <v>0</v>
      </c>
      <c r="CY36" s="581">
        <f t="shared" si="35"/>
        <v>0</v>
      </c>
      <c r="CZ36" s="581">
        <f t="shared" si="35"/>
        <v>0</v>
      </c>
      <c r="DA36" s="581">
        <f t="shared" si="35"/>
        <v>0</v>
      </c>
      <c r="DB36" s="581">
        <f t="shared" si="35"/>
        <v>0</v>
      </c>
      <c r="DC36" s="581">
        <f t="shared" si="35"/>
        <v>0</v>
      </c>
    </row>
    <row r="37" spans="2:107" ht="15" customHeight="1" x14ac:dyDescent="0.35">
      <c r="B37" s="641"/>
      <c r="C37" s="43" t="s">
        <v>166</v>
      </c>
      <c r="D37" s="43"/>
      <c r="E37" s="46" t="s">
        <v>1</v>
      </c>
      <c r="F37" s="47" t="s">
        <v>461</v>
      </c>
      <c r="G37" s="48">
        <f>SUM(H37:DC37)</f>
        <v>0</v>
      </c>
      <c r="H37" s="581">
        <f>H30*((H34*24*H35*H36)/792)</f>
        <v>0</v>
      </c>
      <c r="I37" s="581">
        <f t="shared" ref="I37:J37" si="36">I30*((I34*24*I35*I36)/792)</f>
        <v>0</v>
      </c>
      <c r="J37" s="581">
        <f t="shared" si="36"/>
        <v>0</v>
      </c>
      <c r="K37" s="581">
        <f t="shared" ref="K37:BT37" si="37">K30*((K34*K35*K36)/792)</f>
        <v>0</v>
      </c>
      <c r="L37" s="581">
        <f t="shared" si="37"/>
        <v>0</v>
      </c>
      <c r="M37" s="581">
        <f t="shared" si="37"/>
        <v>0</v>
      </c>
      <c r="N37" s="581">
        <f t="shared" si="37"/>
        <v>0</v>
      </c>
      <c r="O37" s="581">
        <f t="shared" si="37"/>
        <v>0</v>
      </c>
      <c r="P37" s="581">
        <f t="shared" si="37"/>
        <v>0</v>
      </c>
      <c r="Q37" s="581">
        <f t="shared" si="37"/>
        <v>0</v>
      </c>
      <c r="R37" s="581">
        <f t="shared" si="37"/>
        <v>0</v>
      </c>
      <c r="S37" s="581">
        <f t="shared" si="37"/>
        <v>0</v>
      </c>
      <c r="T37" s="581">
        <f t="shared" si="37"/>
        <v>0</v>
      </c>
      <c r="U37" s="581">
        <f t="shared" si="37"/>
        <v>0</v>
      </c>
      <c r="V37" s="581">
        <f t="shared" si="37"/>
        <v>0</v>
      </c>
      <c r="W37" s="581">
        <f t="shared" si="37"/>
        <v>0</v>
      </c>
      <c r="X37" s="581">
        <f t="shared" si="37"/>
        <v>0</v>
      </c>
      <c r="Y37" s="581">
        <f t="shared" si="37"/>
        <v>0</v>
      </c>
      <c r="Z37" s="581">
        <f t="shared" si="37"/>
        <v>0</v>
      </c>
      <c r="AA37" s="581">
        <f t="shared" si="37"/>
        <v>0</v>
      </c>
      <c r="AB37" s="581">
        <f t="shared" si="37"/>
        <v>0</v>
      </c>
      <c r="AC37" s="581">
        <f t="shared" si="37"/>
        <v>0</v>
      </c>
      <c r="AD37" s="581">
        <f t="shared" si="37"/>
        <v>0</v>
      </c>
      <c r="AE37" s="581">
        <f t="shared" si="37"/>
        <v>0</v>
      </c>
      <c r="AF37" s="581">
        <f t="shared" si="37"/>
        <v>0</v>
      </c>
      <c r="AG37" s="581">
        <f t="shared" si="37"/>
        <v>0</v>
      </c>
      <c r="AH37" s="581">
        <f t="shared" si="37"/>
        <v>0</v>
      </c>
      <c r="AI37" s="581">
        <f t="shared" si="37"/>
        <v>0</v>
      </c>
      <c r="AJ37" s="581">
        <f t="shared" si="37"/>
        <v>0</v>
      </c>
      <c r="AK37" s="581">
        <f t="shared" si="37"/>
        <v>0</v>
      </c>
      <c r="AL37" s="581">
        <f t="shared" si="37"/>
        <v>0</v>
      </c>
      <c r="AM37" s="581">
        <f t="shared" si="37"/>
        <v>0</v>
      </c>
      <c r="AN37" s="581">
        <f t="shared" si="37"/>
        <v>0</v>
      </c>
      <c r="AO37" s="581">
        <f t="shared" si="37"/>
        <v>0</v>
      </c>
      <c r="AP37" s="581">
        <f t="shared" si="37"/>
        <v>0</v>
      </c>
      <c r="AQ37" s="581">
        <f t="shared" si="37"/>
        <v>0</v>
      </c>
      <c r="AR37" s="581">
        <f t="shared" si="37"/>
        <v>0</v>
      </c>
      <c r="AS37" s="581">
        <f t="shared" si="37"/>
        <v>0</v>
      </c>
      <c r="AT37" s="581">
        <f t="shared" si="37"/>
        <v>0</v>
      </c>
      <c r="AU37" s="581">
        <f t="shared" si="37"/>
        <v>0</v>
      </c>
      <c r="AV37" s="581">
        <f t="shared" si="37"/>
        <v>0</v>
      </c>
      <c r="AW37" s="581">
        <f t="shared" si="37"/>
        <v>0</v>
      </c>
      <c r="AX37" s="581">
        <f t="shared" si="37"/>
        <v>0</v>
      </c>
      <c r="AY37" s="581">
        <f t="shared" si="37"/>
        <v>0</v>
      </c>
      <c r="AZ37" s="581">
        <f t="shared" si="37"/>
        <v>0</v>
      </c>
      <c r="BA37" s="581">
        <f t="shared" si="37"/>
        <v>0</v>
      </c>
      <c r="BB37" s="581">
        <f t="shared" si="37"/>
        <v>0</v>
      </c>
      <c r="BC37" s="581">
        <f t="shared" si="37"/>
        <v>0</v>
      </c>
      <c r="BD37" s="581">
        <f t="shared" si="37"/>
        <v>0</v>
      </c>
      <c r="BE37" s="581">
        <f t="shared" si="37"/>
        <v>0</v>
      </c>
      <c r="BF37" s="581">
        <f t="shared" si="37"/>
        <v>0</v>
      </c>
      <c r="BG37" s="581">
        <f t="shared" si="37"/>
        <v>0</v>
      </c>
      <c r="BH37" s="581">
        <f t="shared" si="37"/>
        <v>0</v>
      </c>
      <c r="BI37" s="581">
        <f t="shared" si="37"/>
        <v>0</v>
      </c>
      <c r="BJ37" s="581">
        <f t="shared" si="37"/>
        <v>0</v>
      </c>
      <c r="BK37" s="581">
        <f t="shared" si="37"/>
        <v>0</v>
      </c>
      <c r="BL37" s="581">
        <f t="shared" si="37"/>
        <v>0</v>
      </c>
      <c r="BM37" s="581">
        <f t="shared" si="37"/>
        <v>0</v>
      </c>
      <c r="BN37" s="581">
        <f t="shared" si="37"/>
        <v>0</v>
      </c>
      <c r="BO37" s="581">
        <f t="shared" si="37"/>
        <v>0</v>
      </c>
      <c r="BP37" s="581">
        <f t="shared" si="37"/>
        <v>0</v>
      </c>
      <c r="BQ37" s="581">
        <f t="shared" si="37"/>
        <v>0</v>
      </c>
      <c r="BR37" s="581">
        <f t="shared" si="37"/>
        <v>0</v>
      </c>
      <c r="BS37" s="581">
        <f t="shared" si="37"/>
        <v>0</v>
      </c>
      <c r="BT37" s="581">
        <f t="shared" si="37"/>
        <v>0</v>
      </c>
      <c r="BU37" s="581">
        <f t="shared" ref="BU37:DC37" si="38">BU30*((BU34*BU35*BU36)/792)</f>
        <v>0</v>
      </c>
      <c r="BV37" s="581">
        <f t="shared" si="38"/>
        <v>0</v>
      </c>
      <c r="BW37" s="581">
        <f t="shared" si="38"/>
        <v>0</v>
      </c>
      <c r="BX37" s="581">
        <f t="shared" si="38"/>
        <v>0</v>
      </c>
      <c r="BY37" s="581">
        <f t="shared" si="38"/>
        <v>0</v>
      </c>
      <c r="BZ37" s="581">
        <f t="shared" si="38"/>
        <v>0</v>
      </c>
      <c r="CA37" s="581">
        <f t="shared" si="38"/>
        <v>0</v>
      </c>
      <c r="CB37" s="581">
        <f t="shared" si="38"/>
        <v>0</v>
      </c>
      <c r="CC37" s="581">
        <f t="shared" si="38"/>
        <v>0</v>
      </c>
      <c r="CD37" s="581">
        <f t="shared" si="38"/>
        <v>0</v>
      </c>
      <c r="CE37" s="581">
        <f t="shared" si="38"/>
        <v>0</v>
      </c>
      <c r="CF37" s="581">
        <f t="shared" si="38"/>
        <v>0</v>
      </c>
      <c r="CG37" s="581">
        <f t="shared" si="38"/>
        <v>0</v>
      </c>
      <c r="CH37" s="581">
        <f t="shared" si="38"/>
        <v>0</v>
      </c>
      <c r="CI37" s="581">
        <f t="shared" si="38"/>
        <v>0</v>
      </c>
      <c r="CJ37" s="581">
        <f t="shared" si="38"/>
        <v>0</v>
      </c>
      <c r="CK37" s="581">
        <f t="shared" si="38"/>
        <v>0</v>
      </c>
      <c r="CL37" s="581">
        <f t="shared" si="38"/>
        <v>0</v>
      </c>
      <c r="CM37" s="581">
        <f t="shared" si="38"/>
        <v>0</v>
      </c>
      <c r="CN37" s="581">
        <f t="shared" si="38"/>
        <v>0</v>
      </c>
      <c r="CO37" s="581">
        <f t="shared" si="38"/>
        <v>0</v>
      </c>
      <c r="CP37" s="581">
        <f t="shared" si="38"/>
        <v>0</v>
      </c>
      <c r="CQ37" s="581">
        <f t="shared" si="38"/>
        <v>0</v>
      </c>
      <c r="CR37" s="581">
        <f t="shared" si="38"/>
        <v>0</v>
      </c>
      <c r="CS37" s="581">
        <f t="shared" si="38"/>
        <v>0</v>
      </c>
      <c r="CT37" s="581">
        <f t="shared" si="38"/>
        <v>0</v>
      </c>
      <c r="CU37" s="581">
        <f t="shared" si="38"/>
        <v>0</v>
      </c>
      <c r="CV37" s="581">
        <f t="shared" si="38"/>
        <v>0</v>
      </c>
      <c r="CW37" s="581">
        <f t="shared" si="38"/>
        <v>0</v>
      </c>
      <c r="CX37" s="581">
        <f t="shared" si="38"/>
        <v>0</v>
      </c>
      <c r="CY37" s="581">
        <f t="shared" si="38"/>
        <v>0</v>
      </c>
      <c r="CZ37" s="581">
        <f t="shared" si="38"/>
        <v>0</v>
      </c>
      <c r="DA37" s="581">
        <f t="shared" si="38"/>
        <v>0</v>
      </c>
      <c r="DB37" s="581">
        <f t="shared" si="38"/>
        <v>0</v>
      </c>
      <c r="DC37" s="581">
        <f t="shared" si="38"/>
        <v>0</v>
      </c>
    </row>
    <row r="38" spans="2:107" ht="15" customHeight="1" x14ac:dyDescent="0.35">
      <c r="B38" s="554">
        <v>16</v>
      </c>
      <c r="C38" s="43" t="s">
        <v>25</v>
      </c>
      <c r="D38" s="43"/>
      <c r="E38" s="46"/>
      <c r="F38" s="47" t="s">
        <v>36</v>
      </c>
      <c r="G38" s="50" t="str">
        <f>IF(OR(LARGE(H38:DC38,1)&gt;1,SMALL(H38:DC38,1)&lt;0),"ERRO","")</f>
        <v/>
      </c>
      <c r="H38" s="53">
        <f>IF(H30=0,0,H37/H30)</f>
        <v>0</v>
      </c>
      <c r="I38" s="53">
        <f t="shared" ref="I38:BT38" si="39">IF(I30=0,0,I37/I30)</f>
        <v>0</v>
      </c>
      <c r="J38" s="53">
        <f t="shared" si="39"/>
        <v>0</v>
      </c>
      <c r="K38" s="53">
        <f t="shared" si="39"/>
        <v>0</v>
      </c>
      <c r="L38" s="53">
        <f t="shared" si="39"/>
        <v>0</v>
      </c>
      <c r="M38" s="53">
        <f t="shared" si="39"/>
        <v>0</v>
      </c>
      <c r="N38" s="53">
        <f t="shared" si="39"/>
        <v>0</v>
      </c>
      <c r="O38" s="53">
        <f t="shared" si="39"/>
        <v>0</v>
      </c>
      <c r="P38" s="53">
        <f t="shared" si="39"/>
        <v>0</v>
      </c>
      <c r="Q38" s="53">
        <f t="shared" si="39"/>
        <v>0</v>
      </c>
      <c r="R38" s="53">
        <f t="shared" si="39"/>
        <v>0</v>
      </c>
      <c r="S38" s="53">
        <f t="shared" si="39"/>
        <v>0</v>
      </c>
      <c r="T38" s="53">
        <f t="shared" si="39"/>
        <v>0</v>
      </c>
      <c r="U38" s="53">
        <f t="shared" si="39"/>
        <v>0</v>
      </c>
      <c r="V38" s="53">
        <f t="shared" si="39"/>
        <v>0</v>
      </c>
      <c r="W38" s="53">
        <f t="shared" si="39"/>
        <v>0</v>
      </c>
      <c r="X38" s="53">
        <f t="shared" si="39"/>
        <v>0</v>
      </c>
      <c r="Y38" s="53">
        <f t="shared" si="39"/>
        <v>0</v>
      </c>
      <c r="Z38" s="53">
        <f t="shared" si="39"/>
        <v>0</v>
      </c>
      <c r="AA38" s="53">
        <f t="shared" si="39"/>
        <v>0</v>
      </c>
      <c r="AB38" s="53">
        <f t="shared" si="39"/>
        <v>0</v>
      </c>
      <c r="AC38" s="53">
        <f t="shared" si="39"/>
        <v>0</v>
      </c>
      <c r="AD38" s="53">
        <f t="shared" si="39"/>
        <v>0</v>
      </c>
      <c r="AE38" s="53">
        <f t="shared" si="39"/>
        <v>0</v>
      </c>
      <c r="AF38" s="53">
        <f t="shared" si="39"/>
        <v>0</v>
      </c>
      <c r="AG38" s="53">
        <f t="shared" si="39"/>
        <v>0</v>
      </c>
      <c r="AH38" s="53">
        <f t="shared" si="39"/>
        <v>0</v>
      </c>
      <c r="AI38" s="53">
        <f t="shared" si="39"/>
        <v>0</v>
      </c>
      <c r="AJ38" s="53">
        <f t="shared" si="39"/>
        <v>0</v>
      </c>
      <c r="AK38" s="53">
        <f t="shared" si="39"/>
        <v>0</v>
      </c>
      <c r="AL38" s="53">
        <f t="shared" si="39"/>
        <v>0</v>
      </c>
      <c r="AM38" s="53">
        <f t="shared" si="39"/>
        <v>0</v>
      </c>
      <c r="AN38" s="53">
        <f t="shared" si="39"/>
        <v>0</v>
      </c>
      <c r="AO38" s="53">
        <f t="shared" si="39"/>
        <v>0</v>
      </c>
      <c r="AP38" s="53">
        <f t="shared" si="39"/>
        <v>0</v>
      </c>
      <c r="AQ38" s="53">
        <f t="shared" si="39"/>
        <v>0</v>
      </c>
      <c r="AR38" s="53">
        <f t="shared" si="39"/>
        <v>0</v>
      </c>
      <c r="AS38" s="53">
        <f t="shared" si="39"/>
        <v>0</v>
      </c>
      <c r="AT38" s="53">
        <f t="shared" si="39"/>
        <v>0</v>
      </c>
      <c r="AU38" s="53">
        <f t="shared" si="39"/>
        <v>0</v>
      </c>
      <c r="AV38" s="53">
        <f t="shared" si="39"/>
        <v>0</v>
      </c>
      <c r="AW38" s="53">
        <f t="shared" si="39"/>
        <v>0</v>
      </c>
      <c r="AX38" s="53">
        <f t="shared" si="39"/>
        <v>0</v>
      </c>
      <c r="AY38" s="53">
        <f t="shared" si="39"/>
        <v>0</v>
      </c>
      <c r="AZ38" s="53">
        <f t="shared" si="39"/>
        <v>0</v>
      </c>
      <c r="BA38" s="53">
        <f t="shared" si="39"/>
        <v>0</v>
      </c>
      <c r="BB38" s="53">
        <f t="shared" si="39"/>
        <v>0</v>
      </c>
      <c r="BC38" s="53">
        <f t="shared" si="39"/>
        <v>0</v>
      </c>
      <c r="BD38" s="53">
        <f t="shared" si="39"/>
        <v>0</v>
      </c>
      <c r="BE38" s="53">
        <f t="shared" si="39"/>
        <v>0</v>
      </c>
      <c r="BF38" s="53">
        <f t="shared" si="39"/>
        <v>0</v>
      </c>
      <c r="BG38" s="53">
        <f t="shared" si="39"/>
        <v>0</v>
      </c>
      <c r="BH38" s="53">
        <f t="shared" si="39"/>
        <v>0</v>
      </c>
      <c r="BI38" s="53">
        <f t="shared" si="39"/>
        <v>0</v>
      </c>
      <c r="BJ38" s="53">
        <f t="shared" si="39"/>
        <v>0</v>
      </c>
      <c r="BK38" s="53">
        <f t="shared" si="39"/>
        <v>0</v>
      </c>
      <c r="BL38" s="53">
        <f t="shared" si="39"/>
        <v>0</v>
      </c>
      <c r="BM38" s="53">
        <f t="shared" si="39"/>
        <v>0</v>
      </c>
      <c r="BN38" s="53">
        <f t="shared" si="39"/>
        <v>0</v>
      </c>
      <c r="BO38" s="53">
        <f t="shared" si="39"/>
        <v>0</v>
      </c>
      <c r="BP38" s="53">
        <f t="shared" si="39"/>
        <v>0</v>
      </c>
      <c r="BQ38" s="53">
        <f t="shared" si="39"/>
        <v>0</v>
      </c>
      <c r="BR38" s="53">
        <f t="shared" si="39"/>
        <v>0</v>
      </c>
      <c r="BS38" s="53">
        <f t="shared" si="39"/>
        <v>0</v>
      </c>
      <c r="BT38" s="53">
        <f t="shared" si="39"/>
        <v>0</v>
      </c>
      <c r="BU38" s="53">
        <f t="shared" ref="BU38:DC38" si="40">IF(BU30=0,0,BU37/BU30)</f>
        <v>0</v>
      </c>
      <c r="BV38" s="53">
        <f t="shared" si="40"/>
        <v>0</v>
      </c>
      <c r="BW38" s="53">
        <f t="shared" si="40"/>
        <v>0</v>
      </c>
      <c r="BX38" s="53">
        <f t="shared" si="40"/>
        <v>0</v>
      </c>
      <c r="BY38" s="53">
        <f t="shared" si="40"/>
        <v>0</v>
      </c>
      <c r="BZ38" s="53">
        <f t="shared" si="40"/>
        <v>0</v>
      </c>
      <c r="CA38" s="53">
        <f t="shared" si="40"/>
        <v>0</v>
      </c>
      <c r="CB38" s="53">
        <f t="shared" si="40"/>
        <v>0</v>
      </c>
      <c r="CC38" s="53">
        <f t="shared" si="40"/>
        <v>0</v>
      </c>
      <c r="CD38" s="53">
        <f t="shared" si="40"/>
        <v>0</v>
      </c>
      <c r="CE38" s="53">
        <f t="shared" si="40"/>
        <v>0</v>
      </c>
      <c r="CF38" s="53">
        <f t="shared" si="40"/>
        <v>0</v>
      </c>
      <c r="CG38" s="53">
        <f t="shared" si="40"/>
        <v>0</v>
      </c>
      <c r="CH38" s="53">
        <f t="shared" si="40"/>
        <v>0</v>
      </c>
      <c r="CI38" s="53">
        <f t="shared" si="40"/>
        <v>0</v>
      </c>
      <c r="CJ38" s="53">
        <f t="shared" si="40"/>
        <v>0</v>
      </c>
      <c r="CK38" s="53">
        <f t="shared" si="40"/>
        <v>0</v>
      </c>
      <c r="CL38" s="53">
        <f t="shared" si="40"/>
        <v>0</v>
      </c>
      <c r="CM38" s="53">
        <f t="shared" si="40"/>
        <v>0</v>
      </c>
      <c r="CN38" s="53">
        <f t="shared" si="40"/>
        <v>0</v>
      </c>
      <c r="CO38" s="53">
        <f t="shared" si="40"/>
        <v>0</v>
      </c>
      <c r="CP38" s="53">
        <f t="shared" si="40"/>
        <v>0</v>
      </c>
      <c r="CQ38" s="53">
        <f t="shared" si="40"/>
        <v>0</v>
      </c>
      <c r="CR38" s="53">
        <f t="shared" si="40"/>
        <v>0</v>
      </c>
      <c r="CS38" s="53">
        <f t="shared" si="40"/>
        <v>0</v>
      </c>
      <c r="CT38" s="53">
        <f t="shared" si="40"/>
        <v>0</v>
      </c>
      <c r="CU38" s="53">
        <f t="shared" si="40"/>
        <v>0</v>
      </c>
      <c r="CV38" s="53">
        <f t="shared" si="40"/>
        <v>0</v>
      </c>
      <c r="CW38" s="53">
        <f t="shared" si="40"/>
        <v>0</v>
      </c>
      <c r="CX38" s="53">
        <f t="shared" si="40"/>
        <v>0</v>
      </c>
      <c r="CY38" s="53">
        <f t="shared" si="40"/>
        <v>0</v>
      </c>
      <c r="CZ38" s="53">
        <f t="shared" si="40"/>
        <v>0</v>
      </c>
      <c r="DA38" s="53">
        <f t="shared" si="40"/>
        <v>0</v>
      </c>
      <c r="DB38" s="53">
        <f t="shared" si="40"/>
        <v>0</v>
      </c>
      <c r="DC38" s="53">
        <f t="shared" si="40"/>
        <v>0</v>
      </c>
    </row>
    <row r="39" spans="2:107" ht="15" customHeight="1" x14ac:dyDescent="0.35">
      <c r="B39" s="38">
        <v>17</v>
      </c>
      <c r="C39" s="43" t="s">
        <v>26</v>
      </c>
      <c r="D39" s="43"/>
      <c r="E39" s="46" t="s">
        <v>0</v>
      </c>
      <c r="F39" s="47" t="s">
        <v>460</v>
      </c>
      <c r="G39" s="577">
        <f>SUM(H39:DC39)</f>
        <v>0</v>
      </c>
      <c r="H39" s="53">
        <f>(H30*H33)/1000</f>
        <v>0</v>
      </c>
      <c r="I39" s="53">
        <f t="shared" ref="I39:BT39" si="41">(I30*I33)/1000</f>
        <v>0</v>
      </c>
      <c r="J39" s="53">
        <f t="shared" si="41"/>
        <v>0</v>
      </c>
      <c r="K39" s="53">
        <f t="shared" si="41"/>
        <v>0</v>
      </c>
      <c r="L39" s="53">
        <f t="shared" si="41"/>
        <v>0</v>
      </c>
      <c r="M39" s="53">
        <f t="shared" si="41"/>
        <v>0</v>
      </c>
      <c r="N39" s="53">
        <f t="shared" si="41"/>
        <v>0</v>
      </c>
      <c r="O39" s="53">
        <f t="shared" si="41"/>
        <v>0</v>
      </c>
      <c r="P39" s="53">
        <f t="shared" si="41"/>
        <v>0</v>
      </c>
      <c r="Q39" s="53">
        <f t="shared" si="41"/>
        <v>0</v>
      </c>
      <c r="R39" s="53">
        <f t="shared" si="41"/>
        <v>0</v>
      </c>
      <c r="S39" s="53">
        <f t="shared" si="41"/>
        <v>0</v>
      </c>
      <c r="T39" s="53">
        <f t="shared" si="41"/>
        <v>0</v>
      </c>
      <c r="U39" s="53">
        <f t="shared" si="41"/>
        <v>0</v>
      </c>
      <c r="V39" s="53">
        <f t="shared" si="41"/>
        <v>0</v>
      </c>
      <c r="W39" s="53">
        <f t="shared" si="41"/>
        <v>0</v>
      </c>
      <c r="X39" s="53">
        <f t="shared" si="41"/>
        <v>0</v>
      </c>
      <c r="Y39" s="53">
        <f t="shared" si="41"/>
        <v>0</v>
      </c>
      <c r="Z39" s="53">
        <f t="shared" si="41"/>
        <v>0</v>
      </c>
      <c r="AA39" s="53">
        <f t="shared" si="41"/>
        <v>0</v>
      </c>
      <c r="AB39" s="53">
        <f t="shared" si="41"/>
        <v>0</v>
      </c>
      <c r="AC39" s="53">
        <f t="shared" si="41"/>
        <v>0</v>
      </c>
      <c r="AD39" s="53">
        <f t="shared" si="41"/>
        <v>0</v>
      </c>
      <c r="AE39" s="53">
        <f t="shared" si="41"/>
        <v>0</v>
      </c>
      <c r="AF39" s="53">
        <f t="shared" si="41"/>
        <v>0</v>
      </c>
      <c r="AG39" s="53">
        <f t="shared" si="41"/>
        <v>0</v>
      </c>
      <c r="AH39" s="53">
        <f t="shared" si="41"/>
        <v>0</v>
      </c>
      <c r="AI39" s="53">
        <f t="shared" si="41"/>
        <v>0</v>
      </c>
      <c r="AJ39" s="53">
        <f t="shared" si="41"/>
        <v>0</v>
      </c>
      <c r="AK39" s="53">
        <f t="shared" si="41"/>
        <v>0</v>
      </c>
      <c r="AL39" s="53">
        <f t="shared" si="41"/>
        <v>0</v>
      </c>
      <c r="AM39" s="53">
        <f t="shared" si="41"/>
        <v>0</v>
      </c>
      <c r="AN39" s="53">
        <f t="shared" si="41"/>
        <v>0</v>
      </c>
      <c r="AO39" s="53">
        <f t="shared" si="41"/>
        <v>0</v>
      </c>
      <c r="AP39" s="53">
        <f t="shared" si="41"/>
        <v>0</v>
      </c>
      <c r="AQ39" s="53">
        <f t="shared" si="41"/>
        <v>0</v>
      </c>
      <c r="AR39" s="53">
        <f t="shared" si="41"/>
        <v>0</v>
      </c>
      <c r="AS39" s="53">
        <f t="shared" si="41"/>
        <v>0</v>
      </c>
      <c r="AT39" s="53">
        <f t="shared" si="41"/>
        <v>0</v>
      </c>
      <c r="AU39" s="53">
        <f t="shared" si="41"/>
        <v>0</v>
      </c>
      <c r="AV39" s="53">
        <f t="shared" si="41"/>
        <v>0</v>
      </c>
      <c r="AW39" s="53">
        <f t="shared" si="41"/>
        <v>0</v>
      </c>
      <c r="AX39" s="53">
        <f t="shared" si="41"/>
        <v>0</v>
      </c>
      <c r="AY39" s="53">
        <f t="shared" si="41"/>
        <v>0</v>
      </c>
      <c r="AZ39" s="53">
        <f t="shared" si="41"/>
        <v>0</v>
      </c>
      <c r="BA39" s="53">
        <f t="shared" si="41"/>
        <v>0</v>
      </c>
      <c r="BB39" s="53">
        <f t="shared" si="41"/>
        <v>0</v>
      </c>
      <c r="BC39" s="53">
        <f t="shared" si="41"/>
        <v>0</v>
      </c>
      <c r="BD39" s="53">
        <f t="shared" si="41"/>
        <v>0</v>
      </c>
      <c r="BE39" s="53">
        <f t="shared" si="41"/>
        <v>0</v>
      </c>
      <c r="BF39" s="53">
        <f t="shared" si="41"/>
        <v>0</v>
      </c>
      <c r="BG39" s="53">
        <f t="shared" si="41"/>
        <v>0</v>
      </c>
      <c r="BH39" s="53">
        <f t="shared" si="41"/>
        <v>0</v>
      </c>
      <c r="BI39" s="53">
        <f t="shared" si="41"/>
        <v>0</v>
      </c>
      <c r="BJ39" s="53">
        <f t="shared" si="41"/>
        <v>0</v>
      </c>
      <c r="BK39" s="53">
        <f t="shared" si="41"/>
        <v>0</v>
      </c>
      <c r="BL39" s="53">
        <f t="shared" si="41"/>
        <v>0</v>
      </c>
      <c r="BM39" s="53">
        <f t="shared" si="41"/>
        <v>0</v>
      </c>
      <c r="BN39" s="53">
        <f t="shared" si="41"/>
        <v>0</v>
      </c>
      <c r="BO39" s="53">
        <f t="shared" si="41"/>
        <v>0</v>
      </c>
      <c r="BP39" s="53">
        <f t="shared" si="41"/>
        <v>0</v>
      </c>
      <c r="BQ39" s="53">
        <f t="shared" si="41"/>
        <v>0</v>
      </c>
      <c r="BR39" s="53">
        <f t="shared" si="41"/>
        <v>0</v>
      </c>
      <c r="BS39" s="53">
        <f t="shared" si="41"/>
        <v>0</v>
      </c>
      <c r="BT39" s="53">
        <f t="shared" si="41"/>
        <v>0</v>
      </c>
      <c r="BU39" s="53">
        <f t="shared" ref="BU39:DC39" si="42">(BU30*BU33)/1000</f>
        <v>0</v>
      </c>
      <c r="BV39" s="53">
        <f t="shared" si="42"/>
        <v>0</v>
      </c>
      <c r="BW39" s="53">
        <f t="shared" si="42"/>
        <v>0</v>
      </c>
      <c r="BX39" s="53">
        <f t="shared" si="42"/>
        <v>0</v>
      </c>
      <c r="BY39" s="53">
        <f t="shared" si="42"/>
        <v>0</v>
      </c>
      <c r="BZ39" s="53">
        <f t="shared" si="42"/>
        <v>0</v>
      </c>
      <c r="CA39" s="53">
        <f t="shared" si="42"/>
        <v>0</v>
      </c>
      <c r="CB39" s="53">
        <f t="shared" si="42"/>
        <v>0</v>
      </c>
      <c r="CC39" s="53">
        <f t="shared" si="42"/>
        <v>0</v>
      </c>
      <c r="CD39" s="53">
        <f t="shared" si="42"/>
        <v>0</v>
      </c>
      <c r="CE39" s="53">
        <f t="shared" si="42"/>
        <v>0</v>
      </c>
      <c r="CF39" s="53">
        <f t="shared" si="42"/>
        <v>0</v>
      </c>
      <c r="CG39" s="53">
        <f t="shared" si="42"/>
        <v>0</v>
      </c>
      <c r="CH39" s="53">
        <f t="shared" si="42"/>
        <v>0</v>
      </c>
      <c r="CI39" s="53">
        <f t="shared" si="42"/>
        <v>0</v>
      </c>
      <c r="CJ39" s="53">
        <f t="shared" si="42"/>
        <v>0</v>
      </c>
      <c r="CK39" s="53">
        <f t="shared" si="42"/>
        <v>0</v>
      </c>
      <c r="CL39" s="53">
        <f t="shared" si="42"/>
        <v>0</v>
      </c>
      <c r="CM39" s="53">
        <f t="shared" si="42"/>
        <v>0</v>
      </c>
      <c r="CN39" s="53">
        <f t="shared" si="42"/>
        <v>0</v>
      </c>
      <c r="CO39" s="53">
        <f t="shared" si="42"/>
        <v>0</v>
      </c>
      <c r="CP39" s="53">
        <f t="shared" si="42"/>
        <v>0</v>
      </c>
      <c r="CQ39" s="53">
        <f t="shared" si="42"/>
        <v>0</v>
      </c>
      <c r="CR39" s="53">
        <f t="shared" si="42"/>
        <v>0</v>
      </c>
      <c r="CS39" s="53">
        <f t="shared" si="42"/>
        <v>0</v>
      </c>
      <c r="CT39" s="53">
        <f t="shared" si="42"/>
        <v>0</v>
      </c>
      <c r="CU39" s="53">
        <f t="shared" si="42"/>
        <v>0</v>
      </c>
      <c r="CV39" s="53">
        <f t="shared" si="42"/>
        <v>0</v>
      </c>
      <c r="CW39" s="53">
        <f t="shared" si="42"/>
        <v>0</v>
      </c>
      <c r="CX39" s="53">
        <f t="shared" si="42"/>
        <v>0</v>
      </c>
      <c r="CY39" s="53">
        <f t="shared" si="42"/>
        <v>0</v>
      </c>
      <c r="CZ39" s="53">
        <f t="shared" si="42"/>
        <v>0</v>
      </c>
      <c r="DA39" s="53">
        <f t="shared" si="42"/>
        <v>0</v>
      </c>
      <c r="DB39" s="53">
        <f t="shared" si="42"/>
        <v>0</v>
      </c>
      <c r="DC39" s="53">
        <f t="shared" si="42"/>
        <v>0</v>
      </c>
    </row>
    <row r="40" spans="2:107" ht="15" customHeight="1" x14ac:dyDescent="0.35">
      <c r="B40" s="38">
        <v>18</v>
      </c>
      <c r="C40" s="43" t="s">
        <v>27</v>
      </c>
      <c r="D40" s="43"/>
      <c r="E40" s="46" t="s">
        <v>1</v>
      </c>
      <c r="F40" s="47" t="s">
        <v>397</v>
      </c>
      <c r="G40" s="577">
        <f>SUM(H40:DC40)</f>
        <v>0</v>
      </c>
      <c r="H40" s="582">
        <f>H30*H38</f>
        <v>0</v>
      </c>
      <c r="I40" s="582">
        <f t="shared" ref="I40:BT40" si="43">I30*I38</f>
        <v>0</v>
      </c>
      <c r="J40" s="582">
        <f t="shared" si="43"/>
        <v>0</v>
      </c>
      <c r="K40" s="582">
        <f t="shared" si="43"/>
        <v>0</v>
      </c>
      <c r="L40" s="582">
        <f t="shared" si="43"/>
        <v>0</v>
      </c>
      <c r="M40" s="582">
        <f t="shared" si="43"/>
        <v>0</v>
      </c>
      <c r="N40" s="582">
        <f t="shared" si="43"/>
        <v>0</v>
      </c>
      <c r="O40" s="582">
        <f t="shared" si="43"/>
        <v>0</v>
      </c>
      <c r="P40" s="582">
        <f t="shared" si="43"/>
        <v>0</v>
      </c>
      <c r="Q40" s="582">
        <f t="shared" si="43"/>
        <v>0</v>
      </c>
      <c r="R40" s="582">
        <f t="shared" si="43"/>
        <v>0</v>
      </c>
      <c r="S40" s="582">
        <f t="shared" si="43"/>
        <v>0</v>
      </c>
      <c r="T40" s="582">
        <f t="shared" si="43"/>
        <v>0</v>
      </c>
      <c r="U40" s="582">
        <f t="shared" si="43"/>
        <v>0</v>
      </c>
      <c r="V40" s="582">
        <f t="shared" si="43"/>
        <v>0</v>
      </c>
      <c r="W40" s="582">
        <f t="shared" si="43"/>
        <v>0</v>
      </c>
      <c r="X40" s="582">
        <f t="shared" si="43"/>
        <v>0</v>
      </c>
      <c r="Y40" s="582">
        <f t="shared" si="43"/>
        <v>0</v>
      </c>
      <c r="Z40" s="582">
        <f t="shared" si="43"/>
        <v>0</v>
      </c>
      <c r="AA40" s="582">
        <f t="shared" si="43"/>
        <v>0</v>
      </c>
      <c r="AB40" s="582">
        <f t="shared" si="43"/>
        <v>0</v>
      </c>
      <c r="AC40" s="582">
        <f t="shared" si="43"/>
        <v>0</v>
      </c>
      <c r="AD40" s="582">
        <f t="shared" si="43"/>
        <v>0</v>
      </c>
      <c r="AE40" s="582">
        <f t="shared" si="43"/>
        <v>0</v>
      </c>
      <c r="AF40" s="582">
        <f t="shared" si="43"/>
        <v>0</v>
      </c>
      <c r="AG40" s="582">
        <f t="shared" si="43"/>
        <v>0</v>
      </c>
      <c r="AH40" s="582">
        <f t="shared" si="43"/>
        <v>0</v>
      </c>
      <c r="AI40" s="582">
        <f t="shared" si="43"/>
        <v>0</v>
      </c>
      <c r="AJ40" s="582">
        <f t="shared" si="43"/>
        <v>0</v>
      </c>
      <c r="AK40" s="582">
        <f t="shared" si="43"/>
        <v>0</v>
      </c>
      <c r="AL40" s="582">
        <f t="shared" si="43"/>
        <v>0</v>
      </c>
      <c r="AM40" s="582">
        <f t="shared" si="43"/>
        <v>0</v>
      </c>
      <c r="AN40" s="582">
        <f t="shared" si="43"/>
        <v>0</v>
      </c>
      <c r="AO40" s="582">
        <f t="shared" si="43"/>
        <v>0</v>
      </c>
      <c r="AP40" s="582">
        <f t="shared" si="43"/>
        <v>0</v>
      </c>
      <c r="AQ40" s="582">
        <f t="shared" si="43"/>
        <v>0</v>
      </c>
      <c r="AR40" s="582">
        <f t="shared" si="43"/>
        <v>0</v>
      </c>
      <c r="AS40" s="582">
        <f t="shared" si="43"/>
        <v>0</v>
      </c>
      <c r="AT40" s="582">
        <f t="shared" si="43"/>
        <v>0</v>
      </c>
      <c r="AU40" s="582">
        <f t="shared" si="43"/>
        <v>0</v>
      </c>
      <c r="AV40" s="582">
        <f t="shared" si="43"/>
        <v>0</v>
      </c>
      <c r="AW40" s="582">
        <f t="shared" si="43"/>
        <v>0</v>
      </c>
      <c r="AX40" s="582">
        <f t="shared" si="43"/>
        <v>0</v>
      </c>
      <c r="AY40" s="582">
        <f t="shared" si="43"/>
        <v>0</v>
      </c>
      <c r="AZ40" s="582">
        <f t="shared" si="43"/>
        <v>0</v>
      </c>
      <c r="BA40" s="582">
        <f t="shared" si="43"/>
        <v>0</v>
      </c>
      <c r="BB40" s="582">
        <f t="shared" si="43"/>
        <v>0</v>
      </c>
      <c r="BC40" s="582">
        <f t="shared" si="43"/>
        <v>0</v>
      </c>
      <c r="BD40" s="582">
        <f t="shared" si="43"/>
        <v>0</v>
      </c>
      <c r="BE40" s="582">
        <f t="shared" si="43"/>
        <v>0</v>
      </c>
      <c r="BF40" s="582">
        <f t="shared" si="43"/>
        <v>0</v>
      </c>
      <c r="BG40" s="582">
        <f t="shared" si="43"/>
        <v>0</v>
      </c>
      <c r="BH40" s="582">
        <f t="shared" si="43"/>
        <v>0</v>
      </c>
      <c r="BI40" s="582">
        <f t="shared" si="43"/>
        <v>0</v>
      </c>
      <c r="BJ40" s="582">
        <f t="shared" si="43"/>
        <v>0</v>
      </c>
      <c r="BK40" s="582">
        <f t="shared" si="43"/>
        <v>0</v>
      </c>
      <c r="BL40" s="582">
        <f t="shared" si="43"/>
        <v>0</v>
      </c>
      <c r="BM40" s="582">
        <f t="shared" si="43"/>
        <v>0</v>
      </c>
      <c r="BN40" s="582">
        <f t="shared" si="43"/>
        <v>0</v>
      </c>
      <c r="BO40" s="582">
        <f t="shared" si="43"/>
        <v>0</v>
      </c>
      <c r="BP40" s="582">
        <f t="shared" si="43"/>
        <v>0</v>
      </c>
      <c r="BQ40" s="582">
        <f t="shared" si="43"/>
        <v>0</v>
      </c>
      <c r="BR40" s="582">
        <f t="shared" si="43"/>
        <v>0</v>
      </c>
      <c r="BS40" s="582">
        <f t="shared" si="43"/>
        <v>0</v>
      </c>
      <c r="BT40" s="582">
        <f t="shared" si="43"/>
        <v>0</v>
      </c>
      <c r="BU40" s="582">
        <f t="shared" ref="BU40:DC40" si="44">BU30*BU38</f>
        <v>0</v>
      </c>
      <c r="BV40" s="582">
        <f t="shared" si="44"/>
        <v>0</v>
      </c>
      <c r="BW40" s="582">
        <f t="shared" si="44"/>
        <v>0</v>
      </c>
      <c r="BX40" s="582">
        <f t="shared" si="44"/>
        <v>0</v>
      </c>
      <c r="BY40" s="582">
        <f t="shared" si="44"/>
        <v>0</v>
      </c>
      <c r="BZ40" s="582">
        <f t="shared" si="44"/>
        <v>0</v>
      </c>
      <c r="CA40" s="582">
        <f t="shared" si="44"/>
        <v>0</v>
      </c>
      <c r="CB40" s="582">
        <f t="shared" si="44"/>
        <v>0</v>
      </c>
      <c r="CC40" s="582">
        <f t="shared" si="44"/>
        <v>0</v>
      </c>
      <c r="CD40" s="582">
        <f t="shared" si="44"/>
        <v>0</v>
      </c>
      <c r="CE40" s="582">
        <f t="shared" si="44"/>
        <v>0</v>
      </c>
      <c r="CF40" s="582">
        <f t="shared" si="44"/>
        <v>0</v>
      </c>
      <c r="CG40" s="582">
        <f t="shared" si="44"/>
        <v>0</v>
      </c>
      <c r="CH40" s="582">
        <f t="shared" si="44"/>
        <v>0</v>
      </c>
      <c r="CI40" s="582">
        <f t="shared" si="44"/>
        <v>0</v>
      </c>
      <c r="CJ40" s="582">
        <f t="shared" si="44"/>
        <v>0</v>
      </c>
      <c r="CK40" s="582">
        <f t="shared" si="44"/>
        <v>0</v>
      </c>
      <c r="CL40" s="582">
        <f t="shared" si="44"/>
        <v>0</v>
      </c>
      <c r="CM40" s="582">
        <f t="shared" si="44"/>
        <v>0</v>
      </c>
      <c r="CN40" s="582">
        <f t="shared" si="44"/>
        <v>0</v>
      </c>
      <c r="CO40" s="582">
        <f t="shared" si="44"/>
        <v>0</v>
      </c>
      <c r="CP40" s="582">
        <f t="shared" si="44"/>
        <v>0</v>
      </c>
      <c r="CQ40" s="582">
        <f t="shared" si="44"/>
        <v>0</v>
      </c>
      <c r="CR40" s="582">
        <f t="shared" si="44"/>
        <v>0</v>
      </c>
      <c r="CS40" s="582">
        <f t="shared" si="44"/>
        <v>0</v>
      </c>
      <c r="CT40" s="582">
        <f t="shared" si="44"/>
        <v>0</v>
      </c>
      <c r="CU40" s="582">
        <f t="shared" si="44"/>
        <v>0</v>
      </c>
      <c r="CV40" s="582">
        <f t="shared" si="44"/>
        <v>0</v>
      </c>
      <c r="CW40" s="582">
        <f t="shared" si="44"/>
        <v>0</v>
      </c>
      <c r="CX40" s="582">
        <f t="shared" si="44"/>
        <v>0</v>
      </c>
      <c r="CY40" s="582">
        <f t="shared" si="44"/>
        <v>0</v>
      </c>
      <c r="CZ40" s="582">
        <f t="shared" si="44"/>
        <v>0</v>
      </c>
      <c r="DA40" s="582">
        <f t="shared" si="44"/>
        <v>0</v>
      </c>
      <c r="DB40" s="582">
        <f t="shared" si="44"/>
        <v>0</v>
      </c>
      <c r="DC40" s="582">
        <f t="shared" si="44"/>
        <v>0</v>
      </c>
    </row>
    <row r="42" spans="2:107" ht="15" customHeight="1" x14ac:dyDescent="0.35">
      <c r="B42" s="310" t="s">
        <v>400</v>
      </c>
      <c r="C42" s="311"/>
      <c r="D42" s="311"/>
      <c r="E42" s="311"/>
      <c r="F42" s="311"/>
      <c r="G42" s="529"/>
      <c r="H42" s="52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</row>
    <row r="43" spans="2:107" s="11" customFormat="1" ht="15" customHeight="1" x14ac:dyDescent="0.35">
      <c r="B43" s="476"/>
      <c r="C43" s="160"/>
      <c r="D43" s="160"/>
      <c r="E43" s="160"/>
      <c r="F43" s="528"/>
      <c r="G43" s="527" t="s">
        <v>16</v>
      </c>
      <c r="H43" s="42" t="str">
        <f>H23</f>
        <v>ilumin 1</v>
      </c>
      <c r="I43" s="42" t="str">
        <f t="shared" ref="I43:BT43" si="45">I23</f>
        <v>ilumin 2</v>
      </c>
      <c r="J43" s="42" t="str">
        <f t="shared" si="45"/>
        <v>ilumin 3</v>
      </c>
      <c r="K43" s="42" t="str">
        <f t="shared" si="45"/>
        <v>ilumin 4</v>
      </c>
      <c r="L43" s="42" t="str">
        <f t="shared" si="45"/>
        <v>ilumin 5</v>
      </c>
      <c r="M43" s="42" t="str">
        <f t="shared" si="45"/>
        <v>ilumin 6</v>
      </c>
      <c r="N43" s="42" t="str">
        <f t="shared" si="45"/>
        <v>ilumin 7</v>
      </c>
      <c r="O43" s="42" t="str">
        <f t="shared" si="45"/>
        <v>ilumin 8</v>
      </c>
      <c r="P43" s="42" t="str">
        <f t="shared" si="45"/>
        <v>ilumin 9</v>
      </c>
      <c r="Q43" s="42" t="str">
        <f t="shared" si="45"/>
        <v>ilumin 10</v>
      </c>
      <c r="R43" s="42" t="str">
        <f t="shared" si="45"/>
        <v>ilumin 11</v>
      </c>
      <c r="S43" s="42" t="str">
        <f t="shared" si="45"/>
        <v>ilumin 12</v>
      </c>
      <c r="T43" s="42" t="str">
        <f t="shared" si="45"/>
        <v>ilumin 13</v>
      </c>
      <c r="U43" s="42" t="str">
        <f t="shared" si="45"/>
        <v>ilumin 14</v>
      </c>
      <c r="V43" s="42" t="str">
        <f t="shared" si="45"/>
        <v>ilumin 15</v>
      </c>
      <c r="W43" s="42" t="str">
        <f t="shared" si="45"/>
        <v>ilumin 16</v>
      </c>
      <c r="X43" s="42" t="str">
        <f t="shared" si="45"/>
        <v>ilumin 17</v>
      </c>
      <c r="Y43" s="42" t="str">
        <f t="shared" si="45"/>
        <v>ilumin 18</v>
      </c>
      <c r="Z43" s="42" t="str">
        <f t="shared" si="45"/>
        <v>ilumin 19</v>
      </c>
      <c r="AA43" s="42" t="str">
        <f t="shared" si="45"/>
        <v>ilumin 20</v>
      </c>
      <c r="AB43" s="42" t="str">
        <f t="shared" si="45"/>
        <v>ilumin 21</v>
      </c>
      <c r="AC43" s="42" t="str">
        <f t="shared" si="45"/>
        <v>ilumin 22</v>
      </c>
      <c r="AD43" s="42" t="str">
        <f t="shared" si="45"/>
        <v>ilumin 23</v>
      </c>
      <c r="AE43" s="42" t="str">
        <f t="shared" si="45"/>
        <v>ilumin 24</v>
      </c>
      <c r="AF43" s="42" t="str">
        <f t="shared" si="45"/>
        <v>ilumin 25</v>
      </c>
      <c r="AG43" s="42" t="str">
        <f t="shared" si="45"/>
        <v>ilumin 26</v>
      </c>
      <c r="AH43" s="42" t="str">
        <f t="shared" si="45"/>
        <v>ilumin 27</v>
      </c>
      <c r="AI43" s="42" t="str">
        <f t="shared" si="45"/>
        <v>ilumin 28</v>
      </c>
      <c r="AJ43" s="42" t="str">
        <f t="shared" si="45"/>
        <v>ilumin 29</v>
      </c>
      <c r="AK43" s="42" t="str">
        <f t="shared" si="45"/>
        <v>ilumin 30</v>
      </c>
      <c r="AL43" s="42" t="str">
        <f t="shared" si="45"/>
        <v>ilumin 31</v>
      </c>
      <c r="AM43" s="42" t="str">
        <f t="shared" si="45"/>
        <v>ilumin 32</v>
      </c>
      <c r="AN43" s="42" t="str">
        <f t="shared" si="45"/>
        <v>ilumin 33</v>
      </c>
      <c r="AO43" s="42" t="str">
        <f t="shared" si="45"/>
        <v>ilumin 34</v>
      </c>
      <c r="AP43" s="42" t="str">
        <f t="shared" si="45"/>
        <v>ilumin 35</v>
      </c>
      <c r="AQ43" s="42" t="str">
        <f t="shared" si="45"/>
        <v>ilumin 36</v>
      </c>
      <c r="AR43" s="42" t="str">
        <f t="shared" si="45"/>
        <v>ilumin 37</v>
      </c>
      <c r="AS43" s="42" t="str">
        <f t="shared" si="45"/>
        <v>ilumin 38</v>
      </c>
      <c r="AT43" s="42" t="str">
        <f t="shared" si="45"/>
        <v>ilumin 39</v>
      </c>
      <c r="AU43" s="42" t="str">
        <f t="shared" si="45"/>
        <v>ilumin 40</v>
      </c>
      <c r="AV43" s="42" t="str">
        <f t="shared" si="45"/>
        <v>ilumin 41</v>
      </c>
      <c r="AW43" s="42" t="str">
        <f t="shared" si="45"/>
        <v>ilumin 42</v>
      </c>
      <c r="AX43" s="42" t="str">
        <f t="shared" si="45"/>
        <v>ilumin 43</v>
      </c>
      <c r="AY43" s="42" t="str">
        <f t="shared" si="45"/>
        <v>ilumin 44</v>
      </c>
      <c r="AZ43" s="42" t="str">
        <f t="shared" si="45"/>
        <v>ilumin 45</v>
      </c>
      <c r="BA43" s="42" t="str">
        <f t="shared" si="45"/>
        <v>ilumin 46</v>
      </c>
      <c r="BB43" s="42" t="str">
        <f t="shared" si="45"/>
        <v>ilumin 47</v>
      </c>
      <c r="BC43" s="42" t="str">
        <f t="shared" si="45"/>
        <v>ilumin 48</v>
      </c>
      <c r="BD43" s="42" t="str">
        <f t="shared" si="45"/>
        <v>ilumin 49</v>
      </c>
      <c r="BE43" s="42" t="str">
        <f t="shared" si="45"/>
        <v>ilumin 50</v>
      </c>
      <c r="BF43" s="42" t="str">
        <f t="shared" si="45"/>
        <v>ilumin 51</v>
      </c>
      <c r="BG43" s="42" t="str">
        <f t="shared" si="45"/>
        <v>ilumin 52</v>
      </c>
      <c r="BH43" s="42" t="str">
        <f t="shared" si="45"/>
        <v>ilumin 53</v>
      </c>
      <c r="BI43" s="42" t="str">
        <f t="shared" si="45"/>
        <v>ilumin 54</v>
      </c>
      <c r="BJ43" s="42" t="str">
        <f t="shared" si="45"/>
        <v>ilumin 55</v>
      </c>
      <c r="BK43" s="42" t="str">
        <f t="shared" si="45"/>
        <v>ilumin 56</v>
      </c>
      <c r="BL43" s="42" t="str">
        <f t="shared" si="45"/>
        <v>ilumin 57</v>
      </c>
      <c r="BM43" s="42" t="str">
        <f t="shared" si="45"/>
        <v>ilumin 58</v>
      </c>
      <c r="BN43" s="42" t="str">
        <f t="shared" si="45"/>
        <v>ilumin 59</v>
      </c>
      <c r="BO43" s="42" t="str">
        <f t="shared" si="45"/>
        <v>ilumin 60</v>
      </c>
      <c r="BP43" s="42" t="str">
        <f t="shared" si="45"/>
        <v>ilumin 61</v>
      </c>
      <c r="BQ43" s="42" t="str">
        <f t="shared" si="45"/>
        <v>ilumin 62</v>
      </c>
      <c r="BR43" s="42" t="str">
        <f t="shared" si="45"/>
        <v>ilumin 63</v>
      </c>
      <c r="BS43" s="42" t="str">
        <f t="shared" si="45"/>
        <v>ilumin 64</v>
      </c>
      <c r="BT43" s="42" t="str">
        <f t="shared" si="45"/>
        <v>ilumin 65</v>
      </c>
      <c r="BU43" s="42" t="str">
        <f t="shared" ref="BU43:DC43" si="46">BU23</f>
        <v>ilumin 66</v>
      </c>
      <c r="BV43" s="42" t="str">
        <f t="shared" si="46"/>
        <v>ilumin 67</v>
      </c>
      <c r="BW43" s="42" t="str">
        <f t="shared" si="46"/>
        <v>ilumin 68</v>
      </c>
      <c r="BX43" s="42" t="str">
        <f t="shared" si="46"/>
        <v>ilumin 69</v>
      </c>
      <c r="BY43" s="42" t="str">
        <f t="shared" si="46"/>
        <v>ilumin 70</v>
      </c>
      <c r="BZ43" s="42" t="str">
        <f t="shared" si="46"/>
        <v>ilumin 71</v>
      </c>
      <c r="CA43" s="42" t="str">
        <f t="shared" si="46"/>
        <v>ilumin 72</v>
      </c>
      <c r="CB43" s="42" t="str">
        <f t="shared" si="46"/>
        <v>ilumin 73</v>
      </c>
      <c r="CC43" s="42" t="str">
        <f t="shared" si="46"/>
        <v>ilumin 74</v>
      </c>
      <c r="CD43" s="42" t="str">
        <f t="shared" si="46"/>
        <v>ilumin 75</v>
      </c>
      <c r="CE43" s="42" t="str">
        <f t="shared" si="46"/>
        <v>ilumin 76</v>
      </c>
      <c r="CF43" s="42" t="str">
        <f t="shared" si="46"/>
        <v>ilumin 77</v>
      </c>
      <c r="CG43" s="42" t="str">
        <f t="shared" si="46"/>
        <v>ilumin 78</v>
      </c>
      <c r="CH43" s="42" t="str">
        <f t="shared" si="46"/>
        <v>ilumin 79</v>
      </c>
      <c r="CI43" s="42" t="str">
        <f t="shared" si="46"/>
        <v>ilumin 80</v>
      </c>
      <c r="CJ43" s="42" t="str">
        <f t="shared" si="46"/>
        <v>ilumin 81</v>
      </c>
      <c r="CK43" s="42" t="str">
        <f t="shared" si="46"/>
        <v>ilumin 82</v>
      </c>
      <c r="CL43" s="42" t="str">
        <f t="shared" si="46"/>
        <v>ilumin 83</v>
      </c>
      <c r="CM43" s="42" t="str">
        <f t="shared" si="46"/>
        <v>ilumin 84</v>
      </c>
      <c r="CN43" s="42" t="str">
        <f t="shared" si="46"/>
        <v>ilumin 85</v>
      </c>
      <c r="CO43" s="42" t="str">
        <f t="shared" si="46"/>
        <v>ilumin 86</v>
      </c>
      <c r="CP43" s="42" t="str">
        <f t="shared" si="46"/>
        <v>ilumin 87</v>
      </c>
      <c r="CQ43" s="42" t="str">
        <f t="shared" si="46"/>
        <v>ilumin 88</v>
      </c>
      <c r="CR43" s="42" t="str">
        <f t="shared" si="46"/>
        <v>ilumin 89</v>
      </c>
      <c r="CS43" s="42" t="str">
        <f t="shared" si="46"/>
        <v>ilumin 90</v>
      </c>
      <c r="CT43" s="42" t="str">
        <f t="shared" si="46"/>
        <v>ilumin 91</v>
      </c>
      <c r="CU43" s="42" t="str">
        <f t="shared" si="46"/>
        <v>ilumin 92</v>
      </c>
      <c r="CV43" s="42" t="str">
        <f t="shared" si="46"/>
        <v>ilumin 93</v>
      </c>
      <c r="CW43" s="42" t="str">
        <f t="shared" si="46"/>
        <v>ilumin 94</v>
      </c>
      <c r="CX43" s="42" t="str">
        <f t="shared" si="46"/>
        <v>ilumin 95</v>
      </c>
      <c r="CY43" s="42" t="str">
        <f t="shared" si="46"/>
        <v>ilumin 96</v>
      </c>
      <c r="CZ43" s="42" t="str">
        <f t="shared" si="46"/>
        <v>ilumin 97</v>
      </c>
      <c r="DA43" s="42" t="str">
        <f t="shared" si="46"/>
        <v>ilumin 98</v>
      </c>
      <c r="DB43" s="42" t="str">
        <f t="shared" si="46"/>
        <v>ilumin 99</v>
      </c>
      <c r="DC43" s="42" t="str">
        <f t="shared" si="46"/>
        <v>ilumin 100</v>
      </c>
    </row>
    <row r="44" spans="2:107" ht="15" customHeight="1" x14ac:dyDescent="0.35">
      <c r="B44" s="38">
        <v>21</v>
      </c>
      <c r="C44" s="58" t="s">
        <v>32</v>
      </c>
      <c r="D44" s="58"/>
      <c r="E44" s="477" t="s">
        <v>1</v>
      </c>
      <c r="F44" s="47" t="s">
        <v>401</v>
      </c>
      <c r="G44" s="577">
        <f>SUM(H44:DC44)</f>
        <v>0</v>
      </c>
      <c r="H44" s="53">
        <f>H20-H40</f>
        <v>0</v>
      </c>
      <c r="I44" s="53">
        <f t="shared" ref="I44:DC44" si="47">I20-I40</f>
        <v>0</v>
      </c>
      <c r="J44" s="53">
        <f t="shared" si="47"/>
        <v>0</v>
      </c>
      <c r="K44" s="53">
        <f t="shared" si="47"/>
        <v>0</v>
      </c>
      <c r="L44" s="53">
        <f t="shared" si="47"/>
        <v>0</v>
      </c>
      <c r="M44" s="53">
        <f t="shared" si="47"/>
        <v>0</v>
      </c>
      <c r="N44" s="53">
        <f t="shared" si="47"/>
        <v>0</v>
      </c>
      <c r="O44" s="53">
        <f t="shared" si="47"/>
        <v>0</v>
      </c>
      <c r="P44" s="53">
        <f t="shared" si="47"/>
        <v>0</v>
      </c>
      <c r="Q44" s="53">
        <f t="shared" si="47"/>
        <v>0</v>
      </c>
      <c r="R44" s="53">
        <f t="shared" si="47"/>
        <v>0</v>
      </c>
      <c r="S44" s="53">
        <f t="shared" si="47"/>
        <v>0</v>
      </c>
      <c r="T44" s="53">
        <f t="shared" si="47"/>
        <v>0</v>
      </c>
      <c r="U44" s="53">
        <f t="shared" si="47"/>
        <v>0</v>
      </c>
      <c r="V44" s="53">
        <f t="shared" si="47"/>
        <v>0</v>
      </c>
      <c r="W44" s="53">
        <f t="shared" si="47"/>
        <v>0</v>
      </c>
      <c r="X44" s="53">
        <f t="shared" si="47"/>
        <v>0</v>
      </c>
      <c r="Y44" s="53">
        <f t="shared" si="47"/>
        <v>0</v>
      </c>
      <c r="Z44" s="53">
        <f t="shared" si="47"/>
        <v>0</v>
      </c>
      <c r="AA44" s="53">
        <f t="shared" si="47"/>
        <v>0</v>
      </c>
      <c r="AB44" s="53">
        <f t="shared" si="47"/>
        <v>0</v>
      </c>
      <c r="AC44" s="53">
        <f t="shared" si="47"/>
        <v>0</v>
      </c>
      <c r="AD44" s="53">
        <f t="shared" si="47"/>
        <v>0</v>
      </c>
      <c r="AE44" s="53">
        <f t="shared" si="47"/>
        <v>0</v>
      </c>
      <c r="AF44" s="53">
        <f t="shared" si="47"/>
        <v>0</v>
      </c>
      <c r="AG44" s="53">
        <f t="shared" si="47"/>
        <v>0</v>
      </c>
      <c r="AH44" s="53">
        <f t="shared" si="47"/>
        <v>0</v>
      </c>
      <c r="AI44" s="53">
        <f t="shared" si="47"/>
        <v>0</v>
      </c>
      <c r="AJ44" s="53">
        <f t="shared" si="47"/>
        <v>0</v>
      </c>
      <c r="AK44" s="53">
        <f t="shared" si="47"/>
        <v>0</v>
      </c>
      <c r="AL44" s="53">
        <f t="shared" si="47"/>
        <v>0</v>
      </c>
      <c r="AM44" s="53">
        <f t="shared" si="47"/>
        <v>0</v>
      </c>
      <c r="AN44" s="53">
        <f t="shared" si="47"/>
        <v>0</v>
      </c>
      <c r="AO44" s="53">
        <f t="shared" si="47"/>
        <v>0</v>
      </c>
      <c r="AP44" s="53">
        <f t="shared" si="47"/>
        <v>0</v>
      </c>
      <c r="AQ44" s="53">
        <f t="shared" si="47"/>
        <v>0</v>
      </c>
      <c r="AR44" s="53">
        <f t="shared" si="47"/>
        <v>0</v>
      </c>
      <c r="AS44" s="53">
        <f t="shared" si="47"/>
        <v>0</v>
      </c>
      <c r="AT44" s="53">
        <f t="shared" si="47"/>
        <v>0</v>
      </c>
      <c r="AU44" s="53">
        <f t="shared" si="47"/>
        <v>0</v>
      </c>
      <c r="AV44" s="53">
        <f t="shared" si="47"/>
        <v>0</v>
      </c>
      <c r="AW44" s="53">
        <f t="shared" si="47"/>
        <v>0</v>
      </c>
      <c r="AX44" s="53">
        <f t="shared" si="47"/>
        <v>0</v>
      </c>
      <c r="AY44" s="53">
        <f t="shared" si="47"/>
        <v>0</v>
      </c>
      <c r="AZ44" s="53">
        <f t="shared" si="47"/>
        <v>0</v>
      </c>
      <c r="BA44" s="53">
        <f t="shared" si="47"/>
        <v>0</v>
      </c>
      <c r="BB44" s="53">
        <f t="shared" si="47"/>
        <v>0</v>
      </c>
      <c r="BC44" s="53">
        <f t="shared" si="47"/>
        <v>0</v>
      </c>
      <c r="BD44" s="53">
        <f t="shared" si="47"/>
        <v>0</v>
      </c>
      <c r="BE44" s="53">
        <f t="shared" si="47"/>
        <v>0</v>
      </c>
      <c r="BF44" s="53">
        <f t="shared" si="47"/>
        <v>0</v>
      </c>
      <c r="BG44" s="53">
        <f t="shared" ref="BG44:DB44" si="48">BG20-BG40</f>
        <v>0</v>
      </c>
      <c r="BH44" s="53">
        <f t="shared" si="48"/>
        <v>0</v>
      </c>
      <c r="BI44" s="53">
        <f t="shared" si="48"/>
        <v>0</v>
      </c>
      <c r="BJ44" s="53">
        <f t="shared" si="48"/>
        <v>0</v>
      </c>
      <c r="BK44" s="53">
        <f t="shared" si="48"/>
        <v>0</v>
      </c>
      <c r="BL44" s="53">
        <f t="shared" si="48"/>
        <v>0</v>
      </c>
      <c r="BM44" s="53">
        <f t="shared" si="48"/>
        <v>0</v>
      </c>
      <c r="BN44" s="53">
        <f t="shared" si="48"/>
        <v>0</v>
      </c>
      <c r="BO44" s="53">
        <f t="shared" si="48"/>
        <v>0</v>
      </c>
      <c r="BP44" s="53">
        <f t="shared" si="48"/>
        <v>0</v>
      </c>
      <c r="BQ44" s="53">
        <f t="shared" si="48"/>
        <v>0</v>
      </c>
      <c r="BR44" s="53">
        <f t="shared" si="48"/>
        <v>0</v>
      </c>
      <c r="BS44" s="53">
        <f t="shared" si="48"/>
        <v>0</v>
      </c>
      <c r="BT44" s="53">
        <f t="shared" si="48"/>
        <v>0</v>
      </c>
      <c r="BU44" s="53">
        <f t="shared" si="48"/>
        <v>0</v>
      </c>
      <c r="BV44" s="53">
        <f t="shared" si="48"/>
        <v>0</v>
      </c>
      <c r="BW44" s="53">
        <f t="shared" si="48"/>
        <v>0</v>
      </c>
      <c r="BX44" s="53">
        <f t="shared" si="48"/>
        <v>0</v>
      </c>
      <c r="BY44" s="53">
        <f t="shared" si="48"/>
        <v>0</v>
      </c>
      <c r="BZ44" s="53">
        <f t="shared" si="48"/>
        <v>0</v>
      </c>
      <c r="CA44" s="53">
        <f t="shared" si="48"/>
        <v>0</v>
      </c>
      <c r="CB44" s="53">
        <f t="shared" si="48"/>
        <v>0</v>
      </c>
      <c r="CC44" s="53">
        <f t="shared" si="48"/>
        <v>0</v>
      </c>
      <c r="CD44" s="53">
        <f t="shared" si="48"/>
        <v>0</v>
      </c>
      <c r="CE44" s="53">
        <f t="shared" si="48"/>
        <v>0</v>
      </c>
      <c r="CF44" s="53">
        <f t="shared" si="48"/>
        <v>0</v>
      </c>
      <c r="CG44" s="53">
        <f t="shared" si="48"/>
        <v>0</v>
      </c>
      <c r="CH44" s="53">
        <f t="shared" si="48"/>
        <v>0</v>
      </c>
      <c r="CI44" s="53">
        <f t="shared" si="48"/>
        <v>0</v>
      </c>
      <c r="CJ44" s="53">
        <f t="shared" si="48"/>
        <v>0</v>
      </c>
      <c r="CK44" s="53">
        <f t="shared" si="48"/>
        <v>0</v>
      </c>
      <c r="CL44" s="53">
        <f t="shared" si="48"/>
        <v>0</v>
      </c>
      <c r="CM44" s="53">
        <f t="shared" si="48"/>
        <v>0</v>
      </c>
      <c r="CN44" s="53">
        <f t="shared" si="48"/>
        <v>0</v>
      </c>
      <c r="CO44" s="53">
        <f t="shared" si="48"/>
        <v>0</v>
      </c>
      <c r="CP44" s="53">
        <f t="shared" si="48"/>
        <v>0</v>
      </c>
      <c r="CQ44" s="53">
        <f t="shared" si="48"/>
        <v>0</v>
      </c>
      <c r="CR44" s="53">
        <f t="shared" si="48"/>
        <v>0</v>
      </c>
      <c r="CS44" s="53">
        <f t="shared" si="48"/>
        <v>0</v>
      </c>
      <c r="CT44" s="53">
        <f t="shared" si="48"/>
        <v>0</v>
      </c>
      <c r="CU44" s="53">
        <f t="shared" si="48"/>
        <v>0</v>
      </c>
      <c r="CV44" s="53">
        <f t="shared" si="48"/>
        <v>0</v>
      </c>
      <c r="CW44" s="53">
        <f t="shared" si="48"/>
        <v>0</v>
      </c>
      <c r="CX44" s="53">
        <f t="shared" si="48"/>
        <v>0</v>
      </c>
      <c r="CY44" s="53">
        <f t="shared" si="48"/>
        <v>0</v>
      </c>
      <c r="CZ44" s="53">
        <f t="shared" si="48"/>
        <v>0</v>
      </c>
      <c r="DA44" s="53">
        <f t="shared" si="48"/>
        <v>0</v>
      </c>
      <c r="DB44" s="53">
        <f t="shared" si="48"/>
        <v>0</v>
      </c>
      <c r="DC44" s="53">
        <f t="shared" si="47"/>
        <v>0</v>
      </c>
    </row>
    <row r="45" spans="2:107" ht="15" customHeight="1" x14ac:dyDescent="0.35">
      <c r="B45" s="38">
        <v>22</v>
      </c>
      <c r="C45" s="59" t="s">
        <v>950</v>
      </c>
      <c r="D45" s="60">
        <f>Projeto!$K$84</f>
        <v>1798.33</v>
      </c>
      <c r="E45" s="478" t="s">
        <v>33</v>
      </c>
      <c r="F45" s="47" t="s">
        <v>402</v>
      </c>
      <c r="G45" s="178">
        <f t="shared" ref="G45:H45" si="49">IF(G20=0,0,G44/G20)</f>
        <v>0</v>
      </c>
      <c r="H45" s="578">
        <f t="shared" si="49"/>
        <v>0</v>
      </c>
      <c r="I45" s="578">
        <f t="shared" ref="I45:DC45" si="50">IF(I20=0,0,I44/I20)</f>
        <v>0</v>
      </c>
      <c r="J45" s="578">
        <f t="shared" si="50"/>
        <v>0</v>
      </c>
      <c r="K45" s="578">
        <f t="shared" si="50"/>
        <v>0</v>
      </c>
      <c r="L45" s="578">
        <f t="shared" si="50"/>
        <v>0</v>
      </c>
      <c r="M45" s="578">
        <f t="shared" si="50"/>
        <v>0</v>
      </c>
      <c r="N45" s="578">
        <f t="shared" si="50"/>
        <v>0</v>
      </c>
      <c r="O45" s="578">
        <f t="shared" si="50"/>
        <v>0</v>
      </c>
      <c r="P45" s="578">
        <f t="shared" si="50"/>
        <v>0</v>
      </c>
      <c r="Q45" s="578">
        <f t="shared" si="50"/>
        <v>0</v>
      </c>
      <c r="R45" s="578">
        <f t="shared" si="50"/>
        <v>0</v>
      </c>
      <c r="S45" s="578">
        <f t="shared" si="50"/>
        <v>0</v>
      </c>
      <c r="T45" s="578">
        <f t="shared" si="50"/>
        <v>0</v>
      </c>
      <c r="U45" s="578">
        <f t="shared" si="50"/>
        <v>0</v>
      </c>
      <c r="V45" s="578">
        <f t="shared" si="50"/>
        <v>0</v>
      </c>
      <c r="W45" s="578">
        <f t="shared" si="50"/>
        <v>0</v>
      </c>
      <c r="X45" s="578">
        <f t="shared" si="50"/>
        <v>0</v>
      </c>
      <c r="Y45" s="578">
        <f t="shared" si="50"/>
        <v>0</v>
      </c>
      <c r="Z45" s="578">
        <f t="shared" si="50"/>
        <v>0</v>
      </c>
      <c r="AA45" s="578">
        <f t="shared" si="50"/>
        <v>0</v>
      </c>
      <c r="AB45" s="578">
        <f t="shared" si="50"/>
        <v>0</v>
      </c>
      <c r="AC45" s="578">
        <f t="shared" si="50"/>
        <v>0</v>
      </c>
      <c r="AD45" s="578">
        <f t="shared" si="50"/>
        <v>0</v>
      </c>
      <c r="AE45" s="578">
        <f t="shared" si="50"/>
        <v>0</v>
      </c>
      <c r="AF45" s="578">
        <f t="shared" si="50"/>
        <v>0</v>
      </c>
      <c r="AG45" s="578">
        <f t="shared" si="50"/>
        <v>0</v>
      </c>
      <c r="AH45" s="578">
        <f t="shared" si="50"/>
        <v>0</v>
      </c>
      <c r="AI45" s="578">
        <f t="shared" si="50"/>
        <v>0</v>
      </c>
      <c r="AJ45" s="578">
        <f t="shared" si="50"/>
        <v>0</v>
      </c>
      <c r="AK45" s="578">
        <f t="shared" si="50"/>
        <v>0</v>
      </c>
      <c r="AL45" s="578">
        <f t="shared" si="50"/>
        <v>0</v>
      </c>
      <c r="AM45" s="578">
        <f t="shared" si="50"/>
        <v>0</v>
      </c>
      <c r="AN45" s="578">
        <f t="shared" si="50"/>
        <v>0</v>
      </c>
      <c r="AO45" s="578">
        <f t="shared" si="50"/>
        <v>0</v>
      </c>
      <c r="AP45" s="578">
        <f t="shared" si="50"/>
        <v>0</v>
      </c>
      <c r="AQ45" s="578">
        <f t="shared" si="50"/>
        <v>0</v>
      </c>
      <c r="AR45" s="578">
        <f t="shared" si="50"/>
        <v>0</v>
      </c>
      <c r="AS45" s="578">
        <f t="shared" si="50"/>
        <v>0</v>
      </c>
      <c r="AT45" s="578">
        <f t="shared" si="50"/>
        <v>0</v>
      </c>
      <c r="AU45" s="578">
        <f t="shared" si="50"/>
        <v>0</v>
      </c>
      <c r="AV45" s="578">
        <f t="shared" si="50"/>
        <v>0</v>
      </c>
      <c r="AW45" s="578">
        <f t="shared" si="50"/>
        <v>0</v>
      </c>
      <c r="AX45" s="578">
        <f t="shared" si="50"/>
        <v>0</v>
      </c>
      <c r="AY45" s="578">
        <f t="shared" si="50"/>
        <v>0</v>
      </c>
      <c r="AZ45" s="578">
        <f t="shared" si="50"/>
        <v>0</v>
      </c>
      <c r="BA45" s="578">
        <f t="shared" si="50"/>
        <v>0</v>
      </c>
      <c r="BB45" s="578">
        <f t="shared" si="50"/>
        <v>0</v>
      </c>
      <c r="BC45" s="578">
        <f t="shared" si="50"/>
        <v>0</v>
      </c>
      <c r="BD45" s="578">
        <f t="shared" si="50"/>
        <v>0</v>
      </c>
      <c r="BE45" s="578">
        <f t="shared" si="50"/>
        <v>0</v>
      </c>
      <c r="BF45" s="578">
        <f t="shared" si="50"/>
        <v>0</v>
      </c>
      <c r="BG45" s="578">
        <f t="shared" ref="BG45:DB45" si="51">IF(BG20=0,0,BG44/BG20)</f>
        <v>0</v>
      </c>
      <c r="BH45" s="578">
        <f t="shared" si="51"/>
        <v>0</v>
      </c>
      <c r="BI45" s="578">
        <f t="shared" si="51"/>
        <v>0</v>
      </c>
      <c r="BJ45" s="578">
        <f t="shared" si="51"/>
        <v>0</v>
      </c>
      <c r="BK45" s="578">
        <f t="shared" si="51"/>
        <v>0</v>
      </c>
      <c r="BL45" s="578">
        <f t="shared" si="51"/>
        <v>0</v>
      </c>
      <c r="BM45" s="578">
        <f t="shared" si="51"/>
        <v>0</v>
      </c>
      <c r="BN45" s="578">
        <f t="shared" si="51"/>
        <v>0</v>
      </c>
      <c r="BO45" s="578">
        <f t="shared" si="51"/>
        <v>0</v>
      </c>
      <c r="BP45" s="578">
        <f t="shared" si="51"/>
        <v>0</v>
      </c>
      <c r="BQ45" s="578">
        <f t="shared" si="51"/>
        <v>0</v>
      </c>
      <c r="BR45" s="578">
        <f t="shared" si="51"/>
        <v>0</v>
      </c>
      <c r="BS45" s="578">
        <f t="shared" si="51"/>
        <v>0</v>
      </c>
      <c r="BT45" s="578">
        <f t="shared" si="51"/>
        <v>0</v>
      </c>
      <c r="BU45" s="578">
        <f t="shared" si="51"/>
        <v>0</v>
      </c>
      <c r="BV45" s="578">
        <f t="shared" si="51"/>
        <v>0</v>
      </c>
      <c r="BW45" s="578">
        <f t="shared" si="51"/>
        <v>0</v>
      </c>
      <c r="BX45" s="578">
        <f t="shared" si="51"/>
        <v>0</v>
      </c>
      <c r="BY45" s="578">
        <f t="shared" si="51"/>
        <v>0</v>
      </c>
      <c r="BZ45" s="578">
        <f t="shared" si="51"/>
        <v>0</v>
      </c>
      <c r="CA45" s="578">
        <f t="shared" si="51"/>
        <v>0</v>
      </c>
      <c r="CB45" s="578">
        <f t="shared" si="51"/>
        <v>0</v>
      </c>
      <c r="CC45" s="578">
        <f t="shared" si="51"/>
        <v>0</v>
      </c>
      <c r="CD45" s="578">
        <f t="shared" si="51"/>
        <v>0</v>
      </c>
      <c r="CE45" s="578">
        <f t="shared" si="51"/>
        <v>0</v>
      </c>
      <c r="CF45" s="578">
        <f t="shared" si="51"/>
        <v>0</v>
      </c>
      <c r="CG45" s="578">
        <f t="shared" si="51"/>
        <v>0</v>
      </c>
      <c r="CH45" s="578">
        <f t="shared" si="51"/>
        <v>0</v>
      </c>
      <c r="CI45" s="578">
        <f t="shared" si="51"/>
        <v>0</v>
      </c>
      <c r="CJ45" s="578">
        <f t="shared" si="51"/>
        <v>0</v>
      </c>
      <c r="CK45" s="578">
        <f t="shared" si="51"/>
        <v>0</v>
      </c>
      <c r="CL45" s="578">
        <f t="shared" si="51"/>
        <v>0</v>
      </c>
      <c r="CM45" s="578">
        <f t="shared" si="51"/>
        <v>0</v>
      </c>
      <c r="CN45" s="578">
        <f t="shared" si="51"/>
        <v>0</v>
      </c>
      <c r="CO45" s="578">
        <f t="shared" si="51"/>
        <v>0</v>
      </c>
      <c r="CP45" s="578">
        <f t="shared" si="51"/>
        <v>0</v>
      </c>
      <c r="CQ45" s="578">
        <f t="shared" si="51"/>
        <v>0</v>
      </c>
      <c r="CR45" s="578">
        <f t="shared" si="51"/>
        <v>0</v>
      </c>
      <c r="CS45" s="578">
        <f t="shared" si="51"/>
        <v>0</v>
      </c>
      <c r="CT45" s="578">
        <f t="shared" si="51"/>
        <v>0</v>
      </c>
      <c r="CU45" s="578">
        <f t="shared" si="51"/>
        <v>0</v>
      </c>
      <c r="CV45" s="578">
        <f t="shared" si="51"/>
        <v>0</v>
      </c>
      <c r="CW45" s="578">
        <f t="shared" si="51"/>
        <v>0</v>
      </c>
      <c r="CX45" s="578">
        <f t="shared" si="51"/>
        <v>0</v>
      </c>
      <c r="CY45" s="578">
        <f t="shared" si="51"/>
        <v>0</v>
      </c>
      <c r="CZ45" s="578">
        <f t="shared" si="51"/>
        <v>0</v>
      </c>
      <c r="DA45" s="578">
        <f t="shared" si="51"/>
        <v>0</v>
      </c>
      <c r="DB45" s="578">
        <f t="shared" si="51"/>
        <v>0</v>
      </c>
      <c r="DC45" s="578">
        <f t="shared" si="50"/>
        <v>0</v>
      </c>
    </row>
    <row r="46" spans="2:107" ht="15" customHeight="1" x14ac:dyDescent="0.35">
      <c r="B46" s="38">
        <v>23</v>
      </c>
      <c r="C46" s="58" t="s">
        <v>34</v>
      </c>
      <c r="D46" s="58"/>
      <c r="E46" s="477" t="s">
        <v>0</v>
      </c>
      <c r="F46" s="47" t="s">
        <v>403</v>
      </c>
      <c r="G46" s="577">
        <f>SUM(H46:DC46)</f>
        <v>0</v>
      </c>
      <c r="H46" s="53">
        <f>H19-H39</f>
        <v>0</v>
      </c>
      <c r="I46" s="53">
        <f t="shared" ref="I46:DC46" si="52">I19-I39</f>
        <v>0</v>
      </c>
      <c r="J46" s="53">
        <f t="shared" si="52"/>
        <v>0</v>
      </c>
      <c r="K46" s="53">
        <f t="shared" si="52"/>
        <v>0</v>
      </c>
      <c r="L46" s="53">
        <f t="shared" si="52"/>
        <v>0</v>
      </c>
      <c r="M46" s="53">
        <f t="shared" si="52"/>
        <v>0</v>
      </c>
      <c r="N46" s="53">
        <f t="shared" si="52"/>
        <v>0</v>
      </c>
      <c r="O46" s="53">
        <f t="shared" si="52"/>
        <v>0</v>
      </c>
      <c r="P46" s="53">
        <f t="shared" si="52"/>
        <v>0</v>
      </c>
      <c r="Q46" s="53">
        <f t="shared" si="52"/>
        <v>0</v>
      </c>
      <c r="R46" s="53">
        <f t="shared" si="52"/>
        <v>0</v>
      </c>
      <c r="S46" s="53">
        <f t="shared" si="52"/>
        <v>0</v>
      </c>
      <c r="T46" s="53">
        <f t="shared" si="52"/>
        <v>0</v>
      </c>
      <c r="U46" s="53">
        <f t="shared" si="52"/>
        <v>0</v>
      </c>
      <c r="V46" s="53">
        <f t="shared" si="52"/>
        <v>0</v>
      </c>
      <c r="W46" s="53">
        <f t="shared" si="52"/>
        <v>0</v>
      </c>
      <c r="X46" s="53">
        <f t="shared" si="52"/>
        <v>0</v>
      </c>
      <c r="Y46" s="53">
        <f t="shared" si="52"/>
        <v>0</v>
      </c>
      <c r="Z46" s="53">
        <f t="shared" si="52"/>
        <v>0</v>
      </c>
      <c r="AA46" s="53">
        <f t="shared" si="52"/>
        <v>0</v>
      </c>
      <c r="AB46" s="53">
        <f t="shared" si="52"/>
        <v>0</v>
      </c>
      <c r="AC46" s="53">
        <f t="shared" si="52"/>
        <v>0</v>
      </c>
      <c r="AD46" s="53">
        <f t="shared" si="52"/>
        <v>0</v>
      </c>
      <c r="AE46" s="53">
        <f t="shared" si="52"/>
        <v>0</v>
      </c>
      <c r="AF46" s="53">
        <f t="shared" si="52"/>
        <v>0</v>
      </c>
      <c r="AG46" s="53">
        <f t="shared" si="52"/>
        <v>0</v>
      </c>
      <c r="AH46" s="53">
        <f t="shared" si="52"/>
        <v>0</v>
      </c>
      <c r="AI46" s="53">
        <f t="shared" si="52"/>
        <v>0</v>
      </c>
      <c r="AJ46" s="53">
        <f t="shared" si="52"/>
        <v>0</v>
      </c>
      <c r="AK46" s="53">
        <f t="shared" si="52"/>
        <v>0</v>
      </c>
      <c r="AL46" s="53">
        <f t="shared" si="52"/>
        <v>0</v>
      </c>
      <c r="AM46" s="53">
        <f t="shared" si="52"/>
        <v>0</v>
      </c>
      <c r="AN46" s="53">
        <f t="shared" si="52"/>
        <v>0</v>
      </c>
      <c r="AO46" s="53">
        <f t="shared" si="52"/>
        <v>0</v>
      </c>
      <c r="AP46" s="53">
        <f t="shared" si="52"/>
        <v>0</v>
      </c>
      <c r="AQ46" s="53">
        <f t="shared" si="52"/>
        <v>0</v>
      </c>
      <c r="AR46" s="53">
        <f t="shared" si="52"/>
        <v>0</v>
      </c>
      <c r="AS46" s="53">
        <f t="shared" si="52"/>
        <v>0</v>
      </c>
      <c r="AT46" s="53">
        <f t="shared" si="52"/>
        <v>0</v>
      </c>
      <c r="AU46" s="53">
        <f t="shared" si="52"/>
        <v>0</v>
      </c>
      <c r="AV46" s="53">
        <f t="shared" si="52"/>
        <v>0</v>
      </c>
      <c r="AW46" s="53">
        <f t="shared" si="52"/>
        <v>0</v>
      </c>
      <c r="AX46" s="53">
        <f t="shared" si="52"/>
        <v>0</v>
      </c>
      <c r="AY46" s="53">
        <f t="shared" si="52"/>
        <v>0</v>
      </c>
      <c r="AZ46" s="53">
        <f t="shared" si="52"/>
        <v>0</v>
      </c>
      <c r="BA46" s="53">
        <f t="shared" si="52"/>
        <v>0</v>
      </c>
      <c r="BB46" s="53">
        <f t="shared" si="52"/>
        <v>0</v>
      </c>
      <c r="BC46" s="53">
        <f t="shared" si="52"/>
        <v>0</v>
      </c>
      <c r="BD46" s="53">
        <f t="shared" si="52"/>
        <v>0</v>
      </c>
      <c r="BE46" s="53">
        <f t="shared" si="52"/>
        <v>0</v>
      </c>
      <c r="BF46" s="53">
        <f t="shared" si="52"/>
        <v>0</v>
      </c>
      <c r="BG46" s="53">
        <f t="shared" ref="BG46:DB46" si="53">BG19-BG39</f>
        <v>0</v>
      </c>
      <c r="BH46" s="53">
        <f t="shared" si="53"/>
        <v>0</v>
      </c>
      <c r="BI46" s="53">
        <f t="shared" si="53"/>
        <v>0</v>
      </c>
      <c r="BJ46" s="53">
        <f t="shared" si="53"/>
        <v>0</v>
      </c>
      <c r="BK46" s="53">
        <f t="shared" si="53"/>
        <v>0</v>
      </c>
      <c r="BL46" s="53">
        <f t="shared" si="53"/>
        <v>0</v>
      </c>
      <c r="BM46" s="53">
        <f t="shared" si="53"/>
        <v>0</v>
      </c>
      <c r="BN46" s="53">
        <f t="shared" si="53"/>
        <v>0</v>
      </c>
      <c r="BO46" s="53">
        <f t="shared" si="53"/>
        <v>0</v>
      </c>
      <c r="BP46" s="53">
        <f t="shared" si="53"/>
        <v>0</v>
      </c>
      <c r="BQ46" s="53">
        <f t="shared" si="53"/>
        <v>0</v>
      </c>
      <c r="BR46" s="53">
        <f t="shared" si="53"/>
        <v>0</v>
      </c>
      <c r="BS46" s="53">
        <f t="shared" si="53"/>
        <v>0</v>
      </c>
      <c r="BT46" s="53">
        <f t="shared" si="53"/>
        <v>0</v>
      </c>
      <c r="BU46" s="53">
        <f t="shared" si="53"/>
        <v>0</v>
      </c>
      <c r="BV46" s="53">
        <f t="shared" si="53"/>
        <v>0</v>
      </c>
      <c r="BW46" s="53">
        <f t="shared" si="53"/>
        <v>0</v>
      </c>
      <c r="BX46" s="53">
        <f t="shared" si="53"/>
        <v>0</v>
      </c>
      <c r="BY46" s="53">
        <f t="shared" si="53"/>
        <v>0</v>
      </c>
      <c r="BZ46" s="53">
        <f t="shared" si="53"/>
        <v>0</v>
      </c>
      <c r="CA46" s="53">
        <f t="shared" si="53"/>
        <v>0</v>
      </c>
      <c r="CB46" s="53">
        <f t="shared" si="53"/>
        <v>0</v>
      </c>
      <c r="CC46" s="53">
        <f t="shared" si="53"/>
        <v>0</v>
      </c>
      <c r="CD46" s="53">
        <f t="shared" si="53"/>
        <v>0</v>
      </c>
      <c r="CE46" s="53">
        <f t="shared" si="53"/>
        <v>0</v>
      </c>
      <c r="CF46" s="53">
        <f t="shared" si="53"/>
        <v>0</v>
      </c>
      <c r="CG46" s="53">
        <f t="shared" si="53"/>
        <v>0</v>
      </c>
      <c r="CH46" s="53">
        <f t="shared" si="53"/>
        <v>0</v>
      </c>
      <c r="CI46" s="53">
        <f t="shared" si="53"/>
        <v>0</v>
      </c>
      <c r="CJ46" s="53">
        <f t="shared" si="53"/>
        <v>0</v>
      </c>
      <c r="CK46" s="53">
        <f t="shared" si="53"/>
        <v>0</v>
      </c>
      <c r="CL46" s="53">
        <f t="shared" si="53"/>
        <v>0</v>
      </c>
      <c r="CM46" s="53">
        <f t="shared" si="53"/>
        <v>0</v>
      </c>
      <c r="CN46" s="53">
        <f t="shared" si="53"/>
        <v>0</v>
      </c>
      <c r="CO46" s="53">
        <f t="shared" si="53"/>
        <v>0</v>
      </c>
      <c r="CP46" s="53">
        <f t="shared" si="53"/>
        <v>0</v>
      </c>
      <c r="CQ46" s="53">
        <f t="shared" si="53"/>
        <v>0</v>
      </c>
      <c r="CR46" s="53">
        <f t="shared" si="53"/>
        <v>0</v>
      </c>
      <c r="CS46" s="53">
        <f t="shared" si="53"/>
        <v>0</v>
      </c>
      <c r="CT46" s="53">
        <f t="shared" si="53"/>
        <v>0</v>
      </c>
      <c r="CU46" s="53">
        <f t="shared" si="53"/>
        <v>0</v>
      </c>
      <c r="CV46" s="53">
        <f t="shared" si="53"/>
        <v>0</v>
      </c>
      <c r="CW46" s="53">
        <f t="shared" si="53"/>
        <v>0</v>
      </c>
      <c r="CX46" s="53">
        <f t="shared" si="53"/>
        <v>0</v>
      </c>
      <c r="CY46" s="53">
        <f t="shared" si="53"/>
        <v>0</v>
      </c>
      <c r="CZ46" s="53">
        <f t="shared" si="53"/>
        <v>0</v>
      </c>
      <c r="DA46" s="53">
        <f t="shared" si="53"/>
        <v>0</v>
      </c>
      <c r="DB46" s="53">
        <f t="shared" si="53"/>
        <v>0</v>
      </c>
      <c r="DC46" s="53">
        <f t="shared" si="52"/>
        <v>0</v>
      </c>
    </row>
    <row r="47" spans="2:107" ht="15" customHeight="1" x14ac:dyDescent="0.35">
      <c r="B47" s="38">
        <v>24</v>
      </c>
      <c r="C47" s="59" t="s">
        <v>949</v>
      </c>
      <c r="D47" s="60">
        <f>Projeto!$K$83</f>
        <v>540.4</v>
      </c>
      <c r="E47" s="478" t="s">
        <v>33</v>
      </c>
      <c r="F47" s="47" t="s">
        <v>404</v>
      </c>
      <c r="G47" s="178">
        <f t="shared" ref="G47:H47" si="54">IF(G19=0,0,G46/G19)</f>
        <v>0</v>
      </c>
      <c r="H47" s="578">
        <f t="shared" si="54"/>
        <v>0</v>
      </c>
      <c r="I47" s="578">
        <f t="shared" ref="I47:DC47" si="55">IF(I19=0,0,I46/I19)</f>
        <v>0</v>
      </c>
      <c r="J47" s="578">
        <f t="shared" si="55"/>
        <v>0</v>
      </c>
      <c r="K47" s="578">
        <f t="shared" si="55"/>
        <v>0</v>
      </c>
      <c r="L47" s="578">
        <f t="shared" si="55"/>
        <v>0</v>
      </c>
      <c r="M47" s="578">
        <f t="shared" si="55"/>
        <v>0</v>
      </c>
      <c r="N47" s="578">
        <f t="shared" si="55"/>
        <v>0</v>
      </c>
      <c r="O47" s="578">
        <f t="shared" si="55"/>
        <v>0</v>
      </c>
      <c r="P47" s="578">
        <f t="shared" si="55"/>
        <v>0</v>
      </c>
      <c r="Q47" s="578">
        <f t="shared" si="55"/>
        <v>0</v>
      </c>
      <c r="R47" s="578">
        <f t="shared" si="55"/>
        <v>0</v>
      </c>
      <c r="S47" s="578">
        <f t="shared" si="55"/>
        <v>0</v>
      </c>
      <c r="T47" s="578">
        <f t="shared" si="55"/>
        <v>0</v>
      </c>
      <c r="U47" s="578">
        <f t="shared" si="55"/>
        <v>0</v>
      </c>
      <c r="V47" s="578">
        <f t="shared" si="55"/>
        <v>0</v>
      </c>
      <c r="W47" s="578">
        <f t="shared" si="55"/>
        <v>0</v>
      </c>
      <c r="X47" s="578">
        <f t="shared" si="55"/>
        <v>0</v>
      </c>
      <c r="Y47" s="578">
        <f t="shared" si="55"/>
        <v>0</v>
      </c>
      <c r="Z47" s="578">
        <f t="shared" si="55"/>
        <v>0</v>
      </c>
      <c r="AA47" s="578">
        <f t="shared" si="55"/>
        <v>0</v>
      </c>
      <c r="AB47" s="578">
        <f t="shared" si="55"/>
        <v>0</v>
      </c>
      <c r="AC47" s="578">
        <f t="shared" si="55"/>
        <v>0</v>
      </c>
      <c r="AD47" s="578">
        <f t="shared" si="55"/>
        <v>0</v>
      </c>
      <c r="AE47" s="578">
        <f t="shared" si="55"/>
        <v>0</v>
      </c>
      <c r="AF47" s="578">
        <f t="shared" si="55"/>
        <v>0</v>
      </c>
      <c r="AG47" s="578">
        <f t="shared" si="55"/>
        <v>0</v>
      </c>
      <c r="AH47" s="578">
        <f t="shared" si="55"/>
        <v>0</v>
      </c>
      <c r="AI47" s="578">
        <f t="shared" si="55"/>
        <v>0</v>
      </c>
      <c r="AJ47" s="578">
        <f t="shared" si="55"/>
        <v>0</v>
      </c>
      <c r="AK47" s="578">
        <f t="shared" si="55"/>
        <v>0</v>
      </c>
      <c r="AL47" s="578">
        <f t="shared" si="55"/>
        <v>0</v>
      </c>
      <c r="AM47" s="578">
        <f t="shared" si="55"/>
        <v>0</v>
      </c>
      <c r="AN47" s="578">
        <f t="shared" si="55"/>
        <v>0</v>
      </c>
      <c r="AO47" s="578">
        <f t="shared" si="55"/>
        <v>0</v>
      </c>
      <c r="AP47" s="578">
        <f t="shared" si="55"/>
        <v>0</v>
      </c>
      <c r="AQ47" s="578">
        <f t="shared" si="55"/>
        <v>0</v>
      </c>
      <c r="AR47" s="578">
        <f t="shared" si="55"/>
        <v>0</v>
      </c>
      <c r="AS47" s="578">
        <f t="shared" si="55"/>
        <v>0</v>
      </c>
      <c r="AT47" s="578">
        <f t="shared" si="55"/>
        <v>0</v>
      </c>
      <c r="AU47" s="578">
        <f t="shared" si="55"/>
        <v>0</v>
      </c>
      <c r="AV47" s="578">
        <f t="shared" si="55"/>
        <v>0</v>
      </c>
      <c r="AW47" s="578">
        <f t="shared" si="55"/>
        <v>0</v>
      </c>
      <c r="AX47" s="578">
        <f t="shared" si="55"/>
        <v>0</v>
      </c>
      <c r="AY47" s="578">
        <f t="shared" si="55"/>
        <v>0</v>
      </c>
      <c r="AZ47" s="578">
        <f t="shared" si="55"/>
        <v>0</v>
      </c>
      <c r="BA47" s="578">
        <f t="shared" si="55"/>
        <v>0</v>
      </c>
      <c r="BB47" s="578">
        <f t="shared" si="55"/>
        <v>0</v>
      </c>
      <c r="BC47" s="578">
        <f t="shared" si="55"/>
        <v>0</v>
      </c>
      <c r="BD47" s="578">
        <f t="shared" si="55"/>
        <v>0</v>
      </c>
      <c r="BE47" s="578">
        <f t="shared" si="55"/>
        <v>0</v>
      </c>
      <c r="BF47" s="578">
        <f t="shared" si="55"/>
        <v>0</v>
      </c>
      <c r="BG47" s="578">
        <f t="shared" ref="BG47:DB47" si="56">IF(BG19=0,0,BG46/BG19)</f>
        <v>0</v>
      </c>
      <c r="BH47" s="578">
        <f t="shared" si="56"/>
        <v>0</v>
      </c>
      <c r="BI47" s="578">
        <f t="shared" si="56"/>
        <v>0</v>
      </c>
      <c r="BJ47" s="578">
        <f t="shared" si="56"/>
        <v>0</v>
      </c>
      <c r="BK47" s="578">
        <f t="shared" si="56"/>
        <v>0</v>
      </c>
      <c r="BL47" s="578">
        <f t="shared" si="56"/>
        <v>0</v>
      </c>
      <c r="BM47" s="578">
        <f t="shared" si="56"/>
        <v>0</v>
      </c>
      <c r="BN47" s="578">
        <f t="shared" si="56"/>
        <v>0</v>
      </c>
      <c r="BO47" s="578">
        <f t="shared" si="56"/>
        <v>0</v>
      </c>
      <c r="BP47" s="578">
        <f t="shared" si="56"/>
        <v>0</v>
      </c>
      <c r="BQ47" s="578">
        <f t="shared" si="56"/>
        <v>0</v>
      </c>
      <c r="BR47" s="578">
        <f t="shared" si="56"/>
        <v>0</v>
      </c>
      <c r="BS47" s="578">
        <f t="shared" si="56"/>
        <v>0</v>
      </c>
      <c r="BT47" s="578">
        <f t="shared" si="56"/>
        <v>0</v>
      </c>
      <c r="BU47" s="578">
        <f t="shared" si="56"/>
        <v>0</v>
      </c>
      <c r="BV47" s="578">
        <f t="shared" si="56"/>
        <v>0</v>
      </c>
      <c r="BW47" s="578">
        <f t="shared" si="56"/>
        <v>0</v>
      </c>
      <c r="BX47" s="578">
        <f t="shared" si="56"/>
        <v>0</v>
      </c>
      <c r="BY47" s="578">
        <f t="shared" si="56"/>
        <v>0</v>
      </c>
      <c r="BZ47" s="578">
        <f t="shared" si="56"/>
        <v>0</v>
      </c>
      <c r="CA47" s="578">
        <f t="shared" si="56"/>
        <v>0</v>
      </c>
      <c r="CB47" s="578">
        <f t="shared" si="56"/>
        <v>0</v>
      </c>
      <c r="CC47" s="578">
        <f t="shared" si="56"/>
        <v>0</v>
      </c>
      <c r="CD47" s="578">
        <f t="shared" si="56"/>
        <v>0</v>
      </c>
      <c r="CE47" s="578">
        <f t="shared" si="56"/>
        <v>0</v>
      </c>
      <c r="CF47" s="578">
        <f t="shared" si="56"/>
        <v>0</v>
      </c>
      <c r="CG47" s="578">
        <f t="shared" si="56"/>
        <v>0</v>
      </c>
      <c r="CH47" s="578">
        <f t="shared" si="56"/>
        <v>0</v>
      </c>
      <c r="CI47" s="578">
        <f t="shared" si="56"/>
        <v>0</v>
      </c>
      <c r="CJ47" s="578">
        <f t="shared" si="56"/>
        <v>0</v>
      </c>
      <c r="CK47" s="578">
        <f t="shared" si="56"/>
        <v>0</v>
      </c>
      <c r="CL47" s="578">
        <f t="shared" si="56"/>
        <v>0</v>
      </c>
      <c r="CM47" s="578">
        <f t="shared" si="56"/>
        <v>0</v>
      </c>
      <c r="CN47" s="578">
        <f t="shared" si="56"/>
        <v>0</v>
      </c>
      <c r="CO47" s="578">
        <f t="shared" si="56"/>
        <v>0</v>
      </c>
      <c r="CP47" s="578">
        <f t="shared" si="56"/>
        <v>0</v>
      </c>
      <c r="CQ47" s="578">
        <f t="shared" si="56"/>
        <v>0</v>
      </c>
      <c r="CR47" s="578">
        <f t="shared" si="56"/>
        <v>0</v>
      </c>
      <c r="CS47" s="578">
        <f t="shared" si="56"/>
        <v>0</v>
      </c>
      <c r="CT47" s="578">
        <f t="shared" si="56"/>
        <v>0</v>
      </c>
      <c r="CU47" s="578">
        <f t="shared" si="56"/>
        <v>0</v>
      </c>
      <c r="CV47" s="578">
        <f t="shared" si="56"/>
        <v>0</v>
      </c>
      <c r="CW47" s="578">
        <f t="shared" si="56"/>
        <v>0</v>
      </c>
      <c r="CX47" s="578">
        <f t="shared" si="56"/>
        <v>0</v>
      </c>
      <c r="CY47" s="578">
        <f t="shared" si="56"/>
        <v>0</v>
      </c>
      <c r="CZ47" s="578">
        <f t="shared" si="56"/>
        <v>0</v>
      </c>
      <c r="DA47" s="578">
        <f t="shared" si="56"/>
        <v>0</v>
      </c>
      <c r="DB47" s="578">
        <f t="shared" si="56"/>
        <v>0</v>
      </c>
      <c r="DC47" s="578">
        <f t="shared" si="55"/>
        <v>0</v>
      </c>
    </row>
    <row r="48" spans="2:107" ht="15" customHeight="1" x14ac:dyDescent="0.35">
      <c r="B48" s="61"/>
      <c r="C48" s="62" t="s">
        <v>418</v>
      </c>
      <c r="D48" s="62"/>
      <c r="E48" s="132" t="s">
        <v>85</v>
      </c>
      <c r="F48" s="63" t="s">
        <v>411</v>
      </c>
      <c r="G48" s="579">
        <f>SUM(H48:DC48)</f>
        <v>0</v>
      </c>
      <c r="H48" s="580">
        <f>H44*$D$45+H46*$D$47</f>
        <v>0</v>
      </c>
      <c r="I48" s="580">
        <f t="shared" ref="I48:DC48" si="57">I44*$D$45+I46*$D$47</f>
        <v>0</v>
      </c>
      <c r="J48" s="580">
        <f t="shared" si="57"/>
        <v>0</v>
      </c>
      <c r="K48" s="580">
        <f t="shared" si="57"/>
        <v>0</v>
      </c>
      <c r="L48" s="580">
        <f t="shared" si="57"/>
        <v>0</v>
      </c>
      <c r="M48" s="580">
        <f t="shared" si="57"/>
        <v>0</v>
      </c>
      <c r="N48" s="580">
        <f t="shared" si="57"/>
        <v>0</v>
      </c>
      <c r="O48" s="580">
        <f t="shared" si="57"/>
        <v>0</v>
      </c>
      <c r="P48" s="580">
        <f t="shared" si="57"/>
        <v>0</v>
      </c>
      <c r="Q48" s="580">
        <f t="shared" si="57"/>
        <v>0</v>
      </c>
      <c r="R48" s="580">
        <f t="shared" si="57"/>
        <v>0</v>
      </c>
      <c r="S48" s="580">
        <f t="shared" si="57"/>
        <v>0</v>
      </c>
      <c r="T48" s="580">
        <f t="shared" si="57"/>
        <v>0</v>
      </c>
      <c r="U48" s="580">
        <f t="shared" si="57"/>
        <v>0</v>
      </c>
      <c r="V48" s="580">
        <f t="shared" si="57"/>
        <v>0</v>
      </c>
      <c r="W48" s="580">
        <f t="shared" si="57"/>
        <v>0</v>
      </c>
      <c r="X48" s="580">
        <f t="shared" si="57"/>
        <v>0</v>
      </c>
      <c r="Y48" s="580">
        <f t="shared" si="57"/>
        <v>0</v>
      </c>
      <c r="Z48" s="580">
        <f t="shared" si="57"/>
        <v>0</v>
      </c>
      <c r="AA48" s="580">
        <f t="shared" si="57"/>
        <v>0</v>
      </c>
      <c r="AB48" s="580">
        <f t="shared" si="57"/>
        <v>0</v>
      </c>
      <c r="AC48" s="580">
        <f t="shared" si="57"/>
        <v>0</v>
      </c>
      <c r="AD48" s="580">
        <f t="shared" si="57"/>
        <v>0</v>
      </c>
      <c r="AE48" s="580">
        <f t="shared" si="57"/>
        <v>0</v>
      </c>
      <c r="AF48" s="580">
        <f t="shared" si="57"/>
        <v>0</v>
      </c>
      <c r="AG48" s="580">
        <f t="shared" si="57"/>
        <v>0</v>
      </c>
      <c r="AH48" s="580">
        <f t="shared" si="57"/>
        <v>0</v>
      </c>
      <c r="AI48" s="580">
        <f t="shared" si="57"/>
        <v>0</v>
      </c>
      <c r="AJ48" s="580">
        <f t="shared" si="57"/>
        <v>0</v>
      </c>
      <c r="AK48" s="580">
        <f t="shared" si="57"/>
        <v>0</v>
      </c>
      <c r="AL48" s="580">
        <f t="shared" si="57"/>
        <v>0</v>
      </c>
      <c r="AM48" s="580">
        <f t="shared" si="57"/>
        <v>0</v>
      </c>
      <c r="AN48" s="580">
        <f t="shared" si="57"/>
        <v>0</v>
      </c>
      <c r="AO48" s="580">
        <f t="shared" si="57"/>
        <v>0</v>
      </c>
      <c r="AP48" s="580">
        <f t="shared" si="57"/>
        <v>0</v>
      </c>
      <c r="AQ48" s="580">
        <f t="shared" si="57"/>
        <v>0</v>
      </c>
      <c r="AR48" s="580">
        <f t="shared" si="57"/>
        <v>0</v>
      </c>
      <c r="AS48" s="580">
        <f t="shared" si="57"/>
        <v>0</v>
      </c>
      <c r="AT48" s="580">
        <f t="shared" si="57"/>
        <v>0</v>
      </c>
      <c r="AU48" s="580">
        <f t="shared" si="57"/>
        <v>0</v>
      </c>
      <c r="AV48" s="580">
        <f t="shared" si="57"/>
        <v>0</v>
      </c>
      <c r="AW48" s="580">
        <f t="shared" si="57"/>
        <v>0</v>
      </c>
      <c r="AX48" s="580">
        <f t="shared" si="57"/>
        <v>0</v>
      </c>
      <c r="AY48" s="580">
        <f t="shared" si="57"/>
        <v>0</v>
      </c>
      <c r="AZ48" s="580">
        <f t="shared" si="57"/>
        <v>0</v>
      </c>
      <c r="BA48" s="580">
        <f t="shared" si="57"/>
        <v>0</v>
      </c>
      <c r="BB48" s="580">
        <f t="shared" si="57"/>
        <v>0</v>
      </c>
      <c r="BC48" s="580">
        <f t="shared" si="57"/>
        <v>0</v>
      </c>
      <c r="BD48" s="580">
        <f t="shared" si="57"/>
        <v>0</v>
      </c>
      <c r="BE48" s="580">
        <f t="shared" si="57"/>
        <v>0</v>
      </c>
      <c r="BF48" s="580">
        <f t="shared" si="57"/>
        <v>0</v>
      </c>
      <c r="BG48" s="580">
        <f t="shared" ref="BG48:DB48" si="58">BG44*$D$45+BG46*$D$47</f>
        <v>0</v>
      </c>
      <c r="BH48" s="580">
        <f t="shared" si="58"/>
        <v>0</v>
      </c>
      <c r="BI48" s="580">
        <f t="shared" si="58"/>
        <v>0</v>
      </c>
      <c r="BJ48" s="580">
        <f t="shared" si="58"/>
        <v>0</v>
      </c>
      <c r="BK48" s="580">
        <f t="shared" si="58"/>
        <v>0</v>
      </c>
      <c r="BL48" s="580">
        <f t="shared" si="58"/>
        <v>0</v>
      </c>
      <c r="BM48" s="580">
        <f t="shared" si="58"/>
        <v>0</v>
      </c>
      <c r="BN48" s="580">
        <f t="shared" si="58"/>
        <v>0</v>
      </c>
      <c r="BO48" s="580">
        <f t="shared" si="58"/>
        <v>0</v>
      </c>
      <c r="BP48" s="580">
        <f t="shared" si="58"/>
        <v>0</v>
      </c>
      <c r="BQ48" s="580">
        <f t="shared" si="58"/>
        <v>0</v>
      </c>
      <c r="BR48" s="580">
        <f t="shared" si="58"/>
        <v>0</v>
      </c>
      <c r="BS48" s="580">
        <f t="shared" si="58"/>
        <v>0</v>
      </c>
      <c r="BT48" s="580">
        <f t="shared" si="58"/>
        <v>0</v>
      </c>
      <c r="BU48" s="580">
        <f t="shared" si="58"/>
        <v>0</v>
      </c>
      <c r="BV48" s="580">
        <f t="shared" si="58"/>
        <v>0</v>
      </c>
      <c r="BW48" s="580">
        <f t="shared" si="58"/>
        <v>0</v>
      </c>
      <c r="BX48" s="580">
        <f t="shared" si="58"/>
        <v>0</v>
      </c>
      <c r="BY48" s="580">
        <f t="shared" si="58"/>
        <v>0</v>
      </c>
      <c r="BZ48" s="580">
        <f t="shared" si="58"/>
        <v>0</v>
      </c>
      <c r="CA48" s="580">
        <f t="shared" si="58"/>
        <v>0</v>
      </c>
      <c r="CB48" s="580">
        <f t="shared" si="58"/>
        <v>0</v>
      </c>
      <c r="CC48" s="580">
        <f t="shared" si="58"/>
        <v>0</v>
      </c>
      <c r="CD48" s="580">
        <f t="shared" si="58"/>
        <v>0</v>
      </c>
      <c r="CE48" s="580">
        <f t="shared" si="58"/>
        <v>0</v>
      </c>
      <c r="CF48" s="580">
        <f t="shared" si="58"/>
        <v>0</v>
      </c>
      <c r="CG48" s="580">
        <f t="shared" si="58"/>
        <v>0</v>
      </c>
      <c r="CH48" s="580">
        <f t="shared" si="58"/>
        <v>0</v>
      </c>
      <c r="CI48" s="580">
        <f t="shared" si="58"/>
        <v>0</v>
      </c>
      <c r="CJ48" s="580">
        <f t="shared" si="58"/>
        <v>0</v>
      </c>
      <c r="CK48" s="580">
        <f t="shared" si="58"/>
        <v>0</v>
      </c>
      <c r="CL48" s="580">
        <f t="shared" si="58"/>
        <v>0</v>
      </c>
      <c r="CM48" s="580">
        <f t="shared" si="58"/>
        <v>0</v>
      </c>
      <c r="CN48" s="580">
        <f t="shared" si="58"/>
        <v>0</v>
      </c>
      <c r="CO48" s="580">
        <f t="shared" si="58"/>
        <v>0</v>
      </c>
      <c r="CP48" s="580">
        <f t="shared" si="58"/>
        <v>0</v>
      </c>
      <c r="CQ48" s="580">
        <f t="shared" si="58"/>
        <v>0</v>
      </c>
      <c r="CR48" s="580">
        <f t="shared" si="58"/>
        <v>0</v>
      </c>
      <c r="CS48" s="580">
        <f t="shared" si="58"/>
        <v>0</v>
      </c>
      <c r="CT48" s="580">
        <f t="shared" si="58"/>
        <v>0</v>
      </c>
      <c r="CU48" s="580">
        <f t="shared" si="58"/>
        <v>0</v>
      </c>
      <c r="CV48" s="580">
        <f t="shared" si="58"/>
        <v>0</v>
      </c>
      <c r="CW48" s="580">
        <f t="shared" si="58"/>
        <v>0</v>
      </c>
      <c r="CX48" s="580">
        <f t="shared" si="58"/>
        <v>0</v>
      </c>
      <c r="CY48" s="580">
        <f t="shared" si="58"/>
        <v>0</v>
      </c>
      <c r="CZ48" s="580">
        <f t="shared" si="58"/>
        <v>0</v>
      </c>
      <c r="DA48" s="580">
        <f t="shared" si="58"/>
        <v>0</v>
      </c>
      <c r="DB48" s="580">
        <f t="shared" si="58"/>
        <v>0</v>
      </c>
      <c r="DC48" s="580">
        <f t="shared" si="57"/>
        <v>0</v>
      </c>
    </row>
    <row r="50" spans="6:61" ht="15" customHeight="1" x14ac:dyDescent="0.45">
      <c r="F50" s="493" t="s">
        <v>723</v>
      </c>
      <c r="G50" s="31">
        <f>RCB!$G$7</f>
        <v>0</v>
      </c>
      <c r="I50" s="3"/>
      <c r="J50" s="3"/>
      <c r="K50" s="137"/>
      <c r="BE50" s="3"/>
      <c r="BF50" s="3"/>
      <c r="BG50" s="3"/>
      <c r="BH50" s="3"/>
      <c r="BI50" s="137"/>
    </row>
    <row r="51" spans="6:61" ht="15" customHeight="1" x14ac:dyDescent="0.45">
      <c r="F51" s="493" t="s">
        <v>800</v>
      </c>
      <c r="G51" s="31">
        <f>RCB!$H$7</f>
        <v>0</v>
      </c>
      <c r="I51" s="3"/>
      <c r="J51" s="3"/>
      <c r="K51" s="137"/>
      <c r="BE51" s="3"/>
      <c r="BF51" s="3"/>
      <c r="BG51" s="3"/>
      <c r="BH51" s="3"/>
      <c r="BI51" s="137"/>
    </row>
    <row r="53" spans="6:61" ht="15" customHeight="1" x14ac:dyDescent="0.35">
      <c r="H53" s="64"/>
      <c r="I53" s="64"/>
      <c r="BE53" s="64"/>
      <c r="BG53" s="64"/>
    </row>
  </sheetData>
  <conditionalFormatting sqref="H12:DC12 H32:DC32">
    <cfRule type="expression" dxfId="150" priority="44">
      <formula>OR(H12&gt;365,H12&lt;0)</formula>
    </cfRule>
  </conditionalFormatting>
  <conditionalFormatting sqref="H18:DC18 H38:DC38">
    <cfRule type="expression" dxfId="149" priority="43">
      <formula>OR(H18&gt;1,H18&lt;0)</formula>
    </cfRule>
  </conditionalFormatting>
  <conditionalFormatting sqref="G44:G48 G4:G20 G24:G40">
    <cfRule type="expression" dxfId="148" priority="42">
      <formula>G4="ERRO"</formula>
    </cfRule>
  </conditionalFormatting>
  <conditionalFormatting sqref="H13:DC13 H33:DC33">
    <cfRule type="expression" dxfId="147" priority="41">
      <formula>OR(H13&gt;8760,H13&lt;0)</formula>
    </cfRule>
  </conditionalFormatting>
  <conditionalFormatting sqref="H15:DC15">
    <cfRule type="expression" dxfId="146" priority="32">
      <formula>OR(H15&gt;22,H15&lt;0)</formula>
    </cfRule>
  </conditionalFormatting>
  <conditionalFormatting sqref="H16:DC16">
    <cfRule type="expression" dxfId="145" priority="31">
      <formula>OR(H16&gt;12,H16&lt;0)</formula>
    </cfRule>
  </conditionalFormatting>
  <conditionalFormatting sqref="G14:G16 G34:G36">
    <cfRule type="expression" dxfId="144" priority="22">
      <formula>AND(G14&lt;&gt;"",G14&lt;&gt;"ERRO")</formula>
    </cfRule>
  </conditionalFormatting>
  <conditionalFormatting sqref="H14:DC14">
    <cfRule type="expression" dxfId="143" priority="7">
      <formula>OR(H14&gt;3,H14&lt;0)</formula>
    </cfRule>
  </conditionalFormatting>
  <conditionalFormatting sqref="H11:DC11">
    <cfRule type="expression" dxfId="142" priority="6">
      <formula>OR(H11&gt;3,H11&lt;0)</formula>
    </cfRule>
  </conditionalFormatting>
  <conditionalFormatting sqref="H31:DC31">
    <cfRule type="expression" dxfId="141" priority="5">
      <formula>OR(H31&gt;3,H31&lt;0)</formula>
    </cfRule>
  </conditionalFormatting>
  <conditionalFormatting sqref="H35:DC35">
    <cfRule type="expression" dxfId="140" priority="3">
      <formula>OR(H35&gt;22,H35&lt;0)</formula>
    </cfRule>
  </conditionalFormatting>
  <conditionalFormatting sqref="H36:DC36">
    <cfRule type="expression" dxfId="139" priority="2">
      <formula>OR(H36&gt;12,H36&lt;0)</formula>
    </cfRule>
  </conditionalFormatting>
  <conditionalFormatting sqref="H34:DC34">
    <cfRule type="expression" dxfId="138" priority="1">
      <formula>OR(H34&gt;3,H34&lt;0)</formula>
    </cfRule>
  </conditionalFormatting>
  <pageMargins left="0.59055118110236227" right="0.59055118110236227" top="1.1023622047244095" bottom="0.47244094488188981" header="0.19685039370078741" footer="0.19685039370078741"/>
  <pageSetup paperSize="9" scale="66" fitToWidth="0" orientation="landscape" r:id="rId1"/>
  <headerFooter scaleWithDoc="0" alignWithMargins="0">
    <oddFooter>&amp;L&amp;F / &amp;A&amp;R&amp;P</oddFooter>
  </headerFooter>
  <ignoredErrors>
    <ignoredError sqref="A52:F52 A26:F30 A4:G4 A6:F6 A7:G7 A11 A12:F12 A13:A14 A15:F16 H50:H51 A50:D51 A19:F24 A8:F8 A9:G9 DD26:XFD30 C11:F11 C13:F14 A18 C18:F18 A35:F37 A32:F32 A31 C31:F31 A33:A34 C33:F34 A39:F44 A38 C38:F38 DC21:XFD22 A48:F49 A47:B47 D47:F47 A46:F46 A45:B45 D45:F45 A1 DC1:XFD2 C1:BD1 A53:BD1048576 L50:BD51 H52:BD52 H30 H41:BD42 A17:G17 A10:G10 H21:BD22 A2:BD2 DD4:XFD4 DD3:XFD3 DD24:XFD24 DD23:XFD23 DC44:XFD1048576 DD43:XFD43 H44:BD49 DD6:XFD20 DC41:XFD42 DD31:XFD31 H38:H40 DD32:XFD40 A3:G3 K3:BD3" unlockedFormula="1"/>
    <ignoredError sqref="G27 G19:G24 G37 G29:G30 G39:G52" formula="1" unlockedFormula="1"/>
    <ignoredError sqref="G18 G3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3" id="{002FC275-BE28-4B71-981E-25AEFF47E951}">
            <xm:f>AND(G50&lt;=Projeto!$K$55,G50&gt;0)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34" id="{C75F8217-2DFC-42CD-A11C-76281C8591F4}">
            <xm:f>OR(G50&gt;Projeto!$K$55,G50&lt;0)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G50:G51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Apoio!$CQ$4:$CQ$16</xm:f>
          </x14:formula1>
          <xm:sqref>H14:DC14</xm:sqref>
        </x14:dataValidation>
        <x14:dataValidation type="list" allowBlank="1" showInputMessage="1" showErrorMessage="1">
          <x14:formula1>
            <xm:f>Apoio!$CS$4:$CS$26</xm:f>
          </x14:formula1>
          <xm:sqref>H15:DC15</xm:sqref>
        </x14:dataValidation>
        <x14:dataValidation type="list" allowBlank="1" showInputMessage="1" showErrorMessage="1">
          <x14:formula1>
            <xm:f>Apoio!$CS$4:$CS$16</xm:f>
          </x14:formula1>
          <xm:sqref>H16:DC16</xm:sqref>
        </x14:dataValidation>
        <x14:dataValidation type="list" allowBlank="1" showInputMessage="1" showErrorMessage="1">
          <x14:formula1>
            <xm:f>Apoio!$CQ$4:$CQ$100</xm:f>
          </x14:formula1>
          <xm:sqref>H11:DC11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4">
    <tabColor theme="5" tint="0.39997558519241921"/>
    <pageSetUpPr fitToPage="1"/>
  </sheetPr>
  <dimension ref="B2:O119"/>
  <sheetViews>
    <sheetView topLeftCell="C1" zoomScaleNormal="100" workbookViewId="0">
      <selection activeCell="C11" sqref="C11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412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469" t="s">
        <v>408</v>
      </c>
      <c r="C3" s="469"/>
      <c r="D3" s="469"/>
      <c r="E3" s="469"/>
      <c r="F3" s="469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ref="F25:F36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ref="F37:F54" si="2">IF(ISERR(SMALL(G37:L37,1)),0,SMALL(G37:L37,1))</f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2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2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2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2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2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2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ref="F70:F71" si="4">IF(ISERR(SMALL(G70:L70,1)),0,SMALL(G70:L70,1))</f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4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ref="F72:F74" si="5">IF(ISERR(SMALL(G72:L72,1)),0,SMALL(G72:L72,1))</f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si="5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5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6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6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6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ref="F90:F92" si="7">IF(ISERR(SMALL(G90:L90,1)),0,SMALL(G90:L90,1))</f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si="7"/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7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4" si="8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8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6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6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9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9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9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9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9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135" priority="17">
      <formula>AND(G6=$F6,$F6&gt;0)</formula>
    </cfRule>
  </conditionalFormatting>
  <conditionalFormatting sqref="C6:C55 C66:C75 C87:D96 C107:D111">
    <cfRule type="expression" dxfId="134" priority="16">
      <formula>AND(COUNT($G6:$L6)&lt;&gt;0,COUNT($G6:$L6)&lt;3)</formula>
    </cfRule>
  </conditionalFormatting>
  <conditionalFormatting sqref="F6:L55 F66:L75 F87:L96 F107:L111">
    <cfRule type="cellIs" dxfId="133" priority="1" operator="lessThan">
      <formula>0</formula>
    </cfRule>
  </conditionalFormatting>
  <dataValidations disablePrompts="1" count="2">
    <dataValidation type="whole" operator="greaterThanOrEqual" allowBlank="1" showInputMessage="1" showErrorMessage="1" errorTitle="Atenção!" error="Inserir apenas números" sqref="G58:L58 G114:L114 G99:L99 G78:L78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5" tint="0.39997558519241921"/>
    <pageSetUpPr fitToPage="1"/>
  </sheetPr>
  <dimension ref="B2:R103"/>
  <sheetViews>
    <sheetView zoomScaleNormal="100" workbookViewId="0"/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412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CONDICIONAMENTO AMBIENTAL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IF(CondAmbOrç!C6="","",CondAmbOrç!C6)</f>
        <v/>
      </c>
      <c r="D6" s="252" t="str">
        <f>IF(CondAmbOrç!D6="","",CondAmbOrç!D6)</f>
        <v/>
      </c>
      <c r="E6" s="253" t="str">
        <f>IF(CondAmbOrç!E6="","",CondAmbOrç!E6)</f>
        <v/>
      </c>
      <c r="F6" s="254">
        <f>IF(CondAmbOrç!F6="","",CondAmbOrç!F6)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55" si="0">B6</f>
        <v>1</v>
      </c>
      <c r="M6" s="462" t="str">
        <f t="shared" ref="M6:M55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IF(CondAmbOrç!C7="","",CondAmbOrç!C7)</f>
        <v/>
      </c>
      <c r="D7" s="252" t="str">
        <f>IF(CondAmbOrç!D7="","",CondAmbOrç!D7)</f>
        <v/>
      </c>
      <c r="E7" s="253" t="str">
        <f>IF(CondAmbOrç!E7="","",CondAmbOrç!E7)</f>
        <v/>
      </c>
      <c r="F7" s="254">
        <f>IF(CondAmbOrç!F7="","",CondAmbOrç!F7)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IF(CondAmbOrç!C8="","",CondAmbOrç!C8)</f>
        <v/>
      </c>
      <c r="D8" s="252" t="str">
        <f>IF(CondAmbOrç!D8="","",CondAmbOrç!D8)</f>
        <v/>
      </c>
      <c r="E8" s="253" t="str">
        <f>IF(CondAmbOrç!E8="","",CondAmbOrç!E8)</f>
        <v/>
      </c>
      <c r="F8" s="254">
        <f>IF(CondAmbOrç!F8="","",CondAmbOrç!F8)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1">
        <v>4</v>
      </c>
      <c r="C9" s="250" t="str">
        <f>IF(CondAmbOrç!C9="","",CondAmbOrç!C9)</f>
        <v/>
      </c>
      <c r="D9" s="252" t="str">
        <f>IF(CondAmbOrç!D9="","",CondAmbOrç!D9)</f>
        <v/>
      </c>
      <c r="E9" s="253" t="str">
        <f>IF(CondAmbOrç!E9="","",CondAmbOrç!E9)</f>
        <v/>
      </c>
      <c r="F9" s="254">
        <f>IF(CondAmbOrç!F9="","",CondAmbOrç!F9)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4">
        <v>5</v>
      </c>
      <c r="C10" s="250" t="str">
        <f>IF(CondAmbOrç!C10="","",CondAmbOrç!C10)</f>
        <v/>
      </c>
      <c r="D10" s="252" t="str">
        <f>IF(CondAmbOrç!D10="","",CondAmbOrç!D10)</f>
        <v/>
      </c>
      <c r="E10" s="253" t="str">
        <f>IF(CondAmbOrç!E10="","",CondAmbOrç!E10)</f>
        <v/>
      </c>
      <c r="F10" s="254">
        <f>IF(CondAmbOrç!F10="","",CondAmbOrç!F10)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1">
        <v>6</v>
      </c>
      <c r="C11" s="250" t="str">
        <f>IF(CondAmbOrç!C11="","",CondAmbOrç!C11)</f>
        <v/>
      </c>
      <c r="D11" s="252" t="str">
        <f>IF(CondAmbOrç!D11="","",CondAmbOrç!D11)</f>
        <v/>
      </c>
      <c r="E11" s="253" t="str">
        <f>IF(CondAmbOrç!E11="","",CondAmbOrç!E11)</f>
        <v/>
      </c>
      <c r="F11" s="254">
        <f>IF(CondAmbOrç!F11="","",CondAmbOrç!F11)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IF(CondAmbOrç!C12="","",CondAmbOrç!C12)</f>
        <v/>
      </c>
      <c r="D12" s="252" t="str">
        <f>IF(CondAmbOrç!D12="","",CondAmbOrç!D12)</f>
        <v/>
      </c>
      <c r="E12" s="253" t="str">
        <f>IF(CondAmbOrç!E12="","",CondAmbOrç!E12)</f>
        <v/>
      </c>
      <c r="F12" s="254">
        <f>IF(CondAmbOrç!F12="","",CondAmbOrç!F12)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IF(CondAmbOrç!C13="","",CondAmbOrç!C13)</f>
        <v/>
      </c>
      <c r="D13" s="252" t="str">
        <f>IF(CondAmbOrç!D13="","",CondAmbOrç!D13)</f>
        <v/>
      </c>
      <c r="E13" s="253" t="str">
        <f>IF(CondAmbOrç!E13="","",CondAmbOrç!E13)</f>
        <v/>
      </c>
      <c r="F13" s="254">
        <f>IF(CondAmbOrç!F13="","",CondAmbOrç!F13)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IF(CondAmbOrç!C14="","",CondAmbOrç!C14)</f>
        <v/>
      </c>
      <c r="D14" s="252" t="str">
        <f>IF(CondAmbOrç!D14="","",CondAmbOrç!D14)</f>
        <v/>
      </c>
      <c r="E14" s="253" t="str">
        <f>IF(CondAmbOrç!E14="","",CondAmbOrç!E14)</f>
        <v/>
      </c>
      <c r="F14" s="254">
        <f>IF(CondAmbOrç!F14="","",CondAmbOrç!F14)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1">
        <v>10</v>
      </c>
      <c r="C15" s="250" t="str">
        <f>IF(CondAmbOrç!C15="","",CondAmbOrç!C15)</f>
        <v/>
      </c>
      <c r="D15" s="252" t="str">
        <f>IF(CondAmbOrç!D15="","",CondAmbOrç!D15)</f>
        <v/>
      </c>
      <c r="E15" s="253" t="str">
        <f>IF(CondAmbOrç!E15="","",CondAmbOrç!E15)</f>
        <v/>
      </c>
      <c r="F15" s="254">
        <f>IF(CondAmbOrç!F15="","",CondAmbOrç!F15)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4">
        <v>11</v>
      </c>
      <c r="C16" s="250" t="str">
        <f>IF(CondAmbOrç!C16="","",CondAmbOrç!C16)</f>
        <v/>
      </c>
      <c r="D16" s="252" t="str">
        <f>IF(CondAmbOrç!D16="","",CondAmbOrç!D16)</f>
        <v/>
      </c>
      <c r="E16" s="253" t="str">
        <f>IF(CondAmbOrç!E16="","",CondAmbOrç!E16)</f>
        <v/>
      </c>
      <c r="F16" s="254">
        <f>IF(CondAmbOrç!F16="","",CondAmbOrç!F16)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1">
        <v>12</v>
      </c>
      <c r="C17" s="250" t="str">
        <f>IF(CondAmbOrç!C17="","",CondAmbOrç!C17)</f>
        <v/>
      </c>
      <c r="D17" s="252" t="str">
        <f>IF(CondAmbOrç!D17="","",CondAmbOrç!D17)</f>
        <v/>
      </c>
      <c r="E17" s="253" t="str">
        <f>IF(CondAmbOrç!E17="","",CondAmbOrç!E17)</f>
        <v/>
      </c>
      <c r="F17" s="254">
        <f>IF(CondAmbOrç!F17="","",CondAmbOrç!F17)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IF(CondAmbOrç!C18="","",CondAmbOrç!C18)</f>
        <v/>
      </c>
      <c r="D18" s="252" t="str">
        <f>IF(CondAmbOrç!D18="","",CondAmbOrç!D18)</f>
        <v/>
      </c>
      <c r="E18" s="253" t="str">
        <f>IF(CondAmbOrç!E18="","",CondAmbOrç!E18)</f>
        <v/>
      </c>
      <c r="F18" s="254">
        <f>IF(CondAmbOrç!F18="","",CondAmbOrç!F18)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IF(CondAmbOrç!C19="","",CondAmbOrç!C19)</f>
        <v/>
      </c>
      <c r="D19" s="252" t="str">
        <f>IF(CondAmbOrç!D19="","",CondAmbOrç!D19)</f>
        <v/>
      </c>
      <c r="E19" s="253" t="str">
        <f>IF(CondAmbOrç!E19="","",CondAmbOrç!E19)</f>
        <v/>
      </c>
      <c r="F19" s="254">
        <f>IF(CondAmbOrç!F19="","",CondAmbOrç!F19)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IF(CondAmbOrç!C20="","",CondAmbOrç!C20)</f>
        <v/>
      </c>
      <c r="D20" s="252" t="str">
        <f>IF(CondAmbOrç!D20="","",CondAmbOrç!D20)</f>
        <v/>
      </c>
      <c r="E20" s="253" t="str">
        <f>IF(CondAmbOrç!E20="","",CondAmbOrç!E20)</f>
        <v/>
      </c>
      <c r="F20" s="254">
        <f>IF(CondAmbOrç!F20="","",CondAmbOrç!F20)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1">
        <v>16</v>
      </c>
      <c r="C21" s="250" t="str">
        <f>IF(CondAmbOrç!C21="","",CondAmbOrç!C21)</f>
        <v/>
      </c>
      <c r="D21" s="252" t="str">
        <f>IF(CondAmbOrç!D21="","",CondAmbOrç!D21)</f>
        <v/>
      </c>
      <c r="E21" s="253" t="str">
        <f>IF(CondAmbOrç!E21="","",CondAmbOrç!E21)</f>
        <v/>
      </c>
      <c r="F21" s="254">
        <f>IF(CondAmbOrç!F21="","",CondAmbOrç!F21)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4">
        <v>17</v>
      </c>
      <c r="C22" s="250" t="str">
        <f>IF(CondAmbOrç!C22="","",CondAmbOrç!C22)</f>
        <v/>
      </c>
      <c r="D22" s="252" t="str">
        <f>IF(CondAmbOrç!D22="","",CondAmbOrç!D22)</f>
        <v/>
      </c>
      <c r="E22" s="253" t="str">
        <f>IF(CondAmbOrç!E22="","",CondAmbOrç!E22)</f>
        <v/>
      </c>
      <c r="F22" s="254">
        <f>IF(CondAmbOrç!F22="","",CondAmbOrç!F22)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1">
        <v>18</v>
      </c>
      <c r="C23" s="250" t="str">
        <f>IF(CondAmbOrç!C23="","",CondAmbOrç!C23)</f>
        <v/>
      </c>
      <c r="D23" s="252" t="str">
        <f>IF(CondAmbOrç!D23="","",CondAmbOrç!D23)</f>
        <v/>
      </c>
      <c r="E23" s="253" t="str">
        <f>IF(CondAmbOrç!E23="","",CondAmbOrç!E23)</f>
        <v/>
      </c>
      <c r="F23" s="254">
        <f>IF(CondAmbOrç!F23="","",CondAmbOrç!F23)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IF(CondAmbOrç!C24="","",CondAmbOrç!C24)</f>
        <v/>
      </c>
      <c r="D24" s="252" t="str">
        <f>IF(CondAmbOrç!D24="","",CondAmbOrç!D24)</f>
        <v/>
      </c>
      <c r="E24" s="253" t="str">
        <f>IF(CondAmbOrç!E24="","",CondAmbOrç!E24)</f>
        <v/>
      </c>
      <c r="F24" s="254">
        <f>IF(CondAmbOrç!F24="","",CondAmbOrç!F24)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IF(CondAmbOrç!C25="","",CondAmbOrç!C25)</f>
        <v/>
      </c>
      <c r="D25" s="252" t="str">
        <f>IF(CondAmbOrç!D25="","",CondAmbOrç!D25)</f>
        <v/>
      </c>
      <c r="E25" s="253" t="str">
        <f>IF(CondAmbOrç!E25="","",CondAmbOrç!E25)</f>
        <v/>
      </c>
      <c r="F25" s="254">
        <f>IF(CondAmbOrç!F25="","",CondAmbOrç!F25)</f>
        <v>0</v>
      </c>
      <c r="G25" s="19">
        <f t="shared" ref="G25:G36" si="5">J25-H25-I25</f>
        <v>0</v>
      </c>
      <c r="H25" s="18"/>
      <c r="I25" s="18"/>
      <c r="J25" s="19">
        <f t="shared" ref="J25:J36" si="6">IF(ISERR(E25*F25),0,E25*F25)</f>
        <v>0</v>
      </c>
      <c r="L25" s="21">
        <f t="shared" ref="L25:L36" si="7">B25</f>
        <v>20</v>
      </c>
      <c r="M25" s="462" t="str">
        <f t="shared" ref="M25:M36" si="8">IF(OR(C25=0,C25=""),"",C25)</f>
        <v/>
      </c>
      <c r="N25" s="249" t="str">
        <f t="shared" ref="N25:N36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IF(CondAmbOrç!C26="","",CondAmbOrç!C26)</f>
        <v/>
      </c>
      <c r="D26" s="252" t="str">
        <f>IF(CondAmbOrç!D26="","",CondAmbOrç!D26)</f>
        <v/>
      </c>
      <c r="E26" s="253" t="str">
        <f>IF(CondAmbOrç!E26="","",CondAmbOrç!E26)</f>
        <v/>
      </c>
      <c r="F26" s="254">
        <f>IF(CondAmbOrç!F26="","",CondAmbOrç!F26)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49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1">
        <v>22</v>
      </c>
      <c r="C27" s="250" t="str">
        <f>IF(CondAmbOrç!C27="","",CondAmbOrç!C27)</f>
        <v/>
      </c>
      <c r="D27" s="252" t="str">
        <f>IF(CondAmbOrç!D27="","",CondAmbOrç!D27)</f>
        <v/>
      </c>
      <c r="E27" s="253" t="str">
        <f>IF(CondAmbOrç!E27="","",CondAmbOrç!E27)</f>
        <v/>
      </c>
      <c r="F27" s="254">
        <f>IF(CondAmbOrç!F27="","",CondAmbOrç!F27)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49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4">
        <v>23</v>
      </c>
      <c r="C28" s="250" t="str">
        <f>IF(CondAmbOrç!C28="","",CondAmbOrç!C28)</f>
        <v/>
      </c>
      <c r="D28" s="252" t="str">
        <f>IF(CondAmbOrç!D28="","",CondAmbOrç!D28)</f>
        <v/>
      </c>
      <c r="E28" s="253" t="str">
        <f>IF(CondAmbOrç!E28="","",CondAmbOrç!E28)</f>
        <v/>
      </c>
      <c r="F28" s="254">
        <f>IF(CondAmbOrç!F28="","",CondAmbOrç!F28)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49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1">
        <v>24</v>
      </c>
      <c r="C29" s="250" t="str">
        <f>IF(CondAmbOrç!C29="","",CondAmbOrç!C29)</f>
        <v/>
      </c>
      <c r="D29" s="252" t="str">
        <f>IF(CondAmbOrç!D29="","",CondAmbOrç!D29)</f>
        <v/>
      </c>
      <c r="E29" s="253" t="str">
        <f>IF(CondAmbOrç!E29="","",CondAmbOrç!E29)</f>
        <v/>
      </c>
      <c r="F29" s="254">
        <f>IF(CondAmbOrç!F29="","",CondAmbOrç!F29)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49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IF(CondAmbOrç!C30="","",CondAmbOrç!C30)</f>
        <v/>
      </c>
      <c r="D30" s="252" t="str">
        <f>IF(CondAmbOrç!D30="","",CondAmbOrç!D30)</f>
        <v/>
      </c>
      <c r="E30" s="253" t="str">
        <f>IF(CondAmbOrç!E30="","",CondAmbOrç!E30)</f>
        <v/>
      </c>
      <c r="F30" s="254">
        <f>IF(CondAmbOrç!F30="","",CondAmbOrç!F30)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49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IF(CondAmbOrç!C31="","",CondAmbOrç!C31)</f>
        <v/>
      </c>
      <c r="D31" s="252" t="str">
        <f>IF(CondAmbOrç!D31="","",CondAmbOrç!D31)</f>
        <v/>
      </c>
      <c r="E31" s="253" t="str">
        <f>IF(CondAmbOrç!E31="","",CondAmbOrç!E31)</f>
        <v/>
      </c>
      <c r="F31" s="254">
        <f>IF(CondAmbOrç!F31="","",CondAmbOrç!F31)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49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IF(CondAmbOrç!C32="","",CondAmbOrç!C32)</f>
        <v/>
      </c>
      <c r="D32" s="252" t="str">
        <f>IF(CondAmbOrç!D32="","",CondAmbOrç!D32)</f>
        <v/>
      </c>
      <c r="E32" s="253" t="str">
        <f>IF(CondAmbOrç!E32="","",CondAmbOrç!E32)</f>
        <v/>
      </c>
      <c r="F32" s="254">
        <f>IF(CondAmbOrç!F32="","",CondAmbOrç!F32)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49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1">
        <v>28</v>
      </c>
      <c r="C33" s="250" t="str">
        <f>IF(CondAmbOrç!C33="","",CondAmbOrç!C33)</f>
        <v/>
      </c>
      <c r="D33" s="252" t="str">
        <f>IF(CondAmbOrç!D33="","",CondAmbOrç!D33)</f>
        <v/>
      </c>
      <c r="E33" s="253" t="str">
        <f>IF(CondAmbOrç!E33="","",CondAmbOrç!E33)</f>
        <v/>
      </c>
      <c r="F33" s="254">
        <f>IF(CondAmbOrç!F33="","",CondAmbOrç!F33)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49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4">
        <v>29</v>
      </c>
      <c r="C34" s="250" t="str">
        <f>IF(CondAmbOrç!C34="","",CondAmbOrç!C34)</f>
        <v/>
      </c>
      <c r="D34" s="252" t="str">
        <f>IF(CondAmbOrç!D34="","",CondAmbOrç!D34)</f>
        <v/>
      </c>
      <c r="E34" s="253" t="str">
        <f>IF(CondAmbOrç!E34="","",CondAmbOrç!E34)</f>
        <v/>
      </c>
      <c r="F34" s="254">
        <f>IF(CondAmbOrç!F34="","",CondAmbOrç!F34)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49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1">
        <v>30</v>
      </c>
      <c r="C35" s="250" t="str">
        <f>IF(CondAmbOrç!C35="","",CondAmbOrç!C35)</f>
        <v/>
      </c>
      <c r="D35" s="252" t="str">
        <f>IF(CondAmbOrç!D35="","",CondAmbOrç!D35)</f>
        <v/>
      </c>
      <c r="E35" s="253" t="str">
        <f>IF(CondAmbOrç!E35="","",CondAmbOrç!E35)</f>
        <v/>
      </c>
      <c r="F35" s="254">
        <f>IF(CondAmbOrç!F35="","",CondAmbOrç!F35)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49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IF(CondAmbOrç!C36="","",CondAmbOrç!C36)</f>
        <v/>
      </c>
      <c r="D36" s="252" t="str">
        <f>IF(CondAmbOrç!D36="","",CondAmbOrç!D36)</f>
        <v/>
      </c>
      <c r="E36" s="253" t="str">
        <f>IF(CondAmbOrç!E36="","",CondAmbOrç!E36)</f>
        <v/>
      </c>
      <c r="F36" s="254">
        <f>IF(CondAmbOrç!F36="","",CondAmbOrç!F36)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49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IF(CondAmbOrç!C37="","",CondAmbOrç!C37)</f>
        <v/>
      </c>
      <c r="D37" s="252" t="str">
        <f>IF(CondAmbOrç!D37="","",CondAmbOrç!D37)</f>
        <v/>
      </c>
      <c r="E37" s="253" t="str">
        <f>IF(CondAmbOrç!E37="","",CondAmbOrç!E37)</f>
        <v/>
      </c>
      <c r="F37" s="254">
        <f>IF(CondAmbOrç!F37="","",CondAmbOrç!F37)</f>
        <v>0</v>
      </c>
      <c r="G37" s="19">
        <f t="shared" ref="G37:G54" si="10">J37-H37-I37</f>
        <v>0</v>
      </c>
      <c r="H37" s="18"/>
      <c r="I37" s="18"/>
      <c r="J37" s="19">
        <f t="shared" ref="J37:J54" si="11">IF(ISERR(E37*F37),0,E37*F37)</f>
        <v>0</v>
      </c>
      <c r="L37" s="21">
        <f t="shared" ref="L37:L54" si="12">B37</f>
        <v>32</v>
      </c>
      <c r="M37" s="462" t="str">
        <f t="shared" ref="M37:M54" si="13">IF(OR(C37=0,C37=""),"",C37)</f>
        <v/>
      </c>
      <c r="N37" s="249" t="str">
        <f t="shared" ref="N37:N54" si="14">IF(J37=0,"",D37)</f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IF(CondAmbOrç!C38="","",CondAmbOrç!C38)</f>
        <v/>
      </c>
      <c r="D38" s="252" t="str">
        <f>IF(CondAmbOrç!D38="","",CondAmbOrç!D38)</f>
        <v/>
      </c>
      <c r="E38" s="253" t="str">
        <f>IF(CondAmbOrç!E38="","",CondAmbOrç!E38)</f>
        <v/>
      </c>
      <c r="F38" s="254">
        <f>IF(CondAmbOrç!F38="","",CondAmbOrç!F38)</f>
        <v>0</v>
      </c>
      <c r="G38" s="19">
        <f t="shared" si="10"/>
        <v>0</v>
      </c>
      <c r="H38" s="18"/>
      <c r="I38" s="18"/>
      <c r="J38" s="19">
        <f t="shared" si="11"/>
        <v>0</v>
      </c>
      <c r="L38" s="21">
        <f t="shared" si="12"/>
        <v>33</v>
      </c>
      <c r="M38" s="462" t="str">
        <f t="shared" si="13"/>
        <v/>
      </c>
      <c r="N38" s="249" t="str">
        <f t="shared" si="1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1">
        <v>34</v>
      </c>
      <c r="C39" s="250" t="str">
        <f>IF(CondAmbOrç!C39="","",CondAmbOrç!C39)</f>
        <v/>
      </c>
      <c r="D39" s="252" t="str">
        <f>IF(CondAmbOrç!D39="","",CondAmbOrç!D39)</f>
        <v/>
      </c>
      <c r="E39" s="253" t="str">
        <f>IF(CondAmbOrç!E39="","",CondAmbOrç!E39)</f>
        <v/>
      </c>
      <c r="F39" s="254">
        <f>IF(CondAmbOrç!F39="","",CondAmbOrç!F39)</f>
        <v>0</v>
      </c>
      <c r="G39" s="19">
        <f t="shared" si="10"/>
        <v>0</v>
      </c>
      <c r="H39" s="18"/>
      <c r="I39" s="18"/>
      <c r="J39" s="19">
        <f t="shared" si="11"/>
        <v>0</v>
      </c>
      <c r="L39" s="21">
        <f t="shared" si="12"/>
        <v>34</v>
      </c>
      <c r="M39" s="462" t="str">
        <f t="shared" si="13"/>
        <v/>
      </c>
      <c r="N39" s="249" t="str">
        <f t="shared" si="1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4">
        <v>35</v>
      </c>
      <c r="C40" s="250" t="str">
        <f>IF(CondAmbOrç!C40="","",CondAmbOrç!C40)</f>
        <v/>
      </c>
      <c r="D40" s="252" t="str">
        <f>IF(CondAmbOrç!D40="","",CondAmbOrç!D40)</f>
        <v/>
      </c>
      <c r="E40" s="253" t="str">
        <f>IF(CondAmbOrç!E40="","",CondAmbOrç!E40)</f>
        <v/>
      </c>
      <c r="F40" s="254">
        <f>IF(CondAmbOrç!F40="","",CondAmbOrç!F40)</f>
        <v>0</v>
      </c>
      <c r="G40" s="19">
        <f t="shared" si="10"/>
        <v>0</v>
      </c>
      <c r="H40" s="18"/>
      <c r="I40" s="18"/>
      <c r="J40" s="19">
        <f t="shared" si="11"/>
        <v>0</v>
      </c>
      <c r="L40" s="21">
        <f t="shared" si="12"/>
        <v>35</v>
      </c>
      <c r="M40" s="462" t="str">
        <f t="shared" si="13"/>
        <v/>
      </c>
      <c r="N40" s="249" t="str">
        <f t="shared" si="1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1">
        <v>36</v>
      </c>
      <c r="C41" s="250" t="str">
        <f>IF(CondAmbOrç!C41="","",CondAmbOrç!C41)</f>
        <v/>
      </c>
      <c r="D41" s="252" t="str">
        <f>IF(CondAmbOrç!D41="","",CondAmbOrç!D41)</f>
        <v/>
      </c>
      <c r="E41" s="253" t="str">
        <f>IF(CondAmbOrç!E41="","",CondAmbOrç!E41)</f>
        <v/>
      </c>
      <c r="F41" s="254">
        <f>IF(CondAmbOrç!F41="","",CondAmbOrç!F41)</f>
        <v>0</v>
      </c>
      <c r="G41" s="19">
        <f t="shared" si="10"/>
        <v>0</v>
      </c>
      <c r="H41" s="18"/>
      <c r="I41" s="18"/>
      <c r="J41" s="19">
        <f t="shared" si="11"/>
        <v>0</v>
      </c>
      <c r="L41" s="21">
        <f t="shared" si="12"/>
        <v>36</v>
      </c>
      <c r="M41" s="462" t="str">
        <f t="shared" si="13"/>
        <v/>
      </c>
      <c r="N41" s="249" t="str">
        <f t="shared" si="1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IF(CondAmbOrç!C42="","",CondAmbOrç!C42)</f>
        <v/>
      </c>
      <c r="D42" s="252" t="str">
        <f>IF(CondAmbOrç!D42="","",CondAmbOrç!D42)</f>
        <v/>
      </c>
      <c r="E42" s="253" t="str">
        <f>IF(CondAmbOrç!E42="","",CondAmbOrç!E42)</f>
        <v/>
      </c>
      <c r="F42" s="254">
        <f>IF(CondAmbOrç!F42="","",CondAmbOrç!F42)</f>
        <v>0</v>
      </c>
      <c r="G42" s="19">
        <f t="shared" si="10"/>
        <v>0</v>
      </c>
      <c r="H42" s="18"/>
      <c r="I42" s="18"/>
      <c r="J42" s="19">
        <f t="shared" si="11"/>
        <v>0</v>
      </c>
      <c r="L42" s="21">
        <f t="shared" si="12"/>
        <v>37</v>
      </c>
      <c r="M42" s="462" t="str">
        <f t="shared" si="13"/>
        <v/>
      </c>
      <c r="N42" s="249" t="str">
        <f t="shared" si="1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IF(CondAmbOrç!C43="","",CondAmbOrç!C43)</f>
        <v/>
      </c>
      <c r="D43" s="252" t="str">
        <f>IF(CondAmbOrç!D43="","",CondAmbOrç!D43)</f>
        <v/>
      </c>
      <c r="E43" s="253" t="str">
        <f>IF(CondAmbOrç!E43="","",CondAmbOrç!E43)</f>
        <v/>
      </c>
      <c r="F43" s="254">
        <f>IF(CondAmbOrç!F43="","",CondAmbOrç!F43)</f>
        <v>0</v>
      </c>
      <c r="G43" s="19">
        <f t="shared" si="10"/>
        <v>0</v>
      </c>
      <c r="H43" s="18"/>
      <c r="I43" s="18"/>
      <c r="J43" s="19">
        <f t="shared" si="11"/>
        <v>0</v>
      </c>
      <c r="L43" s="21">
        <f t="shared" si="12"/>
        <v>38</v>
      </c>
      <c r="M43" s="462" t="str">
        <f t="shared" si="13"/>
        <v/>
      </c>
      <c r="N43" s="249" t="str">
        <f t="shared" si="1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IF(CondAmbOrç!C44="","",CondAmbOrç!C44)</f>
        <v/>
      </c>
      <c r="D44" s="252" t="str">
        <f>IF(CondAmbOrç!D44="","",CondAmbOrç!D44)</f>
        <v/>
      </c>
      <c r="E44" s="253" t="str">
        <f>IF(CondAmbOrç!E44="","",CondAmbOrç!E44)</f>
        <v/>
      </c>
      <c r="F44" s="254">
        <f>IF(CondAmbOrç!F44="","",CondAmbOrç!F44)</f>
        <v>0</v>
      </c>
      <c r="G44" s="19">
        <f t="shared" si="10"/>
        <v>0</v>
      </c>
      <c r="H44" s="18"/>
      <c r="I44" s="18"/>
      <c r="J44" s="19">
        <f t="shared" si="11"/>
        <v>0</v>
      </c>
      <c r="L44" s="21">
        <f t="shared" si="12"/>
        <v>39</v>
      </c>
      <c r="M44" s="462" t="str">
        <f t="shared" si="13"/>
        <v/>
      </c>
      <c r="N44" s="249" t="str">
        <f t="shared" si="1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1">
        <v>40</v>
      </c>
      <c r="C45" s="250" t="str">
        <f>IF(CondAmbOrç!C45="","",CondAmbOrç!C45)</f>
        <v/>
      </c>
      <c r="D45" s="252" t="str">
        <f>IF(CondAmbOrç!D45="","",CondAmbOrç!D45)</f>
        <v/>
      </c>
      <c r="E45" s="253" t="str">
        <f>IF(CondAmbOrç!E45="","",CondAmbOrç!E45)</f>
        <v/>
      </c>
      <c r="F45" s="254">
        <f>IF(CondAmbOrç!F45="","",CondAmbOrç!F45)</f>
        <v>0</v>
      </c>
      <c r="G45" s="19">
        <f t="shared" si="10"/>
        <v>0</v>
      </c>
      <c r="H45" s="18"/>
      <c r="I45" s="18"/>
      <c r="J45" s="19">
        <f t="shared" si="11"/>
        <v>0</v>
      </c>
      <c r="L45" s="21">
        <f t="shared" si="12"/>
        <v>40</v>
      </c>
      <c r="M45" s="462" t="str">
        <f t="shared" si="13"/>
        <v/>
      </c>
      <c r="N45" s="249" t="str">
        <f t="shared" si="1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4">
        <v>41</v>
      </c>
      <c r="C46" s="250" t="str">
        <f>IF(CondAmbOrç!C46="","",CondAmbOrç!C46)</f>
        <v/>
      </c>
      <c r="D46" s="252" t="str">
        <f>IF(CondAmbOrç!D46="","",CondAmbOrç!D46)</f>
        <v/>
      </c>
      <c r="E46" s="253" t="str">
        <f>IF(CondAmbOrç!E46="","",CondAmbOrç!E46)</f>
        <v/>
      </c>
      <c r="F46" s="254">
        <f>IF(CondAmbOrç!F46="","",CondAmbOrç!F46)</f>
        <v>0</v>
      </c>
      <c r="G46" s="19">
        <f t="shared" si="10"/>
        <v>0</v>
      </c>
      <c r="H46" s="18"/>
      <c r="I46" s="18"/>
      <c r="J46" s="19">
        <f t="shared" si="11"/>
        <v>0</v>
      </c>
      <c r="L46" s="21">
        <f t="shared" si="12"/>
        <v>41</v>
      </c>
      <c r="M46" s="462" t="str">
        <f t="shared" si="13"/>
        <v/>
      </c>
      <c r="N46" s="249" t="str">
        <f t="shared" si="1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1">
        <v>42</v>
      </c>
      <c r="C47" s="250" t="str">
        <f>IF(CondAmbOrç!C47="","",CondAmbOrç!C47)</f>
        <v/>
      </c>
      <c r="D47" s="252" t="str">
        <f>IF(CondAmbOrç!D47="","",CondAmbOrç!D47)</f>
        <v/>
      </c>
      <c r="E47" s="253" t="str">
        <f>IF(CondAmbOrç!E47="","",CondAmbOrç!E47)</f>
        <v/>
      </c>
      <c r="F47" s="254">
        <f>IF(CondAmbOrç!F47="","",CondAmbOrç!F47)</f>
        <v>0</v>
      </c>
      <c r="G47" s="19">
        <f t="shared" si="10"/>
        <v>0</v>
      </c>
      <c r="H47" s="18"/>
      <c r="I47" s="18"/>
      <c r="J47" s="19">
        <f t="shared" si="11"/>
        <v>0</v>
      </c>
      <c r="L47" s="21">
        <f t="shared" si="12"/>
        <v>42</v>
      </c>
      <c r="M47" s="462" t="str">
        <f t="shared" si="13"/>
        <v/>
      </c>
      <c r="N47" s="249" t="str">
        <f t="shared" si="1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IF(CondAmbOrç!C48="","",CondAmbOrç!C48)</f>
        <v/>
      </c>
      <c r="D48" s="252" t="str">
        <f>IF(CondAmbOrç!D48="","",CondAmbOrç!D48)</f>
        <v/>
      </c>
      <c r="E48" s="253" t="str">
        <f>IF(CondAmbOrç!E48="","",CondAmbOrç!E48)</f>
        <v/>
      </c>
      <c r="F48" s="254">
        <f>IF(CondAmbOrç!F48="","",CondAmbOrç!F48)</f>
        <v>0</v>
      </c>
      <c r="G48" s="19">
        <f t="shared" si="10"/>
        <v>0</v>
      </c>
      <c r="H48" s="18"/>
      <c r="I48" s="18"/>
      <c r="J48" s="19">
        <f t="shared" si="11"/>
        <v>0</v>
      </c>
      <c r="L48" s="21">
        <f t="shared" si="12"/>
        <v>43</v>
      </c>
      <c r="M48" s="462" t="str">
        <f t="shared" si="13"/>
        <v/>
      </c>
      <c r="N48" s="249" t="str">
        <f t="shared" si="1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IF(CondAmbOrç!C49="","",CondAmbOrç!C49)</f>
        <v/>
      </c>
      <c r="D49" s="252" t="str">
        <f>IF(CondAmbOrç!D49="","",CondAmbOrç!D49)</f>
        <v/>
      </c>
      <c r="E49" s="253" t="str">
        <f>IF(CondAmbOrç!E49="","",CondAmbOrç!E49)</f>
        <v/>
      </c>
      <c r="F49" s="254">
        <f>IF(CondAmbOrç!F49="","",CondAmbOrç!F49)</f>
        <v>0</v>
      </c>
      <c r="G49" s="19">
        <f t="shared" si="10"/>
        <v>0</v>
      </c>
      <c r="H49" s="18"/>
      <c r="I49" s="18"/>
      <c r="J49" s="19">
        <f t="shared" si="11"/>
        <v>0</v>
      </c>
      <c r="L49" s="21">
        <f t="shared" si="12"/>
        <v>44</v>
      </c>
      <c r="M49" s="462" t="str">
        <f t="shared" si="13"/>
        <v/>
      </c>
      <c r="N49" s="249" t="str">
        <f t="shared" si="1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IF(CondAmbOrç!C50="","",CondAmbOrç!C50)</f>
        <v/>
      </c>
      <c r="D50" s="252" t="str">
        <f>IF(CondAmbOrç!D50="","",CondAmbOrç!D50)</f>
        <v/>
      </c>
      <c r="E50" s="253" t="str">
        <f>IF(CondAmbOrç!E50="","",CondAmbOrç!E50)</f>
        <v/>
      </c>
      <c r="F50" s="254">
        <f>IF(CondAmbOrç!F50="","",CondAmbOrç!F50)</f>
        <v>0</v>
      </c>
      <c r="G50" s="19">
        <f t="shared" si="10"/>
        <v>0</v>
      </c>
      <c r="H50" s="18"/>
      <c r="I50" s="18"/>
      <c r="J50" s="19">
        <f t="shared" si="11"/>
        <v>0</v>
      </c>
      <c r="L50" s="21">
        <f t="shared" si="12"/>
        <v>45</v>
      </c>
      <c r="M50" s="462" t="str">
        <f t="shared" si="13"/>
        <v/>
      </c>
      <c r="N50" s="249" t="str">
        <f t="shared" si="1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1">
        <v>46</v>
      </c>
      <c r="C51" s="250" t="str">
        <f>IF(CondAmbOrç!C51="","",CondAmbOrç!C51)</f>
        <v/>
      </c>
      <c r="D51" s="252" t="str">
        <f>IF(CondAmbOrç!D51="","",CondAmbOrç!D51)</f>
        <v/>
      </c>
      <c r="E51" s="253" t="str">
        <f>IF(CondAmbOrç!E51="","",CondAmbOrç!E51)</f>
        <v/>
      </c>
      <c r="F51" s="254">
        <f>IF(CondAmbOrç!F51="","",CondAmbOrç!F51)</f>
        <v>0</v>
      </c>
      <c r="G51" s="19">
        <f t="shared" si="10"/>
        <v>0</v>
      </c>
      <c r="H51" s="18"/>
      <c r="I51" s="18"/>
      <c r="J51" s="19">
        <f t="shared" si="11"/>
        <v>0</v>
      </c>
      <c r="L51" s="21">
        <f t="shared" si="12"/>
        <v>46</v>
      </c>
      <c r="M51" s="462" t="str">
        <f t="shared" si="13"/>
        <v/>
      </c>
      <c r="N51" s="249" t="str">
        <f t="shared" si="1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4">
        <v>47</v>
      </c>
      <c r="C52" s="250" t="str">
        <f>IF(CondAmbOrç!C52="","",CondAmbOrç!C52)</f>
        <v/>
      </c>
      <c r="D52" s="252" t="str">
        <f>IF(CondAmbOrç!D52="","",CondAmbOrç!D52)</f>
        <v/>
      </c>
      <c r="E52" s="253" t="str">
        <f>IF(CondAmbOrç!E52="","",CondAmbOrç!E52)</f>
        <v/>
      </c>
      <c r="F52" s="254">
        <f>IF(CondAmbOrç!F52="","",CondAmbOrç!F52)</f>
        <v>0</v>
      </c>
      <c r="G52" s="19">
        <f t="shared" si="10"/>
        <v>0</v>
      </c>
      <c r="H52" s="18"/>
      <c r="I52" s="18"/>
      <c r="J52" s="19">
        <f t="shared" si="11"/>
        <v>0</v>
      </c>
      <c r="L52" s="21">
        <f t="shared" si="12"/>
        <v>47</v>
      </c>
      <c r="M52" s="462" t="str">
        <f t="shared" si="13"/>
        <v/>
      </c>
      <c r="N52" s="249" t="str">
        <f t="shared" si="1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1">
        <v>48</v>
      </c>
      <c r="C53" s="250" t="str">
        <f>IF(CondAmbOrç!C53="","",CondAmbOrç!C53)</f>
        <v/>
      </c>
      <c r="D53" s="252" t="str">
        <f>IF(CondAmbOrç!D53="","",CondAmbOrç!D53)</f>
        <v/>
      </c>
      <c r="E53" s="253" t="str">
        <f>IF(CondAmbOrç!E53="","",CondAmbOrç!E53)</f>
        <v/>
      </c>
      <c r="F53" s="254">
        <f>IF(CondAmbOrç!F53="","",CondAmbOrç!F53)</f>
        <v>0</v>
      </c>
      <c r="G53" s="19">
        <f t="shared" si="10"/>
        <v>0</v>
      </c>
      <c r="H53" s="18"/>
      <c r="I53" s="18"/>
      <c r="J53" s="19">
        <f t="shared" si="11"/>
        <v>0</v>
      </c>
      <c r="L53" s="21">
        <f t="shared" si="12"/>
        <v>48</v>
      </c>
      <c r="M53" s="462" t="str">
        <f t="shared" si="13"/>
        <v/>
      </c>
      <c r="N53" s="249" t="str">
        <f t="shared" si="1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IF(CondAmbOrç!C54="","",CondAmbOrç!C54)</f>
        <v/>
      </c>
      <c r="D54" s="252" t="str">
        <f>IF(CondAmbOrç!D54="","",CondAmbOrç!D54)</f>
        <v/>
      </c>
      <c r="E54" s="253" t="str">
        <f>IF(CondAmbOrç!E54="","",CondAmbOrç!E54)</f>
        <v/>
      </c>
      <c r="F54" s="254">
        <f>IF(CondAmbOrç!F54="","",CondAmbOrç!F54)</f>
        <v>0</v>
      </c>
      <c r="G54" s="19">
        <f t="shared" si="10"/>
        <v>0</v>
      </c>
      <c r="H54" s="18"/>
      <c r="I54" s="18"/>
      <c r="J54" s="19">
        <f t="shared" si="11"/>
        <v>0</v>
      </c>
      <c r="L54" s="21">
        <f t="shared" si="12"/>
        <v>49</v>
      </c>
      <c r="M54" s="462" t="str">
        <f t="shared" si="13"/>
        <v/>
      </c>
      <c r="N54" s="249" t="str">
        <f t="shared" si="1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IF(CondAmbOrç!C55="","",CondAmbOrç!C55)</f>
        <v/>
      </c>
      <c r="D55" s="252" t="str">
        <f>IF(CondAmbOrç!D55="","",CondAmbOrç!D55)</f>
        <v/>
      </c>
      <c r="E55" s="253" t="str">
        <f>IF(CondAmbOrç!E55="","",CondAmbOrç!E55)</f>
        <v/>
      </c>
      <c r="F55" s="254">
        <f>IF(CondAmbOrç!F55="","",CondAmbOrç!F55)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49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431</v>
      </c>
      <c r="O56" s="26" t="s">
        <v>802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Apoio!BE5</f>
        <v>0</v>
      </c>
      <c r="H57" s="19">
        <v>0</v>
      </c>
      <c r="I57" s="19">
        <v>0</v>
      </c>
      <c r="J57" s="19">
        <f>SUM(G57:I57)</f>
        <v>0</v>
      </c>
      <c r="L57" s="28"/>
      <c r="M57" s="28"/>
      <c r="N57" s="29"/>
      <c r="O57" s="30"/>
    </row>
    <row r="58" spans="2:17" ht="15" customHeight="1" x14ac:dyDescent="0.35">
      <c r="B58" s="292"/>
      <c r="C58" s="294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N58" s="69" t="s">
        <v>724</v>
      </c>
      <c r="O58" s="464">
        <f>RCB!$G$8</f>
        <v>0</v>
      </c>
    </row>
    <row r="59" spans="2:17" ht="15" customHeight="1" x14ac:dyDescent="0.35">
      <c r="B59" s="21">
        <v>1</v>
      </c>
      <c r="C59" s="250" t="str">
        <f>IF(CondAmbOrç!C66="","",CondAmbOrç!C66)</f>
        <v/>
      </c>
      <c r="D59" s="258" t="str">
        <f>IF(CondAmbOrç!D66="","",CondAmbOrç!D66)</f>
        <v/>
      </c>
      <c r="E59" s="255" t="str">
        <f>IF(CondAmbOrç!E66="","",CondAmbOrç!E66)</f>
        <v/>
      </c>
      <c r="F59" s="254">
        <f>IF(CondAmbOrç!F66="","",CondAmbOrç!F66)</f>
        <v>0</v>
      </c>
      <c r="G59" s="19">
        <f t="shared" ref="G59:G62" si="15">J59-H59-I59</f>
        <v>0</v>
      </c>
      <c r="H59" s="18"/>
      <c r="I59" s="18"/>
      <c r="J59" s="19">
        <f>IF(ISERR(D59*E59*F59),0,D59*E59*F59)</f>
        <v>0</v>
      </c>
      <c r="N59" s="69" t="s">
        <v>800</v>
      </c>
      <c r="O59" s="464">
        <f>RCB!$H$7</f>
        <v>0</v>
      </c>
    </row>
    <row r="60" spans="2:17" ht="15" customHeight="1" x14ac:dyDescent="0.35">
      <c r="B60" s="24">
        <v>2</v>
      </c>
      <c r="C60" s="250" t="str">
        <f>IF(CondAmbOrç!C67="","",CondAmbOrç!C67)</f>
        <v/>
      </c>
      <c r="D60" s="258" t="str">
        <f>IF(CondAmbOrç!D67="","",CondAmbOrç!D67)</f>
        <v/>
      </c>
      <c r="E60" s="255" t="str">
        <f>IF(CondAmbOrç!E67="","",CondAmbOrç!E67)</f>
        <v/>
      </c>
      <c r="F60" s="254">
        <f>IF(CondAmbOrç!F67="","",CondAmbOrç!F67)</f>
        <v>0</v>
      </c>
      <c r="G60" s="19">
        <f t="shared" si="15"/>
        <v>0</v>
      </c>
      <c r="H60" s="18"/>
      <c r="I60" s="18"/>
      <c r="J60" s="19">
        <f t="shared" ref="J60:J68" si="16">IF(ISERR(D60*E60*F60),0,D60*E60*F60)</f>
        <v>0</v>
      </c>
    </row>
    <row r="61" spans="2:17" ht="15" customHeight="1" x14ac:dyDescent="0.35">
      <c r="B61" s="21">
        <v>3</v>
      </c>
      <c r="C61" s="250" t="str">
        <f>IF(CondAmbOrç!C68="","",CondAmbOrç!C68)</f>
        <v/>
      </c>
      <c r="D61" s="258" t="str">
        <f>IF(CondAmbOrç!D68="","",CondAmbOrç!D68)</f>
        <v/>
      </c>
      <c r="E61" s="255" t="str">
        <f>IF(CondAmbOrç!E68="","",CondAmbOrç!E68)</f>
        <v/>
      </c>
      <c r="F61" s="254">
        <f>IF(CondAmbOrç!F68="","",CondAmbOrç!F68)</f>
        <v>0</v>
      </c>
      <c r="G61" s="19">
        <f t="shared" si="15"/>
        <v>0</v>
      </c>
      <c r="H61" s="18"/>
      <c r="I61" s="18"/>
      <c r="J61" s="19">
        <f t="shared" si="16"/>
        <v>0</v>
      </c>
    </row>
    <row r="62" spans="2:17" ht="15" customHeight="1" x14ac:dyDescent="0.35">
      <c r="B62" s="21">
        <v>4</v>
      </c>
      <c r="C62" s="250" t="str">
        <f>IF(CondAmbOrç!C69="","",CondAmbOrç!C69)</f>
        <v/>
      </c>
      <c r="D62" s="258" t="str">
        <f>IF(CondAmbOrç!D69="","",CondAmbOrç!D69)</f>
        <v/>
      </c>
      <c r="E62" s="255" t="str">
        <f>IF(CondAmbOrç!E69="","",CondAmbOrç!E69)</f>
        <v/>
      </c>
      <c r="F62" s="254">
        <f>IF(CondAmbOrç!F69="","",CondAmbOrç!F69)</f>
        <v>0</v>
      </c>
      <c r="G62" s="19">
        <f t="shared" si="15"/>
        <v>0</v>
      </c>
      <c r="H62" s="18"/>
      <c r="I62" s="18"/>
      <c r="J62" s="19">
        <f t="shared" si="16"/>
        <v>0</v>
      </c>
    </row>
    <row r="63" spans="2:17" ht="15" customHeight="1" x14ac:dyDescent="0.35">
      <c r="B63" s="24">
        <v>5</v>
      </c>
      <c r="C63" s="250" t="str">
        <f>IF(CondAmbOrç!C70="","",CondAmbOrç!C70)</f>
        <v/>
      </c>
      <c r="D63" s="258" t="str">
        <f>IF(CondAmbOrç!D70="","",CondAmbOrç!D70)</f>
        <v/>
      </c>
      <c r="E63" s="255" t="str">
        <f>IF(CondAmbOrç!E70="","",CondAmbOrç!E70)</f>
        <v/>
      </c>
      <c r="F63" s="254">
        <f>IF(CondAmbOrç!F70="","",CondAmbOrç!F70)</f>
        <v>0</v>
      </c>
      <c r="G63" s="19">
        <f t="shared" ref="G63:G67" si="17">J63-H63-I63</f>
        <v>0</v>
      </c>
      <c r="H63" s="18"/>
      <c r="I63" s="18"/>
      <c r="J63" s="19">
        <f t="shared" ref="J63:J67" si="18">IF(ISERR(D63*E63*F63),0,D63*E63*F63)</f>
        <v>0</v>
      </c>
    </row>
    <row r="64" spans="2:17" ht="15" customHeight="1" x14ac:dyDescent="0.35">
      <c r="B64" s="21">
        <v>6</v>
      </c>
      <c r="C64" s="250" t="str">
        <f>IF(CondAmbOrç!C71="","",CondAmbOrç!C71)</f>
        <v/>
      </c>
      <c r="D64" s="258" t="str">
        <f>IF(CondAmbOrç!D71="","",CondAmbOrç!D71)</f>
        <v/>
      </c>
      <c r="E64" s="255" t="str">
        <f>IF(CondAmbOrç!E71="","",CondAmbOrç!E71)</f>
        <v/>
      </c>
      <c r="F64" s="254">
        <f>IF(CondAmbOrç!F71="","",CondAmbOrç!F71)</f>
        <v>0</v>
      </c>
      <c r="G64" s="19">
        <f t="shared" ref="G64:G65" si="19">J64-H64-I64</f>
        <v>0</v>
      </c>
      <c r="H64" s="18"/>
      <c r="I64" s="18"/>
      <c r="J64" s="19">
        <f t="shared" ref="J64:J65" si="20">IF(ISERR(D64*E64*F64),0,D64*E64*F64)</f>
        <v>0</v>
      </c>
    </row>
    <row r="65" spans="2:12" ht="15" customHeight="1" x14ac:dyDescent="0.35">
      <c r="B65" s="21">
        <v>7</v>
      </c>
      <c r="C65" s="250" t="str">
        <f>IF(CondAmbOrç!C72="","",CondAmbOrç!C72)</f>
        <v/>
      </c>
      <c r="D65" s="258" t="str">
        <f>IF(CondAmbOrç!D72="","",CondAmbOrç!D72)</f>
        <v/>
      </c>
      <c r="E65" s="255" t="str">
        <f>IF(CondAmbOrç!E72="","",CondAmbOrç!E72)</f>
        <v/>
      </c>
      <c r="F65" s="254">
        <f>IF(CondAmbOrç!F72="","",CondAmbOrç!F72)</f>
        <v>0</v>
      </c>
      <c r="G65" s="19">
        <f t="shared" si="19"/>
        <v>0</v>
      </c>
      <c r="H65" s="18"/>
      <c r="I65" s="18"/>
      <c r="J65" s="19">
        <f t="shared" si="20"/>
        <v>0</v>
      </c>
    </row>
    <row r="66" spans="2:12" ht="15" customHeight="1" x14ac:dyDescent="0.35">
      <c r="B66" s="24">
        <v>8</v>
      </c>
      <c r="C66" s="250" t="str">
        <f>IF(CondAmbOrç!C73="","",CondAmbOrç!C73)</f>
        <v/>
      </c>
      <c r="D66" s="258" t="str">
        <f>IF(CondAmbOrç!D73="","",CondAmbOrç!D73)</f>
        <v/>
      </c>
      <c r="E66" s="255" t="str">
        <f>IF(CondAmbOrç!E73="","",CondAmbOrç!E73)</f>
        <v/>
      </c>
      <c r="F66" s="254">
        <f>IF(CondAmbOrç!F73="","",CondAmbOrç!F73)</f>
        <v>0</v>
      </c>
      <c r="G66" s="19">
        <f t="shared" si="17"/>
        <v>0</v>
      </c>
      <c r="H66" s="18"/>
      <c r="I66" s="18"/>
      <c r="J66" s="19">
        <f t="shared" si="18"/>
        <v>0</v>
      </c>
    </row>
    <row r="67" spans="2:12" ht="15" customHeight="1" x14ac:dyDescent="0.35">
      <c r="B67" s="21">
        <v>9</v>
      </c>
      <c r="C67" s="250" t="str">
        <f>IF(CondAmbOrç!C74="","",CondAmbOrç!C74)</f>
        <v/>
      </c>
      <c r="D67" s="258" t="str">
        <f>IF(CondAmbOrç!D74="","",CondAmbOrç!D74)</f>
        <v/>
      </c>
      <c r="E67" s="255" t="str">
        <f>IF(CondAmbOrç!E74="","",CondAmbOrç!E74)</f>
        <v/>
      </c>
      <c r="F67" s="254">
        <f>IF(CondAmbOrç!F74="","",CondAmbOrç!F74)</f>
        <v>0</v>
      </c>
      <c r="G67" s="19">
        <f t="shared" si="17"/>
        <v>0</v>
      </c>
      <c r="H67" s="18"/>
      <c r="I67" s="18"/>
      <c r="J67" s="19">
        <f t="shared" si="18"/>
        <v>0</v>
      </c>
    </row>
    <row r="68" spans="2:12" ht="15" customHeight="1" x14ac:dyDescent="0.35">
      <c r="B68" s="21">
        <v>10</v>
      </c>
      <c r="C68" s="250" t="str">
        <f>IF(CondAmbOrç!C75="","",CondAmbOrç!C75)</f>
        <v/>
      </c>
      <c r="D68" s="258" t="str">
        <f>IF(CondAmbOrç!D75="","",CondAmbOrç!D75)</f>
        <v/>
      </c>
      <c r="E68" s="255" t="str">
        <f>IF(CondAmbOrç!E75="","",CondAmbOrç!E75)</f>
        <v/>
      </c>
      <c r="F68" s="254">
        <f>IF(CondAmbOrç!F75="","",CondAmbOrç!F75)</f>
        <v>0</v>
      </c>
      <c r="G68" s="19">
        <f t="shared" ref="G68" si="21">J68-H68-I68</f>
        <v>0</v>
      </c>
      <c r="H68" s="18"/>
      <c r="I68" s="18"/>
      <c r="J68" s="19">
        <f t="shared" si="16"/>
        <v>0</v>
      </c>
    </row>
    <row r="69" spans="2:12" ht="15" customHeight="1" x14ac:dyDescent="0.35">
      <c r="B69" s="21"/>
      <c r="C69" s="283" t="s">
        <v>1563</v>
      </c>
      <c r="D69" s="78"/>
      <c r="E69" s="235"/>
      <c r="F69" s="236"/>
      <c r="G69" s="19">
        <f>DiagCusto!G18</f>
        <v>0</v>
      </c>
      <c r="H69" s="19">
        <f>DiagCusto!H18</f>
        <v>0</v>
      </c>
      <c r="I69" s="19">
        <f>DiagCusto!I18</f>
        <v>0</v>
      </c>
      <c r="J69" s="19">
        <f>DiagCusto!J18</f>
        <v>0</v>
      </c>
    </row>
    <row r="70" spans="2:12" ht="15" customHeight="1" x14ac:dyDescent="0.35">
      <c r="B70" s="21"/>
      <c r="C70" s="283" t="s">
        <v>1582</v>
      </c>
      <c r="D70" s="78"/>
      <c r="E70" s="235"/>
      <c r="F70" s="236"/>
      <c r="G70" s="19">
        <f>GestãoProjCusto!G18</f>
        <v>0</v>
      </c>
      <c r="H70" s="19">
        <f>GestãoProjCusto!H18</f>
        <v>0</v>
      </c>
      <c r="I70" s="19">
        <f>GestãoProjCusto!I18</f>
        <v>0</v>
      </c>
      <c r="J70" s="19">
        <f>GestãoProjCusto!J18</f>
        <v>0</v>
      </c>
    </row>
    <row r="71" spans="2:12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22">SUM(H59:H70)</f>
        <v>0</v>
      </c>
      <c r="I71" s="23">
        <f t="shared" si="22"/>
        <v>0</v>
      </c>
      <c r="J71" s="23">
        <f t="shared" si="22"/>
        <v>0</v>
      </c>
    </row>
    <row r="72" spans="2:12" ht="15" customHeight="1" x14ac:dyDescent="0.35">
      <c r="B72" s="131"/>
      <c r="C72" s="78" t="s">
        <v>90</v>
      </c>
      <c r="D72" s="78"/>
      <c r="E72" s="78"/>
      <c r="F72" s="70"/>
      <c r="G72" s="19">
        <f>Apoio!BH5</f>
        <v>0</v>
      </c>
      <c r="H72" s="19">
        <v>0</v>
      </c>
      <c r="I72" s="19">
        <v>0</v>
      </c>
      <c r="J72" s="19">
        <f>SUM(G72:I72)</f>
        <v>0</v>
      </c>
    </row>
    <row r="73" spans="2:12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2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</row>
    <row r="75" spans="2:12" ht="15" customHeight="1" x14ac:dyDescent="0.35">
      <c r="B75" s="442" t="s">
        <v>572</v>
      </c>
      <c r="C75" s="443"/>
      <c r="D75" s="443"/>
      <c r="E75" s="443"/>
      <c r="F75" s="443"/>
      <c r="G75" s="444" t="s">
        <v>99</v>
      </c>
      <c r="H75" s="444"/>
      <c r="I75" s="444"/>
      <c r="J75" s="444"/>
    </row>
    <row r="76" spans="2:12" ht="15" customHeight="1" x14ac:dyDescent="0.35">
      <c r="B76" s="131"/>
      <c r="C76" s="78" t="s">
        <v>92</v>
      </c>
      <c r="D76" s="78"/>
      <c r="E76" s="78"/>
      <c r="F76" s="70"/>
      <c r="G76" s="19">
        <f>Apoio!BK5</f>
        <v>0</v>
      </c>
      <c r="H76" s="19">
        <v>0</v>
      </c>
      <c r="I76" s="19">
        <v>0</v>
      </c>
      <c r="J76" s="19">
        <f>SUM(G76:I76)</f>
        <v>0</v>
      </c>
    </row>
    <row r="77" spans="2:12" ht="15" customHeight="1" x14ac:dyDescent="0.35">
      <c r="B77" s="131"/>
      <c r="C77" s="78" t="s">
        <v>93</v>
      </c>
      <c r="D77" s="78"/>
      <c r="E77" s="78"/>
      <c r="F77" s="70"/>
      <c r="G77" s="19">
        <f>MktCusto!F18</f>
        <v>0</v>
      </c>
      <c r="H77" s="19">
        <f>MktCusto!G18</f>
        <v>0</v>
      </c>
      <c r="I77" s="19">
        <f>MktCusto!H18</f>
        <v>0</v>
      </c>
      <c r="J77" s="19">
        <f>MktCusto!I18</f>
        <v>0</v>
      </c>
    </row>
    <row r="78" spans="2:12" ht="15" customHeight="1" x14ac:dyDescent="0.35">
      <c r="B78" s="131"/>
      <c r="C78" s="78" t="s">
        <v>97</v>
      </c>
      <c r="D78" s="78"/>
      <c r="E78" s="78"/>
      <c r="F78" s="70"/>
      <c r="G78" s="19">
        <f>TreinCusto!F18</f>
        <v>0</v>
      </c>
      <c r="H78" s="19">
        <f>TreinCusto!G18</f>
        <v>0</v>
      </c>
      <c r="I78" s="19">
        <f>TreinCusto!H18</f>
        <v>0</v>
      </c>
      <c r="J78" s="19">
        <f>TreinCusto!I18</f>
        <v>0</v>
      </c>
    </row>
    <row r="79" spans="2:12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2" ht="15" customHeight="1" x14ac:dyDescent="0.35">
      <c r="B80" s="24">
        <v>1</v>
      </c>
      <c r="C80" s="250" t="str">
        <f>IF(CondAmbOrç!C87="","",CondAmbOrç!C87)</f>
        <v/>
      </c>
      <c r="D80" s="251"/>
      <c r="E80" s="256" t="str">
        <f>IF(CondAmbOrç!E87="","",CondAmbOrç!E87)</f>
        <v/>
      </c>
      <c r="F80" s="254">
        <f>IF(CondAmbOrç!F87="","",CondAmbOrç!F87)</f>
        <v>0</v>
      </c>
      <c r="G80" s="19">
        <f t="shared" ref="G80:G89" si="23">J80-H80-I80</f>
        <v>0</v>
      </c>
      <c r="H80" s="18"/>
      <c r="I80" s="18"/>
      <c r="J80" s="19">
        <f>IF(ISERR(E80*F80),0,E80*F80)</f>
        <v>0</v>
      </c>
      <c r="L80" s="467"/>
    </row>
    <row r="81" spans="2:12" ht="15" customHeight="1" x14ac:dyDescent="0.35">
      <c r="B81" s="24">
        <v>2</v>
      </c>
      <c r="C81" s="250" t="str">
        <f>IF(CondAmbOrç!C88="","",CondAmbOrç!C88)</f>
        <v/>
      </c>
      <c r="D81" s="251"/>
      <c r="E81" s="256" t="str">
        <f>IF(CondAmbOrç!E88="","",CondAmbOrç!E88)</f>
        <v/>
      </c>
      <c r="F81" s="254">
        <f>IF(CondAmbOrç!F88="","",CondAmbOrç!F88)</f>
        <v>0</v>
      </c>
      <c r="G81" s="19">
        <f t="shared" ref="G81:G82" si="24">J81-H81-I81</f>
        <v>0</v>
      </c>
      <c r="H81" s="18"/>
      <c r="I81" s="18"/>
      <c r="J81" s="19">
        <f t="shared" ref="J81:J89" si="25">IF(ISERR(E81*F81),0,E81*F81)</f>
        <v>0</v>
      </c>
    </row>
    <row r="82" spans="2:12" ht="15" customHeight="1" x14ac:dyDescent="0.35">
      <c r="B82" s="24">
        <v>3</v>
      </c>
      <c r="C82" s="250" t="str">
        <f>IF(CondAmbOrç!C89="","",CondAmbOrç!C89)</f>
        <v/>
      </c>
      <c r="D82" s="251"/>
      <c r="E82" s="256" t="str">
        <f>IF(CondAmbOrç!E89="","",CondAmbOrç!E89)</f>
        <v/>
      </c>
      <c r="F82" s="254">
        <f>IF(CondAmbOrç!F89="","",CondAmbOrç!F89)</f>
        <v>0</v>
      </c>
      <c r="G82" s="19">
        <f t="shared" si="24"/>
        <v>0</v>
      </c>
      <c r="H82" s="18"/>
      <c r="I82" s="18"/>
      <c r="J82" s="19">
        <f t="shared" si="25"/>
        <v>0</v>
      </c>
    </row>
    <row r="83" spans="2:12" ht="15" customHeight="1" x14ac:dyDescent="0.35">
      <c r="B83" s="24">
        <v>4</v>
      </c>
      <c r="C83" s="250" t="str">
        <f>IF(CondAmbOrç!C90="","",CondAmbOrç!C90)</f>
        <v/>
      </c>
      <c r="D83" s="251"/>
      <c r="E83" s="256" t="str">
        <f>IF(CondAmbOrç!E90="","",CondAmbOrç!E90)</f>
        <v/>
      </c>
      <c r="F83" s="254">
        <f>IF(CondAmbOrç!F90="","",CondAmbOrç!F90)</f>
        <v>0</v>
      </c>
      <c r="G83" s="19">
        <f t="shared" si="23"/>
        <v>0</v>
      </c>
      <c r="H83" s="18"/>
      <c r="I83" s="18"/>
      <c r="J83" s="19">
        <f t="shared" si="25"/>
        <v>0</v>
      </c>
    </row>
    <row r="84" spans="2:12" ht="15" customHeight="1" x14ac:dyDescent="0.35">
      <c r="B84" s="24">
        <v>5</v>
      </c>
      <c r="C84" s="250" t="str">
        <f>IF(CondAmbOrç!C91="","",CondAmbOrç!C91)</f>
        <v/>
      </c>
      <c r="D84" s="251"/>
      <c r="E84" s="256" t="str">
        <f>IF(CondAmbOrç!E91="","",CondAmbOrç!E91)</f>
        <v/>
      </c>
      <c r="F84" s="254">
        <f>IF(CondAmbOrç!F91="","",CondAmbOrç!F91)</f>
        <v>0</v>
      </c>
      <c r="G84" s="19">
        <f t="shared" si="23"/>
        <v>0</v>
      </c>
      <c r="H84" s="18"/>
      <c r="I84" s="18"/>
      <c r="J84" s="19">
        <f t="shared" ref="J84:J86" si="26">IF(ISERR(E84*F84),0,E84*F84)</f>
        <v>0</v>
      </c>
    </row>
    <row r="85" spans="2:12" ht="15" customHeight="1" x14ac:dyDescent="0.35">
      <c r="B85" s="24">
        <v>6</v>
      </c>
      <c r="C85" s="250" t="str">
        <f>IF(CondAmbOrç!C92="","",CondAmbOrç!C92)</f>
        <v/>
      </c>
      <c r="D85" s="251"/>
      <c r="E85" s="256" t="str">
        <f>IF(CondAmbOrç!E92="","",CondAmbOrç!E92)</f>
        <v/>
      </c>
      <c r="F85" s="254">
        <f>IF(CondAmbOrç!F92="","",CondAmbOrç!F92)</f>
        <v>0</v>
      </c>
      <c r="G85" s="19">
        <f t="shared" si="23"/>
        <v>0</v>
      </c>
      <c r="H85" s="18"/>
      <c r="I85" s="18"/>
      <c r="J85" s="19">
        <f t="shared" si="26"/>
        <v>0</v>
      </c>
    </row>
    <row r="86" spans="2:12" ht="15" customHeight="1" x14ac:dyDescent="0.35">
      <c r="B86" s="24">
        <v>7</v>
      </c>
      <c r="C86" s="250" t="str">
        <f>IF(CondAmbOrç!C93="","",CondAmbOrç!C93)</f>
        <v/>
      </c>
      <c r="D86" s="251"/>
      <c r="E86" s="256" t="str">
        <f>IF(CondAmbOrç!E93="","",CondAmbOrç!E93)</f>
        <v/>
      </c>
      <c r="F86" s="254">
        <f>IF(CondAmbOrç!F93="","",CondAmbOrç!F93)</f>
        <v>0</v>
      </c>
      <c r="G86" s="19">
        <f t="shared" ref="G86:G88" si="27">J86-H86-I86</f>
        <v>0</v>
      </c>
      <c r="H86" s="18"/>
      <c r="I86" s="18"/>
      <c r="J86" s="19">
        <f t="shared" si="26"/>
        <v>0</v>
      </c>
    </row>
    <row r="87" spans="2:12" ht="15" customHeight="1" x14ac:dyDescent="0.35">
      <c r="B87" s="24">
        <v>8</v>
      </c>
      <c r="C87" s="250" t="str">
        <f>IF(CondAmbOrç!C94="","",CondAmbOrç!C94)</f>
        <v/>
      </c>
      <c r="D87" s="251"/>
      <c r="E87" s="256" t="str">
        <f>IF(CondAmbOrç!E94="","",CondAmbOrç!E94)</f>
        <v/>
      </c>
      <c r="F87" s="254">
        <f>IF(CondAmbOrç!F94="","",CondAmbOrç!F94)</f>
        <v>0</v>
      </c>
      <c r="G87" s="19">
        <f t="shared" si="27"/>
        <v>0</v>
      </c>
      <c r="H87" s="18"/>
      <c r="I87" s="18"/>
      <c r="J87" s="19">
        <f t="shared" ref="J87:J88" si="28">IF(ISERR(E87*F87),0,E87*F87)</f>
        <v>0</v>
      </c>
    </row>
    <row r="88" spans="2:12" ht="15" customHeight="1" x14ac:dyDescent="0.35">
      <c r="B88" s="24">
        <v>9</v>
      </c>
      <c r="C88" s="250" t="str">
        <f>IF(CondAmbOrç!C95="","",CondAmbOrç!C95)</f>
        <v/>
      </c>
      <c r="D88" s="251"/>
      <c r="E88" s="256" t="str">
        <f>IF(CondAmbOrç!E95="","",CondAmbOrç!E95)</f>
        <v/>
      </c>
      <c r="F88" s="254">
        <f>IF(CondAmbOrç!F95="","",CondAmbOrç!F95)</f>
        <v>0</v>
      </c>
      <c r="G88" s="19">
        <f t="shared" si="27"/>
        <v>0</v>
      </c>
      <c r="H88" s="18"/>
      <c r="I88" s="18"/>
      <c r="J88" s="19">
        <f t="shared" si="28"/>
        <v>0</v>
      </c>
    </row>
    <row r="89" spans="2:12" ht="15" customHeight="1" x14ac:dyDescent="0.35">
      <c r="B89" s="24">
        <v>10</v>
      </c>
      <c r="C89" s="250" t="str">
        <f>IF(CondAmbOrç!C96="","",CondAmbOrç!C96)</f>
        <v/>
      </c>
      <c r="D89" s="251"/>
      <c r="E89" s="256" t="str">
        <f>IF(CondAmbOrç!E96="","",CondAmbOrç!E96)</f>
        <v/>
      </c>
      <c r="F89" s="254">
        <f>IF(CondAmbOrç!F96="","",CondAmbOrç!F96)</f>
        <v>0</v>
      </c>
      <c r="G89" s="19">
        <f t="shared" si="23"/>
        <v>0</v>
      </c>
      <c r="H89" s="18"/>
      <c r="I89" s="18"/>
      <c r="J89" s="19">
        <f t="shared" si="25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 t="shared" ref="H90:J90" si="29">SUM(H80:H89)</f>
        <v>0</v>
      </c>
      <c r="I90" s="19">
        <f t="shared" si="29"/>
        <v>0</v>
      </c>
      <c r="J90" s="19">
        <f t="shared" si="29"/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'M&amp;VCusto'!H318</f>
        <v>0</v>
      </c>
      <c r="H91" s="19">
        <f>'M&amp;VCusto'!I318</f>
        <v>0</v>
      </c>
      <c r="I91" s="19">
        <f>'M&amp;VCusto'!J318</f>
        <v>0</v>
      </c>
      <c r="J91" s="19">
        <f>'M&amp;VCusto'!K318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IF(CondAmbOrç!C107="","",CondAmbOrç!C107)</f>
        <v/>
      </c>
      <c r="D93" s="251"/>
      <c r="E93" s="256" t="str">
        <f>IF(CondAmbOrç!E107="","",CondAmbOrç!E107)</f>
        <v/>
      </c>
      <c r="F93" s="254">
        <f>IF(CondAmbOrç!F107="","",CondAmbOrç!F107)</f>
        <v>0</v>
      </c>
      <c r="G93" s="19">
        <f t="shared" ref="G93:G97" si="30">J93-H93-I93</f>
        <v>0</v>
      </c>
      <c r="H93" s="18"/>
      <c r="I93" s="18"/>
      <c r="J93" s="19">
        <f>IF(ISERR(E93*F93),0,E93*F93)</f>
        <v>0</v>
      </c>
      <c r="L93" s="467"/>
    </row>
    <row r="94" spans="2:12" ht="15" customHeight="1" x14ac:dyDescent="0.35">
      <c r="B94" s="24">
        <v>2</v>
      </c>
      <c r="C94" s="250" t="str">
        <f>IF(CondAmbOrç!C108="","",CondAmbOrç!C108)</f>
        <v/>
      </c>
      <c r="D94" s="251"/>
      <c r="E94" s="256" t="str">
        <f>IF(CondAmbOrç!E108="","",CondAmbOrç!E108)</f>
        <v/>
      </c>
      <c r="F94" s="254">
        <f>IF(CondAmbOrç!F108="","",CondAmbOrç!F108)</f>
        <v>0</v>
      </c>
      <c r="G94" s="19">
        <f t="shared" ref="G94:G95" si="31">J94-H94-I94</f>
        <v>0</v>
      </c>
      <c r="H94" s="18"/>
      <c r="I94" s="18"/>
      <c r="J94" s="19">
        <f t="shared" ref="J94:J97" si="32">IF(ISERR(E94*F94),0,E94*F94)</f>
        <v>0</v>
      </c>
    </row>
    <row r="95" spans="2:12" ht="15" customHeight="1" x14ac:dyDescent="0.35">
      <c r="B95" s="24">
        <v>3</v>
      </c>
      <c r="C95" s="250" t="str">
        <f>IF(CondAmbOrç!C109="","",CondAmbOrç!C109)</f>
        <v/>
      </c>
      <c r="D95" s="251"/>
      <c r="E95" s="256" t="str">
        <f>IF(CondAmbOrç!E109="","",CondAmbOrç!E109)</f>
        <v/>
      </c>
      <c r="F95" s="254">
        <f>IF(CondAmbOrç!F109="","",CondAmbOrç!F109)</f>
        <v>0</v>
      </c>
      <c r="G95" s="19">
        <f t="shared" si="31"/>
        <v>0</v>
      </c>
      <c r="H95" s="18"/>
      <c r="I95" s="18"/>
      <c r="J95" s="19">
        <f t="shared" si="32"/>
        <v>0</v>
      </c>
    </row>
    <row r="96" spans="2:12" ht="15" customHeight="1" x14ac:dyDescent="0.35">
      <c r="B96" s="24">
        <v>4</v>
      </c>
      <c r="C96" s="250" t="str">
        <f>IF(CondAmbOrç!C110="","",CondAmbOrç!C110)</f>
        <v/>
      </c>
      <c r="D96" s="251"/>
      <c r="E96" s="256" t="str">
        <f>IF(CondAmbOrç!E110="","",CondAmbOrç!E110)</f>
        <v/>
      </c>
      <c r="F96" s="254">
        <f>IF(CondAmbOrç!F110="","",CondAmbOrç!F110)</f>
        <v>0</v>
      </c>
      <c r="G96" s="19">
        <f t="shared" si="30"/>
        <v>0</v>
      </c>
      <c r="H96" s="18"/>
      <c r="I96" s="18"/>
      <c r="J96" s="19">
        <f t="shared" si="32"/>
        <v>0</v>
      </c>
    </row>
    <row r="97" spans="2:10" ht="15" customHeight="1" x14ac:dyDescent="0.35">
      <c r="B97" s="24">
        <v>5</v>
      </c>
      <c r="C97" s="250" t="str">
        <f>IF(CondAmbOrç!C111="","",CondAmbOrç!C111)</f>
        <v/>
      </c>
      <c r="D97" s="251"/>
      <c r="E97" s="256" t="str">
        <f>IF(CondAmbOrç!E111="","",CondAmbOrç!E111)</f>
        <v/>
      </c>
      <c r="F97" s="254">
        <f>IF(CondAmbOrç!F111="","",CondAmbOrç!F111)</f>
        <v>0</v>
      </c>
      <c r="G97" s="19">
        <f t="shared" si="30"/>
        <v>0</v>
      </c>
      <c r="H97" s="18"/>
      <c r="I97" s="18"/>
      <c r="J97" s="19">
        <f t="shared" si="32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Apoio!BN5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Apoio!BQ5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694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3 G76:J78 F80:J89 G90:J91 F93:J97 G98:J102">
    <cfRule type="cellIs" dxfId="132" priority="46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ignoredErrors>
    <ignoredError sqref="B73 A5 H5:I5 H58:I58 H92:I92 K5 A56:B56 B71 D73:E73 B101:B102 D101:E102 G96:I97 D71:F71 D56:K56 B57:C57 M56 P56:XFD56 P58:XFD59 K58:K59 D93 D69:F69 G59:I62 B59:B61 A55 G55:I55 G93:I93 A100:A1048576 A91:A94 A68 A79 D5:E5 D92:E92 B100:F100 D57:F58 B72:G72 B74:J75 B91:J91 A1:XFD3 B76:F78 B103:J1048576 B90:F90 A71:A78 K55:XFD55 N5:XFD5 K57:XFD57 K91:XFD94 K79:XFD79 K68:XFD68 K100:XFD1048576 G6:I24 A6:B8 K6:XFD24 A9:A24 A57:A62 K60:XFD62 K71:XFD78 K97:XFD97 A9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2" id="{DF398434-BF28-45ED-B6B2-F9BA72F4A952}">
            <xm:f>AND(O58&lt;=Projeto!$K$55,O58&gt;0)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23" id="{AF66A91F-DB87-4E2D-82B8-691E0F5AE3E4}">
            <xm:f>OR(O58&gt;Projeto!$K$55,O58&lt;0)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O58:O59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pageSetUpPr fitToPage="1"/>
  </sheetPr>
  <dimension ref="B1:AH244"/>
  <sheetViews>
    <sheetView topLeftCell="A110" zoomScaleNormal="100" workbookViewId="0">
      <selection activeCell="F162" sqref="F162"/>
    </sheetView>
  </sheetViews>
  <sheetFormatPr defaultColWidth="9.1796875" defaultRowHeight="15" customHeight="1" x14ac:dyDescent="0.35"/>
  <cols>
    <col min="1" max="1" width="3.7265625" style="1" customWidth="1"/>
    <col min="2" max="2" width="3.7265625" style="10" customWidth="1"/>
    <col min="3" max="34" width="3.7265625" style="1" customWidth="1"/>
    <col min="35" max="16384" width="9.1796875" style="1"/>
  </cols>
  <sheetData>
    <row r="1" spans="2:34" s="6" customFormat="1" ht="15" customHeight="1" x14ac:dyDescent="0.35">
      <c r="B1" s="642"/>
    </row>
    <row r="2" spans="2:34" ht="15" customHeight="1" x14ac:dyDescent="0.35"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5"/>
    </row>
    <row r="3" spans="2:34" s="6" customFormat="1" ht="15" customHeight="1" x14ac:dyDescent="0.35">
      <c r="B3" s="206"/>
      <c r="C3" s="207" t="s">
        <v>626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210"/>
      <c r="AD3" s="210"/>
      <c r="AE3" s="112"/>
      <c r="AF3" s="112"/>
      <c r="AG3" s="112"/>
      <c r="AH3" s="208"/>
    </row>
    <row r="4" spans="2:34" s="6" customFormat="1" ht="15" customHeight="1" x14ac:dyDescent="0.35">
      <c r="B4" s="209"/>
      <c r="C4" s="112"/>
      <c r="D4" s="112" t="s">
        <v>524</v>
      </c>
      <c r="E4" s="514" t="s">
        <v>622</v>
      </c>
      <c r="F4" s="514"/>
      <c r="G4" s="514"/>
      <c r="H4" s="514"/>
      <c r="I4" s="514"/>
      <c r="J4" s="514"/>
      <c r="K4" s="514"/>
      <c r="L4" s="514"/>
      <c r="M4" s="514"/>
      <c r="N4" s="196"/>
      <c r="O4" s="196"/>
      <c r="P4" s="196"/>
      <c r="Q4" s="196"/>
      <c r="R4" s="196"/>
      <c r="S4" s="196"/>
      <c r="T4" s="196"/>
      <c r="U4" s="196"/>
      <c r="V4" s="196"/>
      <c r="W4" s="210"/>
      <c r="X4" s="210"/>
      <c r="Y4" s="210"/>
      <c r="Z4" s="210"/>
      <c r="AA4" s="210"/>
      <c r="AB4" s="210"/>
      <c r="AC4" s="210"/>
      <c r="AD4" s="210"/>
      <c r="AE4" s="112"/>
      <c r="AF4" s="112"/>
      <c r="AG4" s="112"/>
      <c r="AH4" s="208"/>
    </row>
    <row r="5" spans="2:34" s="6" customFormat="1" ht="15" customHeight="1" x14ac:dyDescent="0.35">
      <c r="B5" s="209"/>
      <c r="C5" s="112"/>
      <c r="D5" s="112" t="s">
        <v>526</v>
      </c>
      <c r="E5" s="514" t="s">
        <v>886</v>
      </c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196"/>
      <c r="Q5" s="196"/>
      <c r="R5" s="196"/>
      <c r="S5" s="196"/>
      <c r="T5" s="196"/>
      <c r="U5" s="196"/>
      <c r="V5" s="196"/>
      <c r="W5" s="210"/>
      <c r="X5" s="210"/>
      <c r="Y5" s="210"/>
      <c r="Z5" s="210"/>
      <c r="AA5" s="210"/>
      <c r="AB5" s="210"/>
      <c r="AC5" s="210"/>
      <c r="AD5" s="210"/>
      <c r="AE5" s="112"/>
      <c r="AF5" s="112"/>
      <c r="AG5" s="112"/>
      <c r="AH5" s="208"/>
    </row>
    <row r="6" spans="2:34" s="6" customFormat="1" ht="15" customHeight="1" x14ac:dyDescent="0.35">
      <c r="B6" s="209"/>
      <c r="C6" s="112"/>
      <c r="D6" s="112" t="s">
        <v>541</v>
      </c>
      <c r="E6" s="513" t="s">
        <v>625</v>
      </c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3"/>
      <c r="U6" s="513"/>
      <c r="V6" s="513"/>
      <c r="W6" s="210"/>
      <c r="X6" s="210"/>
      <c r="Y6" s="210"/>
      <c r="Z6" s="210"/>
      <c r="AA6" s="210"/>
      <c r="AB6" s="210"/>
      <c r="AC6" s="210"/>
      <c r="AD6" s="210"/>
      <c r="AE6" s="112"/>
      <c r="AF6" s="112"/>
      <c r="AG6" s="112"/>
      <c r="AH6" s="208"/>
    </row>
    <row r="7" spans="2:34" s="6" customFormat="1" ht="15" customHeight="1" x14ac:dyDescent="0.35">
      <c r="B7" s="209"/>
      <c r="C7" s="112"/>
      <c r="D7" s="112" t="s">
        <v>553</v>
      </c>
      <c r="E7" s="514" t="s">
        <v>624</v>
      </c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196"/>
      <c r="Q7" s="196"/>
      <c r="R7" s="196"/>
      <c r="S7" s="196"/>
      <c r="T7" s="196"/>
      <c r="U7" s="196"/>
      <c r="V7" s="196"/>
      <c r="W7" s="210"/>
      <c r="X7" s="210"/>
      <c r="Y7" s="210"/>
      <c r="Z7" s="210"/>
      <c r="AA7" s="210"/>
      <c r="AB7" s="210"/>
      <c r="AC7" s="210"/>
      <c r="AD7" s="210"/>
      <c r="AE7" s="112"/>
      <c r="AF7" s="112"/>
      <c r="AG7" s="112"/>
      <c r="AH7" s="208"/>
    </row>
    <row r="8" spans="2:34" s="6" customFormat="1" ht="15" customHeight="1" x14ac:dyDescent="0.35">
      <c r="B8" s="209"/>
      <c r="C8" s="112"/>
      <c r="D8" s="112" t="s">
        <v>540</v>
      </c>
      <c r="E8" s="514" t="s">
        <v>809</v>
      </c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514"/>
      <c r="R8" s="514"/>
      <c r="S8" s="196"/>
      <c r="T8" s="196"/>
      <c r="U8" s="196"/>
      <c r="V8" s="196"/>
      <c r="W8" s="210"/>
      <c r="X8" s="210"/>
      <c r="Y8" s="210"/>
      <c r="Z8" s="210"/>
      <c r="AA8" s="210"/>
      <c r="AB8" s="210"/>
      <c r="AC8" s="210"/>
      <c r="AD8" s="210"/>
      <c r="AE8" s="112"/>
      <c r="AF8" s="112"/>
      <c r="AG8" s="112"/>
      <c r="AH8" s="208"/>
    </row>
    <row r="9" spans="2:34" s="6" customFormat="1" ht="15" customHeight="1" x14ac:dyDescent="0.35">
      <c r="B9" s="209"/>
      <c r="C9" s="112"/>
      <c r="D9" s="112" t="s">
        <v>567</v>
      </c>
      <c r="E9" s="514" t="s">
        <v>866</v>
      </c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196"/>
      <c r="R9" s="196"/>
      <c r="S9" s="196"/>
      <c r="T9" s="196"/>
      <c r="U9" s="196"/>
      <c r="V9" s="196"/>
      <c r="W9" s="210"/>
      <c r="X9" s="210"/>
      <c r="Y9" s="210"/>
      <c r="Z9" s="210"/>
      <c r="AA9" s="210"/>
      <c r="AB9" s="210"/>
      <c r="AC9" s="210"/>
      <c r="AD9" s="210"/>
      <c r="AE9" s="112"/>
      <c r="AF9" s="112"/>
      <c r="AG9" s="112"/>
      <c r="AH9" s="208"/>
    </row>
    <row r="10" spans="2:34" s="6" customFormat="1" ht="15" customHeight="1" x14ac:dyDescent="0.35">
      <c r="B10" s="209"/>
      <c r="C10" s="112"/>
      <c r="D10" s="112" t="s">
        <v>570</v>
      </c>
      <c r="E10" s="514" t="s">
        <v>885</v>
      </c>
      <c r="F10" s="514"/>
      <c r="G10" s="514"/>
      <c r="H10" s="514"/>
      <c r="I10" s="514"/>
      <c r="J10" s="514"/>
      <c r="K10" s="514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210"/>
      <c r="X10" s="210"/>
      <c r="Y10" s="210"/>
      <c r="Z10" s="210"/>
      <c r="AA10" s="210"/>
      <c r="AB10" s="210"/>
      <c r="AC10" s="210"/>
      <c r="AD10" s="210"/>
      <c r="AE10" s="112"/>
      <c r="AF10" s="112"/>
      <c r="AG10" s="112"/>
      <c r="AH10" s="208"/>
    </row>
    <row r="11" spans="2:34" s="6" customFormat="1" ht="15" customHeight="1" x14ac:dyDescent="0.35">
      <c r="B11" s="209"/>
      <c r="C11" s="112"/>
      <c r="D11" s="112" t="s">
        <v>664</v>
      </c>
      <c r="E11" s="514" t="s">
        <v>884</v>
      </c>
      <c r="F11" s="514"/>
      <c r="G11" s="514"/>
      <c r="H11" s="514"/>
      <c r="I11" s="514"/>
      <c r="J11" s="514"/>
      <c r="K11" s="514"/>
      <c r="L11" s="514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210"/>
      <c r="X11" s="210"/>
      <c r="Y11" s="210"/>
      <c r="Z11" s="210"/>
      <c r="AA11" s="210"/>
      <c r="AB11" s="210"/>
      <c r="AC11" s="210"/>
      <c r="AD11" s="210"/>
      <c r="AE11" s="112"/>
      <c r="AF11" s="112"/>
      <c r="AG11" s="112"/>
      <c r="AH11" s="208"/>
    </row>
    <row r="12" spans="2:34" s="6" customFormat="1" ht="15" customHeight="1" x14ac:dyDescent="0.35">
      <c r="B12" s="209"/>
      <c r="C12" s="112"/>
      <c r="D12" s="112" t="s">
        <v>795</v>
      </c>
      <c r="E12" s="514" t="s">
        <v>887</v>
      </c>
      <c r="F12" s="514"/>
      <c r="G12" s="514"/>
      <c r="H12" s="514"/>
      <c r="I12" s="514"/>
      <c r="J12" s="514"/>
      <c r="K12" s="514"/>
      <c r="L12" s="514"/>
      <c r="M12" s="514"/>
      <c r="N12" s="514"/>
      <c r="O12" s="196"/>
      <c r="P12" s="196"/>
      <c r="Q12" s="196"/>
      <c r="R12" s="196"/>
      <c r="S12" s="196"/>
      <c r="T12" s="196"/>
      <c r="U12" s="196"/>
      <c r="V12" s="196"/>
      <c r="W12" s="210"/>
      <c r="X12" s="210"/>
      <c r="Y12" s="210"/>
      <c r="Z12" s="210"/>
      <c r="AA12" s="210"/>
      <c r="AB12" s="210"/>
      <c r="AC12" s="210"/>
      <c r="AD12" s="210"/>
      <c r="AE12" s="112"/>
      <c r="AF12" s="112"/>
      <c r="AG12" s="112"/>
      <c r="AH12" s="208"/>
    </row>
    <row r="13" spans="2:34" s="6" customFormat="1" ht="15" customHeight="1" x14ac:dyDescent="0.35">
      <c r="B13" s="209"/>
      <c r="C13" s="112"/>
      <c r="D13" s="112" t="s">
        <v>838</v>
      </c>
      <c r="E13" s="514" t="s">
        <v>900</v>
      </c>
      <c r="F13" s="514"/>
      <c r="G13" s="514"/>
      <c r="H13" s="514"/>
      <c r="I13" s="514"/>
      <c r="J13" s="514"/>
      <c r="K13" s="514"/>
      <c r="L13" s="514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210"/>
      <c r="X13" s="210"/>
      <c r="Y13" s="210"/>
      <c r="Z13" s="210"/>
      <c r="AA13" s="210"/>
      <c r="AB13" s="210"/>
      <c r="AC13" s="210"/>
      <c r="AD13" s="210"/>
      <c r="AE13" s="112"/>
      <c r="AF13" s="112"/>
      <c r="AG13" s="112"/>
      <c r="AH13" s="208"/>
    </row>
    <row r="14" spans="2:34" s="6" customFormat="1" ht="15" customHeight="1" x14ac:dyDescent="0.35">
      <c r="B14" s="209"/>
      <c r="C14" s="112"/>
      <c r="D14" s="112" t="s">
        <v>867</v>
      </c>
      <c r="E14" s="514" t="s">
        <v>839</v>
      </c>
      <c r="F14" s="514"/>
      <c r="G14" s="514"/>
      <c r="H14" s="514"/>
      <c r="I14" s="514"/>
      <c r="J14" s="514"/>
      <c r="K14" s="514"/>
      <c r="L14" s="514"/>
      <c r="M14" s="514"/>
      <c r="N14" s="514"/>
      <c r="O14" s="514"/>
      <c r="P14" s="514"/>
      <c r="Q14" s="514"/>
      <c r="R14" s="196"/>
      <c r="S14" s="196"/>
      <c r="T14" s="196"/>
      <c r="U14" s="196"/>
      <c r="V14" s="196"/>
      <c r="W14" s="210"/>
      <c r="X14" s="210"/>
      <c r="Y14" s="210"/>
      <c r="Z14" s="210"/>
      <c r="AA14" s="210"/>
      <c r="AB14" s="210"/>
      <c r="AC14" s="210"/>
      <c r="AD14" s="210"/>
      <c r="AE14" s="112"/>
      <c r="AF14" s="112"/>
      <c r="AG14" s="112"/>
      <c r="AH14" s="208"/>
    </row>
    <row r="15" spans="2:34" s="6" customFormat="1" ht="15" customHeight="1" x14ac:dyDescent="0.35">
      <c r="B15" s="209"/>
      <c r="C15" s="112"/>
      <c r="D15" s="112" t="s">
        <v>871</v>
      </c>
      <c r="E15" s="514" t="s">
        <v>998</v>
      </c>
      <c r="F15" s="514"/>
      <c r="G15" s="514"/>
      <c r="H15" s="514"/>
      <c r="I15" s="514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210"/>
      <c r="X15" s="210"/>
      <c r="Y15" s="210"/>
      <c r="Z15" s="210"/>
      <c r="AA15" s="210"/>
      <c r="AB15" s="210"/>
      <c r="AC15" s="210"/>
      <c r="AD15" s="210"/>
      <c r="AE15" s="112"/>
      <c r="AF15" s="112"/>
      <c r="AG15" s="112"/>
      <c r="AH15" s="208"/>
    </row>
    <row r="16" spans="2:34" s="6" customFormat="1" ht="15" customHeight="1" x14ac:dyDescent="0.35">
      <c r="B16" s="209"/>
      <c r="C16" s="112"/>
      <c r="D16" s="112" t="s">
        <v>1142</v>
      </c>
      <c r="E16" s="514" t="s">
        <v>1143</v>
      </c>
      <c r="F16" s="514"/>
      <c r="G16" s="514"/>
      <c r="H16" s="514"/>
      <c r="I16" s="514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210"/>
      <c r="X16" s="210"/>
      <c r="Y16" s="210"/>
      <c r="Z16" s="210"/>
      <c r="AA16" s="210"/>
      <c r="AB16" s="210"/>
      <c r="AC16" s="210"/>
      <c r="AD16" s="210"/>
      <c r="AE16" s="112"/>
      <c r="AF16" s="112"/>
      <c r="AG16" s="112"/>
      <c r="AH16" s="208"/>
    </row>
    <row r="17" spans="2:34" s="6" customFormat="1" ht="15" customHeight="1" x14ac:dyDescent="0.35">
      <c r="B17" s="211"/>
      <c r="C17" s="212"/>
      <c r="D17" s="212"/>
      <c r="E17" s="213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4"/>
    </row>
    <row r="19" spans="2:34" ht="15" customHeight="1" x14ac:dyDescent="0.35">
      <c r="B19" s="203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5"/>
    </row>
    <row r="20" spans="2:34" ht="15" customHeight="1" x14ac:dyDescent="0.35">
      <c r="B20" s="215"/>
      <c r="C20" s="207" t="s">
        <v>545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605" t="s">
        <v>662</v>
      </c>
      <c r="AE20" s="605"/>
      <c r="AF20" s="605"/>
      <c r="AG20" s="605"/>
      <c r="AH20" s="216"/>
    </row>
    <row r="21" spans="2:34" ht="15" customHeight="1" x14ac:dyDescent="0.35">
      <c r="B21" s="215"/>
      <c r="C21" s="210"/>
      <c r="D21" s="210" t="s">
        <v>524</v>
      </c>
      <c r="E21" s="207" t="s">
        <v>856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216"/>
    </row>
    <row r="22" spans="2:34" ht="15" customHeight="1" x14ac:dyDescent="0.35">
      <c r="B22" s="215"/>
      <c r="C22" s="210"/>
      <c r="D22" s="210" t="s">
        <v>526</v>
      </c>
      <c r="E22" s="207" t="s">
        <v>769</v>
      </c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216"/>
    </row>
    <row r="23" spans="2:34" ht="15" customHeight="1" x14ac:dyDescent="0.35">
      <c r="B23" s="215"/>
      <c r="C23" s="112"/>
      <c r="D23" s="112" t="s">
        <v>541</v>
      </c>
      <c r="E23" s="112" t="s">
        <v>857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216"/>
    </row>
    <row r="24" spans="2:34" ht="15" customHeight="1" x14ac:dyDescent="0.35">
      <c r="B24" s="215"/>
      <c r="C24" s="112"/>
      <c r="D24" s="112" t="s">
        <v>553</v>
      </c>
      <c r="E24" s="217" t="s">
        <v>546</v>
      </c>
      <c r="F24" s="217"/>
      <c r="G24" s="217"/>
      <c r="H24" s="217"/>
      <c r="I24" s="217"/>
      <c r="J24" s="121"/>
      <c r="K24" s="121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6"/>
    </row>
    <row r="25" spans="2:34" ht="15" customHeight="1" x14ac:dyDescent="0.35">
      <c r="B25" s="215"/>
      <c r="C25" s="112"/>
      <c r="D25" s="112"/>
      <c r="E25" s="218" t="s">
        <v>557</v>
      </c>
      <c r="F25" s="218" t="s">
        <v>555</v>
      </c>
      <c r="G25" s="217"/>
      <c r="H25" s="217"/>
      <c r="I25" s="217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6"/>
    </row>
    <row r="26" spans="2:34" ht="15" customHeight="1" x14ac:dyDescent="0.35">
      <c r="B26" s="215"/>
      <c r="C26" s="112"/>
      <c r="D26" s="112"/>
      <c r="E26" s="218" t="s">
        <v>558</v>
      </c>
      <c r="F26" s="218" t="s">
        <v>554</v>
      </c>
      <c r="G26" s="218"/>
      <c r="H26" s="218"/>
      <c r="I26" s="218"/>
      <c r="J26" s="121"/>
      <c r="K26" s="121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6"/>
    </row>
    <row r="27" spans="2:34" ht="15" customHeight="1" x14ac:dyDescent="0.35">
      <c r="B27" s="215"/>
      <c r="C27" s="112"/>
      <c r="D27" s="112"/>
      <c r="E27" s="218" t="s">
        <v>564</v>
      </c>
      <c r="F27" s="218" t="s">
        <v>551</v>
      </c>
      <c r="G27" s="218"/>
      <c r="H27" s="218"/>
      <c r="I27" s="218"/>
      <c r="J27" s="121"/>
      <c r="K27" s="121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6"/>
    </row>
    <row r="28" spans="2:34" ht="15" customHeight="1" x14ac:dyDescent="0.35">
      <c r="B28" s="215"/>
      <c r="C28" s="112"/>
      <c r="D28" s="112"/>
      <c r="E28" s="218" t="s">
        <v>565</v>
      </c>
      <c r="F28" s="218" t="s">
        <v>552</v>
      </c>
      <c r="G28" s="218"/>
      <c r="H28" s="218"/>
      <c r="I28" s="218"/>
      <c r="J28" s="121"/>
      <c r="K28" s="121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6"/>
    </row>
    <row r="29" spans="2:34" ht="15" customHeight="1" x14ac:dyDescent="0.35">
      <c r="B29" s="215"/>
      <c r="C29" s="112"/>
      <c r="D29" s="112"/>
      <c r="E29" s="218" t="s">
        <v>566</v>
      </c>
      <c r="F29" s="217" t="s">
        <v>1108</v>
      </c>
      <c r="G29" s="218"/>
      <c r="H29" s="218"/>
      <c r="I29" s="218"/>
      <c r="J29" s="121"/>
      <c r="K29" s="121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6"/>
    </row>
    <row r="30" spans="2:34" ht="15" customHeight="1" x14ac:dyDescent="0.35">
      <c r="B30" s="215"/>
      <c r="C30" s="112"/>
      <c r="D30" s="112" t="s">
        <v>540</v>
      </c>
      <c r="E30" s="217" t="s">
        <v>547</v>
      </c>
      <c r="F30" s="217"/>
      <c r="G30" s="217"/>
      <c r="H30" s="217"/>
      <c r="I30" s="217"/>
      <c r="J30" s="121"/>
      <c r="K30" s="121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6"/>
    </row>
    <row r="31" spans="2:34" ht="15" customHeight="1" x14ac:dyDescent="0.35">
      <c r="B31" s="215"/>
      <c r="C31" s="112"/>
      <c r="D31" s="112"/>
      <c r="E31" s="218" t="s">
        <v>559</v>
      </c>
      <c r="F31" s="218" t="s">
        <v>556</v>
      </c>
      <c r="G31" s="218"/>
      <c r="H31" s="218"/>
      <c r="I31" s="218"/>
      <c r="J31" s="121"/>
      <c r="K31" s="121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6"/>
    </row>
    <row r="32" spans="2:34" ht="15" customHeight="1" x14ac:dyDescent="0.35">
      <c r="B32" s="215"/>
      <c r="C32" s="112"/>
      <c r="D32" s="112"/>
      <c r="E32" s="218" t="s">
        <v>568</v>
      </c>
      <c r="F32" s="218" t="s">
        <v>550</v>
      </c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6"/>
    </row>
    <row r="33" spans="2:34" ht="15" customHeight="1" x14ac:dyDescent="0.35">
      <c r="B33" s="215"/>
      <c r="C33" s="112"/>
      <c r="D33" s="112"/>
      <c r="E33" s="218" t="s">
        <v>684</v>
      </c>
      <c r="F33" s="218" t="s">
        <v>808</v>
      </c>
      <c r="G33" s="218"/>
      <c r="H33" s="218"/>
      <c r="I33" s="218"/>
      <c r="J33" s="121"/>
      <c r="K33" s="121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6"/>
    </row>
    <row r="34" spans="2:34" ht="15" customHeight="1" x14ac:dyDescent="0.35">
      <c r="B34" s="215"/>
      <c r="C34" s="112"/>
      <c r="D34" s="112"/>
      <c r="E34" s="218" t="s">
        <v>685</v>
      </c>
      <c r="F34" s="218" t="s">
        <v>549</v>
      </c>
      <c r="G34" s="218"/>
      <c r="H34" s="218"/>
      <c r="I34" s="218"/>
      <c r="J34" s="121"/>
      <c r="K34" s="121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6"/>
    </row>
    <row r="35" spans="2:34" ht="15" customHeight="1" x14ac:dyDescent="0.35">
      <c r="B35" s="215"/>
      <c r="C35" s="112"/>
      <c r="D35" s="112"/>
      <c r="E35" s="218" t="s">
        <v>686</v>
      </c>
      <c r="F35" s="217" t="s">
        <v>1109</v>
      </c>
      <c r="G35" s="218"/>
      <c r="H35" s="218"/>
      <c r="I35" s="218"/>
      <c r="J35" s="121"/>
      <c r="K35" s="121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6"/>
    </row>
    <row r="36" spans="2:34" ht="15" customHeight="1" x14ac:dyDescent="0.35">
      <c r="B36" s="215"/>
      <c r="C36" s="112"/>
      <c r="D36" s="112" t="s">
        <v>567</v>
      </c>
      <c r="E36" s="218" t="s">
        <v>1503</v>
      </c>
      <c r="F36" s="218"/>
      <c r="G36" s="218"/>
      <c r="H36" s="218"/>
      <c r="I36" s="218"/>
      <c r="J36" s="218"/>
      <c r="K36" s="217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6"/>
    </row>
    <row r="37" spans="2:34" ht="15" customHeight="1" x14ac:dyDescent="0.35">
      <c r="B37" s="215"/>
      <c r="C37" s="112"/>
      <c r="D37" s="112" t="s">
        <v>570</v>
      </c>
      <c r="E37" s="112" t="s">
        <v>665</v>
      </c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216"/>
    </row>
    <row r="38" spans="2:34" ht="15" customHeight="1" x14ac:dyDescent="0.35">
      <c r="B38" s="215"/>
      <c r="C38" s="112"/>
      <c r="D38" s="112"/>
      <c r="E38" s="112" t="s">
        <v>688</v>
      </c>
      <c r="F38" s="112" t="s">
        <v>560</v>
      </c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216"/>
    </row>
    <row r="39" spans="2:34" ht="15" customHeight="1" x14ac:dyDescent="0.35">
      <c r="B39" s="215"/>
      <c r="C39" s="112"/>
      <c r="D39" s="112"/>
      <c r="E39" s="112" t="s">
        <v>858</v>
      </c>
      <c r="F39" s="112" t="s">
        <v>904</v>
      </c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216"/>
    </row>
    <row r="40" spans="2:34" ht="15" customHeight="1" x14ac:dyDescent="0.35">
      <c r="B40" s="215"/>
      <c r="C40" s="112"/>
      <c r="D40" s="112" t="s">
        <v>664</v>
      </c>
      <c r="E40" s="112" t="s">
        <v>666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216"/>
    </row>
    <row r="41" spans="2:34" ht="15" customHeight="1" x14ac:dyDescent="0.35">
      <c r="B41" s="215"/>
      <c r="C41" s="112"/>
      <c r="D41" s="112"/>
      <c r="E41" s="112" t="s">
        <v>859</v>
      </c>
      <c r="F41" s="112" t="s">
        <v>561</v>
      </c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216"/>
    </row>
    <row r="42" spans="2:34" s="6" customFormat="1" ht="15" customHeight="1" x14ac:dyDescent="0.35">
      <c r="B42" s="219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20"/>
    </row>
    <row r="43" spans="2:34" s="6" customFormat="1" ht="15" customHeight="1" x14ac:dyDescent="0.35">
      <c r="AH43" s="9"/>
    </row>
    <row r="44" spans="2:34" s="6" customFormat="1" ht="15" customHeight="1" x14ac:dyDescent="0.35">
      <c r="B44" s="225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23"/>
    </row>
    <row r="45" spans="2:34" s="6" customFormat="1" ht="15" customHeight="1" x14ac:dyDescent="0.35">
      <c r="B45" s="206"/>
      <c r="C45" s="207" t="s">
        <v>890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605" t="s">
        <v>662</v>
      </c>
      <c r="AE45" s="605"/>
      <c r="AF45" s="605"/>
      <c r="AG45" s="605"/>
      <c r="AH45" s="208"/>
    </row>
    <row r="46" spans="2:34" s="6" customFormat="1" ht="15" customHeight="1" x14ac:dyDescent="0.35">
      <c r="B46" s="206"/>
      <c r="C46" s="112"/>
      <c r="D46" s="112" t="s">
        <v>524</v>
      </c>
      <c r="E46" s="210" t="s">
        <v>610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208"/>
    </row>
    <row r="47" spans="2:34" s="6" customFormat="1" ht="15" customHeight="1" x14ac:dyDescent="0.35">
      <c r="B47" s="206"/>
      <c r="C47" s="112"/>
      <c r="D47" s="112" t="s">
        <v>526</v>
      </c>
      <c r="E47" s="210" t="s">
        <v>611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208"/>
    </row>
    <row r="48" spans="2:34" s="6" customFormat="1" ht="15" customHeight="1" x14ac:dyDescent="0.35">
      <c r="B48" s="206"/>
      <c r="C48" s="112"/>
      <c r="D48" s="112"/>
      <c r="E48" s="112" t="s">
        <v>537</v>
      </c>
      <c r="F48" s="210" t="s">
        <v>799</v>
      </c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208"/>
    </row>
    <row r="49" spans="2:34" s="6" customFormat="1" ht="15" customHeight="1" x14ac:dyDescent="0.35">
      <c r="B49" s="206"/>
      <c r="C49" s="112"/>
      <c r="D49" s="112"/>
      <c r="E49" s="112" t="s">
        <v>538</v>
      </c>
      <c r="F49" s="210" t="s">
        <v>667</v>
      </c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208"/>
    </row>
    <row r="50" spans="2:34" s="6" customFormat="1" ht="15" customHeight="1" x14ac:dyDescent="0.35">
      <c r="B50" s="206"/>
      <c r="C50" s="112"/>
      <c r="D50" s="112"/>
      <c r="E50" s="112"/>
      <c r="F50" s="210" t="s">
        <v>672</v>
      </c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208"/>
    </row>
    <row r="51" spans="2:34" s="6" customFormat="1" ht="15" customHeight="1" x14ac:dyDescent="0.35">
      <c r="B51" s="206"/>
      <c r="C51" s="112"/>
      <c r="D51" s="112"/>
      <c r="E51" s="112"/>
      <c r="F51" s="210" t="s">
        <v>612</v>
      </c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208"/>
    </row>
    <row r="52" spans="2:34" s="6" customFormat="1" ht="15" customHeight="1" x14ac:dyDescent="0.35">
      <c r="B52" s="206"/>
      <c r="C52" s="112"/>
      <c r="D52" s="112"/>
      <c r="E52" s="112" t="s">
        <v>539</v>
      </c>
      <c r="F52" s="210" t="s">
        <v>673</v>
      </c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208"/>
    </row>
    <row r="53" spans="2:34" s="6" customFormat="1" ht="15" customHeight="1" x14ac:dyDescent="0.35">
      <c r="B53" s="206"/>
      <c r="C53" s="112"/>
      <c r="D53" s="112"/>
      <c r="E53" s="112"/>
      <c r="F53" s="210" t="s">
        <v>1021</v>
      </c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208"/>
    </row>
    <row r="54" spans="2:34" s="6" customFormat="1" ht="15" customHeight="1" x14ac:dyDescent="0.35">
      <c r="B54" s="206"/>
      <c r="C54" s="112"/>
      <c r="D54" s="112"/>
      <c r="E54" s="112"/>
      <c r="F54" s="210" t="s">
        <v>1022</v>
      </c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208"/>
    </row>
    <row r="55" spans="2:34" s="6" customFormat="1" ht="15" customHeight="1" x14ac:dyDescent="0.35">
      <c r="B55" s="206"/>
      <c r="C55" s="112"/>
      <c r="D55" s="112"/>
      <c r="E55" s="112" t="s">
        <v>678</v>
      </c>
      <c r="F55" s="210" t="s">
        <v>613</v>
      </c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208"/>
    </row>
    <row r="56" spans="2:34" s="6" customFormat="1" ht="15" customHeight="1" x14ac:dyDescent="0.35">
      <c r="B56" s="206"/>
      <c r="C56" s="112"/>
      <c r="D56" s="112"/>
      <c r="E56" s="112"/>
      <c r="F56" s="112" t="s">
        <v>614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208"/>
    </row>
    <row r="57" spans="2:34" s="6" customFormat="1" ht="15" customHeight="1" x14ac:dyDescent="0.35">
      <c r="B57" s="206"/>
      <c r="C57" s="112"/>
      <c r="D57" s="112" t="s">
        <v>541</v>
      </c>
      <c r="E57" s="112" t="s">
        <v>1023</v>
      </c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208"/>
    </row>
    <row r="58" spans="2:34" s="6" customFormat="1" ht="15" customHeight="1" x14ac:dyDescent="0.35">
      <c r="B58" s="206"/>
      <c r="C58" s="112"/>
      <c r="D58" s="112"/>
      <c r="E58" s="112" t="s">
        <v>1024</v>
      </c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208"/>
    </row>
    <row r="59" spans="2:34" s="6" customFormat="1" ht="15" customHeight="1" x14ac:dyDescent="0.35">
      <c r="B59" s="206"/>
      <c r="C59" s="112"/>
      <c r="D59" s="112"/>
      <c r="E59" s="112" t="s">
        <v>1025</v>
      </c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208"/>
    </row>
    <row r="60" spans="2:34" s="6" customFormat="1" ht="15" customHeight="1" x14ac:dyDescent="0.35">
      <c r="B60" s="206"/>
      <c r="C60" s="112"/>
      <c r="D60" s="112"/>
      <c r="E60" s="112" t="s">
        <v>1041</v>
      </c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208"/>
    </row>
    <row r="61" spans="2:34" s="6" customFormat="1" ht="15" customHeight="1" x14ac:dyDescent="0.35">
      <c r="B61" s="206"/>
      <c r="C61" s="112"/>
      <c r="D61" s="112"/>
      <c r="E61" s="112" t="s">
        <v>1026</v>
      </c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208"/>
    </row>
    <row r="62" spans="2:34" s="6" customFormat="1" ht="15" customHeight="1" x14ac:dyDescent="0.35">
      <c r="B62" s="206"/>
      <c r="C62" s="112"/>
      <c r="D62" s="112"/>
      <c r="E62" s="112" t="s">
        <v>1027</v>
      </c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208"/>
    </row>
    <row r="63" spans="2:34" s="6" customFormat="1" ht="15" customHeight="1" x14ac:dyDescent="0.35">
      <c r="B63" s="206"/>
      <c r="C63" s="112"/>
      <c r="D63" s="112"/>
      <c r="E63" s="112" t="s">
        <v>1028</v>
      </c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208"/>
    </row>
    <row r="64" spans="2:34" s="6" customFormat="1" ht="15" customHeight="1" x14ac:dyDescent="0.35">
      <c r="B64" s="206"/>
      <c r="C64" s="112"/>
      <c r="D64" s="112"/>
      <c r="E64" s="112" t="s">
        <v>1029</v>
      </c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208"/>
    </row>
    <row r="65" spans="2:34" s="6" customFormat="1" ht="15" customHeight="1" x14ac:dyDescent="0.35">
      <c r="B65" s="206"/>
      <c r="C65" s="112"/>
      <c r="D65" s="112"/>
      <c r="E65" s="112" t="s">
        <v>1030</v>
      </c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208"/>
    </row>
    <row r="66" spans="2:34" s="6" customFormat="1" ht="15" customHeight="1" x14ac:dyDescent="0.35">
      <c r="B66" s="206"/>
      <c r="C66" s="112"/>
      <c r="D66" s="112"/>
      <c r="E66" s="112" t="s">
        <v>1031</v>
      </c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208"/>
    </row>
    <row r="67" spans="2:34" s="6" customFormat="1" ht="15" customHeight="1" x14ac:dyDescent="0.35">
      <c r="B67" s="224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4"/>
    </row>
    <row r="68" spans="2:34" s="6" customFormat="1" ht="15" customHeight="1" x14ac:dyDescent="0.35">
      <c r="AH68" s="9"/>
    </row>
    <row r="69" spans="2:34" s="6" customFormat="1" ht="15" customHeight="1" x14ac:dyDescent="0.35">
      <c r="B69" s="225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23"/>
    </row>
    <row r="70" spans="2:34" s="6" customFormat="1" ht="15" customHeight="1" x14ac:dyDescent="0.35">
      <c r="B70" s="206"/>
      <c r="C70" s="207" t="s">
        <v>699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605" t="s">
        <v>662</v>
      </c>
      <c r="AE70" s="605"/>
      <c r="AF70" s="605"/>
      <c r="AG70" s="605"/>
      <c r="AH70" s="208"/>
    </row>
    <row r="71" spans="2:34" s="6" customFormat="1" ht="15" customHeight="1" x14ac:dyDescent="0.35">
      <c r="B71" s="206"/>
      <c r="C71" s="112"/>
      <c r="D71" s="207" t="s">
        <v>668</v>
      </c>
      <c r="E71" s="21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208"/>
    </row>
    <row r="72" spans="2:34" s="6" customFormat="1" ht="15" customHeight="1" x14ac:dyDescent="0.35">
      <c r="B72" s="206"/>
      <c r="C72" s="112"/>
      <c r="D72" s="112"/>
      <c r="E72" s="210" t="s">
        <v>669</v>
      </c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208"/>
    </row>
    <row r="73" spans="2:34" s="6" customFormat="1" ht="15" customHeight="1" x14ac:dyDescent="0.35">
      <c r="B73" s="206"/>
      <c r="C73" s="112"/>
      <c r="D73" s="112"/>
      <c r="E73" s="210" t="s">
        <v>615</v>
      </c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208"/>
    </row>
    <row r="74" spans="2:34" s="6" customFormat="1" ht="15" customHeight="1" x14ac:dyDescent="0.35">
      <c r="B74" s="206"/>
      <c r="C74" s="112"/>
      <c r="D74" s="112"/>
      <c r="E74" s="210" t="s">
        <v>670</v>
      </c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208"/>
    </row>
    <row r="75" spans="2:34" s="6" customFormat="1" ht="15" customHeight="1" x14ac:dyDescent="0.35">
      <c r="B75" s="206"/>
      <c r="C75" s="112"/>
      <c r="D75" s="112"/>
      <c r="E75" s="210" t="s">
        <v>671</v>
      </c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208"/>
    </row>
    <row r="76" spans="2:34" s="6" customFormat="1" ht="15" customHeight="1" x14ac:dyDescent="0.35">
      <c r="B76" s="206"/>
      <c r="C76" s="112"/>
      <c r="D76" s="112"/>
      <c r="E76" s="210" t="s">
        <v>616</v>
      </c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208"/>
    </row>
    <row r="77" spans="2:34" s="6" customFormat="1" ht="15" customHeight="1" x14ac:dyDescent="0.35">
      <c r="B77" s="206"/>
      <c r="C77" s="112"/>
      <c r="D77" s="112"/>
      <c r="E77" s="210" t="s">
        <v>617</v>
      </c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208"/>
    </row>
    <row r="78" spans="2:34" s="6" customFormat="1" ht="15" customHeight="1" x14ac:dyDescent="0.35">
      <c r="B78" s="206"/>
      <c r="C78" s="112"/>
      <c r="D78" s="207" t="s">
        <v>618</v>
      </c>
      <c r="E78" s="210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208"/>
    </row>
    <row r="79" spans="2:34" s="6" customFormat="1" ht="15" customHeight="1" x14ac:dyDescent="0.35">
      <c r="B79" s="206"/>
      <c r="C79" s="112"/>
      <c r="D79" s="112"/>
      <c r="E79" s="210" t="s">
        <v>700</v>
      </c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208"/>
    </row>
    <row r="80" spans="2:34" s="6" customFormat="1" ht="15" customHeight="1" x14ac:dyDescent="0.35">
      <c r="B80" s="206"/>
      <c r="C80" s="112"/>
      <c r="D80" s="112"/>
      <c r="E80" s="210" t="s">
        <v>619</v>
      </c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208"/>
    </row>
    <row r="81" spans="2:34" s="6" customFormat="1" ht="15" customHeight="1" x14ac:dyDescent="0.35">
      <c r="B81" s="206"/>
      <c r="C81" s="112"/>
      <c r="D81" s="112"/>
      <c r="E81" s="210" t="s">
        <v>674</v>
      </c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208"/>
    </row>
    <row r="82" spans="2:34" s="6" customFormat="1" ht="15" customHeight="1" x14ac:dyDescent="0.35">
      <c r="B82" s="206"/>
      <c r="C82" s="112"/>
      <c r="D82" s="112"/>
      <c r="E82" s="210" t="s">
        <v>620</v>
      </c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208"/>
    </row>
    <row r="83" spans="2:34" s="6" customFormat="1" ht="15" customHeight="1" x14ac:dyDescent="0.35">
      <c r="B83" s="206"/>
      <c r="C83" s="112"/>
      <c r="D83" s="112"/>
      <c r="E83" s="210" t="s">
        <v>621</v>
      </c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208"/>
    </row>
    <row r="84" spans="2:34" s="6" customFormat="1" ht="15" customHeight="1" x14ac:dyDescent="0.35">
      <c r="B84" s="224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4"/>
    </row>
    <row r="85" spans="2:34" s="6" customFormat="1" ht="15" customHeight="1" x14ac:dyDescent="0.35">
      <c r="B85" s="7"/>
    </row>
    <row r="86" spans="2:34" ht="15" customHeight="1" x14ac:dyDescent="0.35"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5"/>
    </row>
    <row r="87" spans="2:34" s="6" customFormat="1" ht="15" customHeight="1" x14ac:dyDescent="0.35">
      <c r="B87" s="206"/>
      <c r="C87" s="207" t="s">
        <v>623</v>
      </c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605" t="s">
        <v>662</v>
      </c>
      <c r="AE87" s="605"/>
      <c r="AF87" s="605"/>
      <c r="AG87" s="605"/>
      <c r="AH87" s="208"/>
    </row>
    <row r="88" spans="2:34" s="6" customFormat="1" ht="15" customHeight="1" x14ac:dyDescent="0.35">
      <c r="B88" s="209"/>
      <c r="C88" s="112"/>
      <c r="D88" s="112" t="s">
        <v>524</v>
      </c>
      <c r="E88" s="207" t="s">
        <v>525</v>
      </c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208"/>
    </row>
    <row r="89" spans="2:34" s="6" customFormat="1" ht="15" customHeight="1" x14ac:dyDescent="0.35">
      <c r="B89" s="209"/>
      <c r="C89" s="112"/>
      <c r="D89" s="112" t="s">
        <v>526</v>
      </c>
      <c r="E89" s="210" t="s">
        <v>571</v>
      </c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208"/>
    </row>
    <row r="90" spans="2:34" s="6" customFormat="1" ht="15" customHeight="1" x14ac:dyDescent="0.35">
      <c r="B90" s="209"/>
      <c r="C90" s="112"/>
      <c r="D90" s="112"/>
      <c r="E90" s="210" t="s">
        <v>537</v>
      </c>
      <c r="F90" s="112" t="s">
        <v>975</v>
      </c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208"/>
    </row>
    <row r="91" spans="2:34" s="6" customFormat="1" ht="15" customHeight="1" x14ac:dyDescent="0.35">
      <c r="B91" s="209"/>
      <c r="C91" s="112"/>
      <c r="D91" s="112"/>
      <c r="E91" s="210" t="s">
        <v>538</v>
      </c>
      <c r="F91" s="112" t="s">
        <v>834</v>
      </c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208"/>
    </row>
    <row r="92" spans="2:34" s="6" customFormat="1" ht="15" customHeight="1" x14ac:dyDescent="0.35">
      <c r="B92" s="209"/>
      <c r="C92" s="112"/>
      <c r="D92" s="112"/>
      <c r="E92" s="210" t="s">
        <v>539</v>
      </c>
      <c r="F92" s="112" t="s">
        <v>770</v>
      </c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208"/>
    </row>
    <row r="93" spans="2:34" s="6" customFormat="1" ht="15" customHeight="1" x14ac:dyDescent="0.35">
      <c r="B93" s="209"/>
      <c r="C93" s="112"/>
      <c r="D93" s="112"/>
      <c r="E93" s="210" t="s">
        <v>678</v>
      </c>
      <c r="F93" s="112" t="s">
        <v>563</v>
      </c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208"/>
    </row>
    <row r="94" spans="2:34" s="6" customFormat="1" ht="15" customHeight="1" x14ac:dyDescent="0.35">
      <c r="B94" s="209"/>
      <c r="C94" s="112"/>
      <c r="D94" s="112" t="s">
        <v>541</v>
      </c>
      <c r="E94" s="210" t="s">
        <v>562</v>
      </c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208"/>
    </row>
    <row r="95" spans="2:34" s="6" customFormat="1" ht="15" customHeight="1" x14ac:dyDescent="0.35">
      <c r="B95" s="211"/>
      <c r="C95" s="212"/>
      <c r="D95" s="212"/>
      <c r="E95" s="213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4"/>
    </row>
    <row r="96" spans="2:34" s="6" customFormat="1" ht="15" customHeight="1" x14ac:dyDescent="0.35">
      <c r="B96" s="7"/>
    </row>
    <row r="97" spans="2:34" ht="15" customHeight="1" x14ac:dyDescent="0.35">
      <c r="B97" s="203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5"/>
    </row>
    <row r="98" spans="2:34" s="6" customFormat="1" ht="15" customHeight="1" x14ac:dyDescent="0.35">
      <c r="B98" s="206"/>
      <c r="C98" s="207" t="s">
        <v>810</v>
      </c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605" t="s">
        <v>662</v>
      </c>
      <c r="AE98" s="605"/>
      <c r="AF98" s="605"/>
      <c r="AG98" s="605"/>
      <c r="AH98" s="208"/>
    </row>
    <row r="99" spans="2:34" s="6" customFormat="1" ht="15" customHeight="1" x14ac:dyDescent="0.35">
      <c r="B99" s="209"/>
      <c r="C99" s="112"/>
      <c r="D99" s="210" t="s">
        <v>791</v>
      </c>
      <c r="E99" s="210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208"/>
    </row>
    <row r="100" spans="2:34" s="6" customFormat="1" ht="15" customHeight="1" x14ac:dyDescent="0.35">
      <c r="B100" s="209"/>
      <c r="C100" s="112"/>
      <c r="D100" s="210" t="s">
        <v>790</v>
      </c>
      <c r="E100" s="210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208"/>
    </row>
    <row r="101" spans="2:34" s="6" customFormat="1" ht="15" customHeight="1" x14ac:dyDescent="0.35">
      <c r="B101" s="209"/>
      <c r="C101" s="112"/>
      <c r="D101" s="112" t="s">
        <v>524</v>
      </c>
      <c r="E101" s="210" t="s">
        <v>811</v>
      </c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208"/>
    </row>
    <row r="102" spans="2:34" s="6" customFormat="1" ht="15" customHeight="1" x14ac:dyDescent="0.35">
      <c r="B102" s="209"/>
      <c r="C102" s="112"/>
      <c r="D102" s="112"/>
      <c r="E102" s="210" t="s">
        <v>601</v>
      </c>
      <c r="F102" s="112" t="s">
        <v>876</v>
      </c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208"/>
    </row>
    <row r="103" spans="2:34" s="6" customFormat="1" ht="15" customHeight="1" x14ac:dyDescent="0.35">
      <c r="B103" s="209"/>
      <c r="C103" s="112"/>
      <c r="D103" s="112"/>
      <c r="E103" s="210" t="s">
        <v>602</v>
      </c>
      <c r="F103" s="112" t="s">
        <v>877</v>
      </c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208"/>
    </row>
    <row r="104" spans="2:34" s="6" customFormat="1" ht="15" customHeight="1" x14ac:dyDescent="0.35">
      <c r="B104" s="209"/>
      <c r="C104" s="112"/>
      <c r="D104" s="112" t="s">
        <v>526</v>
      </c>
      <c r="E104" s="210" t="s">
        <v>812</v>
      </c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208"/>
    </row>
    <row r="105" spans="2:34" s="6" customFormat="1" ht="15" customHeight="1" x14ac:dyDescent="0.35">
      <c r="B105" s="209"/>
      <c r="C105" s="112"/>
      <c r="D105" s="112"/>
      <c r="E105" s="210" t="s">
        <v>537</v>
      </c>
      <c r="F105" s="112" t="s">
        <v>603</v>
      </c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208"/>
    </row>
    <row r="106" spans="2:34" s="6" customFormat="1" ht="15" customHeight="1" x14ac:dyDescent="0.35">
      <c r="B106" s="209"/>
      <c r="C106" s="112"/>
      <c r="D106" s="112"/>
      <c r="E106" s="210" t="s">
        <v>538</v>
      </c>
      <c r="F106" s="112" t="s">
        <v>909</v>
      </c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208"/>
    </row>
    <row r="107" spans="2:34" s="6" customFormat="1" ht="15" customHeight="1" x14ac:dyDescent="0.35">
      <c r="B107" s="209"/>
      <c r="C107" s="112"/>
      <c r="D107" s="112"/>
      <c r="E107" s="210"/>
      <c r="F107" s="112" t="s">
        <v>999</v>
      </c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208"/>
    </row>
    <row r="108" spans="2:34" s="6" customFormat="1" ht="15" customHeight="1" x14ac:dyDescent="0.35">
      <c r="B108" s="209"/>
      <c r="C108" s="112"/>
      <c r="D108" s="112" t="s">
        <v>541</v>
      </c>
      <c r="E108" s="210" t="s">
        <v>605</v>
      </c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208"/>
    </row>
    <row r="109" spans="2:34" s="6" customFormat="1" ht="15" customHeight="1" x14ac:dyDescent="0.35">
      <c r="B109" s="209"/>
      <c r="C109" s="112"/>
      <c r="D109" s="112"/>
      <c r="E109" s="210" t="s">
        <v>542</v>
      </c>
      <c r="F109" s="112" t="s">
        <v>846</v>
      </c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208"/>
    </row>
    <row r="110" spans="2:34" s="6" customFormat="1" ht="15" customHeight="1" x14ac:dyDescent="0.35">
      <c r="B110" s="209"/>
      <c r="C110" s="112"/>
      <c r="D110" s="112"/>
      <c r="E110" s="210" t="s">
        <v>543</v>
      </c>
      <c r="F110" s="112" t="s">
        <v>847</v>
      </c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208"/>
    </row>
    <row r="111" spans="2:34" s="6" customFormat="1" ht="15" customHeight="1" x14ac:dyDescent="0.35">
      <c r="B111" s="209"/>
      <c r="C111" s="112"/>
      <c r="D111" s="112"/>
      <c r="E111" s="210" t="s">
        <v>544</v>
      </c>
      <c r="F111" s="112" t="s">
        <v>845</v>
      </c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208"/>
    </row>
    <row r="112" spans="2:34" s="6" customFormat="1" ht="15" customHeight="1" x14ac:dyDescent="0.35">
      <c r="B112" s="209"/>
      <c r="C112" s="112"/>
      <c r="D112" s="112"/>
      <c r="E112" s="210" t="s">
        <v>548</v>
      </c>
      <c r="F112" s="112" t="s">
        <v>835</v>
      </c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208"/>
    </row>
    <row r="113" spans="2:34" s="6" customFormat="1" ht="15" customHeight="1" x14ac:dyDescent="0.35">
      <c r="B113" s="209"/>
      <c r="C113" s="112"/>
      <c r="D113" s="112" t="s">
        <v>553</v>
      </c>
      <c r="E113" s="210" t="s">
        <v>604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208"/>
    </row>
    <row r="114" spans="2:34" s="6" customFormat="1" ht="15" customHeight="1" x14ac:dyDescent="0.35">
      <c r="B114" s="209"/>
      <c r="C114" s="112"/>
      <c r="D114" s="112"/>
      <c r="E114" s="210" t="s">
        <v>557</v>
      </c>
      <c r="F114" s="112" t="s">
        <v>797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208"/>
    </row>
    <row r="115" spans="2:34" s="6" customFormat="1" ht="15" customHeight="1" x14ac:dyDescent="0.35">
      <c r="B115" s="209"/>
      <c r="C115" s="112"/>
      <c r="D115" s="112"/>
      <c r="E115" s="210" t="s">
        <v>558</v>
      </c>
      <c r="F115" s="112" t="s">
        <v>1504</v>
      </c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208"/>
    </row>
    <row r="116" spans="2:34" s="6" customFormat="1" ht="15" customHeight="1" x14ac:dyDescent="0.35">
      <c r="B116" s="209"/>
      <c r="C116" s="112"/>
      <c r="D116" s="112" t="s">
        <v>540</v>
      </c>
      <c r="E116" s="207" t="s">
        <v>1514</v>
      </c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208"/>
    </row>
    <row r="117" spans="2:34" s="6" customFormat="1" ht="15" customHeight="1" x14ac:dyDescent="0.35">
      <c r="B117" s="209"/>
      <c r="C117" s="112"/>
      <c r="D117" s="112"/>
      <c r="E117" s="210" t="s">
        <v>1515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208"/>
    </row>
    <row r="118" spans="2:34" s="6" customFormat="1" ht="15" customHeight="1" x14ac:dyDescent="0.35">
      <c r="B118" s="211"/>
      <c r="C118" s="212"/>
      <c r="D118" s="212"/>
      <c r="E118" s="213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4"/>
    </row>
    <row r="119" spans="2:34" s="6" customFormat="1" ht="15" customHeight="1" x14ac:dyDescent="0.35">
      <c r="B119" s="5"/>
      <c r="E119" s="8"/>
      <c r="AH119" s="9"/>
    </row>
    <row r="120" spans="2:34" s="6" customFormat="1" ht="15" customHeight="1" x14ac:dyDescent="0.35">
      <c r="B120" s="221"/>
      <c r="C120" s="204"/>
      <c r="D120" s="204"/>
      <c r="E120" s="222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23"/>
    </row>
    <row r="121" spans="2:34" s="6" customFormat="1" ht="15" customHeight="1" x14ac:dyDescent="0.35">
      <c r="B121" s="209"/>
      <c r="C121" s="207" t="s">
        <v>860</v>
      </c>
      <c r="D121" s="112"/>
      <c r="E121" s="210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605" t="s">
        <v>662</v>
      </c>
      <c r="AE121" s="605"/>
      <c r="AF121" s="605"/>
      <c r="AG121" s="605"/>
      <c r="AH121" s="208"/>
    </row>
    <row r="122" spans="2:34" s="6" customFormat="1" ht="15" customHeight="1" x14ac:dyDescent="0.35">
      <c r="B122" s="209"/>
      <c r="C122" s="112"/>
      <c r="D122" s="112" t="s">
        <v>524</v>
      </c>
      <c r="E122" s="112" t="s">
        <v>861</v>
      </c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208"/>
    </row>
    <row r="123" spans="2:34" s="6" customFormat="1" ht="15" customHeight="1" x14ac:dyDescent="0.35">
      <c r="B123" s="206"/>
      <c r="C123" s="112"/>
      <c r="D123" s="112"/>
      <c r="E123" s="210" t="s">
        <v>601</v>
      </c>
      <c r="F123" s="112" t="s">
        <v>862</v>
      </c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208"/>
    </row>
    <row r="124" spans="2:34" s="6" customFormat="1" ht="15" customHeight="1" x14ac:dyDescent="0.35">
      <c r="B124" s="206"/>
      <c r="C124" s="112"/>
      <c r="D124" s="112"/>
      <c r="E124" s="210" t="s">
        <v>602</v>
      </c>
      <c r="F124" s="112" t="s">
        <v>863</v>
      </c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208"/>
    </row>
    <row r="125" spans="2:34" s="6" customFormat="1" ht="15" customHeight="1" x14ac:dyDescent="0.35">
      <c r="B125" s="206"/>
      <c r="C125" s="112"/>
      <c r="D125" s="112" t="s">
        <v>526</v>
      </c>
      <c r="E125" s="112" t="s">
        <v>1681</v>
      </c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208"/>
    </row>
    <row r="126" spans="2:34" s="6" customFormat="1" ht="15" customHeight="1" x14ac:dyDescent="0.35">
      <c r="B126" s="206"/>
      <c r="C126" s="112"/>
      <c r="D126" s="112"/>
      <c r="E126" s="112" t="s">
        <v>869</v>
      </c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208"/>
    </row>
    <row r="127" spans="2:34" s="6" customFormat="1" ht="15" customHeight="1" x14ac:dyDescent="0.35">
      <c r="B127" s="206"/>
      <c r="C127" s="112"/>
      <c r="D127" s="112"/>
      <c r="E127" s="210" t="s">
        <v>537</v>
      </c>
      <c r="F127" s="112" t="s">
        <v>864</v>
      </c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208"/>
    </row>
    <row r="128" spans="2:34" s="6" customFormat="1" ht="15" customHeight="1" x14ac:dyDescent="0.35">
      <c r="B128" s="206"/>
      <c r="C128" s="112"/>
      <c r="D128" s="112"/>
      <c r="E128" s="210" t="s">
        <v>538</v>
      </c>
      <c r="F128" s="112" t="s">
        <v>865</v>
      </c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208"/>
    </row>
    <row r="129" spans="2:34" s="6" customFormat="1" ht="15" customHeight="1" x14ac:dyDescent="0.35">
      <c r="B129" s="224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12"/>
      <c r="AH129" s="214"/>
    </row>
    <row r="130" spans="2:34" s="6" customFormat="1" ht="15" customHeight="1" x14ac:dyDescent="0.35">
      <c r="AH130" s="9"/>
    </row>
    <row r="131" spans="2:34" s="6" customFormat="1" ht="15" customHeight="1" x14ac:dyDescent="0.35">
      <c r="B131" s="225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3"/>
    </row>
    <row r="132" spans="2:34" s="6" customFormat="1" ht="15" customHeight="1" x14ac:dyDescent="0.35">
      <c r="B132" s="206"/>
      <c r="C132" s="207" t="s">
        <v>889</v>
      </c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605" t="s">
        <v>662</v>
      </c>
      <c r="AE132" s="605"/>
      <c r="AF132" s="605"/>
      <c r="AG132" s="605"/>
      <c r="AH132" s="208"/>
    </row>
    <row r="133" spans="2:34" s="6" customFormat="1" ht="15" customHeight="1" x14ac:dyDescent="0.35">
      <c r="B133" s="206"/>
      <c r="C133" s="112"/>
      <c r="D133" s="112" t="s">
        <v>524</v>
      </c>
      <c r="E133" s="210" t="s">
        <v>606</v>
      </c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208"/>
    </row>
    <row r="134" spans="2:34" s="6" customFormat="1" ht="15" customHeight="1" x14ac:dyDescent="0.35">
      <c r="B134" s="206"/>
      <c r="C134" s="112"/>
      <c r="D134" s="112"/>
      <c r="E134" s="210" t="s">
        <v>1005</v>
      </c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208"/>
    </row>
    <row r="135" spans="2:34" s="6" customFormat="1" ht="15" customHeight="1" x14ac:dyDescent="0.35">
      <c r="B135" s="206"/>
      <c r="C135" s="112"/>
      <c r="D135" s="112" t="s">
        <v>526</v>
      </c>
      <c r="E135" s="210" t="s">
        <v>771</v>
      </c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208"/>
    </row>
    <row r="136" spans="2:34" s="6" customFormat="1" ht="15" customHeight="1" x14ac:dyDescent="0.35">
      <c r="B136" s="206"/>
      <c r="C136" s="112"/>
      <c r="D136" s="112"/>
      <c r="E136" s="210" t="s">
        <v>1008</v>
      </c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208"/>
    </row>
    <row r="137" spans="2:34" s="6" customFormat="1" ht="15" customHeight="1" x14ac:dyDescent="0.35">
      <c r="B137" s="206"/>
      <c r="C137" s="112"/>
      <c r="D137" s="112"/>
      <c r="E137" s="210" t="s">
        <v>1009</v>
      </c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208"/>
    </row>
    <row r="138" spans="2:34" s="6" customFormat="1" ht="15" customHeight="1" x14ac:dyDescent="0.35">
      <c r="B138" s="206"/>
      <c r="C138" s="112"/>
      <c r="D138" s="112" t="s">
        <v>541</v>
      </c>
      <c r="E138" s="210" t="s">
        <v>784</v>
      </c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208"/>
    </row>
    <row r="139" spans="2:34" s="6" customFormat="1" ht="15" customHeight="1" x14ac:dyDescent="0.35">
      <c r="B139" s="206"/>
      <c r="C139" s="112"/>
      <c r="D139" s="112"/>
      <c r="E139" s="210" t="s">
        <v>542</v>
      </c>
      <c r="F139" s="112" t="s">
        <v>782</v>
      </c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208"/>
    </row>
    <row r="140" spans="2:34" s="6" customFormat="1" ht="15" customHeight="1" x14ac:dyDescent="0.35">
      <c r="B140" s="206"/>
      <c r="C140" s="112"/>
      <c r="D140" s="112"/>
      <c r="E140" s="210"/>
      <c r="F140" s="112" t="s">
        <v>798</v>
      </c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208"/>
    </row>
    <row r="141" spans="2:34" s="6" customFormat="1" ht="15" customHeight="1" x14ac:dyDescent="0.35">
      <c r="B141" s="206"/>
      <c r="C141" s="112"/>
      <c r="D141" s="112"/>
      <c r="E141" s="210" t="s">
        <v>543</v>
      </c>
      <c r="F141" s="112" t="s">
        <v>976</v>
      </c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208"/>
    </row>
    <row r="142" spans="2:34" s="6" customFormat="1" ht="15" customHeight="1" x14ac:dyDescent="0.35">
      <c r="B142" s="206"/>
      <c r="C142" s="112"/>
      <c r="D142" s="112"/>
      <c r="E142" s="210"/>
      <c r="F142" s="112" t="s">
        <v>977</v>
      </c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208"/>
    </row>
    <row r="143" spans="2:34" s="6" customFormat="1" ht="15" customHeight="1" x14ac:dyDescent="0.35">
      <c r="B143" s="206"/>
      <c r="C143" s="112"/>
      <c r="D143" s="112"/>
      <c r="E143" s="210" t="s">
        <v>544</v>
      </c>
      <c r="F143" s="112" t="s">
        <v>783</v>
      </c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208"/>
    </row>
    <row r="144" spans="2:34" s="6" customFormat="1" ht="15" customHeight="1" x14ac:dyDescent="0.35">
      <c r="B144" s="206"/>
      <c r="C144" s="112"/>
      <c r="D144" s="112"/>
      <c r="E144" s="210"/>
      <c r="F144" s="112" t="s">
        <v>786</v>
      </c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208"/>
    </row>
    <row r="145" spans="2:34" s="6" customFormat="1" ht="15" customHeight="1" x14ac:dyDescent="0.35">
      <c r="B145" s="206"/>
      <c r="C145" s="112"/>
      <c r="D145" s="112"/>
      <c r="E145" s="210"/>
      <c r="F145" s="112" t="s">
        <v>785</v>
      </c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208"/>
    </row>
    <row r="146" spans="2:34" s="6" customFormat="1" ht="15" customHeight="1" x14ac:dyDescent="0.35">
      <c r="B146" s="206"/>
      <c r="C146" s="112"/>
      <c r="D146" s="112" t="s">
        <v>553</v>
      </c>
      <c r="E146" s="210" t="s">
        <v>1010</v>
      </c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208"/>
    </row>
    <row r="147" spans="2:34" s="6" customFormat="1" ht="15" customHeight="1" x14ac:dyDescent="0.35">
      <c r="B147" s="206"/>
      <c r="C147" s="112"/>
      <c r="D147" s="112"/>
      <c r="E147" s="210" t="s">
        <v>557</v>
      </c>
      <c r="F147" s="112" t="s">
        <v>1012</v>
      </c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208"/>
    </row>
    <row r="148" spans="2:34" s="6" customFormat="1" ht="15" customHeight="1" x14ac:dyDescent="0.35">
      <c r="B148" s="206"/>
      <c r="C148" s="112"/>
      <c r="D148" s="112"/>
      <c r="E148" s="210"/>
      <c r="F148" s="112" t="s">
        <v>1013</v>
      </c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208"/>
    </row>
    <row r="149" spans="2:34" s="6" customFormat="1" ht="15" customHeight="1" x14ac:dyDescent="0.35">
      <c r="B149" s="206"/>
      <c r="C149" s="112"/>
      <c r="D149" s="112"/>
      <c r="E149" s="210"/>
      <c r="F149" s="112" t="s">
        <v>1014</v>
      </c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208"/>
    </row>
    <row r="150" spans="2:34" s="6" customFormat="1" ht="15" customHeight="1" x14ac:dyDescent="0.35">
      <c r="B150" s="206"/>
      <c r="C150" s="112"/>
      <c r="D150" s="112"/>
      <c r="E150" s="210"/>
      <c r="F150" s="112" t="s">
        <v>1015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208"/>
    </row>
    <row r="151" spans="2:34" s="6" customFormat="1" ht="15" customHeight="1" x14ac:dyDescent="0.35">
      <c r="B151" s="206"/>
      <c r="C151" s="112"/>
      <c r="D151" s="112"/>
      <c r="E151" s="210" t="s">
        <v>558</v>
      </c>
      <c r="F151" s="112" t="s">
        <v>1011</v>
      </c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208"/>
    </row>
    <row r="152" spans="2:34" s="6" customFormat="1" ht="15" customHeight="1" x14ac:dyDescent="0.35">
      <c r="B152" s="206"/>
      <c r="C152" s="112"/>
      <c r="D152" s="112"/>
      <c r="E152" s="210"/>
      <c r="F152" s="112" t="s">
        <v>1016</v>
      </c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208"/>
    </row>
    <row r="153" spans="2:34" s="6" customFormat="1" ht="15" customHeight="1" x14ac:dyDescent="0.35">
      <c r="B153" s="206"/>
      <c r="C153" s="112"/>
      <c r="D153" s="112"/>
      <c r="E153" s="210"/>
      <c r="F153" s="112" t="s">
        <v>1017</v>
      </c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208"/>
    </row>
    <row r="154" spans="2:34" s="6" customFormat="1" ht="15" customHeight="1" x14ac:dyDescent="0.35">
      <c r="B154" s="206"/>
      <c r="C154" s="112"/>
      <c r="D154" s="112"/>
      <c r="E154" s="210"/>
      <c r="F154" s="112" t="s">
        <v>1018</v>
      </c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208"/>
    </row>
    <row r="155" spans="2:34" s="6" customFormat="1" ht="15" customHeight="1" x14ac:dyDescent="0.35">
      <c r="B155" s="206"/>
      <c r="C155" s="112"/>
      <c r="D155" s="112"/>
      <c r="E155" s="210"/>
      <c r="F155" s="112" t="s">
        <v>1020</v>
      </c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208"/>
    </row>
    <row r="156" spans="2:34" s="6" customFormat="1" ht="15" customHeight="1" x14ac:dyDescent="0.35">
      <c r="B156" s="206"/>
      <c r="C156" s="112"/>
      <c r="D156" s="112" t="s">
        <v>540</v>
      </c>
      <c r="E156" s="210" t="s">
        <v>1044</v>
      </c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208"/>
    </row>
    <row r="157" spans="2:34" s="6" customFormat="1" ht="15" customHeight="1" x14ac:dyDescent="0.35">
      <c r="B157" s="206"/>
      <c r="C157" s="112"/>
      <c r="D157" s="112"/>
      <c r="E157" s="210" t="s">
        <v>1045</v>
      </c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208"/>
    </row>
    <row r="158" spans="2:34" s="6" customFormat="1" ht="15" customHeight="1" x14ac:dyDescent="0.35">
      <c r="B158" s="206"/>
      <c r="C158" s="112"/>
      <c r="D158" s="112"/>
      <c r="E158" s="210" t="s">
        <v>1046</v>
      </c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208"/>
    </row>
    <row r="159" spans="2:34" s="6" customFormat="1" ht="15" customHeight="1" x14ac:dyDescent="0.35">
      <c r="B159" s="206"/>
      <c r="C159" s="112"/>
      <c r="D159" s="112" t="s">
        <v>567</v>
      </c>
      <c r="E159" s="210" t="s">
        <v>1019</v>
      </c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208"/>
    </row>
    <row r="160" spans="2:34" s="6" customFormat="1" ht="15" customHeight="1" x14ac:dyDescent="0.35">
      <c r="B160" s="206"/>
      <c r="C160" s="112"/>
      <c r="D160" s="112"/>
      <c r="E160" s="210" t="s">
        <v>569</v>
      </c>
      <c r="F160" s="112" t="s">
        <v>883</v>
      </c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208"/>
    </row>
    <row r="161" spans="2:34" s="6" customFormat="1" ht="15" customHeight="1" x14ac:dyDescent="0.35">
      <c r="B161" s="206"/>
      <c r="C161" s="112"/>
      <c r="D161" s="112"/>
      <c r="E161" s="210" t="s">
        <v>687</v>
      </c>
      <c r="F161" s="112" t="s">
        <v>689</v>
      </c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208"/>
    </row>
    <row r="162" spans="2:34" s="6" customFormat="1" ht="15" customHeight="1" x14ac:dyDescent="0.35">
      <c r="B162" s="206"/>
      <c r="C162" s="112"/>
      <c r="D162" s="112"/>
      <c r="E162" s="210" t="s">
        <v>781</v>
      </c>
      <c r="F162" s="112" t="s">
        <v>690</v>
      </c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208"/>
    </row>
    <row r="163" spans="2:34" s="6" customFormat="1" ht="15" customHeight="1" x14ac:dyDescent="0.35">
      <c r="B163" s="206"/>
      <c r="C163" s="112"/>
      <c r="D163" s="112" t="s">
        <v>570</v>
      </c>
      <c r="E163" s="210" t="s">
        <v>1043</v>
      </c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208"/>
    </row>
    <row r="164" spans="2:34" s="6" customFormat="1" ht="15" customHeight="1" x14ac:dyDescent="0.35">
      <c r="B164" s="206"/>
      <c r="C164" s="112"/>
      <c r="D164" s="112"/>
      <c r="E164" s="210" t="s">
        <v>1042</v>
      </c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208"/>
    </row>
    <row r="165" spans="2:34" s="6" customFormat="1" ht="15" customHeight="1" x14ac:dyDescent="0.35">
      <c r="B165" s="206"/>
      <c r="C165" s="112"/>
      <c r="D165" s="112"/>
      <c r="E165" s="210" t="s">
        <v>905</v>
      </c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208"/>
    </row>
    <row r="166" spans="2:34" s="6" customFormat="1" ht="15" customHeight="1" x14ac:dyDescent="0.35">
      <c r="B166" s="224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4"/>
    </row>
    <row r="167" spans="2:34" s="6" customFormat="1" ht="15" customHeight="1" x14ac:dyDescent="0.35">
      <c r="B167" s="5"/>
      <c r="E167" s="8"/>
      <c r="AH167" s="9"/>
    </row>
    <row r="168" spans="2:34" s="6" customFormat="1" ht="15" customHeight="1" x14ac:dyDescent="0.35">
      <c r="B168" s="221"/>
      <c r="C168" s="204"/>
      <c r="D168" s="204"/>
      <c r="E168" s="222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23"/>
    </row>
    <row r="169" spans="2:34" s="6" customFormat="1" ht="15" customHeight="1" x14ac:dyDescent="0.35">
      <c r="B169" s="209"/>
      <c r="C169" s="207" t="s">
        <v>888</v>
      </c>
      <c r="D169" s="112"/>
      <c r="E169" s="210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605" t="s">
        <v>662</v>
      </c>
      <c r="AE169" s="605"/>
      <c r="AF169" s="605"/>
      <c r="AG169" s="605"/>
      <c r="AH169" s="208"/>
    </row>
    <row r="170" spans="2:34" s="6" customFormat="1" ht="15" customHeight="1" x14ac:dyDescent="0.35">
      <c r="B170" s="209"/>
      <c r="C170" s="112"/>
      <c r="D170" s="112" t="s">
        <v>524</v>
      </c>
      <c r="E170" s="210" t="s">
        <v>606</v>
      </c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208"/>
    </row>
    <row r="171" spans="2:34" s="6" customFormat="1" ht="15" customHeight="1" x14ac:dyDescent="0.35">
      <c r="B171" s="209"/>
      <c r="C171" s="112"/>
      <c r="D171" s="112"/>
      <c r="E171" s="210" t="s">
        <v>1005</v>
      </c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208"/>
    </row>
    <row r="172" spans="2:34" s="6" customFormat="1" ht="15" customHeight="1" x14ac:dyDescent="0.35">
      <c r="B172" s="209"/>
      <c r="C172" s="112"/>
      <c r="D172" s="112" t="s">
        <v>526</v>
      </c>
      <c r="E172" s="210" t="s">
        <v>1000</v>
      </c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208"/>
    </row>
    <row r="173" spans="2:34" s="6" customFormat="1" ht="15" customHeight="1" x14ac:dyDescent="0.35">
      <c r="B173" s="209"/>
      <c r="C173" s="112"/>
      <c r="D173" s="112"/>
      <c r="E173" s="210" t="s">
        <v>1007</v>
      </c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208"/>
    </row>
    <row r="174" spans="2:34" s="6" customFormat="1" ht="15" customHeight="1" x14ac:dyDescent="0.35">
      <c r="B174" s="209"/>
      <c r="C174" s="112"/>
      <c r="D174" s="112"/>
      <c r="E174" s="210" t="s">
        <v>1006</v>
      </c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208"/>
    </row>
    <row r="175" spans="2:34" s="6" customFormat="1" ht="15" customHeight="1" x14ac:dyDescent="0.35">
      <c r="B175" s="206"/>
      <c r="C175" s="112"/>
      <c r="D175" s="112" t="s">
        <v>541</v>
      </c>
      <c r="E175" s="112" t="s">
        <v>527</v>
      </c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208"/>
    </row>
    <row r="176" spans="2:34" s="6" customFormat="1" ht="15" customHeight="1" x14ac:dyDescent="0.35">
      <c r="B176" s="206"/>
      <c r="C176" s="112"/>
      <c r="D176" s="112"/>
      <c r="E176" s="112" t="s">
        <v>542</v>
      </c>
      <c r="F176" s="112" t="s">
        <v>528</v>
      </c>
      <c r="G176" s="112"/>
      <c r="H176" s="112"/>
      <c r="I176" s="112"/>
      <c r="J176" s="112"/>
      <c r="K176" s="112"/>
      <c r="L176" s="112"/>
      <c r="M176" s="112"/>
      <c r="N176" s="112" t="s">
        <v>530</v>
      </c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208"/>
    </row>
    <row r="177" spans="2:34" s="6" customFormat="1" ht="15" customHeight="1" x14ac:dyDescent="0.35">
      <c r="B177" s="206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 t="s">
        <v>531</v>
      </c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208"/>
    </row>
    <row r="178" spans="2:34" s="6" customFormat="1" ht="15" customHeight="1" x14ac:dyDescent="0.35">
      <c r="B178" s="206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 t="s">
        <v>532</v>
      </c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208"/>
    </row>
    <row r="179" spans="2:34" s="6" customFormat="1" ht="15" customHeight="1" x14ac:dyDescent="0.35">
      <c r="B179" s="206"/>
      <c r="C179" s="112"/>
      <c r="D179" s="112"/>
      <c r="E179" s="112" t="s">
        <v>543</v>
      </c>
      <c r="F179" s="112" t="s">
        <v>529</v>
      </c>
      <c r="G179" s="112"/>
      <c r="H179" s="112"/>
      <c r="I179" s="112"/>
      <c r="J179" s="112"/>
      <c r="K179" s="112"/>
      <c r="L179" s="112"/>
      <c r="M179" s="112"/>
      <c r="N179" s="112" t="s">
        <v>533</v>
      </c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208"/>
    </row>
    <row r="180" spans="2:34" s="6" customFormat="1" ht="15" customHeight="1" x14ac:dyDescent="0.35">
      <c r="B180" s="206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 t="s">
        <v>534</v>
      </c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208"/>
    </row>
    <row r="181" spans="2:34" s="6" customFormat="1" ht="15" customHeight="1" x14ac:dyDescent="0.35">
      <c r="B181" s="206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 t="s">
        <v>535</v>
      </c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208"/>
    </row>
    <row r="182" spans="2:34" s="6" customFormat="1" ht="15" customHeight="1" x14ac:dyDescent="0.35">
      <c r="B182" s="206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 t="s">
        <v>536</v>
      </c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208"/>
    </row>
    <row r="183" spans="2:34" s="6" customFormat="1" ht="15" customHeight="1" x14ac:dyDescent="0.35">
      <c r="B183" s="206"/>
      <c r="C183" s="112"/>
      <c r="D183" s="112"/>
      <c r="E183" s="112" t="s">
        <v>544</v>
      </c>
      <c r="F183" s="112" t="s">
        <v>1679</v>
      </c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208"/>
    </row>
    <row r="184" spans="2:34" s="6" customFormat="1" ht="15" customHeight="1" x14ac:dyDescent="0.35">
      <c r="B184" s="224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4"/>
    </row>
    <row r="185" spans="2:34" s="6" customFormat="1" ht="15" customHeight="1" x14ac:dyDescent="0.35">
      <c r="AH185" s="9"/>
    </row>
    <row r="186" spans="2:34" s="6" customFormat="1" ht="15" customHeight="1" x14ac:dyDescent="0.35">
      <c r="B186" s="225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23"/>
    </row>
    <row r="187" spans="2:34" s="6" customFormat="1" ht="15" customHeight="1" x14ac:dyDescent="0.35">
      <c r="B187" s="206"/>
      <c r="C187" s="207" t="s">
        <v>891</v>
      </c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605" t="s">
        <v>662</v>
      </c>
      <c r="AE187" s="605"/>
      <c r="AF187" s="605"/>
      <c r="AG187" s="605"/>
      <c r="AH187" s="208"/>
    </row>
    <row r="188" spans="2:34" s="6" customFormat="1" ht="15" customHeight="1" x14ac:dyDescent="0.35">
      <c r="B188" s="206"/>
      <c r="C188" s="112"/>
      <c r="D188" s="112" t="s">
        <v>524</v>
      </c>
      <c r="E188" s="210" t="s">
        <v>680</v>
      </c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208"/>
    </row>
    <row r="189" spans="2:34" s="6" customFormat="1" ht="15" customHeight="1" x14ac:dyDescent="0.35">
      <c r="B189" s="206"/>
      <c r="C189" s="112"/>
      <c r="D189" s="112"/>
      <c r="E189" s="210" t="s">
        <v>601</v>
      </c>
      <c r="F189" s="112" t="s">
        <v>676</v>
      </c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208"/>
    </row>
    <row r="190" spans="2:34" s="6" customFormat="1" ht="15" customHeight="1" x14ac:dyDescent="0.35">
      <c r="B190" s="206"/>
      <c r="C190" s="112"/>
      <c r="D190" s="112"/>
      <c r="E190" s="210" t="s">
        <v>602</v>
      </c>
      <c r="F190" s="112" t="s">
        <v>677</v>
      </c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208"/>
    </row>
    <row r="191" spans="2:34" s="6" customFormat="1" ht="15" customHeight="1" x14ac:dyDescent="0.35">
      <c r="B191" s="206"/>
      <c r="C191" s="112"/>
      <c r="D191" s="112" t="s">
        <v>526</v>
      </c>
      <c r="E191" s="218" t="s">
        <v>892</v>
      </c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208"/>
    </row>
    <row r="192" spans="2:34" ht="15" customHeight="1" x14ac:dyDescent="0.35">
      <c r="B192" s="215"/>
      <c r="C192" s="112"/>
      <c r="D192" s="121"/>
      <c r="E192" s="218" t="s">
        <v>537</v>
      </c>
      <c r="F192" s="218" t="s">
        <v>1032</v>
      </c>
      <c r="G192" s="217"/>
      <c r="H192" s="217"/>
      <c r="I192" s="217"/>
      <c r="J192" s="121"/>
      <c r="K192" s="121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6"/>
    </row>
    <row r="193" spans="2:34" ht="15" customHeight="1" x14ac:dyDescent="0.35">
      <c r="B193" s="215"/>
      <c r="C193" s="112"/>
      <c r="D193" s="112"/>
      <c r="E193" s="218"/>
      <c r="F193" s="218" t="s">
        <v>1033</v>
      </c>
      <c r="G193" s="218"/>
      <c r="H193" s="218"/>
      <c r="I193" s="218"/>
      <c r="J193" s="121"/>
      <c r="K193" s="121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6"/>
    </row>
    <row r="194" spans="2:34" ht="15" customHeight="1" x14ac:dyDescent="0.35">
      <c r="B194" s="215"/>
      <c r="C194" s="112"/>
      <c r="D194" s="112"/>
      <c r="E194" s="218" t="s">
        <v>538</v>
      </c>
      <c r="F194" s="218" t="s">
        <v>1034</v>
      </c>
      <c r="G194" s="218"/>
      <c r="H194" s="218"/>
      <c r="I194" s="218"/>
      <c r="J194" s="121"/>
      <c r="K194" s="121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6"/>
    </row>
    <row r="195" spans="2:34" ht="15" customHeight="1" x14ac:dyDescent="0.35">
      <c r="B195" s="215"/>
      <c r="C195" s="112"/>
      <c r="D195" s="112"/>
      <c r="E195" s="218"/>
      <c r="F195" s="218" t="s">
        <v>1035</v>
      </c>
      <c r="G195" s="218"/>
      <c r="H195" s="218"/>
      <c r="I195" s="218"/>
      <c r="J195" s="121"/>
      <c r="K195" s="121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6"/>
    </row>
    <row r="196" spans="2:34" ht="15" customHeight="1" x14ac:dyDescent="0.35">
      <c r="B196" s="215"/>
      <c r="C196" s="112"/>
      <c r="D196" s="112"/>
      <c r="E196" s="218" t="s">
        <v>539</v>
      </c>
      <c r="F196" s="218" t="s">
        <v>1036</v>
      </c>
      <c r="G196" s="218"/>
      <c r="H196" s="218"/>
      <c r="I196" s="218"/>
      <c r="J196" s="121"/>
      <c r="K196" s="121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6"/>
    </row>
    <row r="197" spans="2:34" ht="15" customHeight="1" x14ac:dyDescent="0.35">
      <c r="B197" s="215"/>
      <c r="C197" s="112"/>
      <c r="D197" s="112"/>
      <c r="E197" s="218"/>
      <c r="F197" s="218" t="s">
        <v>1038</v>
      </c>
      <c r="G197" s="218"/>
      <c r="H197" s="218"/>
      <c r="I197" s="218"/>
      <c r="J197" s="121"/>
      <c r="K197" s="121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  <c r="AG197" s="218"/>
      <c r="AH197" s="216"/>
    </row>
    <row r="198" spans="2:34" ht="15" customHeight="1" x14ac:dyDescent="0.35">
      <c r="B198" s="215"/>
      <c r="C198" s="112"/>
      <c r="D198" s="112"/>
      <c r="E198" s="218"/>
      <c r="F198" s="218" t="s">
        <v>1037</v>
      </c>
      <c r="G198" s="218"/>
      <c r="H198" s="218"/>
      <c r="I198" s="218"/>
      <c r="J198" s="121"/>
      <c r="K198" s="121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6"/>
    </row>
    <row r="199" spans="2:34" ht="15" customHeight="1" x14ac:dyDescent="0.35">
      <c r="B199" s="215"/>
      <c r="C199" s="112"/>
      <c r="D199" s="112"/>
      <c r="E199" s="218" t="s">
        <v>678</v>
      </c>
      <c r="F199" s="218" t="s">
        <v>1039</v>
      </c>
      <c r="G199" s="218"/>
      <c r="H199" s="218"/>
      <c r="I199" s="218"/>
      <c r="J199" s="121"/>
      <c r="K199" s="121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  <c r="AG199" s="218"/>
      <c r="AH199" s="216"/>
    </row>
    <row r="200" spans="2:34" ht="15" customHeight="1" x14ac:dyDescent="0.35">
      <c r="B200" s="215"/>
      <c r="C200" s="112"/>
      <c r="D200" s="112"/>
      <c r="E200" s="218"/>
      <c r="F200" s="218" t="s">
        <v>1040</v>
      </c>
      <c r="G200" s="218"/>
      <c r="H200" s="218"/>
      <c r="I200" s="218"/>
      <c r="J200" s="121"/>
      <c r="K200" s="121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  <c r="AG200" s="218"/>
      <c r="AH200" s="216"/>
    </row>
    <row r="201" spans="2:34" ht="15" customHeight="1" x14ac:dyDescent="0.35">
      <c r="B201" s="215"/>
      <c r="C201" s="112"/>
      <c r="D201" s="112"/>
      <c r="E201" s="218" t="s">
        <v>679</v>
      </c>
      <c r="F201" s="218" t="s">
        <v>1110</v>
      </c>
      <c r="G201" s="218"/>
      <c r="H201" s="218"/>
      <c r="I201" s="218"/>
      <c r="J201" s="121"/>
      <c r="K201" s="121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  <c r="AG201" s="218"/>
      <c r="AH201" s="216"/>
    </row>
    <row r="202" spans="2:34" ht="15" customHeight="1" x14ac:dyDescent="0.35">
      <c r="B202" s="215"/>
      <c r="C202" s="112"/>
      <c r="D202" s="112"/>
      <c r="E202" s="218"/>
      <c r="F202" s="218" t="s">
        <v>1111</v>
      </c>
      <c r="G202" s="218"/>
      <c r="H202" s="218"/>
      <c r="I202" s="218"/>
      <c r="J202" s="121"/>
      <c r="K202" s="121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6"/>
    </row>
    <row r="203" spans="2:34" s="6" customFormat="1" ht="15" customHeight="1" x14ac:dyDescent="0.35">
      <c r="B203" s="224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  <c r="AA203" s="212"/>
      <c r="AB203" s="212"/>
      <c r="AC203" s="212"/>
      <c r="AD203" s="212"/>
      <c r="AE203" s="212"/>
      <c r="AF203" s="212"/>
      <c r="AG203" s="212"/>
      <c r="AH203" s="214"/>
    </row>
    <row r="204" spans="2:34" s="6" customFormat="1" ht="15" customHeight="1" x14ac:dyDescent="0.35">
      <c r="B204" s="7"/>
    </row>
    <row r="205" spans="2:34" ht="15" customHeight="1" x14ac:dyDescent="0.35">
      <c r="B205" s="203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5"/>
    </row>
    <row r="206" spans="2:34" s="6" customFormat="1" ht="15" customHeight="1" x14ac:dyDescent="0.35">
      <c r="B206" s="206"/>
      <c r="C206" s="207" t="s">
        <v>899</v>
      </c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605" t="s">
        <v>662</v>
      </c>
      <c r="AE206" s="605"/>
      <c r="AF206" s="605"/>
      <c r="AG206" s="605"/>
      <c r="AH206" s="208"/>
    </row>
    <row r="207" spans="2:34" s="6" customFormat="1" ht="15" customHeight="1" x14ac:dyDescent="0.35">
      <c r="B207" s="209"/>
      <c r="C207" s="112"/>
      <c r="D207" s="218" t="s">
        <v>524</v>
      </c>
      <c r="E207" s="226" t="s">
        <v>1112</v>
      </c>
      <c r="F207" s="227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208"/>
    </row>
    <row r="208" spans="2:34" s="6" customFormat="1" ht="15" customHeight="1" x14ac:dyDescent="0.35">
      <c r="B208" s="228"/>
      <c r="C208" s="218"/>
      <c r="D208" s="218" t="s">
        <v>526</v>
      </c>
      <c r="E208" s="226" t="s">
        <v>881</v>
      </c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08"/>
    </row>
    <row r="209" spans="2:34" s="6" customFormat="1" ht="15" customHeight="1" x14ac:dyDescent="0.35">
      <c r="B209" s="228"/>
      <c r="C209" s="218"/>
      <c r="D209" s="218"/>
      <c r="E209" s="226" t="s">
        <v>537</v>
      </c>
      <c r="F209" s="218" t="s">
        <v>882</v>
      </c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08"/>
    </row>
    <row r="210" spans="2:34" s="6" customFormat="1" ht="15" customHeight="1" x14ac:dyDescent="0.35">
      <c r="B210" s="228"/>
      <c r="C210" s="218"/>
      <c r="D210" s="218"/>
      <c r="E210" s="226" t="s">
        <v>538</v>
      </c>
      <c r="F210" s="218" t="s">
        <v>1047</v>
      </c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08"/>
    </row>
    <row r="211" spans="2:34" s="6" customFormat="1" ht="15" customHeight="1" x14ac:dyDescent="0.35">
      <c r="B211" s="228"/>
      <c r="C211" s="218"/>
      <c r="D211" s="218"/>
      <c r="E211" s="226"/>
      <c r="F211" s="218" t="s">
        <v>1048</v>
      </c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08"/>
    </row>
    <row r="212" spans="2:34" s="6" customFormat="1" ht="15" customHeight="1" x14ac:dyDescent="0.35">
      <c r="B212" s="228"/>
      <c r="C212" s="218"/>
      <c r="D212" s="218"/>
      <c r="E212" s="226" t="s">
        <v>539</v>
      </c>
      <c r="F212" s="218" t="s">
        <v>1049</v>
      </c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08"/>
    </row>
    <row r="213" spans="2:34" s="6" customFormat="1" ht="15" customHeight="1" x14ac:dyDescent="0.35">
      <c r="B213" s="228"/>
      <c r="C213" s="218"/>
      <c r="D213" s="218"/>
      <c r="E213" s="226"/>
      <c r="F213" s="218" t="s">
        <v>1050</v>
      </c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08"/>
    </row>
    <row r="214" spans="2:34" s="6" customFormat="1" ht="15" customHeight="1" x14ac:dyDescent="0.35">
      <c r="B214" s="211"/>
      <c r="C214" s="212"/>
      <c r="D214" s="212"/>
      <c r="E214" s="213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4"/>
    </row>
    <row r="215" spans="2:34" s="6" customFormat="1" ht="15" customHeight="1" x14ac:dyDescent="0.35">
      <c r="B215" s="7"/>
    </row>
    <row r="216" spans="2:34" ht="15" customHeight="1" x14ac:dyDescent="0.35">
      <c r="B216" s="203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5"/>
    </row>
    <row r="217" spans="2:34" s="6" customFormat="1" ht="15" customHeight="1" x14ac:dyDescent="0.35">
      <c r="B217" s="206"/>
      <c r="C217" s="207" t="s">
        <v>848</v>
      </c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605" t="s">
        <v>662</v>
      </c>
      <c r="AE217" s="605"/>
      <c r="AF217" s="605"/>
      <c r="AG217" s="605"/>
      <c r="AH217" s="208"/>
    </row>
    <row r="218" spans="2:34" s="6" customFormat="1" ht="15" customHeight="1" x14ac:dyDescent="0.35">
      <c r="B218" s="209"/>
      <c r="C218" s="218"/>
      <c r="D218" s="218" t="s">
        <v>524</v>
      </c>
      <c r="E218" s="226" t="s">
        <v>1242</v>
      </c>
      <c r="F218" s="218"/>
      <c r="G218" s="218"/>
      <c r="H218" s="218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208"/>
    </row>
    <row r="219" spans="2:34" s="6" customFormat="1" ht="15" customHeight="1" x14ac:dyDescent="0.35">
      <c r="B219" s="209"/>
      <c r="C219" s="218"/>
      <c r="D219" s="218"/>
      <c r="E219" s="218" t="s">
        <v>840</v>
      </c>
      <c r="F219" s="218"/>
      <c r="G219" s="218"/>
      <c r="H219" s="218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208"/>
    </row>
    <row r="220" spans="2:34" s="6" customFormat="1" ht="15" customHeight="1" x14ac:dyDescent="0.35">
      <c r="B220" s="209"/>
      <c r="C220" s="218"/>
      <c r="D220" s="218"/>
      <c r="E220" s="218" t="s">
        <v>601</v>
      </c>
      <c r="F220" s="218" t="s">
        <v>1241</v>
      </c>
      <c r="G220" s="218"/>
      <c r="H220" s="218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208"/>
    </row>
    <row r="221" spans="2:34" s="6" customFormat="1" ht="15" customHeight="1" x14ac:dyDescent="0.35">
      <c r="B221" s="209"/>
      <c r="C221" s="218"/>
      <c r="D221" s="218"/>
      <c r="E221" s="218"/>
      <c r="F221" s="218" t="s">
        <v>841</v>
      </c>
      <c r="G221" s="218"/>
      <c r="H221" s="218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208"/>
    </row>
    <row r="222" spans="2:34" s="6" customFormat="1" ht="15" customHeight="1" x14ac:dyDescent="0.35">
      <c r="B222" s="209"/>
      <c r="C222" s="218"/>
      <c r="D222" s="218"/>
      <c r="E222" s="218" t="s">
        <v>602</v>
      </c>
      <c r="F222" s="218" t="s">
        <v>842</v>
      </c>
      <c r="G222" s="218"/>
      <c r="H222" s="218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208"/>
    </row>
    <row r="223" spans="2:34" s="6" customFormat="1" ht="15" customHeight="1" x14ac:dyDescent="0.35">
      <c r="B223" s="209"/>
      <c r="C223" s="218"/>
      <c r="D223" s="218"/>
      <c r="E223" s="218"/>
      <c r="F223" s="218" t="s">
        <v>843</v>
      </c>
      <c r="G223" s="218"/>
      <c r="H223" s="218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208"/>
    </row>
    <row r="224" spans="2:34" s="6" customFormat="1" ht="15" customHeight="1" x14ac:dyDescent="0.35">
      <c r="B224" s="209"/>
      <c r="C224" s="218"/>
      <c r="D224" s="218" t="s">
        <v>526</v>
      </c>
      <c r="E224" s="218" t="s">
        <v>853</v>
      </c>
      <c r="F224" s="218"/>
      <c r="G224" s="218"/>
      <c r="H224" s="218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208"/>
    </row>
    <row r="225" spans="2:34" s="6" customFormat="1" ht="15" customHeight="1" x14ac:dyDescent="0.35">
      <c r="B225" s="209"/>
      <c r="C225" s="218"/>
      <c r="D225" s="218"/>
      <c r="E225" s="218" t="s">
        <v>868</v>
      </c>
      <c r="F225" s="218"/>
      <c r="G225" s="218"/>
      <c r="H225" s="218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208"/>
    </row>
    <row r="226" spans="2:34" s="6" customFormat="1" ht="15" customHeight="1" x14ac:dyDescent="0.35">
      <c r="B226" s="211"/>
      <c r="C226" s="212"/>
      <c r="D226" s="212"/>
      <c r="E226" s="213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4"/>
    </row>
    <row r="228" spans="2:34" ht="15" customHeight="1" x14ac:dyDescent="0.35">
      <c r="B228" s="203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5"/>
    </row>
    <row r="229" spans="2:34" ht="15" customHeight="1" x14ac:dyDescent="0.35">
      <c r="B229" s="215"/>
      <c r="C229" s="207" t="s">
        <v>997</v>
      </c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605" t="s">
        <v>662</v>
      </c>
      <c r="AE229" s="605"/>
      <c r="AF229" s="605"/>
      <c r="AG229" s="605"/>
      <c r="AH229" s="216"/>
    </row>
    <row r="230" spans="2:34" ht="15" customHeight="1" x14ac:dyDescent="0.35">
      <c r="B230" s="215"/>
      <c r="C230" s="121"/>
      <c r="D230" s="121" t="s">
        <v>524</v>
      </c>
      <c r="E230" s="112" t="s">
        <v>1501</v>
      </c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216"/>
    </row>
    <row r="231" spans="2:34" ht="15" customHeight="1" x14ac:dyDescent="0.35">
      <c r="B231" s="215"/>
      <c r="C231" s="121"/>
      <c r="D231" s="112"/>
      <c r="E231" s="112" t="s">
        <v>1502</v>
      </c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216"/>
    </row>
    <row r="232" spans="2:34" ht="15" customHeight="1" x14ac:dyDescent="0.35">
      <c r="B232" s="215"/>
      <c r="C232" s="112"/>
      <c r="D232" s="112" t="s">
        <v>870</v>
      </c>
      <c r="E232" s="112" t="s">
        <v>914</v>
      </c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216"/>
    </row>
    <row r="233" spans="2:34" ht="15" customHeight="1" x14ac:dyDescent="0.35">
      <c r="B233" s="215"/>
      <c r="C233" s="112"/>
      <c r="D233" s="112" t="s">
        <v>541</v>
      </c>
      <c r="E233" s="112" t="s">
        <v>1106</v>
      </c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513" t="s">
        <v>1680</v>
      </c>
      <c r="Z233" s="513"/>
      <c r="AA233" s="513"/>
      <c r="AB233" s="513"/>
      <c r="AC233" s="513"/>
      <c r="AD233" s="513"/>
      <c r="AE233" s="513"/>
      <c r="AF233" s="513"/>
      <c r="AG233" s="513"/>
      <c r="AH233" s="216"/>
    </row>
    <row r="234" spans="2:34" ht="15" customHeight="1" x14ac:dyDescent="0.35">
      <c r="B234" s="219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20"/>
    </row>
    <row r="236" spans="2:34" ht="15" customHeight="1" x14ac:dyDescent="0.35">
      <c r="B236" s="203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5"/>
    </row>
    <row r="237" spans="2:34" ht="15" customHeight="1" x14ac:dyDescent="0.35">
      <c r="B237" s="215"/>
      <c r="C237" s="207" t="s">
        <v>1141</v>
      </c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605" t="s">
        <v>662</v>
      </c>
      <c r="AE237" s="605"/>
      <c r="AF237" s="605"/>
      <c r="AG237" s="605"/>
      <c r="AH237" s="216"/>
    </row>
    <row r="238" spans="2:34" ht="15" customHeight="1" x14ac:dyDescent="0.35">
      <c r="B238" s="215"/>
      <c r="C238" s="121"/>
      <c r="D238" s="121" t="s">
        <v>1107</v>
      </c>
      <c r="E238" s="648" t="s">
        <v>1575</v>
      </c>
      <c r="F238" s="112"/>
      <c r="G238" s="112"/>
      <c r="H238" s="112" t="s">
        <v>1576</v>
      </c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216"/>
    </row>
    <row r="239" spans="2:34" ht="15" customHeight="1" x14ac:dyDescent="0.35">
      <c r="B239" s="215"/>
      <c r="C239" s="121"/>
      <c r="D239" s="121"/>
      <c r="E239" s="648"/>
      <c r="F239" s="112"/>
      <c r="G239" s="112"/>
      <c r="H239" s="112" t="s">
        <v>1148</v>
      </c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514" t="s">
        <v>1203</v>
      </c>
      <c r="V239" s="575"/>
      <c r="W239" s="575"/>
      <c r="X239" s="575"/>
      <c r="Y239" s="575"/>
      <c r="Z239" s="112"/>
      <c r="AA239" s="112"/>
      <c r="AB239" s="112"/>
      <c r="AC239" s="112"/>
      <c r="AD239" s="112"/>
      <c r="AE239" s="112"/>
      <c r="AF239" s="112"/>
      <c r="AG239" s="112"/>
      <c r="AH239" s="216"/>
    </row>
    <row r="240" spans="2:34" ht="15" customHeight="1" x14ac:dyDescent="0.45">
      <c r="B240" s="215"/>
      <c r="C240" s="121"/>
      <c r="D240" s="121"/>
      <c r="E240" s="648"/>
      <c r="F240" s="112"/>
      <c r="G240" s="112"/>
      <c r="H240" s="112" t="s">
        <v>1157</v>
      </c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514" t="s">
        <v>1204</v>
      </c>
      <c r="V240" s="514"/>
      <c r="W240" s="514"/>
      <c r="X240" s="514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216"/>
    </row>
    <row r="241" spans="2:34" ht="15" customHeight="1" x14ac:dyDescent="0.35">
      <c r="B241" s="215"/>
      <c r="C241" s="121"/>
      <c r="D241" s="121" t="s">
        <v>1674</v>
      </c>
      <c r="E241" s="731" t="s">
        <v>1675</v>
      </c>
      <c r="F241" s="112"/>
      <c r="G241" s="112"/>
      <c r="H241" s="112" t="s">
        <v>1677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514"/>
      <c r="V241" s="514"/>
      <c r="W241" s="514"/>
      <c r="X241" s="514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216"/>
    </row>
    <row r="242" spans="2:34" ht="15" customHeight="1" x14ac:dyDescent="0.35">
      <c r="B242" s="215"/>
      <c r="C242" s="121"/>
      <c r="D242" s="121"/>
      <c r="E242" s="648"/>
      <c r="F242" s="112"/>
      <c r="G242" s="112"/>
      <c r="H242" s="112" t="s">
        <v>1678</v>
      </c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514"/>
      <c r="V242" s="514"/>
      <c r="W242" s="514"/>
      <c r="X242" s="514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216"/>
    </row>
    <row r="243" spans="2:34" ht="15" customHeight="1" x14ac:dyDescent="0.35">
      <c r="B243" s="215"/>
      <c r="C243" s="121"/>
      <c r="D243" s="121"/>
      <c r="E243" s="648"/>
      <c r="F243" s="112"/>
      <c r="G243" s="112"/>
      <c r="H243" s="112" t="s">
        <v>1676</v>
      </c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514"/>
      <c r="V243" s="514"/>
      <c r="W243" s="514"/>
      <c r="X243" s="514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216"/>
    </row>
    <row r="244" spans="2:34" ht="15" customHeight="1" x14ac:dyDescent="0.35">
      <c r="B244" s="219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20"/>
    </row>
  </sheetData>
  <hyperlinks>
    <hyperlink ref="E6:V6" location="Ajuda_ProcelInmetro" tooltip="Diferença entre o Selo Procel e o Programa Brasileiro de Etiquetagem" display="Diferença entre o Selo Procel e o Programa Brasileiro de Etiquetagem - PBE"/>
    <hyperlink ref="E7:O7" location="Ajuda_Preenchimento" tooltip="Orientações sobre o preenchimento desta planilha" display="Orientações para preenchimento da planilha"/>
    <hyperlink ref="E5:O5" location="Ajuda_Especificação" tooltip="Orientações sobre a especificação de materiais e equipamentos em projetos para o Programa de Eficiência Energética" display="Especificação de materiais e equipamentos"/>
    <hyperlink ref="E4:M4" location="Ajuda_Geral" tooltip="Orientações sobre o funcionamento desta planilha" display="Orientações gerais sobre a planilha"/>
    <hyperlink ref="E8:R8" location="Ajuda_UC" tooltip="Orientações para preenchimento da aba inicial desta planilha" display="Informações sobre a unidade consumidora beneficiada"/>
    <hyperlink ref="E9:P9" location="Ajuda_Viabilidade" tooltip="Orientações para cálculo dos benefícios do projeto nesta planilha" display="Viabilidade dos projetos de eficiência energética"/>
    <hyperlink ref="E11:L11" location="Ajuda_Benefícios" tooltip="Orientações para cálculo dos benefícios do projeto nesta planilha" display="Cálculo dos benefícios do projeto"/>
    <hyperlink ref="E10:K10" location="Ajuda_Custos" tooltip="Orientações para cálculo dos custos do projeto nesta planilha" display="Cálculo dos custos do projeto"/>
    <hyperlink ref="E12:N12" location="Ajuda_MeV" tooltip="Orientações para as ações de medição e verificação do projeto nesta planilha" display="Ações de medição e verificação do projeto"/>
    <hyperlink ref="E13:L13" location="Ajuda_Cronograma" tooltip="Orientações para o preenchimento do cronograma" display="Cronograma físico e financeiro"/>
    <hyperlink ref="E14:Q14" location="Ajuda_ContratoDesempenho" tooltip="Orientações gerais sobre a simulação das parcelas do contrato de desempenho" display="Simulação das parcelas do contrato de desempenho"/>
    <hyperlink ref="E15:I15" location="Ajuda_Outros" tooltip="Outras orientações referentes à planilha" display="Outras informações"/>
    <hyperlink ref="E16:I16" location="Ajuda_LogAtualização" tooltip="Registro de atualizações da planilha" display="Log de atualizações"/>
    <hyperlink ref="U239:Y239" r:id="rId1" tooltip="Link para o site do Instituto Brasileiro de Geografia e Estatística" display="www.ibge.gov.br"/>
    <hyperlink ref="U239" r:id="rId2" tooltip="Link para o site do Instituto Brasileiro de Geografia e Estatística"/>
    <hyperlink ref="U240:X240" r:id="rId3" tooltip="Link para o site do Balanço Energético Nacional, disponibilizado pela Empresa de Pesquisa Energética" display="www.epe.gov.br"/>
    <hyperlink ref="AD20:AG20" location="Ajuda!B1" tooltip="Voltar ao topo da planilha" display="Voltar ao topo"/>
    <hyperlink ref="AD45:AG45" location="Ajuda!B1" tooltip="Voltar ao topo da planilha" display="Voltar ao topo"/>
    <hyperlink ref="AD70:AG70" location="Ajuda!B1" tooltip="Voltar ao topo da planilha" display="Voltar ao topo"/>
    <hyperlink ref="AD87:AG87" location="Ajuda!B1" tooltip="Voltar ao topo da planilha" display="Voltar ao topo"/>
    <hyperlink ref="AD98:AG98" location="Ajuda!B1" tooltip="Voltar ao topo da planilha" display="Voltar ao topo"/>
    <hyperlink ref="AD121:AG121" location="Ajuda!B1" tooltip="Voltar ao topo da planilha" display="Voltar ao topo"/>
    <hyperlink ref="AD132:AG132" location="Ajuda!B1" tooltip="Voltar ao topo da planilha" display="Voltar ao topo"/>
    <hyperlink ref="AD169:AG169" location="Ajuda!B1" tooltip="Voltar ao topo da planilha" display="Voltar ao topo"/>
    <hyperlink ref="AD187:AG187" location="Ajuda!B1" tooltip="Voltar ao topo da planilha" display="Voltar ao topo"/>
    <hyperlink ref="AD206:AG206" location="Ajuda!B1" tooltip="Voltar ao topo da planilha" display="Voltar ao topo"/>
    <hyperlink ref="AD217:AG217" location="Ajuda!B1" tooltip="Voltar ao topo da planilha" display="Voltar ao topo"/>
    <hyperlink ref="AD229:AG229" location="Ajuda!B1" tooltip="Voltar ao topo da planilha" display="Voltar ao topo"/>
    <hyperlink ref="AD237:AG237" location="Ajuda!B1" tooltip="Voltar ao topo da planilha" display="Voltar ao topo"/>
    <hyperlink ref="Y233" r:id="rId4"/>
  </hyperlinks>
  <pageMargins left="0.59055118110236227" right="0.59055118110236227" top="1.1023622047244095" bottom="0.47244094488188981" header="0.19685039370078741" footer="0.19685039370078741"/>
  <pageSetup paperSize="9" scale="73" fitToHeight="0" orientation="portrait" r:id="rId5"/>
  <headerFooter scaleWithDoc="0" alignWithMargins="0">
    <oddFooter>&amp;L&amp;F / &amp;A&amp;R&amp;P</oddFooter>
  </headerFooter>
  <rowBreaks count="3" manualBreakCount="3">
    <brk id="68" min="1" max="33" man="1"/>
    <brk id="130" min="1" max="33" man="1"/>
    <brk id="185" min="1" max="33" man="1"/>
  </rowBreaks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theme="5" tint="0.39997558519241921"/>
    <pageSetUpPr fitToPage="1"/>
  </sheetPr>
  <dimension ref="A1:BE53"/>
  <sheetViews>
    <sheetView zoomScaleNormal="100" workbookViewId="0">
      <selection activeCell="H4" sqref="H4"/>
    </sheetView>
  </sheetViews>
  <sheetFormatPr defaultColWidth="9.1796875" defaultRowHeight="14.5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57" width="11.7265625" style="12" customWidth="1"/>
    <col min="58" max="16384" width="9.1796875" style="12"/>
  </cols>
  <sheetData>
    <row r="1" spans="1:57" x14ac:dyDescent="0.35">
      <c r="A1" s="4"/>
      <c r="B1" s="12"/>
    </row>
    <row r="2" spans="1:57" ht="15" customHeight="1" x14ac:dyDescent="0.35">
      <c r="B2" s="310" t="s">
        <v>436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</row>
    <row r="3" spans="1:5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140</v>
      </c>
      <c r="I3" s="42" t="s">
        <v>141</v>
      </c>
      <c r="J3" s="42" t="s">
        <v>142</v>
      </c>
      <c r="K3" s="42" t="s">
        <v>143</v>
      </c>
      <c r="L3" s="42" t="s">
        <v>144</v>
      </c>
      <c r="M3" s="42" t="s">
        <v>145</v>
      </c>
      <c r="N3" s="42" t="s">
        <v>146</v>
      </c>
      <c r="O3" s="42" t="s">
        <v>147</v>
      </c>
      <c r="P3" s="42" t="s">
        <v>148</v>
      </c>
      <c r="Q3" s="42" t="s">
        <v>149</v>
      </c>
      <c r="R3" s="42" t="s">
        <v>150</v>
      </c>
      <c r="S3" s="42" t="s">
        <v>151</v>
      </c>
      <c r="T3" s="42" t="s">
        <v>152</v>
      </c>
      <c r="U3" s="42" t="s">
        <v>153</v>
      </c>
      <c r="V3" s="42" t="s">
        <v>154</v>
      </c>
      <c r="W3" s="42" t="s">
        <v>155</v>
      </c>
      <c r="X3" s="42" t="s">
        <v>156</v>
      </c>
      <c r="Y3" s="42" t="s">
        <v>157</v>
      </c>
      <c r="Z3" s="42" t="s">
        <v>158</v>
      </c>
      <c r="AA3" s="42" t="s">
        <v>159</v>
      </c>
      <c r="AB3" s="42" t="s">
        <v>1301</v>
      </c>
      <c r="AC3" s="42" t="s">
        <v>1302</v>
      </c>
      <c r="AD3" s="42" t="s">
        <v>1303</v>
      </c>
      <c r="AE3" s="42" t="s">
        <v>1304</v>
      </c>
      <c r="AF3" s="42" t="s">
        <v>1305</v>
      </c>
      <c r="AG3" s="42" t="s">
        <v>1306</v>
      </c>
      <c r="AH3" s="42" t="s">
        <v>1307</v>
      </c>
      <c r="AI3" s="42" t="s">
        <v>1308</v>
      </c>
      <c r="AJ3" s="42" t="s">
        <v>1309</v>
      </c>
      <c r="AK3" s="42" t="s">
        <v>1310</v>
      </c>
      <c r="AL3" s="42" t="s">
        <v>1311</v>
      </c>
      <c r="AM3" s="42" t="s">
        <v>1312</v>
      </c>
      <c r="AN3" s="42" t="s">
        <v>1313</v>
      </c>
      <c r="AO3" s="42" t="s">
        <v>1314</v>
      </c>
      <c r="AP3" s="42" t="s">
        <v>1315</v>
      </c>
      <c r="AQ3" s="42" t="s">
        <v>1316</v>
      </c>
      <c r="AR3" s="42" t="s">
        <v>1317</v>
      </c>
      <c r="AS3" s="42" t="s">
        <v>1318</v>
      </c>
      <c r="AT3" s="42" t="s">
        <v>1319</v>
      </c>
      <c r="AU3" s="42" t="s">
        <v>1320</v>
      </c>
      <c r="AV3" s="42" t="s">
        <v>1321</v>
      </c>
      <c r="AW3" s="42" t="s">
        <v>1322</v>
      </c>
      <c r="AX3" s="42" t="s">
        <v>1323</v>
      </c>
      <c r="AY3" s="42" t="s">
        <v>1324</v>
      </c>
      <c r="AZ3" s="42" t="s">
        <v>1325</v>
      </c>
      <c r="BA3" s="42" t="s">
        <v>1326</v>
      </c>
      <c r="BB3" s="42" t="s">
        <v>1327</v>
      </c>
      <c r="BC3" s="42" t="s">
        <v>1328</v>
      </c>
      <c r="BD3" s="42" t="s">
        <v>1329</v>
      </c>
      <c r="BE3" s="42" t="s">
        <v>1330</v>
      </c>
    </row>
    <row r="4" spans="1:57" ht="15" customHeight="1" x14ac:dyDescent="0.35">
      <c r="B4" s="38">
        <v>1</v>
      </c>
      <c r="C4" s="43" t="s">
        <v>84</v>
      </c>
      <c r="D4" s="43"/>
      <c r="E4" s="44"/>
      <c r="F4" s="45"/>
      <c r="G4" s="50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</row>
    <row r="5" spans="1:57" ht="15" customHeight="1" x14ac:dyDescent="0.35">
      <c r="B5" s="38">
        <v>2</v>
      </c>
      <c r="C5" s="43" t="s">
        <v>160</v>
      </c>
      <c r="D5" s="43"/>
      <c r="E5" s="46" t="s">
        <v>161</v>
      </c>
      <c r="F5" s="47" t="s">
        <v>384</v>
      </c>
      <c r="G5" s="4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</row>
    <row r="6" spans="1:57" ht="15" customHeight="1" x14ac:dyDescent="0.35">
      <c r="B6" s="38">
        <v>3</v>
      </c>
      <c r="C6" s="43" t="s">
        <v>163</v>
      </c>
      <c r="D6" s="43"/>
      <c r="E6" s="46" t="s">
        <v>162</v>
      </c>
      <c r="F6" s="47" t="s">
        <v>452</v>
      </c>
      <c r="G6" s="48">
        <f>IF(ISERR(AVERAGE(H6:BE6))=TRUE,0,AVERAGE(H6:BE6))</f>
        <v>0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</row>
    <row r="7" spans="1:57" ht="15" customHeight="1" x14ac:dyDescent="0.35">
      <c r="B7" s="38">
        <v>4</v>
      </c>
      <c r="C7" s="43" t="s">
        <v>20</v>
      </c>
      <c r="D7" s="43"/>
      <c r="E7" s="46"/>
      <c r="F7" s="47" t="s">
        <v>385</v>
      </c>
      <c r="G7" s="49">
        <f>SUM(H7:BE7)</f>
        <v>0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</row>
    <row r="8" spans="1:57" ht="15" customHeight="1" x14ac:dyDescent="0.35">
      <c r="B8" s="475">
        <v>5</v>
      </c>
      <c r="C8" s="43" t="s">
        <v>24</v>
      </c>
      <c r="D8" s="43"/>
      <c r="E8" s="46" t="s">
        <v>1</v>
      </c>
      <c r="F8" s="47" t="s">
        <v>164</v>
      </c>
      <c r="G8" s="555">
        <f>SUM(H8:BE8)</f>
        <v>0</v>
      </c>
      <c r="H8" s="581">
        <f>IF(H6=0,0,((H5*0.293*H7)/(1000*H6)))</f>
        <v>0</v>
      </c>
      <c r="I8" s="581">
        <f t="shared" ref="I8:BE8" si="0">IF(I6=0,0,((I5*0.293*I7)/(1000*I6)))</f>
        <v>0</v>
      </c>
      <c r="J8" s="581">
        <f t="shared" si="0"/>
        <v>0</v>
      </c>
      <c r="K8" s="581">
        <f t="shared" si="0"/>
        <v>0</v>
      </c>
      <c r="L8" s="581">
        <f t="shared" si="0"/>
        <v>0</v>
      </c>
      <c r="M8" s="581">
        <f t="shared" si="0"/>
        <v>0</v>
      </c>
      <c r="N8" s="581">
        <f t="shared" si="0"/>
        <v>0</v>
      </c>
      <c r="O8" s="581">
        <f t="shared" si="0"/>
        <v>0</v>
      </c>
      <c r="P8" s="581">
        <f t="shared" si="0"/>
        <v>0</v>
      </c>
      <c r="Q8" s="581">
        <f t="shared" si="0"/>
        <v>0</v>
      </c>
      <c r="R8" s="581">
        <f t="shared" si="0"/>
        <v>0</v>
      </c>
      <c r="S8" s="581">
        <f t="shared" si="0"/>
        <v>0</v>
      </c>
      <c r="T8" s="581">
        <f t="shared" si="0"/>
        <v>0</v>
      </c>
      <c r="U8" s="581">
        <f t="shared" si="0"/>
        <v>0</v>
      </c>
      <c r="V8" s="581">
        <f t="shared" si="0"/>
        <v>0</v>
      </c>
      <c r="W8" s="581">
        <f t="shared" si="0"/>
        <v>0</v>
      </c>
      <c r="X8" s="581">
        <f t="shared" si="0"/>
        <v>0</v>
      </c>
      <c r="Y8" s="581">
        <f t="shared" si="0"/>
        <v>0</v>
      </c>
      <c r="Z8" s="581">
        <f t="shared" si="0"/>
        <v>0</v>
      </c>
      <c r="AA8" s="581">
        <f t="shared" si="0"/>
        <v>0</v>
      </c>
      <c r="AB8" s="581">
        <f t="shared" si="0"/>
        <v>0</v>
      </c>
      <c r="AC8" s="581">
        <f t="shared" si="0"/>
        <v>0</v>
      </c>
      <c r="AD8" s="581">
        <f t="shared" si="0"/>
        <v>0</v>
      </c>
      <c r="AE8" s="581">
        <f t="shared" si="0"/>
        <v>0</v>
      </c>
      <c r="AF8" s="581">
        <f t="shared" si="0"/>
        <v>0</v>
      </c>
      <c r="AG8" s="581">
        <f t="shared" si="0"/>
        <v>0</v>
      </c>
      <c r="AH8" s="581">
        <f t="shared" si="0"/>
        <v>0</v>
      </c>
      <c r="AI8" s="581">
        <f t="shared" si="0"/>
        <v>0</v>
      </c>
      <c r="AJ8" s="581">
        <f t="shared" si="0"/>
        <v>0</v>
      </c>
      <c r="AK8" s="581">
        <f t="shared" si="0"/>
        <v>0</v>
      </c>
      <c r="AL8" s="581">
        <f t="shared" si="0"/>
        <v>0</v>
      </c>
      <c r="AM8" s="581">
        <f t="shared" si="0"/>
        <v>0</v>
      </c>
      <c r="AN8" s="581">
        <f t="shared" si="0"/>
        <v>0</v>
      </c>
      <c r="AO8" s="581">
        <f t="shared" si="0"/>
        <v>0</v>
      </c>
      <c r="AP8" s="581">
        <f t="shared" si="0"/>
        <v>0</v>
      </c>
      <c r="AQ8" s="581">
        <f t="shared" si="0"/>
        <v>0</v>
      </c>
      <c r="AR8" s="581">
        <f t="shared" si="0"/>
        <v>0</v>
      </c>
      <c r="AS8" s="581">
        <f t="shared" si="0"/>
        <v>0</v>
      </c>
      <c r="AT8" s="581">
        <f t="shared" si="0"/>
        <v>0</v>
      </c>
      <c r="AU8" s="581">
        <f t="shared" si="0"/>
        <v>0</v>
      </c>
      <c r="AV8" s="581">
        <f t="shared" si="0"/>
        <v>0</v>
      </c>
      <c r="AW8" s="581">
        <f t="shared" si="0"/>
        <v>0</v>
      </c>
      <c r="AX8" s="581">
        <f t="shared" si="0"/>
        <v>0</v>
      </c>
      <c r="AY8" s="581">
        <f t="shared" si="0"/>
        <v>0</v>
      </c>
      <c r="AZ8" s="581">
        <f t="shared" si="0"/>
        <v>0</v>
      </c>
      <c r="BA8" s="581">
        <f t="shared" si="0"/>
        <v>0</v>
      </c>
      <c r="BB8" s="581">
        <f t="shared" si="0"/>
        <v>0</v>
      </c>
      <c r="BC8" s="581">
        <f t="shared" si="0"/>
        <v>0</v>
      </c>
      <c r="BD8" s="581">
        <f t="shared" si="0"/>
        <v>0</v>
      </c>
      <c r="BE8" s="581">
        <f t="shared" si="0"/>
        <v>0</v>
      </c>
    </row>
    <row r="9" spans="1:57" ht="15" customHeight="1" x14ac:dyDescent="0.35">
      <c r="B9" s="553"/>
      <c r="C9" s="43" t="s">
        <v>254</v>
      </c>
      <c r="D9" s="43"/>
      <c r="E9" s="46"/>
      <c r="F9" s="47" t="s">
        <v>520</v>
      </c>
      <c r="G9" s="48">
        <f>IF(COUNTA(H9:BE9)=0,0,IF(OR(LARGE(H9:BE9,1)&gt;1,SMALL(H9:BE9,1)&lt;0),"ERRO",AVERAGE(H9:BE9)))</f>
        <v>0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</row>
    <row r="10" spans="1:57" ht="15" customHeight="1" x14ac:dyDescent="0.35">
      <c r="B10" s="554">
        <v>6</v>
      </c>
      <c r="C10" s="43" t="s">
        <v>167</v>
      </c>
      <c r="D10" s="43"/>
      <c r="E10" s="46" t="s">
        <v>1</v>
      </c>
      <c r="F10" s="47" t="s">
        <v>453</v>
      </c>
      <c r="G10" s="555">
        <f>SUM(H10:BE10)</f>
        <v>0</v>
      </c>
      <c r="H10" s="581">
        <f>H8*H9</f>
        <v>0</v>
      </c>
      <c r="I10" s="581">
        <f t="shared" ref="I10:BE10" si="1">I8*I9</f>
        <v>0</v>
      </c>
      <c r="J10" s="581">
        <f t="shared" si="1"/>
        <v>0</v>
      </c>
      <c r="K10" s="581">
        <f t="shared" si="1"/>
        <v>0</v>
      </c>
      <c r="L10" s="581">
        <f t="shared" si="1"/>
        <v>0</v>
      </c>
      <c r="M10" s="581">
        <f t="shared" si="1"/>
        <v>0</v>
      </c>
      <c r="N10" s="581">
        <f t="shared" si="1"/>
        <v>0</v>
      </c>
      <c r="O10" s="581">
        <f t="shared" si="1"/>
        <v>0</v>
      </c>
      <c r="P10" s="581">
        <f t="shared" si="1"/>
        <v>0</v>
      </c>
      <c r="Q10" s="581">
        <f t="shared" si="1"/>
        <v>0</v>
      </c>
      <c r="R10" s="581">
        <f t="shared" si="1"/>
        <v>0</v>
      </c>
      <c r="S10" s="581">
        <f t="shared" si="1"/>
        <v>0</v>
      </c>
      <c r="T10" s="581">
        <f t="shared" si="1"/>
        <v>0</v>
      </c>
      <c r="U10" s="581">
        <f t="shared" si="1"/>
        <v>0</v>
      </c>
      <c r="V10" s="581">
        <f t="shared" si="1"/>
        <v>0</v>
      </c>
      <c r="W10" s="581">
        <f t="shared" si="1"/>
        <v>0</v>
      </c>
      <c r="X10" s="581">
        <f t="shared" si="1"/>
        <v>0</v>
      </c>
      <c r="Y10" s="581">
        <f t="shared" si="1"/>
        <v>0</v>
      </c>
      <c r="Z10" s="581">
        <f t="shared" si="1"/>
        <v>0</v>
      </c>
      <c r="AA10" s="581">
        <f t="shared" si="1"/>
        <v>0</v>
      </c>
      <c r="AB10" s="581">
        <f t="shared" si="1"/>
        <v>0</v>
      </c>
      <c r="AC10" s="581">
        <f t="shared" si="1"/>
        <v>0</v>
      </c>
      <c r="AD10" s="581">
        <f t="shared" si="1"/>
        <v>0</v>
      </c>
      <c r="AE10" s="581">
        <f t="shared" si="1"/>
        <v>0</v>
      </c>
      <c r="AF10" s="581">
        <f t="shared" si="1"/>
        <v>0</v>
      </c>
      <c r="AG10" s="581">
        <f t="shared" si="1"/>
        <v>0</v>
      </c>
      <c r="AH10" s="581">
        <f t="shared" si="1"/>
        <v>0</v>
      </c>
      <c r="AI10" s="581">
        <f t="shared" si="1"/>
        <v>0</v>
      </c>
      <c r="AJ10" s="581">
        <f t="shared" si="1"/>
        <v>0</v>
      </c>
      <c r="AK10" s="581">
        <f t="shared" si="1"/>
        <v>0</v>
      </c>
      <c r="AL10" s="581">
        <f t="shared" si="1"/>
        <v>0</v>
      </c>
      <c r="AM10" s="581">
        <f t="shared" si="1"/>
        <v>0</v>
      </c>
      <c r="AN10" s="581">
        <f t="shared" si="1"/>
        <v>0</v>
      </c>
      <c r="AO10" s="581">
        <f t="shared" si="1"/>
        <v>0</v>
      </c>
      <c r="AP10" s="581">
        <f t="shared" si="1"/>
        <v>0</v>
      </c>
      <c r="AQ10" s="581">
        <f t="shared" si="1"/>
        <v>0</v>
      </c>
      <c r="AR10" s="581">
        <f t="shared" si="1"/>
        <v>0</v>
      </c>
      <c r="AS10" s="581">
        <f t="shared" si="1"/>
        <v>0</v>
      </c>
      <c r="AT10" s="581">
        <f t="shared" si="1"/>
        <v>0</v>
      </c>
      <c r="AU10" s="581">
        <f t="shared" si="1"/>
        <v>0</v>
      </c>
      <c r="AV10" s="581">
        <f t="shared" si="1"/>
        <v>0</v>
      </c>
      <c r="AW10" s="581">
        <f t="shared" si="1"/>
        <v>0</v>
      </c>
      <c r="AX10" s="581">
        <f t="shared" si="1"/>
        <v>0</v>
      </c>
      <c r="AY10" s="581">
        <f t="shared" si="1"/>
        <v>0</v>
      </c>
      <c r="AZ10" s="581">
        <f t="shared" si="1"/>
        <v>0</v>
      </c>
      <c r="BA10" s="581">
        <f t="shared" si="1"/>
        <v>0</v>
      </c>
      <c r="BB10" s="581">
        <f t="shared" si="1"/>
        <v>0</v>
      </c>
      <c r="BC10" s="581">
        <f t="shared" si="1"/>
        <v>0</v>
      </c>
      <c r="BD10" s="581">
        <f t="shared" si="1"/>
        <v>0</v>
      </c>
      <c r="BE10" s="581">
        <f t="shared" si="1"/>
        <v>0</v>
      </c>
    </row>
    <row r="11" spans="1:57" ht="15" customHeight="1" x14ac:dyDescent="0.35">
      <c r="B11" s="553"/>
      <c r="C11" s="43" t="s">
        <v>28</v>
      </c>
      <c r="D11" s="43"/>
      <c r="E11" s="46" t="s">
        <v>30</v>
      </c>
      <c r="F11" s="47"/>
      <c r="G11" s="50" t="str">
        <f>IF(COUNTA(H11:BE11)=0,"",IF(OR(LARGE(H11:BE11,1)&gt;24,SMALL(H11:BE11,1)&lt;0),"ERRO",""))</f>
        <v/>
      </c>
      <c r="H11" s="743"/>
      <c r="I11" s="743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</row>
    <row r="12" spans="1:57" ht="15" customHeight="1" x14ac:dyDescent="0.35">
      <c r="B12" s="641"/>
      <c r="C12" s="52" t="s">
        <v>29</v>
      </c>
      <c r="D12" s="52"/>
      <c r="E12" s="478" t="s">
        <v>31</v>
      </c>
      <c r="F12" s="47"/>
      <c r="G12" s="50" t="str">
        <f>IF(COUNTA(H12:BE12)=0,"",IF(OR(LARGE(H12:BE12,1)&gt;365,SMALL(H12:BE12,1)&lt;0),"ERRO",""))</f>
        <v/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57" ht="15" customHeight="1" x14ac:dyDescent="0.35">
      <c r="B13" s="554">
        <v>7</v>
      </c>
      <c r="C13" s="43" t="s">
        <v>21</v>
      </c>
      <c r="D13" s="43"/>
      <c r="E13" s="46" t="s">
        <v>23</v>
      </c>
      <c r="F13" s="47" t="s">
        <v>390</v>
      </c>
      <c r="G13" s="50" t="str">
        <f>IF(OR(LARGE(H13:BE13,1)&gt;8760,SMALL(H13:BE13,1)&lt;0),"ERRO","")</f>
        <v/>
      </c>
      <c r="H13" s="53">
        <f>H11*24*H12</f>
        <v>0</v>
      </c>
      <c r="I13" s="53">
        <f t="shared" ref="I13:BE13" si="2">I11*24*I12</f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3">
        <f t="shared" si="2"/>
        <v>0</v>
      </c>
      <c r="U13" s="53">
        <f t="shared" si="2"/>
        <v>0</v>
      </c>
      <c r="V13" s="53">
        <f t="shared" si="2"/>
        <v>0</v>
      </c>
      <c r="W13" s="53">
        <f t="shared" si="2"/>
        <v>0</v>
      </c>
      <c r="X13" s="53">
        <f t="shared" si="2"/>
        <v>0</v>
      </c>
      <c r="Y13" s="53">
        <f t="shared" si="2"/>
        <v>0</v>
      </c>
      <c r="Z13" s="53">
        <f t="shared" si="2"/>
        <v>0</v>
      </c>
      <c r="AA13" s="53">
        <f t="shared" si="2"/>
        <v>0</v>
      </c>
      <c r="AB13" s="53">
        <f t="shared" si="2"/>
        <v>0</v>
      </c>
      <c r="AC13" s="53">
        <f t="shared" si="2"/>
        <v>0</v>
      </c>
      <c r="AD13" s="53">
        <f t="shared" si="2"/>
        <v>0</v>
      </c>
      <c r="AE13" s="53">
        <f t="shared" si="2"/>
        <v>0</v>
      </c>
      <c r="AF13" s="53">
        <f t="shared" si="2"/>
        <v>0</v>
      </c>
      <c r="AG13" s="53">
        <f t="shared" si="2"/>
        <v>0</v>
      </c>
      <c r="AH13" s="53">
        <f t="shared" si="2"/>
        <v>0</v>
      </c>
      <c r="AI13" s="53">
        <f t="shared" si="2"/>
        <v>0</v>
      </c>
      <c r="AJ13" s="53">
        <f t="shared" si="2"/>
        <v>0</v>
      </c>
      <c r="AK13" s="53">
        <f t="shared" si="2"/>
        <v>0</v>
      </c>
      <c r="AL13" s="53">
        <f t="shared" si="2"/>
        <v>0</v>
      </c>
      <c r="AM13" s="53">
        <f t="shared" si="2"/>
        <v>0</v>
      </c>
      <c r="AN13" s="53">
        <f t="shared" si="2"/>
        <v>0</v>
      </c>
      <c r="AO13" s="53">
        <f t="shared" si="2"/>
        <v>0</v>
      </c>
      <c r="AP13" s="53">
        <f t="shared" si="2"/>
        <v>0</v>
      </c>
      <c r="AQ13" s="53">
        <f t="shared" si="2"/>
        <v>0</v>
      </c>
      <c r="AR13" s="53">
        <f t="shared" si="2"/>
        <v>0</v>
      </c>
      <c r="AS13" s="53">
        <f t="shared" si="2"/>
        <v>0</v>
      </c>
      <c r="AT13" s="53">
        <f t="shared" si="2"/>
        <v>0</v>
      </c>
      <c r="AU13" s="53">
        <f t="shared" si="2"/>
        <v>0</v>
      </c>
      <c r="AV13" s="53">
        <f t="shared" si="2"/>
        <v>0</v>
      </c>
      <c r="AW13" s="53">
        <f t="shared" si="2"/>
        <v>0</v>
      </c>
      <c r="AX13" s="53">
        <f t="shared" si="2"/>
        <v>0</v>
      </c>
      <c r="AY13" s="53">
        <f t="shared" si="2"/>
        <v>0</v>
      </c>
      <c r="AZ13" s="53">
        <f t="shared" si="2"/>
        <v>0</v>
      </c>
      <c r="BA13" s="53">
        <f t="shared" si="2"/>
        <v>0</v>
      </c>
      <c r="BB13" s="53">
        <f t="shared" si="2"/>
        <v>0</v>
      </c>
      <c r="BC13" s="53">
        <f t="shared" si="2"/>
        <v>0</v>
      </c>
      <c r="BD13" s="53">
        <f t="shared" si="2"/>
        <v>0</v>
      </c>
      <c r="BE13" s="53">
        <f t="shared" si="2"/>
        <v>0</v>
      </c>
    </row>
    <row r="14" spans="1:57" ht="15" customHeight="1" x14ac:dyDescent="0.35">
      <c r="B14" s="553"/>
      <c r="C14" s="43" t="s">
        <v>503</v>
      </c>
      <c r="D14" s="43"/>
      <c r="E14" s="46" t="s">
        <v>30</v>
      </c>
      <c r="F14" s="47" t="s">
        <v>590</v>
      </c>
      <c r="G14" s="50" t="s">
        <v>1700</v>
      </c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</row>
    <row r="15" spans="1:57" ht="15" customHeight="1" x14ac:dyDescent="0.35">
      <c r="B15" s="641"/>
      <c r="C15" s="43" t="s">
        <v>504</v>
      </c>
      <c r="D15" s="43"/>
      <c r="E15" s="44" t="s">
        <v>501</v>
      </c>
      <c r="F15" s="47" t="s">
        <v>591</v>
      </c>
      <c r="G15" s="50" t="s">
        <v>1701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57" ht="15" customHeight="1" x14ac:dyDescent="0.35">
      <c r="B16" s="641"/>
      <c r="C16" s="43" t="s">
        <v>505</v>
      </c>
      <c r="D16" s="43"/>
      <c r="E16" s="44" t="s">
        <v>502</v>
      </c>
      <c r="F16" s="47" t="s">
        <v>592</v>
      </c>
      <c r="G16" s="50" t="s">
        <v>1702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</row>
    <row r="17" spans="2:57" ht="15" customHeight="1" x14ac:dyDescent="0.35">
      <c r="B17" s="641"/>
      <c r="C17" s="43" t="s">
        <v>166</v>
      </c>
      <c r="D17" s="43"/>
      <c r="E17" s="46" t="s">
        <v>1</v>
      </c>
      <c r="F17" s="47" t="s">
        <v>458</v>
      </c>
      <c r="G17" s="555">
        <f>SUM(H17:BE17)</f>
        <v>0</v>
      </c>
      <c r="H17" s="581">
        <f>H10*((H14*H15*H16)/792)</f>
        <v>0</v>
      </c>
      <c r="I17" s="581">
        <f t="shared" ref="I17:BE17" si="3">I10*((I14*I15*I16)/792)</f>
        <v>0</v>
      </c>
      <c r="J17" s="581">
        <f t="shared" si="3"/>
        <v>0</v>
      </c>
      <c r="K17" s="581">
        <f t="shared" si="3"/>
        <v>0</v>
      </c>
      <c r="L17" s="581">
        <f t="shared" si="3"/>
        <v>0</v>
      </c>
      <c r="M17" s="581">
        <f t="shared" si="3"/>
        <v>0</v>
      </c>
      <c r="N17" s="581">
        <f t="shared" si="3"/>
        <v>0</v>
      </c>
      <c r="O17" s="581">
        <f t="shared" si="3"/>
        <v>0</v>
      </c>
      <c r="P17" s="581">
        <f t="shared" si="3"/>
        <v>0</v>
      </c>
      <c r="Q17" s="581">
        <f t="shared" si="3"/>
        <v>0</v>
      </c>
      <c r="R17" s="581">
        <f t="shared" si="3"/>
        <v>0</v>
      </c>
      <c r="S17" s="581">
        <f t="shared" si="3"/>
        <v>0</v>
      </c>
      <c r="T17" s="581">
        <f t="shared" si="3"/>
        <v>0</v>
      </c>
      <c r="U17" s="581">
        <f t="shared" si="3"/>
        <v>0</v>
      </c>
      <c r="V17" s="581">
        <f t="shared" si="3"/>
        <v>0</v>
      </c>
      <c r="W17" s="581">
        <f t="shared" si="3"/>
        <v>0</v>
      </c>
      <c r="X17" s="581">
        <f t="shared" si="3"/>
        <v>0</v>
      </c>
      <c r="Y17" s="581">
        <f t="shared" si="3"/>
        <v>0</v>
      </c>
      <c r="Z17" s="581">
        <f t="shared" si="3"/>
        <v>0</v>
      </c>
      <c r="AA17" s="581">
        <f t="shared" si="3"/>
        <v>0</v>
      </c>
      <c r="AB17" s="581">
        <f t="shared" si="3"/>
        <v>0</v>
      </c>
      <c r="AC17" s="581">
        <f t="shared" si="3"/>
        <v>0</v>
      </c>
      <c r="AD17" s="581">
        <f t="shared" si="3"/>
        <v>0</v>
      </c>
      <c r="AE17" s="581">
        <f t="shared" si="3"/>
        <v>0</v>
      </c>
      <c r="AF17" s="581">
        <f t="shared" si="3"/>
        <v>0</v>
      </c>
      <c r="AG17" s="581">
        <f t="shared" si="3"/>
        <v>0</v>
      </c>
      <c r="AH17" s="581">
        <f t="shared" si="3"/>
        <v>0</v>
      </c>
      <c r="AI17" s="581">
        <f t="shared" si="3"/>
        <v>0</v>
      </c>
      <c r="AJ17" s="581">
        <f t="shared" si="3"/>
        <v>0</v>
      </c>
      <c r="AK17" s="581">
        <f t="shared" si="3"/>
        <v>0</v>
      </c>
      <c r="AL17" s="581">
        <f t="shared" si="3"/>
        <v>0</v>
      </c>
      <c r="AM17" s="581">
        <f t="shared" si="3"/>
        <v>0</v>
      </c>
      <c r="AN17" s="581">
        <f t="shared" si="3"/>
        <v>0</v>
      </c>
      <c r="AO17" s="581">
        <f t="shared" si="3"/>
        <v>0</v>
      </c>
      <c r="AP17" s="581">
        <f t="shared" si="3"/>
        <v>0</v>
      </c>
      <c r="AQ17" s="581">
        <f t="shared" si="3"/>
        <v>0</v>
      </c>
      <c r="AR17" s="581">
        <f t="shared" si="3"/>
        <v>0</v>
      </c>
      <c r="AS17" s="581">
        <f t="shared" si="3"/>
        <v>0</v>
      </c>
      <c r="AT17" s="581">
        <f t="shared" si="3"/>
        <v>0</v>
      </c>
      <c r="AU17" s="581">
        <f t="shared" si="3"/>
        <v>0</v>
      </c>
      <c r="AV17" s="581">
        <f t="shared" si="3"/>
        <v>0</v>
      </c>
      <c r="AW17" s="581">
        <f t="shared" si="3"/>
        <v>0</v>
      </c>
      <c r="AX17" s="581">
        <f t="shared" si="3"/>
        <v>0</v>
      </c>
      <c r="AY17" s="581">
        <f t="shared" si="3"/>
        <v>0</v>
      </c>
      <c r="AZ17" s="581">
        <f t="shared" si="3"/>
        <v>0</v>
      </c>
      <c r="BA17" s="581">
        <f t="shared" si="3"/>
        <v>0</v>
      </c>
      <c r="BB17" s="581">
        <f t="shared" si="3"/>
        <v>0</v>
      </c>
      <c r="BC17" s="581">
        <f t="shared" si="3"/>
        <v>0</v>
      </c>
      <c r="BD17" s="581">
        <f t="shared" si="3"/>
        <v>0</v>
      </c>
      <c r="BE17" s="581">
        <f t="shared" si="3"/>
        <v>0</v>
      </c>
    </row>
    <row r="18" spans="2:57" ht="15" customHeight="1" x14ac:dyDescent="0.35">
      <c r="B18" s="554">
        <v>8</v>
      </c>
      <c r="C18" s="43" t="s">
        <v>25</v>
      </c>
      <c r="D18" s="43"/>
      <c r="E18" s="43"/>
      <c r="F18" s="47" t="s">
        <v>35</v>
      </c>
      <c r="G18" s="50" t="str">
        <f>IF(OR(LARGE(H18:BE18,1)&gt;1,SMALL(H18:BE18,1)&lt;0),"ERRO","")</f>
        <v/>
      </c>
      <c r="H18" s="53">
        <f>IF(H10=0,0,H17/H10)</f>
        <v>0</v>
      </c>
      <c r="I18" s="53">
        <f t="shared" ref="I18:BE18" si="4">IF(I10=0,0,I17/I10)</f>
        <v>0</v>
      </c>
      <c r="J18" s="53">
        <f t="shared" si="4"/>
        <v>0</v>
      </c>
      <c r="K18" s="53">
        <f t="shared" si="4"/>
        <v>0</v>
      </c>
      <c r="L18" s="53">
        <f t="shared" si="4"/>
        <v>0</v>
      </c>
      <c r="M18" s="53">
        <f t="shared" si="4"/>
        <v>0</v>
      </c>
      <c r="N18" s="53">
        <f t="shared" si="4"/>
        <v>0</v>
      </c>
      <c r="O18" s="53">
        <f t="shared" si="4"/>
        <v>0</v>
      </c>
      <c r="P18" s="53">
        <f t="shared" si="4"/>
        <v>0</v>
      </c>
      <c r="Q18" s="53">
        <f t="shared" si="4"/>
        <v>0</v>
      </c>
      <c r="R18" s="53">
        <f t="shared" si="4"/>
        <v>0</v>
      </c>
      <c r="S18" s="53">
        <f t="shared" si="4"/>
        <v>0</v>
      </c>
      <c r="T18" s="53">
        <f t="shared" si="4"/>
        <v>0</v>
      </c>
      <c r="U18" s="53">
        <f t="shared" si="4"/>
        <v>0</v>
      </c>
      <c r="V18" s="53">
        <f t="shared" si="4"/>
        <v>0</v>
      </c>
      <c r="W18" s="53">
        <f t="shared" si="4"/>
        <v>0</v>
      </c>
      <c r="X18" s="53">
        <f t="shared" si="4"/>
        <v>0</v>
      </c>
      <c r="Y18" s="53">
        <f t="shared" si="4"/>
        <v>0</v>
      </c>
      <c r="Z18" s="53">
        <f t="shared" si="4"/>
        <v>0</v>
      </c>
      <c r="AA18" s="53">
        <f t="shared" si="4"/>
        <v>0</v>
      </c>
      <c r="AB18" s="53">
        <f t="shared" si="4"/>
        <v>0</v>
      </c>
      <c r="AC18" s="53">
        <f t="shared" si="4"/>
        <v>0</v>
      </c>
      <c r="AD18" s="53">
        <f t="shared" si="4"/>
        <v>0</v>
      </c>
      <c r="AE18" s="53">
        <f t="shared" si="4"/>
        <v>0</v>
      </c>
      <c r="AF18" s="53">
        <f t="shared" si="4"/>
        <v>0</v>
      </c>
      <c r="AG18" s="53">
        <f t="shared" si="4"/>
        <v>0</v>
      </c>
      <c r="AH18" s="53">
        <f t="shared" si="4"/>
        <v>0</v>
      </c>
      <c r="AI18" s="53">
        <f t="shared" si="4"/>
        <v>0</v>
      </c>
      <c r="AJ18" s="53">
        <f t="shared" si="4"/>
        <v>0</v>
      </c>
      <c r="AK18" s="53">
        <f t="shared" si="4"/>
        <v>0</v>
      </c>
      <c r="AL18" s="53">
        <f t="shared" si="4"/>
        <v>0</v>
      </c>
      <c r="AM18" s="53">
        <f t="shared" si="4"/>
        <v>0</v>
      </c>
      <c r="AN18" s="53">
        <f t="shared" si="4"/>
        <v>0</v>
      </c>
      <c r="AO18" s="53">
        <f t="shared" si="4"/>
        <v>0</v>
      </c>
      <c r="AP18" s="53">
        <f t="shared" si="4"/>
        <v>0</v>
      </c>
      <c r="AQ18" s="53">
        <f t="shared" si="4"/>
        <v>0</v>
      </c>
      <c r="AR18" s="53">
        <f t="shared" si="4"/>
        <v>0</v>
      </c>
      <c r="AS18" s="53">
        <f t="shared" si="4"/>
        <v>0</v>
      </c>
      <c r="AT18" s="53">
        <f t="shared" si="4"/>
        <v>0</v>
      </c>
      <c r="AU18" s="53">
        <f t="shared" si="4"/>
        <v>0</v>
      </c>
      <c r="AV18" s="53">
        <f t="shared" si="4"/>
        <v>0</v>
      </c>
      <c r="AW18" s="53">
        <f t="shared" si="4"/>
        <v>0</v>
      </c>
      <c r="AX18" s="53">
        <f t="shared" si="4"/>
        <v>0</v>
      </c>
      <c r="AY18" s="53">
        <f t="shared" si="4"/>
        <v>0</v>
      </c>
      <c r="AZ18" s="53">
        <f t="shared" si="4"/>
        <v>0</v>
      </c>
      <c r="BA18" s="53">
        <f t="shared" si="4"/>
        <v>0</v>
      </c>
      <c r="BB18" s="53">
        <f t="shared" si="4"/>
        <v>0</v>
      </c>
      <c r="BC18" s="53">
        <f t="shared" si="4"/>
        <v>0</v>
      </c>
      <c r="BD18" s="53">
        <f t="shared" si="4"/>
        <v>0</v>
      </c>
      <c r="BE18" s="53">
        <f t="shared" si="4"/>
        <v>0</v>
      </c>
    </row>
    <row r="19" spans="2:57" ht="15" customHeight="1" x14ac:dyDescent="0.35">
      <c r="B19" s="38">
        <v>9</v>
      </c>
      <c r="C19" s="43" t="s">
        <v>26</v>
      </c>
      <c r="D19" s="43"/>
      <c r="E19" s="46" t="s">
        <v>0</v>
      </c>
      <c r="F19" s="47" t="s">
        <v>459</v>
      </c>
      <c r="G19" s="555">
        <f>SUM(H19:BE19)</f>
        <v>0</v>
      </c>
      <c r="H19" s="53">
        <f>(H10*H13)/1000</f>
        <v>0</v>
      </c>
      <c r="I19" s="53">
        <f t="shared" ref="I19:BE19" si="5">(I10*I13)/1000</f>
        <v>0</v>
      </c>
      <c r="J19" s="53">
        <f t="shared" si="5"/>
        <v>0</v>
      </c>
      <c r="K19" s="53">
        <f t="shared" si="5"/>
        <v>0</v>
      </c>
      <c r="L19" s="53">
        <f t="shared" si="5"/>
        <v>0</v>
      </c>
      <c r="M19" s="53">
        <f t="shared" si="5"/>
        <v>0</v>
      </c>
      <c r="N19" s="53">
        <f t="shared" si="5"/>
        <v>0</v>
      </c>
      <c r="O19" s="53">
        <f t="shared" si="5"/>
        <v>0</v>
      </c>
      <c r="P19" s="53">
        <f t="shared" si="5"/>
        <v>0</v>
      </c>
      <c r="Q19" s="53">
        <f t="shared" si="5"/>
        <v>0</v>
      </c>
      <c r="R19" s="53">
        <f t="shared" si="5"/>
        <v>0</v>
      </c>
      <c r="S19" s="53">
        <f t="shared" si="5"/>
        <v>0</v>
      </c>
      <c r="T19" s="53">
        <f t="shared" si="5"/>
        <v>0</v>
      </c>
      <c r="U19" s="53">
        <f t="shared" si="5"/>
        <v>0</v>
      </c>
      <c r="V19" s="53">
        <f t="shared" si="5"/>
        <v>0</v>
      </c>
      <c r="W19" s="53">
        <f t="shared" si="5"/>
        <v>0</v>
      </c>
      <c r="X19" s="53">
        <f t="shared" si="5"/>
        <v>0</v>
      </c>
      <c r="Y19" s="53">
        <f t="shared" si="5"/>
        <v>0</v>
      </c>
      <c r="Z19" s="53">
        <f t="shared" si="5"/>
        <v>0</v>
      </c>
      <c r="AA19" s="53">
        <f t="shared" si="5"/>
        <v>0</v>
      </c>
      <c r="AB19" s="53">
        <f t="shared" si="5"/>
        <v>0</v>
      </c>
      <c r="AC19" s="53">
        <f t="shared" si="5"/>
        <v>0</v>
      </c>
      <c r="AD19" s="53">
        <f t="shared" si="5"/>
        <v>0</v>
      </c>
      <c r="AE19" s="53">
        <f t="shared" si="5"/>
        <v>0</v>
      </c>
      <c r="AF19" s="53">
        <f t="shared" si="5"/>
        <v>0</v>
      </c>
      <c r="AG19" s="53">
        <f t="shared" si="5"/>
        <v>0</v>
      </c>
      <c r="AH19" s="53">
        <f t="shared" si="5"/>
        <v>0</v>
      </c>
      <c r="AI19" s="53">
        <f t="shared" si="5"/>
        <v>0</v>
      </c>
      <c r="AJ19" s="53">
        <f t="shared" si="5"/>
        <v>0</v>
      </c>
      <c r="AK19" s="53">
        <f t="shared" si="5"/>
        <v>0</v>
      </c>
      <c r="AL19" s="53">
        <f t="shared" si="5"/>
        <v>0</v>
      </c>
      <c r="AM19" s="53">
        <f t="shared" si="5"/>
        <v>0</v>
      </c>
      <c r="AN19" s="53">
        <f t="shared" si="5"/>
        <v>0</v>
      </c>
      <c r="AO19" s="53">
        <f t="shared" si="5"/>
        <v>0</v>
      </c>
      <c r="AP19" s="53">
        <f t="shared" si="5"/>
        <v>0</v>
      </c>
      <c r="AQ19" s="53">
        <f t="shared" si="5"/>
        <v>0</v>
      </c>
      <c r="AR19" s="53">
        <f t="shared" si="5"/>
        <v>0</v>
      </c>
      <c r="AS19" s="53">
        <f t="shared" si="5"/>
        <v>0</v>
      </c>
      <c r="AT19" s="53">
        <f t="shared" si="5"/>
        <v>0</v>
      </c>
      <c r="AU19" s="53">
        <f t="shared" si="5"/>
        <v>0</v>
      </c>
      <c r="AV19" s="53">
        <f t="shared" si="5"/>
        <v>0</v>
      </c>
      <c r="AW19" s="53">
        <f t="shared" si="5"/>
        <v>0</v>
      </c>
      <c r="AX19" s="53">
        <f t="shared" si="5"/>
        <v>0</v>
      </c>
      <c r="AY19" s="53">
        <f t="shared" si="5"/>
        <v>0</v>
      </c>
      <c r="AZ19" s="53">
        <f t="shared" si="5"/>
        <v>0</v>
      </c>
      <c r="BA19" s="53">
        <f t="shared" si="5"/>
        <v>0</v>
      </c>
      <c r="BB19" s="53">
        <f t="shared" si="5"/>
        <v>0</v>
      </c>
      <c r="BC19" s="53">
        <f t="shared" si="5"/>
        <v>0</v>
      </c>
      <c r="BD19" s="53">
        <f t="shared" si="5"/>
        <v>0</v>
      </c>
      <c r="BE19" s="53">
        <f t="shared" si="5"/>
        <v>0</v>
      </c>
    </row>
    <row r="20" spans="2:57" ht="15" customHeight="1" x14ac:dyDescent="0.35">
      <c r="B20" s="38">
        <v>10</v>
      </c>
      <c r="C20" s="43" t="s">
        <v>27</v>
      </c>
      <c r="D20" s="43"/>
      <c r="E20" s="44" t="s">
        <v>1</v>
      </c>
      <c r="F20" s="47" t="s">
        <v>391</v>
      </c>
      <c r="G20" s="577">
        <f>SUM(H20:BE20)</f>
        <v>0</v>
      </c>
      <c r="H20" s="582">
        <f>H10*H18</f>
        <v>0</v>
      </c>
      <c r="I20" s="582">
        <f t="shared" ref="I20:BE20" si="6">I10*I18</f>
        <v>0</v>
      </c>
      <c r="J20" s="582">
        <f t="shared" si="6"/>
        <v>0</v>
      </c>
      <c r="K20" s="582">
        <f t="shared" si="6"/>
        <v>0</v>
      </c>
      <c r="L20" s="582">
        <f t="shared" si="6"/>
        <v>0</v>
      </c>
      <c r="M20" s="582">
        <f t="shared" si="6"/>
        <v>0</v>
      </c>
      <c r="N20" s="582">
        <f t="shared" si="6"/>
        <v>0</v>
      </c>
      <c r="O20" s="582">
        <f t="shared" si="6"/>
        <v>0</v>
      </c>
      <c r="P20" s="582">
        <f t="shared" si="6"/>
        <v>0</v>
      </c>
      <c r="Q20" s="582">
        <f t="shared" si="6"/>
        <v>0</v>
      </c>
      <c r="R20" s="582">
        <f t="shared" si="6"/>
        <v>0</v>
      </c>
      <c r="S20" s="582">
        <f t="shared" si="6"/>
        <v>0</v>
      </c>
      <c r="T20" s="582">
        <f t="shared" si="6"/>
        <v>0</v>
      </c>
      <c r="U20" s="582">
        <f t="shared" si="6"/>
        <v>0</v>
      </c>
      <c r="V20" s="582">
        <f t="shared" si="6"/>
        <v>0</v>
      </c>
      <c r="W20" s="582">
        <f t="shared" si="6"/>
        <v>0</v>
      </c>
      <c r="X20" s="582">
        <f t="shared" si="6"/>
        <v>0</v>
      </c>
      <c r="Y20" s="582">
        <f t="shared" si="6"/>
        <v>0</v>
      </c>
      <c r="Z20" s="582">
        <f t="shared" si="6"/>
        <v>0</v>
      </c>
      <c r="AA20" s="582">
        <f t="shared" si="6"/>
        <v>0</v>
      </c>
      <c r="AB20" s="582">
        <f t="shared" si="6"/>
        <v>0</v>
      </c>
      <c r="AC20" s="582">
        <f t="shared" si="6"/>
        <v>0</v>
      </c>
      <c r="AD20" s="582">
        <f t="shared" si="6"/>
        <v>0</v>
      </c>
      <c r="AE20" s="582">
        <f t="shared" si="6"/>
        <v>0</v>
      </c>
      <c r="AF20" s="582">
        <f t="shared" si="6"/>
        <v>0</v>
      </c>
      <c r="AG20" s="582">
        <f t="shared" si="6"/>
        <v>0</v>
      </c>
      <c r="AH20" s="582">
        <f t="shared" si="6"/>
        <v>0</v>
      </c>
      <c r="AI20" s="582">
        <f t="shared" si="6"/>
        <v>0</v>
      </c>
      <c r="AJ20" s="582">
        <f t="shared" si="6"/>
        <v>0</v>
      </c>
      <c r="AK20" s="582">
        <f t="shared" si="6"/>
        <v>0</v>
      </c>
      <c r="AL20" s="582">
        <f t="shared" si="6"/>
        <v>0</v>
      </c>
      <c r="AM20" s="582">
        <f t="shared" si="6"/>
        <v>0</v>
      </c>
      <c r="AN20" s="582">
        <f t="shared" si="6"/>
        <v>0</v>
      </c>
      <c r="AO20" s="582">
        <f t="shared" si="6"/>
        <v>0</v>
      </c>
      <c r="AP20" s="582">
        <f t="shared" si="6"/>
        <v>0</v>
      </c>
      <c r="AQ20" s="582">
        <f t="shared" si="6"/>
        <v>0</v>
      </c>
      <c r="AR20" s="582">
        <f t="shared" si="6"/>
        <v>0</v>
      </c>
      <c r="AS20" s="582">
        <f t="shared" si="6"/>
        <v>0</v>
      </c>
      <c r="AT20" s="582">
        <f t="shared" si="6"/>
        <v>0</v>
      </c>
      <c r="AU20" s="582">
        <f t="shared" si="6"/>
        <v>0</v>
      </c>
      <c r="AV20" s="582">
        <f t="shared" si="6"/>
        <v>0</v>
      </c>
      <c r="AW20" s="582">
        <f t="shared" si="6"/>
        <v>0</v>
      </c>
      <c r="AX20" s="582">
        <f t="shared" si="6"/>
        <v>0</v>
      </c>
      <c r="AY20" s="582">
        <f t="shared" si="6"/>
        <v>0</v>
      </c>
      <c r="AZ20" s="582">
        <f t="shared" si="6"/>
        <v>0</v>
      </c>
      <c r="BA20" s="582">
        <f t="shared" si="6"/>
        <v>0</v>
      </c>
      <c r="BB20" s="582">
        <f t="shared" si="6"/>
        <v>0</v>
      </c>
      <c r="BC20" s="582">
        <f t="shared" si="6"/>
        <v>0</v>
      </c>
      <c r="BD20" s="582">
        <f t="shared" si="6"/>
        <v>0</v>
      </c>
      <c r="BE20" s="582">
        <f t="shared" si="6"/>
        <v>0</v>
      </c>
    </row>
    <row r="22" spans="2:57" ht="15" customHeight="1" x14ac:dyDescent="0.35">
      <c r="B22" s="310" t="s">
        <v>437</v>
      </c>
      <c r="C22" s="311"/>
      <c r="D22" s="311"/>
      <c r="E22" s="311"/>
      <c r="F22" s="311"/>
      <c r="G22" s="529"/>
      <c r="H22" s="52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</row>
    <row r="23" spans="2:57" s="11" customFormat="1" ht="15" customHeight="1" x14ac:dyDescent="0.35">
      <c r="B23" s="476"/>
      <c r="C23" s="525"/>
      <c r="D23" s="525"/>
      <c r="E23" s="525"/>
      <c r="F23" s="526"/>
      <c r="G23" s="527" t="s">
        <v>16</v>
      </c>
      <c r="H23" s="42" t="str">
        <f>H3</f>
        <v>cond 1</v>
      </c>
      <c r="I23" s="42" t="str">
        <f t="shared" ref="I23:BE23" si="7">I3</f>
        <v>cond 2</v>
      </c>
      <c r="J23" s="42" t="str">
        <f t="shared" si="7"/>
        <v>cond 3</v>
      </c>
      <c r="K23" s="42" t="str">
        <f t="shared" si="7"/>
        <v>cond 4</v>
      </c>
      <c r="L23" s="42" t="str">
        <f t="shared" si="7"/>
        <v>cond 5</v>
      </c>
      <c r="M23" s="42" t="str">
        <f t="shared" si="7"/>
        <v>cond 6</v>
      </c>
      <c r="N23" s="42" t="str">
        <f t="shared" si="7"/>
        <v>cond 7</v>
      </c>
      <c r="O23" s="42" t="str">
        <f t="shared" si="7"/>
        <v>cond 8</v>
      </c>
      <c r="P23" s="42" t="str">
        <f t="shared" si="7"/>
        <v>cond 9</v>
      </c>
      <c r="Q23" s="42" t="str">
        <f t="shared" si="7"/>
        <v>cond 10</v>
      </c>
      <c r="R23" s="42" t="str">
        <f t="shared" si="7"/>
        <v>cond 11</v>
      </c>
      <c r="S23" s="42" t="str">
        <f t="shared" si="7"/>
        <v>cond 12</v>
      </c>
      <c r="T23" s="42" t="str">
        <f t="shared" si="7"/>
        <v>cond 13</v>
      </c>
      <c r="U23" s="42" t="str">
        <f t="shared" si="7"/>
        <v>cond 14</v>
      </c>
      <c r="V23" s="42" t="str">
        <f t="shared" si="7"/>
        <v>cond 15</v>
      </c>
      <c r="W23" s="42" t="str">
        <f t="shared" si="7"/>
        <v>cond 16</v>
      </c>
      <c r="X23" s="42" t="str">
        <f t="shared" si="7"/>
        <v>cond 17</v>
      </c>
      <c r="Y23" s="42" t="str">
        <f t="shared" si="7"/>
        <v>cond 18</v>
      </c>
      <c r="Z23" s="42" t="str">
        <f t="shared" si="7"/>
        <v>cond 19</v>
      </c>
      <c r="AA23" s="42" t="str">
        <f t="shared" si="7"/>
        <v>cond 20</v>
      </c>
      <c r="AB23" s="42" t="str">
        <f t="shared" si="7"/>
        <v>cond 21</v>
      </c>
      <c r="AC23" s="42" t="str">
        <f t="shared" si="7"/>
        <v>cond 22</v>
      </c>
      <c r="AD23" s="42" t="str">
        <f t="shared" si="7"/>
        <v>cond 23</v>
      </c>
      <c r="AE23" s="42" t="str">
        <f t="shared" si="7"/>
        <v>cond 24</v>
      </c>
      <c r="AF23" s="42" t="str">
        <f t="shared" si="7"/>
        <v>cond 25</v>
      </c>
      <c r="AG23" s="42" t="str">
        <f t="shared" si="7"/>
        <v>cond 26</v>
      </c>
      <c r="AH23" s="42" t="str">
        <f t="shared" si="7"/>
        <v>cond 27</v>
      </c>
      <c r="AI23" s="42" t="str">
        <f t="shared" si="7"/>
        <v>cond 28</v>
      </c>
      <c r="AJ23" s="42" t="str">
        <f t="shared" si="7"/>
        <v>cond 29</v>
      </c>
      <c r="AK23" s="42" t="str">
        <f t="shared" si="7"/>
        <v>cond 30</v>
      </c>
      <c r="AL23" s="42" t="str">
        <f t="shared" si="7"/>
        <v>cond 31</v>
      </c>
      <c r="AM23" s="42" t="str">
        <f t="shared" si="7"/>
        <v>cond 32</v>
      </c>
      <c r="AN23" s="42" t="str">
        <f t="shared" si="7"/>
        <v>cond 33</v>
      </c>
      <c r="AO23" s="42" t="str">
        <f t="shared" si="7"/>
        <v>cond 34</v>
      </c>
      <c r="AP23" s="42" t="str">
        <f t="shared" si="7"/>
        <v>cond 35</v>
      </c>
      <c r="AQ23" s="42" t="str">
        <f t="shared" si="7"/>
        <v>cond 36</v>
      </c>
      <c r="AR23" s="42" t="str">
        <f t="shared" si="7"/>
        <v>cond 37</v>
      </c>
      <c r="AS23" s="42" t="str">
        <f t="shared" si="7"/>
        <v>cond 38</v>
      </c>
      <c r="AT23" s="42" t="str">
        <f t="shared" si="7"/>
        <v>cond 39</v>
      </c>
      <c r="AU23" s="42" t="str">
        <f t="shared" si="7"/>
        <v>cond 40</v>
      </c>
      <c r="AV23" s="42" t="str">
        <f t="shared" si="7"/>
        <v>cond 41</v>
      </c>
      <c r="AW23" s="42" t="str">
        <f t="shared" si="7"/>
        <v>cond 42</v>
      </c>
      <c r="AX23" s="42" t="str">
        <f t="shared" si="7"/>
        <v>cond 43</v>
      </c>
      <c r="AY23" s="42" t="str">
        <f t="shared" si="7"/>
        <v>cond 44</v>
      </c>
      <c r="AZ23" s="42" t="str">
        <f t="shared" si="7"/>
        <v>cond 45</v>
      </c>
      <c r="BA23" s="42" t="str">
        <f t="shared" si="7"/>
        <v>cond 46</v>
      </c>
      <c r="BB23" s="42" t="str">
        <f t="shared" si="7"/>
        <v>cond 47</v>
      </c>
      <c r="BC23" s="42" t="str">
        <f t="shared" si="7"/>
        <v>cond 48</v>
      </c>
      <c r="BD23" s="42" t="str">
        <f t="shared" si="7"/>
        <v>cond 49</v>
      </c>
      <c r="BE23" s="42" t="str">
        <f t="shared" si="7"/>
        <v>cond 50</v>
      </c>
    </row>
    <row r="24" spans="2:57" ht="15" customHeight="1" x14ac:dyDescent="0.35">
      <c r="B24" s="38">
        <v>11</v>
      </c>
      <c r="C24" s="43" t="s">
        <v>84</v>
      </c>
      <c r="D24" s="43"/>
      <c r="E24" s="44"/>
      <c r="F24" s="45"/>
      <c r="G24" s="50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3"/>
      <c r="AJ24" s="523"/>
      <c r="AK24" s="523"/>
      <c r="AL24" s="523"/>
      <c r="AM24" s="523"/>
      <c r="AN24" s="523"/>
      <c r="AO24" s="523"/>
      <c r="AP24" s="523"/>
      <c r="AQ24" s="523"/>
      <c r="AR24" s="523"/>
      <c r="AS24" s="523"/>
      <c r="AT24" s="523"/>
      <c r="AU24" s="523"/>
      <c r="AV24" s="523"/>
      <c r="AW24" s="523"/>
      <c r="AX24" s="523"/>
      <c r="AY24" s="523"/>
      <c r="AZ24" s="523"/>
      <c r="BA24" s="523"/>
      <c r="BB24" s="523"/>
      <c r="BC24" s="523"/>
      <c r="BD24" s="523"/>
      <c r="BE24" s="523"/>
    </row>
    <row r="25" spans="2:57" ht="15" customHeight="1" x14ac:dyDescent="0.35">
      <c r="B25" s="38">
        <v>12</v>
      </c>
      <c r="C25" s="43" t="s">
        <v>160</v>
      </c>
      <c r="D25" s="43"/>
      <c r="E25" s="46" t="s">
        <v>161</v>
      </c>
      <c r="F25" s="47" t="s">
        <v>406</v>
      </c>
      <c r="G25" s="4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</row>
    <row r="26" spans="2:57" ht="15" customHeight="1" x14ac:dyDescent="0.35">
      <c r="B26" s="38">
        <v>13</v>
      </c>
      <c r="C26" s="43" t="s">
        <v>163</v>
      </c>
      <c r="D26" s="43"/>
      <c r="E26" s="46" t="s">
        <v>162</v>
      </c>
      <c r="F26" s="47" t="s">
        <v>454</v>
      </c>
      <c r="G26" s="48">
        <f>IF(ISERR(AVERAGE(H26:BE26))=TRUE,0,AVERAGE(H26:BE26))</f>
        <v>0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</row>
    <row r="27" spans="2:57" ht="15" customHeight="1" x14ac:dyDescent="0.35">
      <c r="B27" s="38">
        <v>14</v>
      </c>
      <c r="C27" s="43" t="s">
        <v>20</v>
      </c>
      <c r="D27" s="43"/>
      <c r="E27" s="46"/>
      <c r="F27" s="47" t="s">
        <v>405</v>
      </c>
      <c r="G27" s="49">
        <f>SUM(H27:BE27)</f>
        <v>0</v>
      </c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</row>
    <row r="28" spans="2:57" ht="15" customHeight="1" x14ac:dyDescent="0.35">
      <c r="B28" s="38">
        <v>15</v>
      </c>
      <c r="C28" s="43" t="s">
        <v>24</v>
      </c>
      <c r="D28" s="43"/>
      <c r="E28" s="46" t="s">
        <v>1</v>
      </c>
      <c r="F28" s="47" t="s">
        <v>165</v>
      </c>
      <c r="G28" s="555">
        <f>SUM(H28:BE28)</f>
        <v>0</v>
      </c>
      <c r="H28" s="581">
        <f>IF(H26=0,0,((H25*0.293*H27)/(1000*H26)))</f>
        <v>0</v>
      </c>
      <c r="I28" s="581">
        <f t="shared" ref="I28:BE28" si="8">IF(I26=0,0,((I25*0.293*I27)/(1000*I26)))</f>
        <v>0</v>
      </c>
      <c r="J28" s="581">
        <f t="shared" si="8"/>
        <v>0</v>
      </c>
      <c r="K28" s="581">
        <f t="shared" si="8"/>
        <v>0</v>
      </c>
      <c r="L28" s="581">
        <f t="shared" si="8"/>
        <v>0</v>
      </c>
      <c r="M28" s="581">
        <f t="shared" si="8"/>
        <v>0</v>
      </c>
      <c r="N28" s="581">
        <f t="shared" si="8"/>
        <v>0</v>
      </c>
      <c r="O28" s="581">
        <f t="shared" si="8"/>
        <v>0</v>
      </c>
      <c r="P28" s="581">
        <f t="shared" si="8"/>
        <v>0</v>
      </c>
      <c r="Q28" s="581">
        <f t="shared" si="8"/>
        <v>0</v>
      </c>
      <c r="R28" s="581">
        <f t="shared" si="8"/>
        <v>0</v>
      </c>
      <c r="S28" s="581">
        <f t="shared" si="8"/>
        <v>0</v>
      </c>
      <c r="T28" s="581">
        <f t="shared" si="8"/>
        <v>0</v>
      </c>
      <c r="U28" s="581">
        <f t="shared" si="8"/>
        <v>0</v>
      </c>
      <c r="V28" s="581">
        <f t="shared" si="8"/>
        <v>0</v>
      </c>
      <c r="W28" s="581">
        <f t="shared" si="8"/>
        <v>0</v>
      </c>
      <c r="X28" s="581">
        <f t="shared" si="8"/>
        <v>0</v>
      </c>
      <c r="Y28" s="581">
        <f t="shared" si="8"/>
        <v>0</v>
      </c>
      <c r="Z28" s="581">
        <f t="shared" si="8"/>
        <v>0</v>
      </c>
      <c r="AA28" s="581">
        <f t="shared" si="8"/>
        <v>0</v>
      </c>
      <c r="AB28" s="581">
        <f t="shared" si="8"/>
        <v>0</v>
      </c>
      <c r="AC28" s="581">
        <f t="shared" si="8"/>
        <v>0</v>
      </c>
      <c r="AD28" s="581">
        <f t="shared" si="8"/>
        <v>0</v>
      </c>
      <c r="AE28" s="581">
        <f t="shared" si="8"/>
        <v>0</v>
      </c>
      <c r="AF28" s="581">
        <f t="shared" si="8"/>
        <v>0</v>
      </c>
      <c r="AG28" s="581">
        <f t="shared" si="8"/>
        <v>0</v>
      </c>
      <c r="AH28" s="581">
        <f t="shared" si="8"/>
        <v>0</v>
      </c>
      <c r="AI28" s="581">
        <f t="shared" si="8"/>
        <v>0</v>
      </c>
      <c r="AJ28" s="581">
        <f t="shared" si="8"/>
        <v>0</v>
      </c>
      <c r="AK28" s="581">
        <f t="shared" si="8"/>
        <v>0</v>
      </c>
      <c r="AL28" s="581">
        <f t="shared" si="8"/>
        <v>0</v>
      </c>
      <c r="AM28" s="581">
        <f t="shared" si="8"/>
        <v>0</v>
      </c>
      <c r="AN28" s="581">
        <f t="shared" si="8"/>
        <v>0</v>
      </c>
      <c r="AO28" s="581">
        <f t="shared" si="8"/>
        <v>0</v>
      </c>
      <c r="AP28" s="581">
        <f t="shared" si="8"/>
        <v>0</v>
      </c>
      <c r="AQ28" s="581">
        <f t="shared" si="8"/>
        <v>0</v>
      </c>
      <c r="AR28" s="581">
        <f t="shared" si="8"/>
        <v>0</v>
      </c>
      <c r="AS28" s="581">
        <f t="shared" si="8"/>
        <v>0</v>
      </c>
      <c r="AT28" s="581">
        <f t="shared" si="8"/>
        <v>0</v>
      </c>
      <c r="AU28" s="581">
        <f t="shared" si="8"/>
        <v>0</v>
      </c>
      <c r="AV28" s="581">
        <f t="shared" si="8"/>
        <v>0</v>
      </c>
      <c r="AW28" s="581">
        <f t="shared" si="8"/>
        <v>0</v>
      </c>
      <c r="AX28" s="581">
        <f t="shared" si="8"/>
        <v>0</v>
      </c>
      <c r="AY28" s="581">
        <f t="shared" si="8"/>
        <v>0</v>
      </c>
      <c r="AZ28" s="581">
        <f t="shared" si="8"/>
        <v>0</v>
      </c>
      <c r="BA28" s="581">
        <f t="shared" si="8"/>
        <v>0</v>
      </c>
      <c r="BB28" s="581">
        <f t="shared" si="8"/>
        <v>0</v>
      </c>
      <c r="BC28" s="581">
        <f t="shared" si="8"/>
        <v>0</v>
      </c>
      <c r="BD28" s="581">
        <f t="shared" si="8"/>
        <v>0</v>
      </c>
      <c r="BE28" s="581">
        <f t="shared" si="8"/>
        <v>0</v>
      </c>
    </row>
    <row r="29" spans="2:57" ht="15" customHeight="1" x14ac:dyDescent="0.35">
      <c r="B29" s="553"/>
      <c r="C29" s="43" t="s">
        <v>254</v>
      </c>
      <c r="D29" s="43"/>
      <c r="E29" s="46"/>
      <c r="F29" s="47" t="s">
        <v>521</v>
      </c>
      <c r="G29" s="48">
        <f>IF(COUNTA(H29:BE29)=0,0,IF(OR(LARGE(H29:BE29,1)&gt;1,SMALL(H29:BE29,1)&lt;0),"ERRO",AVERAGE(H29:BE29)))</f>
        <v>0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</row>
    <row r="30" spans="2:57" ht="15" customHeight="1" x14ac:dyDescent="0.35">
      <c r="B30" s="554">
        <v>16</v>
      </c>
      <c r="C30" s="43" t="s">
        <v>167</v>
      </c>
      <c r="D30" s="43"/>
      <c r="E30" s="46" t="s">
        <v>1</v>
      </c>
      <c r="F30" s="47" t="s">
        <v>455</v>
      </c>
      <c r="G30" s="555">
        <f>SUM(H30:BE30)</f>
        <v>0</v>
      </c>
      <c r="H30" s="581">
        <f>H28*H29</f>
        <v>0</v>
      </c>
      <c r="I30" s="581">
        <f t="shared" ref="I30:BE30" si="9">I28*I29</f>
        <v>0</v>
      </c>
      <c r="J30" s="581">
        <f t="shared" si="9"/>
        <v>0</v>
      </c>
      <c r="K30" s="581">
        <f t="shared" si="9"/>
        <v>0</v>
      </c>
      <c r="L30" s="581">
        <f t="shared" si="9"/>
        <v>0</v>
      </c>
      <c r="M30" s="581">
        <f t="shared" si="9"/>
        <v>0</v>
      </c>
      <c r="N30" s="581">
        <f t="shared" si="9"/>
        <v>0</v>
      </c>
      <c r="O30" s="581">
        <f t="shared" si="9"/>
        <v>0</v>
      </c>
      <c r="P30" s="581">
        <f t="shared" si="9"/>
        <v>0</v>
      </c>
      <c r="Q30" s="581">
        <f t="shared" si="9"/>
        <v>0</v>
      </c>
      <c r="R30" s="581">
        <f t="shared" si="9"/>
        <v>0</v>
      </c>
      <c r="S30" s="581">
        <f t="shared" si="9"/>
        <v>0</v>
      </c>
      <c r="T30" s="581">
        <f t="shared" si="9"/>
        <v>0</v>
      </c>
      <c r="U30" s="581">
        <f t="shared" si="9"/>
        <v>0</v>
      </c>
      <c r="V30" s="581">
        <f t="shared" si="9"/>
        <v>0</v>
      </c>
      <c r="W30" s="581">
        <f t="shared" si="9"/>
        <v>0</v>
      </c>
      <c r="X30" s="581">
        <f t="shared" si="9"/>
        <v>0</v>
      </c>
      <c r="Y30" s="581">
        <f t="shared" si="9"/>
        <v>0</v>
      </c>
      <c r="Z30" s="581">
        <f t="shared" si="9"/>
        <v>0</v>
      </c>
      <c r="AA30" s="581">
        <f t="shared" si="9"/>
        <v>0</v>
      </c>
      <c r="AB30" s="581">
        <f t="shared" si="9"/>
        <v>0</v>
      </c>
      <c r="AC30" s="581">
        <f t="shared" si="9"/>
        <v>0</v>
      </c>
      <c r="AD30" s="581">
        <f t="shared" si="9"/>
        <v>0</v>
      </c>
      <c r="AE30" s="581">
        <f t="shared" si="9"/>
        <v>0</v>
      </c>
      <c r="AF30" s="581">
        <f t="shared" si="9"/>
        <v>0</v>
      </c>
      <c r="AG30" s="581">
        <f t="shared" si="9"/>
        <v>0</v>
      </c>
      <c r="AH30" s="581">
        <f t="shared" si="9"/>
        <v>0</v>
      </c>
      <c r="AI30" s="581">
        <f t="shared" si="9"/>
        <v>0</v>
      </c>
      <c r="AJ30" s="581">
        <f t="shared" si="9"/>
        <v>0</v>
      </c>
      <c r="AK30" s="581">
        <f t="shared" si="9"/>
        <v>0</v>
      </c>
      <c r="AL30" s="581">
        <f t="shared" si="9"/>
        <v>0</v>
      </c>
      <c r="AM30" s="581">
        <f t="shared" si="9"/>
        <v>0</v>
      </c>
      <c r="AN30" s="581">
        <f t="shared" si="9"/>
        <v>0</v>
      </c>
      <c r="AO30" s="581">
        <f t="shared" si="9"/>
        <v>0</v>
      </c>
      <c r="AP30" s="581">
        <f t="shared" si="9"/>
        <v>0</v>
      </c>
      <c r="AQ30" s="581">
        <f t="shared" si="9"/>
        <v>0</v>
      </c>
      <c r="AR30" s="581">
        <f t="shared" si="9"/>
        <v>0</v>
      </c>
      <c r="AS30" s="581">
        <f t="shared" si="9"/>
        <v>0</v>
      </c>
      <c r="AT30" s="581">
        <f t="shared" si="9"/>
        <v>0</v>
      </c>
      <c r="AU30" s="581">
        <f t="shared" si="9"/>
        <v>0</v>
      </c>
      <c r="AV30" s="581">
        <f t="shared" si="9"/>
        <v>0</v>
      </c>
      <c r="AW30" s="581">
        <f t="shared" si="9"/>
        <v>0</v>
      </c>
      <c r="AX30" s="581">
        <f t="shared" si="9"/>
        <v>0</v>
      </c>
      <c r="AY30" s="581">
        <f t="shared" si="9"/>
        <v>0</v>
      </c>
      <c r="AZ30" s="581">
        <f t="shared" si="9"/>
        <v>0</v>
      </c>
      <c r="BA30" s="581">
        <f t="shared" si="9"/>
        <v>0</v>
      </c>
      <c r="BB30" s="581">
        <f t="shared" si="9"/>
        <v>0</v>
      </c>
      <c r="BC30" s="581">
        <f t="shared" si="9"/>
        <v>0</v>
      </c>
      <c r="BD30" s="581">
        <f t="shared" si="9"/>
        <v>0</v>
      </c>
      <c r="BE30" s="581">
        <f t="shared" si="9"/>
        <v>0</v>
      </c>
    </row>
    <row r="31" spans="2:57" ht="15" customHeight="1" x14ac:dyDescent="0.35">
      <c r="B31" s="553"/>
      <c r="C31" s="43" t="s">
        <v>28</v>
      </c>
      <c r="D31" s="43"/>
      <c r="E31" s="46" t="s">
        <v>30</v>
      </c>
      <c r="F31" s="47"/>
      <c r="G31" s="50" t="str">
        <f>IF(COUNTA(H31:BE31)=0,"",IF(OR(LARGE(H31:BE31,1)&gt;24,SMALL(H31:BE31,1)&lt;0),"ERRO",""))</f>
        <v/>
      </c>
      <c r="H31" s="744">
        <f t="shared" ref="H31:H36" si="10">H11</f>
        <v>0</v>
      </c>
      <c r="I31" s="744">
        <f t="shared" ref="I31:BE31" si="11">I11</f>
        <v>0</v>
      </c>
      <c r="J31" s="744">
        <f t="shared" si="11"/>
        <v>0</v>
      </c>
      <c r="K31" s="744">
        <f t="shared" si="11"/>
        <v>0</v>
      </c>
      <c r="L31" s="744">
        <f t="shared" si="11"/>
        <v>0</v>
      </c>
      <c r="M31" s="744">
        <f t="shared" si="11"/>
        <v>0</v>
      </c>
      <c r="N31" s="744">
        <f t="shared" si="11"/>
        <v>0</v>
      </c>
      <c r="O31" s="744">
        <f t="shared" si="11"/>
        <v>0</v>
      </c>
      <c r="P31" s="744">
        <f t="shared" si="11"/>
        <v>0</v>
      </c>
      <c r="Q31" s="744">
        <f t="shared" si="11"/>
        <v>0</v>
      </c>
      <c r="R31" s="744">
        <f t="shared" si="11"/>
        <v>0</v>
      </c>
      <c r="S31" s="744">
        <f t="shared" si="11"/>
        <v>0</v>
      </c>
      <c r="T31" s="744">
        <f t="shared" si="11"/>
        <v>0</v>
      </c>
      <c r="U31" s="744">
        <f t="shared" si="11"/>
        <v>0</v>
      </c>
      <c r="V31" s="744">
        <f t="shared" si="11"/>
        <v>0</v>
      </c>
      <c r="W31" s="744">
        <f t="shared" si="11"/>
        <v>0</v>
      </c>
      <c r="X31" s="744">
        <f t="shared" si="11"/>
        <v>0</v>
      </c>
      <c r="Y31" s="744">
        <f t="shared" si="11"/>
        <v>0</v>
      </c>
      <c r="Z31" s="744">
        <f t="shared" si="11"/>
        <v>0</v>
      </c>
      <c r="AA31" s="744">
        <f t="shared" si="11"/>
        <v>0</v>
      </c>
      <c r="AB31" s="744">
        <f t="shared" si="11"/>
        <v>0</v>
      </c>
      <c r="AC31" s="744">
        <f t="shared" si="11"/>
        <v>0</v>
      </c>
      <c r="AD31" s="744">
        <f t="shared" si="11"/>
        <v>0</v>
      </c>
      <c r="AE31" s="744">
        <f t="shared" si="11"/>
        <v>0</v>
      </c>
      <c r="AF31" s="744">
        <f t="shared" si="11"/>
        <v>0</v>
      </c>
      <c r="AG31" s="744">
        <f t="shared" si="11"/>
        <v>0</v>
      </c>
      <c r="AH31" s="744">
        <f t="shared" si="11"/>
        <v>0</v>
      </c>
      <c r="AI31" s="744">
        <f t="shared" si="11"/>
        <v>0</v>
      </c>
      <c r="AJ31" s="744">
        <f t="shared" si="11"/>
        <v>0</v>
      </c>
      <c r="AK31" s="744">
        <f t="shared" si="11"/>
        <v>0</v>
      </c>
      <c r="AL31" s="744">
        <f t="shared" si="11"/>
        <v>0</v>
      </c>
      <c r="AM31" s="744">
        <f t="shared" si="11"/>
        <v>0</v>
      </c>
      <c r="AN31" s="744">
        <f t="shared" si="11"/>
        <v>0</v>
      </c>
      <c r="AO31" s="744">
        <f t="shared" si="11"/>
        <v>0</v>
      </c>
      <c r="AP31" s="744">
        <f t="shared" si="11"/>
        <v>0</v>
      </c>
      <c r="AQ31" s="744">
        <f t="shared" si="11"/>
        <v>0</v>
      </c>
      <c r="AR31" s="744">
        <f t="shared" si="11"/>
        <v>0</v>
      </c>
      <c r="AS31" s="744">
        <f t="shared" si="11"/>
        <v>0</v>
      </c>
      <c r="AT31" s="744">
        <f t="shared" si="11"/>
        <v>0</v>
      </c>
      <c r="AU31" s="744">
        <f t="shared" si="11"/>
        <v>0</v>
      </c>
      <c r="AV31" s="744">
        <f t="shared" si="11"/>
        <v>0</v>
      </c>
      <c r="AW31" s="744">
        <f t="shared" si="11"/>
        <v>0</v>
      </c>
      <c r="AX31" s="744">
        <f t="shared" si="11"/>
        <v>0</v>
      </c>
      <c r="AY31" s="744">
        <f t="shared" si="11"/>
        <v>0</v>
      </c>
      <c r="AZ31" s="744">
        <f t="shared" si="11"/>
        <v>0</v>
      </c>
      <c r="BA31" s="744">
        <f t="shared" si="11"/>
        <v>0</v>
      </c>
      <c r="BB31" s="744">
        <f t="shared" si="11"/>
        <v>0</v>
      </c>
      <c r="BC31" s="744">
        <f t="shared" si="11"/>
        <v>0</v>
      </c>
      <c r="BD31" s="744">
        <f t="shared" si="11"/>
        <v>0</v>
      </c>
      <c r="BE31" s="744">
        <f t="shared" si="11"/>
        <v>0</v>
      </c>
    </row>
    <row r="32" spans="2:57" ht="15" customHeight="1" x14ac:dyDescent="0.35">
      <c r="B32" s="641"/>
      <c r="C32" s="52" t="s">
        <v>29</v>
      </c>
      <c r="D32" s="52"/>
      <c r="E32" s="478" t="s">
        <v>31</v>
      </c>
      <c r="F32" s="47"/>
      <c r="G32" s="50" t="str">
        <f>IF(COUNTA(H32:BE32)=0,"",IF(OR(LARGE(H32:BE32,1)&gt;365,SMALL(H32:BE32,1)&lt;0),"ERRO",""))</f>
        <v/>
      </c>
      <c r="H32" s="53">
        <f t="shared" si="10"/>
        <v>0</v>
      </c>
      <c r="I32" s="53">
        <f t="shared" ref="I32:BE32" si="12">I12</f>
        <v>0</v>
      </c>
      <c r="J32" s="53">
        <f t="shared" si="12"/>
        <v>0</v>
      </c>
      <c r="K32" s="53">
        <f t="shared" si="12"/>
        <v>0</v>
      </c>
      <c r="L32" s="53">
        <f t="shared" si="12"/>
        <v>0</v>
      </c>
      <c r="M32" s="53">
        <f t="shared" si="12"/>
        <v>0</v>
      </c>
      <c r="N32" s="53">
        <f t="shared" si="12"/>
        <v>0</v>
      </c>
      <c r="O32" s="53">
        <f t="shared" si="12"/>
        <v>0</v>
      </c>
      <c r="P32" s="53">
        <f t="shared" si="12"/>
        <v>0</v>
      </c>
      <c r="Q32" s="53">
        <f t="shared" si="12"/>
        <v>0</v>
      </c>
      <c r="R32" s="53">
        <f t="shared" si="12"/>
        <v>0</v>
      </c>
      <c r="S32" s="53">
        <f t="shared" si="12"/>
        <v>0</v>
      </c>
      <c r="T32" s="53">
        <f t="shared" si="12"/>
        <v>0</v>
      </c>
      <c r="U32" s="53">
        <f t="shared" si="12"/>
        <v>0</v>
      </c>
      <c r="V32" s="53">
        <f t="shared" si="12"/>
        <v>0</v>
      </c>
      <c r="W32" s="53">
        <f t="shared" si="12"/>
        <v>0</v>
      </c>
      <c r="X32" s="53">
        <f t="shared" si="12"/>
        <v>0</v>
      </c>
      <c r="Y32" s="53">
        <f t="shared" si="12"/>
        <v>0</v>
      </c>
      <c r="Z32" s="53">
        <f t="shared" si="12"/>
        <v>0</v>
      </c>
      <c r="AA32" s="53">
        <f t="shared" si="12"/>
        <v>0</v>
      </c>
      <c r="AB32" s="53">
        <f t="shared" si="12"/>
        <v>0</v>
      </c>
      <c r="AC32" s="53">
        <f t="shared" si="12"/>
        <v>0</v>
      </c>
      <c r="AD32" s="53">
        <f t="shared" si="12"/>
        <v>0</v>
      </c>
      <c r="AE32" s="53">
        <f t="shared" si="12"/>
        <v>0</v>
      </c>
      <c r="AF32" s="53">
        <f t="shared" si="12"/>
        <v>0</v>
      </c>
      <c r="AG32" s="53">
        <f t="shared" si="12"/>
        <v>0</v>
      </c>
      <c r="AH32" s="53">
        <f t="shared" si="12"/>
        <v>0</v>
      </c>
      <c r="AI32" s="53">
        <f t="shared" si="12"/>
        <v>0</v>
      </c>
      <c r="AJ32" s="53">
        <f t="shared" si="12"/>
        <v>0</v>
      </c>
      <c r="AK32" s="53">
        <f t="shared" si="12"/>
        <v>0</v>
      </c>
      <c r="AL32" s="53">
        <f t="shared" si="12"/>
        <v>0</v>
      </c>
      <c r="AM32" s="53">
        <f t="shared" si="12"/>
        <v>0</v>
      </c>
      <c r="AN32" s="53">
        <f t="shared" si="12"/>
        <v>0</v>
      </c>
      <c r="AO32" s="53">
        <f t="shared" si="12"/>
        <v>0</v>
      </c>
      <c r="AP32" s="53">
        <f t="shared" si="12"/>
        <v>0</v>
      </c>
      <c r="AQ32" s="53">
        <f t="shared" si="12"/>
        <v>0</v>
      </c>
      <c r="AR32" s="53">
        <f t="shared" si="12"/>
        <v>0</v>
      </c>
      <c r="AS32" s="53">
        <f t="shared" si="12"/>
        <v>0</v>
      </c>
      <c r="AT32" s="53">
        <f t="shared" si="12"/>
        <v>0</v>
      </c>
      <c r="AU32" s="53">
        <f t="shared" si="12"/>
        <v>0</v>
      </c>
      <c r="AV32" s="53">
        <f t="shared" si="12"/>
        <v>0</v>
      </c>
      <c r="AW32" s="53">
        <f t="shared" si="12"/>
        <v>0</v>
      </c>
      <c r="AX32" s="53">
        <f t="shared" si="12"/>
        <v>0</v>
      </c>
      <c r="AY32" s="53">
        <f t="shared" si="12"/>
        <v>0</v>
      </c>
      <c r="AZ32" s="53">
        <f t="shared" si="12"/>
        <v>0</v>
      </c>
      <c r="BA32" s="53">
        <f t="shared" si="12"/>
        <v>0</v>
      </c>
      <c r="BB32" s="53">
        <f t="shared" si="12"/>
        <v>0</v>
      </c>
      <c r="BC32" s="53">
        <f t="shared" si="12"/>
        <v>0</v>
      </c>
      <c r="BD32" s="53">
        <f t="shared" si="12"/>
        <v>0</v>
      </c>
      <c r="BE32" s="53">
        <f t="shared" si="12"/>
        <v>0</v>
      </c>
    </row>
    <row r="33" spans="2:57" ht="15" customHeight="1" x14ac:dyDescent="0.35">
      <c r="B33" s="554">
        <v>17</v>
      </c>
      <c r="C33" s="43" t="s">
        <v>21</v>
      </c>
      <c r="D33" s="43"/>
      <c r="E33" s="46" t="s">
        <v>23</v>
      </c>
      <c r="F33" s="47" t="s">
        <v>396</v>
      </c>
      <c r="G33" s="50" t="str">
        <f>IF(OR(LARGE(H33:BE33,1)&gt;8760,SMALL(H33:BE33,1)&lt;0),"ERRO","")</f>
        <v/>
      </c>
      <c r="H33" s="53">
        <f t="shared" si="10"/>
        <v>0</v>
      </c>
      <c r="I33" s="53">
        <f t="shared" ref="I33:BE33" si="13">I13</f>
        <v>0</v>
      </c>
      <c r="J33" s="53">
        <f t="shared" si="13"/>
        <v>0</v>
      </c>
      <c r="K33" s="53">
        <f t="shared" si="13"/>
        <v>0</v>
      </c>
      <c r="L33" s="53">
        <f t="shared" si="13"/>
        <v>0</v>
      </c>
      <c r="M33" s="53">
        <f t="shared" si="13"/>
        <v>0</v>
      </c>
      <c r="N33" s="53">
        <f t="shared" si="13"/>
        <v>0</v>
      </c>
      <c r="O33" s="53">
        <f t="shared" si="13"/>
        <v>0</v>
      </c>
      <c r="P33" s="53">
        <f t="shared" si="13"/>
        <v>0</v>
      </c>
      <c r="Q33" s="53">
        <f t="shared" si="13"/>
        <v>0</v>
      </c>
      <c r="R33" s="53">
        <f t="shared" si="13"/>
        <v>0</v>
      </c>
      <c r="S33" s="53">
        <f t="shared" si="13"/>
        <v>0</v>
      </c>
      <c r="T33" s="53">
        <f t="shared" si="13"/>
        <v>0</v>
      </c>
      <c r="U33" s="53">
        <f t="shared" si="13"/>
        <v>0</v>
      </c>
      <c r="V33" s="53">
        <f t="shared" si="13"/>
        <v>0</v>
      </c>
      <c r="W33" s="53">
        <f t="shared" si="13"/>
        <v>0</v>
      </c>
      <c r="X33" s="53">
        <f t="shared" si="13"/>
        <v>0</v>
      </c>
      <c r="Y33" s="53">
        <f t="shared" si="13"/>
        <v>0</v>
      </c>
      <c r="Z33" s="53">
        <f t="shared" si="13"/>
        <v>0</v>
      </c>
      <c r="AA33" s="53">
        <f t="shared" si="13"/>
        <v>0</v>
      </c>
      <c r="AB33" s="53">
        <f t="shared" si="13"/>
        <v>0</v>
      </c>
      <c r="AC33" s="53">
        <f t="shared" si="13"/>
        <v>0</v>
      </c>
      <c r="AD33" s="53">
        <f t="shared" si="13"/>
        <v>0</v>
      </c>
      <c r="AE33" s="53">
        <f t="shared" si="13"/>
        <v>0</v>
      </c>
      <c r="AF33" s="53">
        <f t="shared" si="13"/>
        <v>0</v>
      </c>
      <c r="AG33" s="53">
        <f t="shared" si="13"/>
        <v>0</v>
      </c>
      <c r="AH33" s="53">
        <f t="shared" si="13"/>
        <v>0</v>
      </c>
      <c r="AI33" s="53">
        <f t="shared" si="13"/>
        <v>0</v>
      </c>
      <c r="AJ33" s="53">
        <f t="shared" si="13"/>
        <v>0</v>
      </c>
      <c r="AK33" s="53">
        <f t="shared" si="13"/>
        <v>0</v>
      </c>
      <c r="AL33" s="53">
        <f t="shared" si="13"/>
        <v>0</v>
      </c>
      <c r="AM33" s="53">
        <f t="shared" si="13"/>
        <v>0</v>
      </c>
      <c r="AN33" s="53">
        <f t="shared" si="13"/>
        <v>0</v>
      </c>
      <c r="AO33" s="53">
        <f t="shared" si="13"/>
        <v>0</v>
      </c>
      <c r="AP33" s="53">
        <f t="shared" si="13"/>
        <v>0</v>
      </c>
      <c r="AQ33" s="53">
        <f t="shared" si="13"/>
        <v>0</v>
      </c>
      <c r="AR33" s="53">
        <f t="shared" si="13"/>
        <v>0</v>
      </c>
      <c r="AS33" s="53">
        <f t="shared" si="13"/>
        <v>0</v>
      </c>
      <c r="AT33" s="53">
        <f t="shared" si="13"/>
        <v>0</v>
      </c>
      <c r="AU33" s="53">
        <f t="shared" si="13"/>
        <v>0</v>
      </c>
      <c r="AV33" s="53">
        <f t="shared" si="13"/>
        <v>0</v>
      </c>
      <c r="AW33" s="53">
        <f t="shared" si="13"/>
        <v>0</v>
      </c>
      <c r="AX33" s="53">
        <f t="shared" si="13"/>
        <v>0</v>
      </c>
      <c r="AY33" s="53">
        <f t="shared" si="13"/>
        <v>0</v>
      </c>
      <c r="AZ33" s="53">
        <f t="shared" si="13"/>
        <v>0</v>
      </c>
      <c r="BA33" s="53">
        <f t="shared" si="13"/>
        <v>0</v>
      </c>
      <c r="BB33" s="53">
        <f t="shared" si="13"/>
        <v>0</v>
      </c>
      <c r="BC33" s="53">
        <f t="shared" si="13"/>
        <v>0</v>
      </c>
      <c r="BD33" s="53">
        <f t="shared" si="13"/>
        <v>0</v>
      </c>
      <c r="BE33" s="53">
        <f t="shared" si="13"/>
        <v>0</v>
      </c>
    </row>
    <row r="34" spans="2:57" ht="15" customHeight="1" x14ac:dyDescent="0.35">
      <c r="B34" s="553"/>
      <c r="C34" s="43" t="s">
        <v>503</v>
      </c>
      <c r="D34" s="43"/>
      <c r="E34" s="46" t="s">
        <v>30</v>
      </c>
      <c r="F34" s="47" t="s">
        <v>593</v>
      </c>
      <c r="G34" s="50" t="s">
        <v>1700</v>
      </c>
      <c r="H34" s="744">
        <f t="shared" si="10"/>
        <v>0</v>
      </c>
      <c r="I34" s="744">
        <f t="shared" ref="I34:BE34" si="14">I14</f>
        <v>0</v>
      </c>
      <c r="J34" s="744">
        <f t="shared" si="14"/>
        <v>0</v>
      </c>
      <c r="K34" s="744">
        <f t="shared" si="14"/>
        <v>0</v>
      </c>
      <c r="L34" s="744">
        <f t="shared" si="14"/>
        <v>0</v>
      </c>
      <c r="M34" s="744">
        <f t="shared" si="14"/>
        <v>0</v>
      </c>
      <c r="N34" s="744">
        <f t="shared" si="14"/>
        <v>0</v>
      </c>
      <c r="O34" s="744">
        <f t="shared" si="14"/>
        <v>0</v>
      </c>
      <c r="P34" s="744">
        <f t="shared" si="14"/>
        <v>0</v>
      </c>
      <c r="Q34" s="744">
        <f t="shared" si="14"/>
        <v>0</v>
      </c>
      <c r="R34" s="744">
        <f t="shared" si="14"/>
        <v>0</v>
      </c>
      <c r="S34" s="744">
        <f t="shared" si="14"/>
        <v>0</v>
      </c>
      <c r="T34" s="744">
        <f t="shared" si="14"/>
        <v>0</v>
      </c>
      <c r="U34" s="744">
        <f t="shared" si="14"/>
        <v>0</v>
      </c>
      <c r="V34" s="744">
        <f t="shared" si="14"/>
        <v>0</v>
      </c>
      <c r="W34" s="744">
        <f t="shared" si="14"/>
        <v>0</v>
      </c>
      <c r="X34" s="744">
        <f t="shared" si="14"/>
        <v>0</v>
      </c>
      <c r="Y34" s="744">
        <f t="shared" si="14"/>
        <v>0</v>
      </c>
      <c r="Z34" s="744">
        <f t="shared" si="14"/>
        <v>0</v>
      </c>
      <c r="AA34" s="744">
        <f t="shared" si="14"/>
        <v>0</v>
      </c>
      <c r="AB34" s="744">
        <f t="shared" si="14"/>
        <v>0</v>
      </c>
      <c r="AC34" s="744">
        <f t="shared" si="14"/>
        <v>0</v>
      </c>
      <c r="AD34" s="744">
        <f t="shared" si="14"/>
        <v>0</v>
      </c>
      <c r="AE34" s="744">
        <f t="shared" si="14"/>
        <v>0</v>
      </c>
      <c r="AF34" s="744">
        <f t="shared" si="14"/>
        <v>0</v>
      </c>
      <c r="AG34" s="744">
        <f t="shared" si="14"/>
        <v>0</v>
      </c>
      <c r="AH34" s="744">
        <f t="shared" si="14"/>
        <v>0</v>
      </c>
      <c r="AI34" s="744">
        <f t="shared" si="14"/>
        <v>0</v>
      </c>
      <c r="AJ34" s="744">
        <f t="shared" si="14"/>
        <v>0</v>
      </c>
      <c r="AK34" s="744">
        <f t="shared" si="14"/>
        <v>0</v>
      </c>
      <c r="AL34" s="744">
        <f t="shared" si="14"/>
        <v>0</v>
      </c>
      <c r="AM34" s="744">
        <f t="shared" si="14"/>
        <v>0</v>
      </c>
      <c r="AN34" s="744">
        <f t="shared" si="14"/>
        <v>0</v>
      </c>
      <c r="AO34" s="744">
        <f t="shared" si="14"/>
        <v>0</v>
      </c>
      <c r="AP34" s="744">
        <f t="shared" si="14"/>
        <v>0</v>
      </c>
      <c r="AQ34" s="744">
        <f t="shared" si="14"/>
        <v>0</v>
      </c>
      <c r="AR34" s="744">
        <f t="shared" si="14"/>
        <v>0</v>
      </c>
      <c r="AS34" s="744">
        <f t="shared" si="14"/>
        <v>0</v>
      </c>
      <c r="AT34" s="744">
        <f t="shared" si="14"/>
        <v>0</v>
      </c>
      <c r="AU34" s="744">
        <f t="shared" si="14"/>
        <v>0</v>
      </c>
      <c r="AV34" s="744">
        <f t="shared" si="14"/>
        <v>0</v>
      </c>
      <c r="AW34" s="744">
        <f t="shared" si="14"/>
        <v>0</v>
      </c>
      <c r="AX34" s="744">
        <f t="shared" si="14"/>
        <v>0</v>
      </c>
      <c r="AY34" s="744">
        <f t="shared" si="14"/>
        <v>0</v>
      </c>
      <c r="AZ34" s="744">
        <f t="shared" si="14"/>
        <v>0</v>
      </c>
      <c r="BA34" s="744">
        <f t="shared" si="14"/>
        <v>0</v>
      </c>
      <c r="BB34" s="744">
        <f t="shared" si="14"/>
        <v>0</v>
      </c>
      <c r="BC34" s="744">
        <f t="shared" si="14"/>
        <v>0</v>
      </c>
      <c r="BD34" s="744">
        <f t="shared" si="14"/>
        <v>0</v>
      </c>
      <c r="BE34" s="744">
        <f t="shared" si="14"/>
        <v>0</v>
      </c>
    </row>
    <row r="35" spans="2:57" ht="15" customHeight="1" x14ac:dyDescent="0.35">
      <c r="B35" s="641"/>
      <c r="C35" s="43" t="s">
        <v>504</v>
      </c>
      <c r="D35" s="43"/>
      <c r="E35" s="44" t="s">
        <v>501</v>
      </c>
      <c r="F35" s="47" t="s">
        <v>594</v>
      </c>
      <c r="G35" s="50" t="s">
        <v>1701</v>
      </c>
      <c r="H35" s="581">
        <f t="shared" si="10"/>
        <v>0</v>
      </c>
      <c r="I35" s="581">
        <f t="shared" ref="I35:BE35" si="15">I15</f>
        <v>0</v>
      </c>
      <c r="J35" s="581">
        <f t="shared" si="15"/>
        <v>0</v>
      </c>
      <c r="K35" s="581">
        <f t="shared" si="15"/>
        <v>0</v>
      </c>
      <c r="L35" s="581">
        <f t="shared" si="15"/>
        <v>0</v>
      </c>
      <c r="M35" s="581">
        <f t="shared" si="15"/>
        <v>0</v>
      </c>
      <c r="N35" s="581">
        <f t="shared" si="15"/>
        <v>0</v>
      </c>
      <c r="O35" s="581">
        <f t="shared" si="15"/>
        <v>0</v>
      </c>
      <c r="P35" s="581">
        <f t="shared" si="15"/>
        <v>0</v>
      </c>
      <c r="Q35" s="581">
        <f t="shared" si="15"/>
        <v>0</v>
      </c>
      <c r="R35" s="581">
        <f t="shared" si="15"/>
        <v>0</v>
      </c>
      <c r="S35" s="581">
        <f t="shared" si="15"/>
        <v>0</v>
      </c>
      <c r="T35" s="581">
        <f t="shared" si="15"/>
        <v>0</v>
      </c>
      <c r="U35" s="581">
        <f t="shared" si="15"/>
        <v>0</v>
      </c>
      <c r="V35" s="581">
        <f t="shared" si="15"/>
        <v>0</v>
      </c>
      <c r="W35" s="581">
        <f t="shared" si="15"/>
        <v>0</v>
      </c>
      <c r="X35" s="581">
        <f t="shared" si="15"/>
        <v>0</v>
      </c>
      <c r="Y35" s="581">
        <f t="shared" si="15"/>
        <v>0</v>
      </c>
      <c r="Z35" s="581">
        <f t="shared" si="15"/>
        <v>0</v>
      </c>
      <c r="AA35" s="581">
        <f t="shared" si="15"/>
        <v>0</v>
      </c>
      <c r="AB35" s="581">
        <f t="shared" si="15"/>
        <v>0</v>
      </c>
      <c r="AC35" s="581">
        <f t="shared" si="15"/>
        <v>0</v>
      </c>
      <c r="AD35" s="581">
        <f t="shared" si="15"/>
        <v>0</v>
      </c>
      <c r="AE35" s="581">
        <f t="shared" si="15"/>
        <v>0</v>
      </c>
      <c r="AF35" s="581">
        <f t="shared" si="15"/>
        <v>0</v>
      </c>
      <c r="AG35" s="581">
        <f t="shared" si="15"/>
        <v>0</v>
      </c>
      <c r="AH35" s="581">
        <f t="shared" si="15"/>
        <v>0</v>
      </c>
      <c r="AI35" s="581">
        <f t="shared" si="15"/>
        <v>0</v>
      </c>
      <c r="AJ35" s="581">
        <f t="shared" si="15"/>
        <v>0</v>
      </c>
      <c r="AK35" s="581">
        <f t="shared" si="15"/>
        <v>0</v>
      </c>
      <c r="AL35" s="581">
        <f t="shared" si="15"/>
        <v>0</v>
      </c>
      <c r="AM35" s="581">
        <f t="shared" si="15"/>
        <v>0</v>
      </c>
      <c r="AN35" s="581">
        <f t="shared" si="15"/>
        <v>0</v>
      </c>
      <c r="AO35" s="581">
        <f t="shared" si="15"/>
        <v>0</v>
      </c>
      <c r="AP35" s="581">
        <f t="shared" si="15"/>
        <v>0</v>
      </c>
      <c r="AQ35" s="581">
        <f t="shared" si="15"/>
        <v>0</v>
      </c>
      <c r="AR35" s="581">
        <f t="shared" si="15"/>
        <v>0</v>
      </c>
      <c r="AS35" s="581">
        <f t="shared" si="15"/>
        <v>0</v>
      </c>
      <c r="AT35" s="581">
        <f t="shared" si="15"/>
        <v>0</v>
      </c>
      <c r="AU35" s="581">
        <f t="shared" si="15"/>
        <v>0</v>
      </c>
      <c r="AV35" s="581">
        <f t="shared" si="15"/>
        <v>0</v>
      </c>
      <c r="AW35" s="581">
        <f t="shared" si="15"/>
        <v>0</v>
      </c>
      <c r="AX35" s="581">
        <f t="shared" si="15"/>
        <v>0</v>
      </c>
      <c r="AY35" s="581">
        <f t="shared" si="15"/>
        <v>0</v>
      </c>
      <c r="AZ35" s="581">
        <f t="shared" si="15"/>
        <v>0</v>
      </c>
      <c r="BA35" s="581">
        <f t="shared" si="15"/>
        <v>0</v>
      </c>
      <c r="BB35" s="581">
        <f t="shared" si="15"/>
        <v>0</v>
      </c>
      <c r="BC35" s="581">
        <f t="shared" si="15"/>
        <v>0</v>
      </c>
      <c r="BD35" s="581">
        <f t="shared" si="15"/>
        <v>0</v>
      </c>
      <c r="BE35" s="581">
        <f t="shared" si="15"/>
        <v>0</v>
      </c>
    </row>
    <row r="36" spans="2:57" ht="15" customHeight="1" x14ac:dyDescent="0.35">
      <c r="B36" s="641"/>
      <c r="C36" s="43" t="s">
        <v>505</v>
      </c>
      <c r="D36" s="43"/>
      <c r="E36" s="44" t="s">
        <v>502</v>
      </c>
      <c r="F36" s="47" t="s">
        <v>595</v>
      </c>
      <c r="G36" s="50" t="s">
        <v>1702</v>
      </c>
      <c r="H36" s="581">
        <f t="shared" si="10"/>
        <v>0</v>
      </c>
      <c r="I36" s="581">
        <f t="shared" ref="I36:BE36" si="16">I16</f>
        <v>0</v>
      </c>
      <c r="J36" s="581">
        <f t="shared" si="16"/>
        <v>0</v>
      </c>
      <c r="K36" s="581">
        <f t="shared" si="16"/>
        <v>0</v>
      </c>
      <c r="L36" s="581">
        <f t="shared" si="16"/>
        <v>0</v>
      </c>
      <c r="M36" s="581">
        <f t="shared" si="16"/>
        <v>0</v>
      </c>
      <c r="N36" s="581">
        <f t="shared" si="16"/>
        <v>0</v>
      </c>
      <c r="O36" s="581">
        <f t="shared" si="16"/>
        <v>0</v>
      </c>
      <c r="P36" s="581">
        <f t="shared" si="16"/>
        <v>0</v>
      </c>
      <c r="Q36" s="581">
        <f t="shared" si="16"/>
        <v>0</v>
      </c>
      <c r="R36" s="581">
        <f t="shared" si="16"/>
        <v>0</v>
      </c>
      <c r="S36" s="581">
        <f t="shared" si="16"/>
        <v>0</v>
      </c>
      <c r="T36" s="581">
        <f t="shared" si="16"/>
        <v>0</v>
      </c>
      <c r="U36" s="581">
        <f t="shared" si="16"/>
        <v>0</v>
      </c>
      <c r="V36" s="581">
        <f t="shared" si="16"/>
        <v>0</v>
      </c>
      <c r="W36" s="581">
        <f t="shared" si="16"/>
        <v>0</v>
      </c>
      <c r="X36" s="581">
        <f t="shared" si="16"/>
        <v>0</v>
      </c>
      <c r="Y36" s="581">
        <f t="shared" si="16"/>
        <v>0</v>
      </c>
      <c r="Z36" s="581">
        <f t="shared" si="16"/>
        <v>0</v>
      </c>
      <c r="AA36" s="581">
        <f t="shared" si="16"/>
        <v>0</v>
      </c>
      <c r="AB36" s="581">
        <f t="shared" si="16"/>
        <v>0</v>
      </c>
      <c r="AC36" s="581">
        <f t="shared" si="16"/>
        <v>0</v>
      </c>
      <c r="AD36" s="581">
        <f t="shared" si="16"/>
        <v>0</v>
      </c>
      <c r="AE36" s="581">
        <f t="shared" si="16"/>
        <v>0</v>
      </c>
      <c r="AF36" s="581">
        <f t="shared" si="16"/>
        <v>0</v>
      </c>
      <c r="AG36" s="581">
        <f t="shared" si="16"/>
        <v>0</v>
      </c>
      <c r="AH36" s="581">
        <f t="shared" si="16"/>
        <v>0</v>
      </c>
      <c r="AI36" s="581">
        <f t="shared" si="16"/>
        <v>0</v>
      </c>
      <c r="AJ36" s="581">
        <f t="shared" si="16"/>
        <v>0</v>
      </c>
      <c r="AK36" s="581">
        <f t="shared" si="16"/>
        <v>0</v>
      </c>
      <c r="AL36" s="581">
        <f t="shared" si="16"/>
        <v>0</v>
      </c>
      <c r="AM36" s="581">
        <f t="shared" si="16"/>
        <v>0</v>
      </c>
      <c r="AN36" s="581">
        <f t="shared" si="16"/>
        <v>0</v>
      </c>
      <c r="AO36" s="581">
        <f t="shared" si="16"/>
        <v>0</v>
      </c>
      <c r="AP36" s="581">
        <f t="shared" si="16"/>
        <v>0</v>
      </c>
      <c r="AQ36" s="581">
        <f t="shared" si="16"/>
        <v>0</v>
      </c>
      <c r="AR36" s="581">
        <f t="shared" si="16"/>
        <v>0</v>
      </c>
      <c r="AS36" s="581">
        <f t="shared" si="16"/>
        <v>0</v>
      </c>
      <c r="AT36" s="581">
        <f t="shared" si="16"/>
        <v>0</v>
      </c>
      <c r="AU36" s="581">
        <f t="shared" si="16"/>
        <v>0</v>
      </c>
      <c r="AV36" s="581">
        <f t="shared" si="16"/>
        <v>0</v>
      </c>
      <c r="AW36" s="581">
        <f t="shared" si="16"/>
        <v>0</v>
      </c>
      <c r="AX36" s="581">
        <f t="shared" si="16"/>
        <v>0</v>
      </c>
      <c r="AY36" s="581">
        <f t="shared" si="16"/>
        <v>0</v>
      </c>
      <c r="AZ36" s="581">
        <f t="shared" si="16"/>
        <v>0</v>
      </c>
      <c r="BA36" s="581">
        <f t="shared" si="16"/>
        <v>0</v>
      </c>
      <c r="BB36" s="581">
        <f t="shared" si="16"/>
        <v>0</v>
      </c>
      <c r="BC36" s="581">
        <f t="shared" si="16"/>
        <v>0</v>
      </c>
      <c r="BD36" s="581">
        <f t="shared" si="16"/>
        <v>0</v>
      </c>
      <c r="BE36" s="581">
        <f t="shared" si="16"/>
        <v>0</v>
      </c>
    </row>
    <row r="37" spans="2:57" ht="15" customHeight="1" x14ac:dyDescent="0.35">
      <c r="B37" s="641"/>
      <c r="C37" s="43" t="s">
        <v>166</v>
      </c>
      <c r="D37" s="43"/>
      <c r="E37" s="46" t="s">
        <v>1</v>
      </c>
      <c r="F37" s="47" t="s">
        <v>461</v>
      </c>
      <c r="G37" s="555">
        <f>SUM(H37:BE37)</f>
        <v>0</v>
      </c>
      <c r="H37" s="581">
        <f>H30*((H34*H35*H36)/792)</f>
        <v>0</v>
      </c>
      <c r="I37" s="581">
        <f t="shared" ref="I37:BE37" si="17">I30*((I34*I35*I36)/792)</f>
        <v>0</v>
      </c>
      <c r="J37" s="581">
        <f t="shared" si="17"/>
        <v>0</v>
      </c>
      <c r="K37" s="581">
        <f t="shared" si="17"/>
        <v>0</v>
      </c>
      <c r="L37" s="581">
        <f t="shared" si="17"/>
        <v>0</v>
      </c>
      <c r="M37" s="581">
        <f t="shared" si="17"/>
        <v>0</v>
      </c>
      <c r="N37" s="581">
        <f t="shared" si="17"/>
        <v>0</v>
      </c>
      <c r="O37" s="581">
        <f t="shared" si="17"/>
        <v>0</v>
      </c>
      <c r="P37" s="581">
        <f t="shared" si="17"/>
        <v>0</v>
      </c>
      <c r="Q37" s="581">
        <f t="shared" si="17"/>
        <v>0</v>
      </c>
      <c r="R37" s="581">
        <f t="shared" si="17"/>
        <v>0</v>
      </c>
      <c r="S37" s="581">
        <f t="shared" si="17"/>
        <v>0</v>
      </c>
      <c r="T37" s="581">
        <f t="shared" si="17"/>
        <v>0</v>
      </c>
      <c r="U37" s="581">
        <f t="shared" si="17"/>
        <v>0</v>
      </c>
      <c r="V37" s="581">
        <f t="shared" si="17"/>
        <v>0</v>
      </c>
      <c r="W37" s="581">
        <f t="shared" si="17"/>
        <v>0</v>
      </c>
      <c r="X37" s="581">
        <f t="shared" si="17"/>
        <v>0</v>
      </c>
      <c r="Y37" s="581">
        <f t="shared" si="17"/>
        <v>0</v>
      </c>
      <c r="Z37" s="581">
        <f t="shared" si="17"/>
        <v>0</v>
      </c>
      <c r="AA37" s="581">
        <f t="shared" si="17"/>
        <v>0</v>
      </c>
      <c r="AB37" s="581">
        <f t="shared" si="17"/>
        <v>0</v>
      </c>
      <c r="AC37" s="581">
        <f t="shared" si="17"/>
        <v>0</v>
      </c>
      <c r="AD37" s="581">
        <f t="shared" si="17"/>
        <v>0</v>
      </c>
      <c r="AE37" s="581">
        <f t="shared" si="17"/>
        <v>0</v>
      </c>
      <c r="AF37" s="581">
        <f t="shared" si="17"/>
        <v>0</v>
      </c>
      <c r="AG37" s="581">
        <f t="shared" si="17"/>
        <v>0</v>
      </c>
      <c r="AH37" s="581">
        <f t="shared" si="17"/>
        <v>0</v>
      </c>
      <c r="AI37" s="581">
        <f t="shared" si="17"/>
        <v>0</v>
      </c>
      <c r="AJ37" s="581">
        <f t="shared" si="17"/>
        <v>0</v>
      </c>
      <c r="AK37" s="581">
        <f t="shared" si="17"/>
        <v>0</v>
      </c>
      <c r="AL37" s="581">
        <f t="shared" si="17"/>
        <v>0</v>
      </c>
      <c r="AM37" s="581">
        <f t="shared" si="17"/>
        <v>0</v>
      </c>
      <c r="AN37" s="581">
        <f t="shared" si="17"/>
        <v>0</v>
      </c>
      <c r="AO37" s="581">
        <f t="shared" si="17"/>
        <v>0</v>
      </c>
      <c r="AP37" s="581">
        <f t="shared" si="17"/>
        <v>0</v>
      </c>
      <c r="AQ37" s="581">
        <f t="shared" si="17"/>
        <v>0</v>
      </c>
      <c r="AR37" s="581">
        <f t="shared" si="17"/>
        <v>0</v>
      </c>
      <c r="AS37" s="581">
        <f t="shared" si="17"/>
        <v>0</v>
      </c>
      <c r="AT37" s="581">
        <f t="shared" si="17"/>
        <v>0</v>
      </c>
      <c r="AU37" s="581">
        <f t="shared" si="17"/>
        <v>0</v>
      </c>
      <c r="AV37" s="581">
        <f t="shared" si="17"/>
        <v>0</v>
      </c>
      <c r="AW37" s="581">
        <f t="shared" si="17"/>
        <v>0</v>
      </c>
      <c r="AX37" s="581">
        <f t="shared" si="17"/>
        <v>0</v>
      </c>
      <c r="AY37" s="581">
        <f t="shared" si="17"/>
        <v>0</v>
      </c>
      <c r="AZ37" s="581">
        <f t="shared" si="17"/>
        <v>0</v>
      </c>
      <c r="BA37" s="581">
        <f t="shared" si="17"/>
        <v>0</v>
      </c>
      <c r="BB37" s="581">
        <f t="shared" si="17"/>
        <v>0</v>
      </c>
      <c r="BC37" s="581">
        <f t="shared" si="17"/>
        <v>0</v>
      </c>
      <c r="BD37" s="581">
        <f t="shared" si="17"/>
        <v>0</v>
      </c>
      <c r="BE37" s="581">
        <f t="shared" si="17"/>
        <v>0</v>
      </c>
    </row>
    <row r="38" spans="2:57" ht="15" customHeight="1" x14ac:dyDescent="0.35">
      <c r="B38" s="554">
        <v>18</v>
      </c>
      <c r="C38" s="43" t="s">
        <v>25</v>
      </c>
      <c r="D38" s="43"/>
      <c r="E38" s="43"/>
      <c r="F38" s="47" t="s">
        <v>36</v>
      </c>
      <c r="G38" s="50" t="str">
        <f>IF(OR(LARGE(H38:BE38,1)&gt;1,SMALL(H38:BE38,1)&lt;0),"ERRO","")</f>
        <v/>
      </c>
      <c r="H38" s="53">
        <f>IF(H30=0,0,H37/H30)</f>
        <v>0</v>
      </c>
      <c r="I38" s="53">
        <f t="shared" ref="I38:BE38" si="18">IF(I30=0,0,I37/I30)</f>
        <v>0</v>
      </c>
      <c r="J38" s="53">
        <f t="shared" si="18"/>
        <v>0</v>
      </c>
      <c r="K38" s="53">
        <f t="shared" si="18"/>
        <v>0</v>
      </c>
      <c r="L38" s="53">
        <f t="shared" si="18"/>
        <v>0</v>
      </c>
      <c r="M38" s="53">
        <f t="shared" si="18"/>
        <v>0</v>
      </c>
      <c r="N38" s="53">
        <f t="shared" si="18"/>
        <v>0</v>
      </c>
      <c r="O38" s="53">
        <f t="shared" si="18"/>
        <v>0</v>
      </c>
      <c r="P38" s="53">
        <f t="shared" si="18"/>
        <v>0</v>
      </c>
      <c r="Q38" s="53">
        <f t="shared" si="18"/>
        <v>0</v>
      </c>
      <c r="R38" s="53">
        <f t="shared" si="18"/>
        <v>0</v>
      </c>
      <c r="S38" s="53">
        <f t="shared" si="18"/>
        <v>0</v>
      </c>
      <c r="T38" s="53">
        <f t="shared" si="18"/>
        <v>0</v>
      </c>
      <c r="U38" s="53">
        <f t="shared" si="18"/>
        <v>0</v>
      </c>
      <c r="V38" s="53">
        <f t="shared" si="18"/>
        <v>0</v>
      </c>
      <c r="W38" s="53">
        <f t="shared" si="18"/>
        <v>0</v>
      </c>
      <c r="X38" s="53">
        <f t="shared" si="18"/>
        <v>0</v>
      </c>
      <c r="Y38" s="53">
        <f t="shared" si="18"/>
        <v>0</v>
      </c>
      <c r="Z38" s="53">
        <f t="shared" si="18"/>
        <v>0</v>
      </c>
      <c r="AA38" s="53">
        <f t="shared" si="18"/>
        <v>0</v>
      </c>
      <c r="AB38" s="53">
        <f t="shared" si="18"/>
        <v>0</v>
      </c>
      <c r="AC38" s="53">
        <f t="shared" si="18"/>
        <v>0</v>
      </c>
      <c r="AD38" s="53">
        <f t="shared" si="18"/>
        <v>0</v>
      </c>
      <c r="AE38" s="53">
        <f t="shared" si="18"/>
        <v>0</v>
      </c>
      <c r="AF38" s="53">
        <f t="shared" si="18"/>
        <v>0</v>
      </c>
      <c r="AG38" s="53">
        <f t="shared" si="18"/>
        <v>0</v>
      </c>
      <c r="AH38" s="53">
        <f t="shared" si="18"/>
        <v>0</v>
      </c>
      <c r="AI38" s="53">
        <f t="shared" si="18"/>
        <v>0</v>
      </c>
      <c r="AJ38" s="53">
        <f t="shared" si="18"/>
        <v>0</v>
      </c>
      <c r="AK38" s="53">
        <f t="shared" si="18"/>
        <v>0</v>
      </c>
      <c r="AL38" s="53">
        <f t="shared" si="18"/>
        <v>0</v>
      </c>
      <c r="AM38" s="53">
        <f t="shared" si="18"/>
        <v>0</v>
      </c>
      <c r="AN38" s="53">
        <f t="shared" si="18"/>
        <v>0</v>
      </c>
      <c r="AO38" s="53">
        <f t="shared" si="18"/>
        <v>0</v>
      </c>
      <c r="AP38" s="53">
        <f t="shared" si="18"/>
        <v>0</v>
      </c>
      <c r="AQ38" s="53">
        <f t="shared" si="18"/>
        <v>0</v>
      </c>
      <c r="AR38" s="53">
        <f t="shared" si="18"/>
        <v>0</v>
      </c>
      <c r="AS38" s="53">
        <f t="shared" si="18"/>
        <v>0</v>
      </c>
      <c r="AT38" s="53">
        <f t="shared" si="18"/>
        <v>0</v>
      </c>
      <c r="AU38" s="53">
        <f t="shared" si="18"/>
        <v>0</v>
      </c>
      <c r="AV38" s="53">
        <f t="shared" si="18"/>
        <v>0</v>
      </c>
      <c r="AW38" s="53">
        <f t="shared" si="18"/>
        <v>0</v>
      </c>
      <c r="AX38" s="53">
        <f t="shared" si="18"/>
        <v>0</v>
      </c>
      <c r="AY38" s="53">
        <f t="shared" si="18"/>
        <v>0</v>
      </c>
      <c r="AZ38" s="53">
        <f t="shared" si="18"/>
        <v>0</v>
      </c>
      <c r="BA38" s="53">
        <f t="shared" si="18"/>
        <v>0</v>
      </c>
      <c r="BB38" s="53">
        <f t="shared" si="18"/>
        <v>0</v>
      </c>
      <c r="BC38" s="53">
        <f t="shared" si="18"/>
        <v>0</v>
      </c>
      <c r="BD38" s="53">
        <f t="shared" si="18"/>
        <v>0</v>
      </c>
      <c r="BE38" s="53">
        <f t="shared" si="18"/>
        <v>0</v>
      </c>
    </row>
    <row r="39" spans="2:57" ht="15" customHeight="1" x14ac:dyDescent="0.35">
      <c r="B39" s="38">
        <v>19</v>
      </c>
      <c r="C39" s="43" t="s">
        <v>26</v>
      </c>
      <c r="D39" s="43"/>
      <c r="E39" s="46" t="s">
        <v>0</v>
      </c>
      <c r="F39" s="47" t="s">
        <v>460</v>
      </c>
      <c r="G39" s="555">
        <f>SUM(H39:BE39)</f>
        <v>0</v>
      </c>
      <c r="H39" s="53">
        <f>(H30*H33)/1000</f>
        <v>0</v>
      </c>
      <c r="I39" s="53">
        <f t="shared" ref="I39:BE39" si="19">(I30*I33)/1000</f>
        <v>0</v>
      </c>
      <c r="J39" s="53">
        <f t="shared" si="19"/>
        <v>0</v>
      </c>
      <c r="K39" s="53">
        <f t="shared" si="19"/>
        <v>0</v>
      </c>
      <c r="L39" s="53">
        <f t="shared" si="19"/>
        <v>0</v>
      </c>
      <c r="M39" s="53">
        <f t="shared" si="19"/>
        <v>0</v>
      </c>
      <c r="N39" s="53">
        <f t="shared" si="19"/>
        <v>0</v>
      </c>
      <c r="O39" s="53">
        <f t="shared" si="19"/>
        <v>0</v>
      </c>
      <c r="P39" s="53">
        <f t="shared" si="19"/>
        <v>0</v>
      </c>
      <c r="Q39" s="53">
        <f t="shared" si="19"/>
        <v>0</v>
      </c>
      <c r="R39" s="53">
        <f t="shared" si="19"/>
        <v>0</v>
      </c>
      <c r="S39" s="53">
        <f t="shared" si="19"/>
        <v>0</v>
      </c>
      <c r="T39" s="53">
        <f t="shared" si="19"/>
        <v>0</v>
      </c>
      <c r="U39" s="53">
        <f t="shared" si="19"/>
        <v>0</v>
      </c>
      <c r="V39" s="53">
        <f t="shared" si="19"/>
        <v>0</v>
      </c>
      <c r="W39" s="53">
        <f t="shared" si="19"/>
        <v>0</v>
      </c>
      <c r="X39" s="53">
        <f t="shared" si="19"/>
        <v>0</v>
      </c>
      <c r="Y39" s="53">
        <f t="shared" si="19"/>
        <v>0</v>
      </c>
      <c r="Z39" s="53">
        <f t="shared" si="19"/>
        <v>0</v>
      </c>
      <c r="AA39" s="53">
        <f t="shared" si="19"/>
        <v>0</v>
      </c>
      <c r="AB39" s="53">
        <f t="shared" si="19"/>
        <v>0</v>
      </c>
      <c r="AC39" s="53">
        <f t="shared" si="19"/>
        <v>0</v>
      </c>
      <c r="AD39" s="53">
        <f t="shared" si="19"/>
        <v>0</v>
      </c>
      <c r="AE39" s="53">
        <f t="shared" si="19"/>
        <v>0</v>
      </c>
      <c r="AF39" s="53">
        <f t="shared" si="19"/>
        <v>0</v>
      </c>
      <c r="AG39" s="53">
        <f t="shared" si="19"/>
        <v>0</v>
      </c>
      <c r="AH39" s="53">
        <f t="shared" si="19"/>
        <v>0</v>
      </c>
      <c r="AI39" s="53">
        <f t="shared" si="19"/>
        <v>0</v>
      </c>
      <c r="AJ39" s="53">
        <f t="shared" si="19"/>
        <v>0</v>
      </c>
      <c r="AK39" s="53">
        <f t="shared" si="19"/>
        <v>0</v>
      </c>
      <c r="AL39" s="53">
        <f t="shared" si="19"/>
        <v>0</v>
      </c>
      <c r="AM39" s="53">
        <f t="shared" si="19"/>
        <v>0</v>
      </c>
      <c r="AN39" s="53">
        <f t="shared" si="19"/>
        <v>0</v>
      </c>
      <c r="AO39" s="53">
        <f t="shared" si="19"/>
        <v>0</v>
      </c>
      <c r="AP39" s="53">
        <f t="shared" si="19"/>
        <v>0</v>
      </c>
      <c r="AQ39" s="53">
        <f t="shared" si="19"/>
        <v>0</v>
      </c>
      <c r="AR39" s="53">
        <f t="shared" si="19"/>
        <v>0</v>
      </c>
      <c r="AS39" s="53">
        <f t="shared" si="19"/>
        <v>0</v>
      </c>
      <c r="AT39" s="53">
        <f t="shared" si="19"/>
        <v>0</v>
      </c>
      <c r="AU39" s="53">
        <f t="shared" si="19"/>
        <v>0</v>
      </c>
      <c r="AV39" s="53">
        <f t="shared" si="19"/>
        <v>0</v>
      </c>
      <c r="AW39" s="53">
        <f t="shared" si="19"/>
        <v>0</v>
      </c>
      <c r="AX39" s="53">
        <f t="shared" si="19"/>
        <v>0</v>
      </c>
      <c r="AY39" s="53">
        <f t="shared" si="19"/>
        <v>0</v>
      </c>
      <c r="AZ39" s="53">
        <f t="shared" si="19"/>
        <v>0</v>
      </c>
      <c r="BA39" s="53">
        <f t="shared" si="19"/>
        <v>0</v>
      </c>
      <c r="BB39" s="53">
        <f t="shared" si="19"/>
        <v>0</v>
      </c>
      <c r="BC39" s="53">
        <f t="shared" si="19"/>
        <v>0</v>
      </c>
      <c r="BD39" s="53">
        <f t="shared" si="19"/>
        <v>0</v>
      </c>
      <c r="BE39" s="53">
        <f t="shared" si="19"/>
        <v>0</v>
      </c>
    </row>
    <row r="40" spans="2:57" ht="15" customHeight="1" x14ac:dyDescent="0.35">
      <c r="B40" s="38">
        <v>20</v>
      </c>
      <c r="C40" s="43" t="s">
        <v>27</v>
      </c>
      <c r="D40" s="43"/>
      <c r="E40" s="44" t="s">
        <v>1</v>
      </c>
      <c r="F40" s="47" t="s">
        <v>397</v>
      </c>
      <c r="G40" s="577">
        <f>SUM(H40:BE40)</f>
        <v>0</v>
      </c>
      <c r="H40" s="582">
        <f>H30*H38</f>
        <v>0</v>
      </c>
      <c r="I40" s="582">
        <f t="shared" ref="I40:BE40" si="20">I30*I38</f>
        <v>0</v>
      </c>
      <c r="J40" s="582">
        <f t="shared" si="20"/>
        <v>0</v>
      </c>
      <c r="K40" s="582">
        <f t="shared" si="20"/>
        <v>0</v>
      </c>
      <c r="L40" s="582">
        <f t="shared" si="20"/>
        <v>0</v>
      </c>
      <c r="M40" s="582">
        <f t="shared" si="20"/>
        <v>0</v>
      </c>
      <c r="N40" s="582">
        <f t="shared" si="20"/>
        <v>0</v>
      </c>
      <c r="O40" s="582">
        <f t="shared" si="20"/>
        <v>0</v>
      </c>
      <c r="P40" s="582">
        <f t="shared" si="20"/>
        <v>0</v>
      </c>
      <c r="Q40" s="582">
        <f t="shared" si="20"/>
        <v>0</v>
      </c>
      <c r="R40" s="582">
        <f t="shared" si="20"/>
        <v>0</v>
      </c>
      <c r="S40" s="582">
        <f t="shared" si="20"/>
        <v>0</v>
      </c>
      <c r="T40" s="582">
        <f t="shared" si="20"/>
        <v>0</v>
      </c>
      <c r="U40" s="582">
        <f t="shared" si="20"/>
        <v>0</v>
      </c>
      <c r="V40" s="582">
        <f t="shared" si="20"/>
        <v>0</v>
      </c>
      <c r="W40" s="582">
        <f t="shared" si="20"/>
        <v>0</v>
      </c>
      <c r="X40" s="582">
        <f t="shared" si="20"/>
        <v>0</v>
      </c>
      <c r="Y40" s="582">
        <f t="shared" si="20"/>
        <v>0</v>
      </c>
      <c r="Z40" s="582">
        <f t="shared" si="20"/>
        <v>0</v>
      </c>
      <c r="AA40" s="582">
        <f t="shared" si="20"/>
        <v>0</v>
      </c>
      <c r="AB40" s="582">
        <f t="shared" si="20"/>
        <v>0</v>
      </c>
      <c r="AC40" s="582">
        <f t="shared" si="20"/>
        <v>0</v>
      </c>
      <c r="AD40" s="582">
        <f t="shared" si="20"/>
        <v>0</v>
      </c>
      <c r="AE40" s="582">
        <f t="shared" si="20"/>
        <v>0</v>
      </c>
      <c r="AF40" s="582">
        <f t="shared" si="20"/>
        <v>0</v>
      </c>
      <c r="AG40" s="582">
        <f t="shared" si="20"/>
        <v>0</v>
      </c>
      <c r="AH40" s="582">
        <f t="shared" si="20"/>
        <v>0</v>
      </c>
      <c r="AI40" s="582">
        <f t="shared" si="20"/>
        <v>0</v>
      </c>
      <c r="AJ40" s="582">
        <f t="shared" si="20"/>
        <v>0</v>
      </c>
      <c r="AK40" s="582">
        <f t="shared" si="20"/>
        <v>0</v>
      </c>
      <c r="AL40" s="582">
        <f t="shared" si="20"/>
        <v>0</v>
      </c>
      <c r="AM40" s="582">
        <f t="shared" si="20"/>
        <v>0</v>
      </c>
      <c r="AN40" s="582">
        <f t="shared" si="20"/>
        <v>0</v>
      </c>
      <c r="AO40" s="582">
        <f t="shared" si="20"/>
        <v>0</v>
      </c>
      <c r="AP40" s="582">
        <f t="shared" si="20"/>
        <v>0</v>
      </c>
      <c r="AQ40" s="582">
        <f t="shared" si="20"/>
        <v>0</v>
      </c>
      <c r="AR40" s="582">
        <f t="shared" si="20"/>
        <v>0</v>
      </c>
      <c r="AS40" s="582">
        <f t="shared" si="20"/>
        <v>0</v>
      </c>
      <c r="AT40" s="582">
        <f t="shared" si="20"/>
        <v>0</v>
      </c>
      <c r="AU40" s="582">
        <f t="shared" si="20"/>
        <v>0</v>
      </c>
      <c r="AV40" s="582">
        <f t="shared" si="20"/>
        <v>0</v>
      </c>
      <c r="AW40" s="582">
        <f t="shared" si="20"/>
        <v>0</v>
      </c>
      <c r="AX40" s="582">
        <f t="shared" si="20"/>
        <v>0</v>
      </c>
      <c r="AY40" s="582">
        <f t="shared" si="20"/>
        <v>0</v>
      </c>
      <c r="AZ40" s="582">
        <f t="shared" si="20"/>
        <v>0</v>
      </c>
      <c r="BA40" s="582">
        <f t="shared" si="20"/>
        <v>0</v>
      </c>
      <c r="BB40" s="582">
        <f t="shared" si="20"/>
        <v>0</v>
      </c>
      <c r="BC40" s="582">
        <f t="shared" si="20"/>
        <v>0</v>
      </c>
      <c r="BD40" s="582">
        <f t="shared" si="20"/>
        <v>0</v>
      </c>
      <c r="BE40" s="582">
        <f t="shared" si="20"/>
        <v>0</v>
      </c>
    </row>
    <row r="42" spans="2:57" ht="15" customHeight="1" x14ac:dyDescent="0.35">
      <c r="B42" s="310" t="s">
        <v>438</v>
      </c>
      <c r="C42" s="311"/>
      <c r="D42" s="311"/>
      <c r="E42" s="311"/>
      <c r="F42" s="311"/>
      <c r="G42" s="529"/>
      <c r="H42" s="52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2:57" s="11" customFormat="1" ht="15" customHeight="1" x14ac:dyDescent="0.35">
      <c r="B43" s="476"/>
      <c r="C43" s="160"/>
      <c r="D43" s="160"/>
      <c r="E43" s="160"/>
      <c r="F43" s="528"/>
      <c r="G43" s="527" t="s">
        <v>16</v>
      </c>
      <c r="H43" s="42" t="str">
        <f>H23</f>
        <v>cond 1</v>
      </c>
      <c r="I43" s="42" t="str">
        <f t="shared" ref="I43:BE43" si="21">I23</f>
        <v>cond 2</v>
      </c>
      <c r="J43" s="42" t="str">
        <f t="shared" si="21"/>
        <v>cond 3</v>
      </c>
      <c r="K43" s="42" t="str">
        <f t="shared" si="21"/>
        <v>cond 4</v>
      </c>
      <c r="L43" s="42" t="str">
        <f t="shared" si="21"/>
        <v>cond 5</v>
      </c>
      <c r="M43" s="42" t="str">
        <f t="shared" si="21"/>
        <v>cond 6</v>
      </c>
      <c r="N43" s="42" t="str">
        <f t="shared" si="21"/>
        <v>cond 7</v>
      </c>
      <c r="O43" s="42" t="str">
        <f t="shared" si="21"/>
        <v>cond 8</v>
      </c>
      <c r="P43" s="42" t="str">
        <f t="shared" si="21"/>
        <v>cond 9</v>
      </c>
      <c r="Q43" s="42" t="str">
        <f t="shared" si="21"/>
        <v>cond 10</v>
      </c>
      <c r="R43" s="42" t="str">
        <f t="shared" si="21"/>
        <v>cond 11</v>
      </c>
      <c r="S43" s="42" t="str">
        <f t="shared" si="21"/>
        <v>cond 12</v>
      </c>
      <c r="T43" s="42" t="str">
        <f t="shared" si="21"/>
        <v>cond 13</v>
      </c>
      <c r="U43" s="42" t="str">
        <f t="shared" si="21"/>
        <v>cond 14</v>
      </c>
      <c r="V43" s="42" t="str">
        <f t="shared" si="21"/>
        <v>cond 15</v>
      </c>
      <c r="W43" s="42" t="str">
        <f t="shared" si="21"/>
        <v>cond 16</v>
      </c>
      <c r="X43" s="42" t="str">
        <f t="shared" si="21"/>
        <v>cond 17</v>
      </c>
      <c r="Y43" s="42" t="str">
        <f t="shared" si="21"/>
        <v>cond 18</v>
      </c>
      <c r="Z43" s="42" t="str">
        <f t="shared" si="21"/>
        <v>cond 19</v>
      </c>
      <c r="AA43" s="42" t="str">
        <f t="shared" si="21"/>
        <v>cond 20</v>
      </c>
      <c r="AB43" s="42" t="str">
        <f t="shared" si="21"/>
        <v>cond 21</v>
      </c>
      <c r="AC43" s="42" t="str">
        <f t="shared" si="21"/>
        <v>cond 22</v>
      </c>
      <c r="AD43" s="42" t="str">
        <f t="shared" si="21"/>
        <v>cond 23</v>
      </c>
      <c r="AE43" s="42" t="str">
        <f t="shared" si="21"/>
        <v>cond 24</v>
      </c>
      <c r="AF43" s="42" t="str">
        <f t="shared" si="21"/>
        <v>cond 25</v>
      </c>
      <c r="AG43" s="42" t="str">
        <f t="shared" si="21"/>
        <v>cond 26</v>
      </c>
      <c r="AH43" s="42" t="str">
        <f t="shared" si="21"/>
        <v>cond 27</v>
      </c>
      <c r="AI43" s="42" t="str">
        <f t="shared" si="21"/>
        <v>cond 28</v>
      </c>
      <c r="AJ43" s="42" t="str">
        <f t="shared" si="21"/>
        <v>cond 29</v>
      </c>
      <c r="AK43" s="42" t="str">
        <f t="shared" si="21"/>
        <v>cond 30</v>
      </c>
      <c r="AL43" s="42" t="str">
        <f t="shared" si="21"/>
        <v>cond 31</v>
      </c>
      <c r="AM43" s="42" t="str">
        <f t="shared" si="21"/>
        <v>cond 32</v>
      </c>
      <c r="AN43" s="42" t="str">
        <f t="shared" si="21"/>
        <v>cond 33</v>
      </c>
      <c r="AO43" s="42" t="str">
        <f t="shared" si="21"/>
        <v>cond 34</v>
      </c>
      <c r="AP43" s="42" t="str">
        <f t="shared" si="21"/>
        <v>cond 35</v>
      </c>
      <c r="AQ43" s="42" t="str">
        <f t="shared" si="21"/>
        <v>cond 36</v>
      </c>
      <c r="AR43" s="42" t="str">
        <f t="shared" si="21"/>
        <v>cond 37</v>
      </c>
      <c r="AS43" s="42" t="str">
        <f t="shared" si="21"/>
        <v>cond 38</v>
      </c>
      <c r="AT43" s="42" t="str">
        <f t="shared" si="21"/>
        <v>cond 39</v>
      </c>
      <c r="AU43" s="42" t="str">
        <f t="shared" si="21"/>
        <v>cond 40</v>
      </c>
      <c r="AV43" s="42" t="str">
        <f t="shared" si="21"/>
        <v>cond 41</v>
      </c>
      <c r="AW43" s="42" t="str">
        <f t="shared" si="21"/>
        <v>cond 42</v>
      </c>
      <c r="AX43" s="42" t="str">
        <f t="shared" si="21"/>
        <v>cond 43</v>
      </c>
      <c r="AY43" s="42" t="str">
        <f t="shared" si="21"/>
        <v>cond 44</v>
      </c>
      <c r="AZ43" s="42" t="str">
        <f t="shared" si="21"/>
        <v>cond 45</v>
      </c>
      <c r="BA43" s="42" t="str">
        <f t="shared" si="21"/>
        <v>cond 46</v>
      </c>
      <c r="BB43" s="42" t="str">
        <f t="shared" si="21"/>
        <v>cond 47</v>
      </c>
      <c r="BC43" s="42" t="str">
        <f t="shared" si="21"/>
        <v>cond 48</v>
      </c>
      <c r="BD43" s="42" t="str">
        <f t="shared" si="21"/>
        <v>cond 49</v>
      </c>
      <c r="BE43" s="42" t="str">
        <f t="shared" si="21"/>
        <v>cond 50</v>
      </c>
    </row>
    <row r="44" spans="2:57" ht="15" customHeight="1" x14ac:dyDescent="0.35">
      <c r="B44" s="38">
        <v>21</v>
      </c>
      <c r="C44" s="58" t="s">
        <v>32</v>
      </c>
      <c r="D44" s="58"/>
      <c r="E44" s="477" t="s">
        <v>1</v>
      </c>
      <c r="F44" s="47" t="s">
        <v>401</v>
      </c>
      <c r="G44" s="577">
        <f>SUM(H44:BE44)</f>
        <v>0</v>
      </c>
      <c r="H44" s="53">
        <f>H20-H40</f>
        <v>0</v>
      </c>
      <c r="I44" s="53">
        <f t="shared" ref="I44:BE44" si="22">I20-I40</f>
        <v>0</v>
      </c>
      <c r="J44" s="53">
        <f t="shared" si="22"/>
        <v>0</v>
      </c>
      <c r="K44" s="53">
        <f t="shared" si="22"/>
        <v>0</v>
      </c>
      <c r="L44" s="53">
        <f t="shared" si="22"/>
        <v>0</v>
      </c>
      <c r="M44" s="53">
        <f t="shared" si="22"/>
        <v>0</v>
      </c>
      <c r="N44" s="53">
        <f t="shared" si="22"/>
        <v>0</v>
      </c>
      <c r="O44" s="53">
        <f t="shared" si="22"/>
        <v>0</v>
      </c>
      <c r="P44" s="53">
        <f t="shared" si="22"/>
        <v>0</v>
      </c>
      <c r="Q44" s="53">
        <f t="shared" si="22"/>
        <v>0</v>
      </c>
      <c r="R44" s="53">
        <f t="shared" si="22"/>
        <v>0</v>
      </c>
      <c r="S44" s="53">
        <f t="shared" si="22"/>
        <v>0</v>
      </c>
      <c r="T44" s="53">
        <f t="shared" si="22"/>
        <v>0</v>
      </c>
      <c r="U44" s="53">
        <f t="shared" si="22"/>
        <v>0</v>
      </c>
      <c r="V44" s="53">
        <f t="shared" si="22"/>
        <v>0</v>
      </c>
      <c r="W44" s="53">
        <f t="shared" si="22"/>
        <v>0</v>
      </c>
      <c r="X44" s="53">
        <f t="shared" si="22"/>
        <v>0</v>
      </c>
      <c r="Y44" s="53">
        <f t="shared" si="22"/>
        <v>0</v>
      </c>
      <c r="Z44" s="53">
        <f t="shared" si="22"/>
        <v>0</v>
      </c>
      <c r="AA44" s="53">
        <f t="shared" ref="AA44:BD44" si="23">AA20-AA40</f>
        <v>0</v>
      </c>
      <c r="AB44" s="53">
        <f t="shared" si="23"/>
        <v>0</v>
      </c>
      <c r="AC44" s="53">
        <f t="shared" si="23"/>
        <v>0</v>
      </c>
      <c r="AD44" s="53">
        <f t="shared" si="23"/>
        <v>0</v>
      </c>
      <c r="AE44" s="53">
        <f t="shared" si="23"/>
        <v>0</v>
      </c>
      <c r="AF44" s="53">
        <f t="shared" si="23"/>
        <v>0</v>
      </c>
      <c r="AG44" s="53">
        <f t="shared" si="23"/>
        <v>0</v>
      </c>
      <c r="AH44" s="53">
        <f t="shared" si="23"/>
        <v>0</v>
      </c>
      <c r="AI44" s="53">
        <f t="shared" si="23"/>
        <v>0</v>
      </c>
      <c r="AJ44" s="53">
        <f t="shared" si="23"/>
        <v>0</v>
      </c>
      <c r="AK44" s="53">
        <f t="shared" si="23"/>
        <v>0</v>
      </c>
      <c r="AL44" s="53">
        <f t="shared" si="23"/>
        <v>0</v>
      </c>
      <c r="AM44" s="53">
        <f t="shared" si="23"/>
        <v>0</v>
      </c>
      <c r="AN44" s="53">
        <f t="shared" si="23"/>
        <v>0</v>
      </c>
      <c r="AO44" s="53">
        <f t="shared" si="23"/>
        <v>0</v>
      </c>
      <c r="AP44" s="53">
        <f t="shared" si="23"/>
        <v>0</v>
      </c>
      <c r="AQ44" s="53">
        <f t="shared" si="23"/>
        <v>0</v>
      </c>
      <c r="AR44" s="53">
        <f t="shared" si="23"/>
        <v>0</v>
      </c>
      <c r="AS44" s="53">
        <f t="shared" si="23"/>
        <v>0</v>
      </c>
      <c r="AT44" s="53">
        <f t="shared" si="23"/>
        <v>0</v>
      </c>
      <c r="AU44" s="53">
        <f t="shared" si="23"/>
        <v>0</v>
      </c>
      <c r="AV44" s="53">
        <f t="shared" si="23"/>
        <v>0</v>
      </c>
      <c r="AW44" s="53">
        <f t="shared" si="23"/>
        <v>0</v>
      </c>
      <c r="AX44" s="53">
        <f t="shared" si="23"/>
        <v>0</v>
      </c>
      <c r="AY44" s="53">
        <f t="shared" si="23"/>
        <v>0</v>
      </c>
      <c r="AZ44" s="53">
        <f t="shared" si="23"/>
        <v>0</v>
      </c>
      <c r="BA44" s="53">
        <f t="shared" si="23"/>
        <v>0</v>
      </c>
      <c r="BB44" s="53">
        <f t="shared" si="23"/>
        <v>0</v>
      </c>
      <c r="BC44" s="53">
        <f t="shared" si="23"/>
        <v>0</v>
      </c>
      <c r="BD44" s="53">
        <f t="shared" si="23"/>
        <v>0</v>
      </c>
      <c r="BE44" s="53">
        <f t="shared" si="22"/>
        <v>0</v>
      </c>
    </row>
    <row r="45" spans="2:57" ht="15" customHeight="1" x14ac:dyDescent="0.35">
      <c r="B45" s="38">
        <v>22</v>
      </c>
      <c r="C45" s="59" t="s">
        <v>950</v>
      </c>
      <c r="D45" s="60">
        <f>Projeto!$K$84</f>
        <v>1798.33</v>
      </c>
      <c r="E45" s="478" t="s">
        <v>33</v>
      </c>
      <c r="F45" s="47" t="s">
        <v>402</v>
      </c>
      <c r="G45" s="178">
        <f t="shared" ref="G45:H45" si="24">IF(G20=0,0,G44/G20)</f>
        <v>0</v>
      </c>
      <c r="H45" s="578">
        <f t="shared" si="24"/>
        <v>0</v>
      </c>
      <c r="I45" s="578">
        <f t="shared" ref="I45:BE45" si="25">IF(I20=0,0,I44/I20)</f>
        <v>0</v>
      </c>
      <c r="J45" s="578">
        <f t="shared" si="25"/>
        <v>0</v>
      </c>
      <c r="K45" s="578">
        <f t="shared" si="25"/>
        <v>0</v>
      </c>
      <c r="L45" s="578">
        <f t="shared" si="25"/>
        <v>0</v>
      </c>
      <c r="M45" s="578">
        <f t="shared" si="25"/>
        <v>0</v>
      </c>
      <c r="N45" s="578">
        <f t="shared" si="25"/>
        <v>0</v>
      </c>
      <c r="O45" s="578">
        <f t="shared" si="25"/>
        <v>0</v>
      </c>
      <c r="P45" s="578">
        <f t="shared" si="25"/>
        <v>0</v>
      </c>
      <c r="Q45" s="578">
        <f t="shared" si="25"/>
        <v>0</v>
      </c>
      <c r="R45" s="578">
        <f t="shared" si="25"/>
        <v>0</v>
      </c>
      <c r="S45" s="578">
        <f t="shared" si="25"/>
        <v>0</v>
      </c>
      <c r="T45" s="578">
        <f t="shared" si="25"/>
        <v>0</v>
      </c>
      <c r="U45" s="578">
        <f t="shared" si="25"/>
        <v>0</v>
      </c>
      <c r="V45" s="578">
        <f t="shared" si="25"/>
        <v>0</v>
      </c>
      <c r="W45" s="578">
        <f t="shared" si="25"/>
        <v>0</v>
      </c>
      <c r="X45" s="578">
        <f t="shared" si="25"/>
        <v>0</v>
      </c>
      <c r="Y45" s="578">
        <f t="shared" si="25"/>
        <v>0</v>
      </c>
      <c r="Z45" s="578">
        <f t="shared" si="25"/>
        <v>0</v>
      </c>
      <c r="AA45" s="578">
        <f t="shared" ref="AA45:BD45" si="26">IF(AA20=0,0,AA44/AA20)</f>
        <v>0</v>
      </c>
      <c r="AB45" s="578">
        <f t="shared" si="26"/>
        <v>0</v>
      </c>
      <c r="AC45" s="578">
        <f t="shared" si="26"/>
        <v>0</v>
      </c>
      <c r="AD45" s="578">
        <f t="shared" si="26"/>
        <v>0</v>
      </c>
      <c r="AE45" s="578">
        <f t="shared" si="26"/>
        <v>0</v>
      </c>
      <c r="AF45" s="578">
        <f t="shared" si="26"/>
        <v>0</v>
      </c>
      <c r="AG45" s="578">
        <f t="shared" si="26"/>
        <v>0</v>
      </c>
      <c r="AH45" s="578">
        <f t="shared" si="26"/>
        <v>0</v>
      </c>
      <c r="AI45" s="578">
        <f t="shared" si="26"/>
        <v>0</v>
      </c>
      <c r="AJ45" s="578">
        <f t="shared" si="26"/>
        <v>0</v>
      </c>
      <c r="AK45" s="578">
        <f t="shared" si="26"/>
        <v>0</v>
      </c>
      <c r="AL45" s="578">
        <f t="shared" si="26"/>
        <v>0</v>
      </c>
      <c r="AM45" s="578">
        <f t="shared" si="26"/>
        <v>0</v>
      </c>
      <c r="AN45" s="578">
        <f t="shared" si="26"/>
        <v>0</v>
      </c>
      <c r="AO45" s="578">
        <f t="shared" si="26"/>
        <v>0</v>
      </c>
      <c r="AP45" s="578">
        <f t="shared" si="26"/>
        <v>0</v>
      </c>
      <c r="AQ45" s="578">
        <f t="shared" si="26"/>
        <v>0</v>
      </c>
      <c r="AR45" s="578">
        <f t="shared" si="26"/>
        <v>0</v>
      </c>
      <c r="AS45" s="578">
        <f t="shared" si="26"/>
        <v>0</v>
      </c>
      <c r="AT45" s="578">
        <f t="shared" si="26"/>
        <v>0</v>
      </c>
      <c r="AU45" s="578">
        <f t="shared" si="26"/>
        <v>0</v>
      </c>
      <c r="AV45" s="578">
        <f t="shared" si="26"/>
        <v>0</v>
      </c>
      <c r="AW45" s="578">
        <f t="shared" si="26"/>
        <v>0</v>
      </c>
      <c r="AX45" s="578">
        <f t="shared" si="26"/>
        <v>0</v>
      </c>
      <c r="AY45" s="578">
        <f t="shared" si="26"/>
        <v>0</v>
      </c>
      <c r="AZ45" s="578">
        <f t="shared" si="26"/>
        <v>0</v>
      </c>
      <c r="BA45" s="578">
        <f t="shared" si="26"/>
        <v>0</v>
      </c>
      <c r="BB45" s="578">
        <f t="shared" si="26"/>
        <v>0</v>
      </c>
      <c r="BC45" s="578">
        <f t="shared" si="26"/>
        <v>0</v>
      </c>
      <c r="BD45" s="578">
        <f t="shared" si="26"/>
        <v>0</v>
      </c>
      <c r="BE45" s="578">
        <f t="shared" si="25"/>
        <v>0</v>
      </c>
    </row>
    <row r="46" spans="2:57" ht="15" customHeight="1" x14ac:dyDescent="0.35">
      <c r="B46" s="38">
        <v>23</v>
      </c>
      <c r="C46" s="58" t="s">
        <v>34</v>
      </c>
      <c r="D46" s="58"/>
      <c r="E46" s="477" t="s">
        <v>0</v>
      </c>
      <c r="F46" s="47" t="s">
        <v>403</v>
      </c>
      <c r="G46" s="577">
        <f>SUM(H46:BE46)</f>
        <v>0</v>
      </c>
      <c r="H46" s="53">
        <f>H19-H39</f>
        <v>0</v>
      </c>
      <c r="I46" s="53">
        <f t="shared" ref="I46:BE46" si="27">I19-I39</f>
        <v>0</v>
      </c>
      <c r="J46" s="53">
        <f t="shared" si="27"/>
        <v>0</v>
      </c>
      <c r="K46" s="53">
        <f t="shared" si="27"/>
        <v>0</v>
      </c>
      <c r="L46" s="53">
        <f t="shared" si="27"/>
        <v>0</v>
      </c>
      <c r="M46" s="53">
        <f t="shared" si="27"/>
        <v>0</v>
      </c>
      <c r="N46" s="53">
        <f t="shared" si="27"/>
        <v>0</v>
      </c>
      <c r="O46" s="53">
        <f t="shared" si="27"/>
        <v>0</v>
      </c>
      <c r="P46" s="53">
        <f t="shared" si="27"/>
        <v>0</v>
      </c>
      <c r="Q46" s="53">
        <f t="shared" si="27"/>
        <v>0</v>
      </c>
      <c r="R46" s="53">
        <f t="shared" si="27"/>
        <v>0</v>
      </c>
      <c r="S46" s="53">
        <f t="shared" si="27"/>
        <v>0</v>
      </c>
      <c r="T46" s="53">
        <f t="shared" si="27"/>
        <v>0</v>
      </c>
      <c r="U46" s="53">
        <f t="shared" si="27"/>
        <v>0</v>
      </c>
      <c r="V46" s="53">
        <f t="shared" si="27"/>
        <v>0</v>
      </c>
      <c r="W46" s="53">
        <f t="shared" si="27"/>
        <v>0</v>
      </c>
      <c r="X46" s="53">
        <f t="shared" si="27"/>
        <v>0</v>
      </c>
      <c r="Y46" s="53">
        <f t="shared" si="27"/>
        <v>0</v>
      </c>
      <c r="Z46" s="53">
        <f t="shared" si="27"/>
        <v>0</v>
      </c>
      <c r="AA46" s="53">
        <f t="shared" ref="AA46:BD46" si="28">AA19-AA39</f>
        <v>0</v>
      </c>
      <c r="AB46" s="53">
        <f t="shared" si="28"/>
        <v>0</v>
      </c>
      <c r="AC46" s="53">
        <f t="shared" si="28"/>
        <v>0</v>
      </c>
      <c r="AD46" s="53">
        <f t="shared" si="28"/>
        <v>0</v>
      </c>
      <c r="AE46" s="53">
        <f t="shared" si="28"/>
        <v>0</v>
      </c>
      <c r="AF46" s="53">
        <f t="shared" si="28"/>
        <v>0</v>
      </c>
      <c r="AG46" s="53">
        <f t="shared" si="28"/>
        <v>0</v>
      </c>
      <c r="AH46" s="53">
        <f t="shared" si="28"/>
        <v>0</v>
      </c>
      <c r="AI46" s="53">
        <f t="shared" si="28"/>
        <v>0</v>
      </c>
      <c r="AJ46" s="53">
        <f t="shared" si="28"/>
        <v>0</v>
      </c>
      <c r="AK46" s="53">
        <f t="shared" si="28"/>
        <v>0</v>
      </c>
      <c r="AL46" s="53">
        <f t="shared" si="28"/>
        <v>0</v>
      </c>
      <c r="AM46" s="53">
        <f t="shared" si="28"/>
        <v>0</v>
      </c>
      <c r="AN46" s="53">
        <f t="shared" si="28"/>
        <v>0</v>
      </c>
      <c r="AO46" s="53">
        <f t="shared" si="28"/>
        <v>0</v>
      </c>
      <c r="AP46" s="53">
        <f t="shared" si="28"/>
        <v>0</v>
      </c>
      <c r="AQ46" s="53">
        <f t="shared" si="28"/>
        <v>0</v>
      </c>
      <c r="AR46" s="53">
        <f t="shared" si="28"/>
        <v>0</v>
      </c>
      <c r="AS46" s="53">
        <f t="shared" si="28"/>
        <v>0</v>
      </c>
      <c r="AT46" s="53">
        <f t="shared" si="28"/>
        <v>0</v>
      </c>
      <c r="AU46" s="53">
        <f t="shared" si="28"/>
        <v>0</v>
      </c>
      <c r="AV46" s="53">
        <f t="shared" si="28"/>
        <v>0</v>
      </c>
      <c r="AW46" s="53">
        <f t="shared" si="28"/>
        <v>0</v>
      </c>
      <c r="AX46" s="53">
        <f t="shared" si="28"/>
        <v>0</v>
      </c>
      <c r="AY46" s="53">
        <f t="shared" si="28"/>
        <v>0</v>
      </c>
      <c r="AZ46" s="53">
        <f t="shared" si="28"/>
        <v>0</v>
      </c>
      <c r="BA46" s="53">
        <f t="shared" si="28"/>
        <v>0</v>
      </c>
      <c r="BB46" s="53">
        <f t="shared" si="28"/>
        <v>0</v>
      </c>
      <c r="BC46" s="53">
        <f t="shared" si="28"/>
        <v>0</v>
      </c>
      <c r="BD46" s="53">
        <f t="shared" si="28"/>
        <v>0</v>
      </c>
      <c r="BE46" s="53">
        <f t="shared" si="27"/>
        <v>0</v>
      </c>
    </row>
    <row r="47" spans="2:57" ht="15" customHeight="1" x14ac:dyDescent="0.35">
      <c r="B47" s="38">
        <v>24</v>
      </c>
      <c r="C47" s="59" t="s">
        <v>949</v>
      </c>
      <c r="D47" s="60">
        <f>Projeto!$K$83</f>
        <v>540.4</v>
      </c>
      <c r="E47" s="478" t="s">
        <v>33</v>
      </c>
      <c r="F47" s="47" t="s">
        <v>404</v>
      </c>
      <c r="G47" s="178">
        <f t="shared" ref="G47:H47" si="29">IF(G19=0,0,G46/G19)</f>
        <v>0</v>
      </c>
      <c r="H47" s="578">
        <f t="shared" si="29"/>
        <v>0</v>
      </c>
      <c r="I47" s="578">
        <f t="shared" ref="I47:BE47" si="30">IF(I19=0,0,I46/I19)</f>
        <v>0</v>
      </c>
      <c r="J47" s="578">
        <f t="shared" si="30"/>
        <v>0</v>
      </c>
      <c r="K47" s="578">
        <f t="shared" si="30"/>
        <v>0</v>
      </c>
      <c r="L47" s="578">
        <f t="shared" si="30"/>
        <v>0</v>
      </c>
      <c r="M47" s="578">
        <f t="shared" si="30"/>
        <v>0</v>
      </c>
      <c r="N47" s="578">
        <f t="shared" si="30"/>
        <v>0</v>
      </c>
      <c r="O47" s="578">
        <f t="shared" si="30"/>
        <v>0</v>
      </c>
      <c r="P47" s="578">
        <f t="shared" si="30"/>
        <v>0</v>
      </c>
      <c r="Q47" s="578">
        <f t="shared" si="30"/>
        <v>0</v>
      </c>
      <c r="R47" s="578">
        <f t="shared" si="30"/>
        <v>0</v>
      </c>
      <c r="S47" s="578">
        <f t="shared" si="30"/>
        <v>0</v>
      </c>
      <c r="T47" s="578">
        <f t="shared" si="30"/>
        <v>0</v>
      </c>
      <c r="U47" s="578">
        <f t="shared" si="30"/>
        <v>0</v>
      </c>
      <c r="V47" s="578">
        <f t="shared" si="30"/>
        <v>0</v>
      </c>
      <c r="W47" s="578">
        <f t="shared" si="30"/>
        <v>0</v>
      </c>
      <c r="X47" s="578">
        <f t="shared" si="30"/>
        <v>0</v>
      </c>
      <c r="Y47" s="578">
        <f t="shared" si="30"/>
        <v>0</v>
      </c>
      <c r="Z47" s="578">
        <f t="shared" si="30"/>
        <v>0</v>
      </c>
      <c r="AA47" s="578">
        <f t="shared" ref="AA47:BD47" si="31">IF(AA19=0,0,AA46/AA19)</f>
        <v>0</v>
      </c>
      <c r="AB47" s="578">
        <f t="shared" si="31"/>
        <v>0</v>
      </c>
      <c r="AC47" s="578">
        <f t="shared" si="31"/>
        <v>0</v>
      </c>
      <c r="AD47" s="578">
        <f t="shared" si="31"/>
        <v>0</v>
      </c>
      <c r="AE47" s="578">
        <f t="shared" si="31"/>
        <v>0</v>
      </c>
      <c r="AF47" s="578">
        <f t="shared" si="31"/>
        <v>0</v>
      </c>
      <c r="AG47" s="578">
        <f t="shared" si="31"/>
        <v>0</v>
      </c>
      <c r="AH47" s="578">
        <f t="shared" si="31"/>
        <v>0</v>
      </c>
      <c r="AI47" s="578">
        <f t="shared" si="31"/>
        <v>0</v>
      </c>
      <c r="AJ47" s="578">
        <f t="shared" si="31"/>
        <v>0</v>
      </c>
      <c r="AK47" s="578">
        <f t="shared" si="31"/>
        <v>0</v>
      </c>
      <c r="AL47" s="578">
        <f t="shared" si="31"/>
        <v>0</v>
      </c>
      <c r="AM47" s="578">
        <f t="shared" si="31"/>
        <v>0</v>
      </c>
      <c r="AN47" s="578">
        <f t="shared" si="31"/>
        <v>0</v>
      </c>
      <c r="AO47" s="578">
        <f t="shared" si="31"/>
        <v>0</v>
      </c>
      <c r="AP47" s="578">
        <f t="shared" si="31"/>
        <v>0</v>
      </c>
      <c r="AQ47" s="578">
        <f t="shared" si="31"/>
        <v>0</v>
      </c>
      <c r="AR47" s="578">
        <f t="shared" si="31"/>
        <v>0</v>
      </c>
      <c r="AS47" s="578">
        <f t="shared" si="31"/>
        <v>0</v>
      </c>
      <c r="AT47" s="578">
        <f t="shared" si="31"/>
        <v>0</v>
      </c>
      <c r="AU47" s="578">
        <f t="shared" si="31"/>
        <v>0</v>
      </c>
      <c r="AV47" s="578">
        <f t="shared" si="31"/>
        <v>0</v>
      </c>
      <c r="AW47" s="578">
        <f t="shared" si="31"/>
        <v>0</v>
      </c>
      <c r="AX47" s="578">
        <f t="shared" si="31"/>
        <v>0</v>
      </c>
      <c r="AY47" s="578">
        <f t="shared" si="31"/>
        <v>0</v>
      </c>
      <c r="AZ47" s="578">
        <f t="shared" si="31"/>
        <v>0</v>
      </c>
      <c r="BA47" s="578">
        <f t="shared" si="31"/>
        <v>0</v>
      </c>
      <c r="BB47" s="578">
        <f t="shared" si="31"/>
        <v>0</v>
      </c>
      <c r="BC47" s="578">
        <f t="shared" si="31"/>
        <v>0</v>
      </c>
      <c r="BD47" s="578">
        <f t="shared" si="31"/>
        <v>0</v>
      </c>
      <c r="BE47" s="578">
        <f t="shared" si="30"/>
        <v>0</v>
      </c>
    </row>
    <row r="48" spans="2:57" ht="15" customHeight="1" x14ac:dyDescent="0.35">
      <c r="B48" s="61"/>
      <c r="C48" s="62" t="s">
        <v>420</v>
      </c>
      <c r="D48" s="62"/>
      <c r="E48" s="132" t="s">
        <v>85</v>
      </c>
      <c r="F48" s="63" t="s">
        <v>419</v>
      </c>
      <c r="G48" s="579">
        <f>SUM(H48:BE48)</f>
        <v>0</v>
      </c>
      <c r="H48" s="580">
        <f>H44*$D$45+H46*$D$47</f>
        <v>0</v>
      </c>
      <c r="I48" s="580">
        <f t="shared" ref="I48:BE48" si="32">I44*$D$45+I46*$D$47</f>
        <v>0</v>
      </c>
      <c r="J48" s="580">
        <f t="shared" si="32"/>
        <v>0</v>
      </c>
      <c r="K48" s="580">
        <f t="shared" si="32"/>
        <v>0</v>
      </c>
      <c r="L48" s="580">
        <f t="shared" si="32"/>
        <v>0</v>
      </c>
      <c r="M48" s="580">
        <f t="shared" si="32"/>
        <v>0</v>
      </c>
      <c r="N48" s="580">
        <f t="shared" si="32"/>
        <v>0</v>
      </c>
      <c r="O48" s="580">
        <f t="shared" si="32"/>
        <v>0</v>
      </c>
      <c r="P48" s="580">
        <f t="shared" si="32"/>
        <v>0</v>
      </c>
      <c r="Q48" s="580">
        <f t="shared" si="32"/>
        <v>0</v>
      </c>
      <c r="R48" s="580">
        <f t="shared" si="32"/>
        <v>0</v>
      </c>
      <c r="S48" s="580">
        <f t="shared" si="32"/>
        <v>0</v>
      </c>
      <c r="T48" s="580">
        <f t="shared" si="32"/>
        <v>0</v>
      </c>
      <c r="U48" s="580">
        <f t="shared" si="32"/>
        <v>0</v>
      </c>
      <c r="V48" s="580">
        <f t="shared" si="32"/>
        <v>0</v>
      </c>
      <c r="W48" s="580">
        <f t="shared" si="32"/>
        <v>0</v>
      </c>
      <c r="X48" s="580">
        <f t="shared" si="32"/>
        <v>0</v>
      </c>
      <c r="Y48" s="580">
        <f t="shared" si="32"/>
        <v>0</v>
      </c>
      <c r="Z48" s="580">
        <f t="shared" si="32"/>
        <v>0</v>
      </c>
      <c r="AA48" s="580">
        <f t="shared" ref="AA48:BD48" si="33">AA44*$D$45+AA46*$D$47</f>
        <v>0</v>
      </c>
      <c r="AB48" s="580">
        <f t="shared" si="33"/>
        <v>0</v>
      </c>
      <c r="AC48" s="580">
        <f t="shared" si="33"/>
        <v>0</v>
      </c>
      <c r="AD48" s="580">
        <f t="shared" si="33"/>
        <v>0</v>
      </c>
      <c r="AE48" s="580">
        <f t="shared" si="33"/>
        <v>0</v>
      </c>
      <c r="AF48" s="580">
        <f t="shared" si="33"/>
        <v>0</v>
      </c>
      <c r="AG48" s="580">
        <f t="shared" si="33"/>
        <v>0</v>
      </c>
      <c r="AH48" s="580">
        <f t="shared" si="33"/>
        <v>0</v>
      </c>
      <c r="AI48" s="580">
        <f t="shared" si="33"/>
        <v>0</v>
      </c>
      <c r="AJ48" s="580">
        <f t="shared" si="33"/>
        <v>0</v>
      </c>
      <c r="AK48" s="580">
        <f t="shared" si="33"/>
        <v>0</v>
      </c>
      <c r="AL48" s="580">
        <f t="shared" si="33"/>
        <v>0</v>
      </c>
      <c r="AM48" s="580">
        <f t="shared" si="33"/>
        <v>0</v>
      </c>
      <c r="AN48" s="580">
        <f t="shared" si="33"/>
        <v>0</v>
      </c>
      <c r="AO48" s="580">
        <f t="shared" si="33"/>
        <v>0</v>
      </c>
      <c r="AP48" s="580">
        <f t="shared" si="33"/>
        <v>0</v>
      </c>
      <c r="AQ48" s="580">
        <f t="shared" si="33"/>
        <v>0</v>
      </c>
      <c r="AR48" s="580">
        <f t="shared" si="33"/>
        <v>0</v>
      </c>
      <c r="AS48" s="580">
        <f t="shared" si="33"/>
        <v>0</v>
      </c>
      <c r="AT48" s="580">
        <f t="shared" si="33"/>
        <v>0</v>
      </c>
      <c r="AU48" s="580">
        <f t="shared" si="33"/>
        <v>0</v>
      </c>
      <c r="AV48" s="580">
        <f t="shared" si="33"/>
        <v>0</v>
      </c>
      <c r="AW48" s="580">
        <f t="shared" si="33"/>
        <v>0</v>
      </c>
      <c r="AX48" s="580">
        <f t="shared" si="33"/>
        <v>0</v>
      </c>
      <c r="AY48" s="580">
        <f t="shared" si="33"/>
        <v>0</v>
      </c>
      <c r="AZ48" s="580">
        <f t="shared" si="33"/>
        <v>0</v>
      </c>
      <c r="BA48" s="580">
        <f t="shared" si="33"/>
        <v>0</v>
      </c>
      <c r="BB48" s="580">
        <f t="shared" si="33"/>
        <v>0</v>
      </c>
      <c r="BC48" s="580">
        <f t="shared" si="33"/>
        <v>0</v>
      </c>
      <c r="BD48" s="580">
        <f t="shared" si="33"/>
        <v>0</v>
      </c>
      <c r="BE48" s="580">
        <f t="shared" si="32"/>
        <v>0</v>
      </c>
    </row>
    <row r="50" spans="6:29" ht="15" customHeight="1" x14ac:dyDescent="0.45">
      <c r="F50" s="493" t="s">
        <v>724</v>
      </c>
      <c r="G50" s="31">
        <f>RCB!$G$8</f>
        <v>0</v>
      </c>
      <c r="I50" s="3"/>
      <c r="J50" s="3"/>
      <c r="K50" s="137"/>
      <c r="AA50" s="3"/>
      <c r="AB50" s="3"/>
      <c r="AC50" s="137"/>
    </row>
    <row r="51" spans="6:29" ht="15" customHeight="1" x14ac:dyDescent="0.45">
      <c r="F51" s="493" t="s">
        <v>800</v>
      </c>
      <c r="G51" s="31">
        <f>RCB!$H$7</f>
        <v>0</v>
      </c>
      <c r="I51" s="3"/>
      <c r="J51" s="3"/>
      <c r="K51" s="137"/>
      <c r="AA51" s="3"/>
      <c r="AB51" s="3"/>
      <c r="AC51" s="137"/>
    </row>
    <row r="53" spans="6:29" ht="15" customHeight="1" x14ac:dyDescent="0.35">
      <c r="H53" s="64"/>
      <c r="I53" s="64"/>
      <c r="AA53" s="64"/>
    </row>
  </sheetData>
  <conditionalFormatting sqref="H12:BE12 H32:BE32">
    <cfRule type="expression" dxfId="129" priority="43">
      <formula>OR(H12&gt;365,H12&lt;0)</formula>
    </cfRule>
  </conditionalFormatting>
  <conditionalFormatting sqref="H13:BE13 H33:BE33">
    <cfRule type="expression" dxfId="128" priority="42">
      <formula>OR(H13&gt;8760,H13&lt;0)</formula>
    </cfRule>
  </conditionalFormatting>
  <conditionalFormatting sqref="H9:BE9 H18:BE18 H29:BE29 H38:BE38">
    <cfRule type="expression" dxfId="127" priority="41">
      <formula>OR(H9&gt;1,H9&lt;0)</formula>
    </cfRule>
  </conditionalFormatting>
  <conditionalFormatting sqref="G44:G48 G4:G13 G24:G33 G17:G20 G37:G40">
    <cfRule type="expression" dxfId="126" priority="40">
      <formula>G4="ERRO"</formula>
    </cfRule>
  </conditionalFormatting>
  <conditionalFormatting sqref="H15:BE15">
    <cfRule type="expression" dxfId="125" priority="28">
      <formula>OR(H15&gt;22,H15&lt;0)</formula>
    </cfRule>
  </conditionalFormatting>
  <conditionalFormatting sqref="H16:BE16">
    <cfRule type="expression" dxfId="124" priority="27">
      <formula>OR(H16&gt;12,H16&lt;0)</formula>
    </cfRule>
  </conditionalFormatting>
  <conditionalFormatting sqref="H14:BE14">
    <cfRule type="expression" dxfId="123" priority="11">
      <formula>OR(H14&gt;3,H14&lt;0)</formula>
    </cfRule>
  </conditionalFormatting>
  <conditionalFormatting sqref="H11:BE11">
    <cfRule type="expression" dxfId="122" priority="10">
      <formula>OR(H11&gt;3,H11&lt;0)</formula>
    </cfRule>
  </conditionalFormatting>
  <conditionalFormatting sqref="H31:BE31">
    <cfRule type="expression" dxfId="121" priority="9">
      <formula>OR(H31&gt;3,H31&lt;0)</formula>
    </cfRule>
  </conditionalFormatting>
  <conditionalFormatting sqref="H35:BE35">
    <cfRule type="expression" dxfId="120" priority="7">
      <formula>OR(H35&gt;22,H35&lt;0)</formula>
    </cfRule>
  </conditionalFormatting>
  <conditionalFormatting sqref="H36:BE36">
    <cfRule type="expression" dxfId="119" priority="6">
      <formula>OR(H36&gt;12,H36&lt;0)</formula>
    </cfRule>
  </conditionalFormatting>
  <conditionalFormatting sqref="H34:BE34">
    <cfRule type="expression" dxfId="118" priority="5">
      <formula>OR(H34&gt;3,H34&lt;0)</formula>
    </cfRule>
  </conditionalFormatting>
  <conditionalFormatting sqref="G14:G16">
    <cfRule type="expression" dxfId="117" priority="4">
      <formula>G14="ERRO"</formula>
    </cfRule>
  </conditionalFormatting>
  <conditionalFormatting sqref="G14:G16">
    <cfRule type="expression" dxfId="116" priority="3">
      <formula>AND(G14&lt;&gt;"",G14&lt;&gt;"ERRO")</formula>
    </cfRule>
  </conditionalFormatting>
  <conditionalFormatting sqref="G34:G36">
    <cfRule type="expression" dxfId="115" priority="2">
      <formula>G34="ERRO"</formula>
    </cfRule>
  </conditionalFormatting>
  <conditionalFormatting sqref="G34:G36">
    <cfRule type="expression" dxfId="114" priority="1">
      <formula>AND(G34&lt;&gt;"",G34&lt;&gt;"ERRO")</formula>
    </cfRule>
  </conditionalFormatting>
  <pageMargins left="0.59055118110236227" right="0.59055118110236227" top="1.1023622047244095" bottom="0.47244094488188981" header="0.19685039370078741" footer="0.19685039370078741"/>
  <pageSetup paperSize="9" scale="66" fitToWidth="0" orientation="landscape" r:id="rId1"/>
  <headerFooter scaleWithDoc="0" alignWithMargins="0">
    <oddFooter>&amp;L&amp;F / &amp;A&amp;R&amp;P</oddFooter>
  </headerFooter>
  <ignoredErrors>
    <ignoredError sqref="BE1:XFD2 A12:F12 BE21:XFD22 BE52:XFD52 H50:H51 BE50:XFD51 BE53:XFD1048576 A52:F52 A50:D51 BF8:XFD8 A5:F5 A7:G7 BF7:XFD7 BF5:XFD5 A6:F6 BF6:XFD6 BF27:XFD28 H26 BF26:XFD26 A9:A10 C9:F10 A11 C11:F11 A15:F17 A13 C13:F13 A14 C14:F14 A19:F28 A18 C18:F18 A32:F32 A29 C29:F29 A30 C30:F30 A31 C31:F31 A35:F37 A33 C33:F33 A39:F44 A38 C38:F38 A34 C34:F34 BF9:XFD9 BE41:XFD42 BF29:XFD29 A48:F49 A47:B47 D47:F47 A46:F46 A45:B45 D45:F45 H30 H27:H28 A8:H8 A53:Z1048576 L50:Z51 H52:Z52 H10 A1:Z2 BF4:XFD4 BF3:XFD3 A4:H4 A3:J3 H24:H25 BF24:XFD25 BF23:XFD23 BE44:XFD49 BF43:XFD43 H44:Z49 H21:Z22 BF10:XFD20 H17:H20 H41:Z42 BF30:XFD40 H37:H40" unlockedFormula="1"/>
    <ignoredError sqref="G10:G12 G27:G28 G17 G37 G19:G24 G39:G52 G30:G32" formula="1" unlockedFormula="1"/>
    <ignoredError sqref="G6 G26 G18 G38 G9 G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1" id="{91F4E948-D730-4800-AC2C-00A7ADC6AD06}">
            <xm:f>AND(G50&lt;=Projeto!$K$55,G50&gt;0)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2" id="{349B5FEF-CA33-4C1A-83C3-9DD84BDEE79F}">
            <xm:f>OR(G50&gt;Projeto!$K$55,G50&lt;0)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G50:G51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Apoio!$CQ$4:$CQ$100</xm:f>
          </x14:formula1>
          <xm:sqref>H11:BE11</xm:sqref>
        </x14:dataValidation>
        <x14:dataValidation type="list" allowBlank="1" showInputMessage="1" showErrorMessage="1">
          <x14:formula1>
            <xm:f>Apoio!$CQ$4:$CQ$16</xm:f>
          </x14:formula1>
          <xm:sqref>H14:BE14</xm:sqref>
        </x14:dataValidation>
        <x14:dataValidation type="list" allowBlank="1" showInputMessage="1" showErrorMessage="1">
          <x14:formula1>
            <xm:f>Apoio!$CS$4:$CS$26</xm:f>
          </x14:formula1>
          <xm:sqref>H15:BE15</xm:sqref>
        </x14:dataValidation>
        <x14:dataValidation type="list" allowBlank="1" showInputMessage="1" showErrorMessage="1">
          <x14:formula1>
            <xm:f>Apoio!$CS$4:$CS$16</xm:f>
          </x14:formula1>
          <xm:sqref>H16:BE16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5">
    <tabColor theme="6" tint="0.39997558519241921"/>
    <pageSetUpPr fitToPage="1"/>
  </sheetPr>
  <dimension ref="B2:O169"/>
  <sheetViews>
    <sheetView zoomScaleNormal="100" workbookViewId="0">
      <selection activeCell="F130" sqref="F130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0" t="s">
        <v>413</v>
      </c>
      <c r="C2" s="311"/>
      <c r="D2" s="311"/>
      <c r="E2" s="311"/>
      <c r="F2" s="311"/>
      <c r="G2" s="311"/>
      <c r="H2" s="311"/>
      <c r="I2" s="311"/>
      <c r="J2" s="311"/>
      <c r="K2" s="311"/>
      <c r="L2" s="312"/>
      <c r="M2" s="239"/>
      <c r="N2" s="239"/>
      <c r="O2" s="239"/>
    </row>
    <row r="3" spans="2:15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1"/>
      <c r="K3" s="311"/>
      <c r="L3" s="312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37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si="0"/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0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0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0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0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0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0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0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0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0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0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0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si="0"/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ref="F38:F105" si="1">IF(ISERR(SMALL(G38:L38,1)),0,SMALL(G38:L38,1))</f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1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1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1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1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1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1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1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1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1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1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1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1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1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1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1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1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ref="F55:F56" si="2">IF(ISERR(SMALL(G55:L55,1)),0,SMALL(G55:L55,1))</f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2">
        <v>51</v>
      </c>
      <c r="C56" s="616"/>
      <c r="D56" s="615"/>
      <c r="E56" s="614"/>
      <c r="F56" s="612">
        <f t="shared" si="2"/>
        <v>0</v>
      </c>
      <c r="G56" s="613"/>
      <c r="H56" s="613"/>
      <c r="I56" s="613"/>
      <c r="J56" s="613"/>
      <c r="K56" s="613"/>
      <c r="L56" s="613"/>
    </row>
    <row r="57" spans="2:12" ht="15" customHeight="1" x14ac:dyDescent="0.35">
      <c r="B57" s="422">
        <v>52</v>
      </c>
      <c r="C57" s="616"/>
      <c r="D57" s="615"/>
      <c r="E57" s="614"/>
      <c r="F57" s="612">
        <f t="shared" si="1"/>
        <v>0</v>
      </c>
      <c r="G57" s="613"/>
      <c r="H57" s="613"/>
      <c r="I57" s="613"/>
      <c r="J57" s="613"/>
      <c r="K57" s="613"/>
      <c r="L57" s="613"/>
    </row>
    <row r="58" spans="2:12" ht="15" customHeight="1" x14ac:dyDescent="0.35">
      <c r="B58" s="422">
        <v>53</v>
      </c>
      <c r="C58" s="616"/>
      <c r="D58" s="615"/>
      <c r="E58" s="614"/>
      <c r="F58" s="612">
        <f t="shared" si="1"/>
        <v>0</v>
      </c>
      <c r="G58" s="613"/>
      <c r="H58" s="613"/>
      <c r="I58" s="613"/>
      <c r="J58" s="613"/>
      <c r="K58" s="613"/>
      <c r="L58" s="613"/>
    </row>
    <row r="59" spans="2:12" ht="15" customHeight="1" x14ac:dyDescent="0.35">
      <c r="B59" s="422">
        <v>54</v>
      </c>
      <c r="C59" s="616"/>
      <c r="D59" s="615"/>
      <c r="E59" s="614"/>
      <c r="F59" s="612">
        <f t="shared" si="1"/>
        <v>0</v>
      </c>
      <c r="G59" s="613"/>
      <c r="H59" s="613"/>
      <c r="I59" s="613"/>
      <c r="J59" s="613"/>
      <c r="K59" s="613"/>
      <c r="L59" s="613"/>
    </row>
    <row r="60" spans="2:12" ht="15" customHeight="1" x14ac:dyDescent="0.35">
      <c r="B60" s="422">
        <v>55</v>
      </c>
      <c r="C60" s="616"/>
      <c r="D60" s="615"/>
      <c r="E60" s="614"/>
      <c r="F60" s="612">
        <f t="shared" si="1"/>
        <v>0</v>
      </c>
      <c r="G60" s="613"/>
      <c r="H60" s="613"/>
      <c r="I60" s="613"/>
      <c r="J60" s="613"/>
      <c r="K60" s="613"/>
      <c r="L60" s="613"/>
    </row>
    <row r="61" spans="2:12" ht="15" customHeight="1" x14ac:dyDescent="0.35">
      <c r="B61" s="422">
        <v>56</v>
      </c>
      <c r="C61" s="616"/>
      <c r="D61" s="615"/>
      <c r="E61" s="614"/>
      <c r="F61" s="612">
        <f t="shared" si="1"/>
        <v>0</v>
      </c>
      <c r="G61" s="613"/>
      <c r="H61" s="613"/>
      <c r="I61" s="613"/>
      <c r="J61" s="613"/>
      <c r="K61" s="613"/>
      <c r="L61" s="613"/>
    </row>
    <row r="62" spans="2:12" ht="15" customHeight="1" x14ac:dyDescent="0.35">
      <c r="B62" s="422">
        <v>57</v>
      </c>
      <c r="C62" s="616"/>
      <c r="D62" s="615"/>
      <c r="E62" s="614"/>
      <c r="F62" s="612">
        <f t="shared" si="1"/>
        <v>0</v>
      </c>
      <c r="G62" s="613"/>
      <c r="H62" s="613"/>
      <c r="I62" s="613"/>
      <c r="J62" s="613"/>
      <c r="K62" s="613"/>
      <c r="L62" s="613"/>
    </row>
    <row r="63" spans="2:12" ht="15" customHeight="1" x14ac:dyDescent="0.35">
      <c r="B63" s="422">
        <v>58</v>
      </c>
      <c r="C63" s="616"/>
      <c r="D63" s="615"/>
      <c r="E63" s="614"/>
      <c r="F63" s="612">
        <f t="shared" si="1"/>
        <v>0</v>
      </c>
      <c r="G63" s="613"/>
      <c r="H63" s="613"/>
      <c r="I63" s="613"/>
      <c r="J63" s="613"/>
      <c r="K63" s="613"/>
      <c r="L63" s="613"/>
    </row>
    <row r="64" spans="2:12" ht="15" customHeight="1" x14ac:dyDescent="0.35">
      <c r="B64" s="422">
        <v>59</v>
      </c>
      <c r="C64" s="616"/>
      <c r="D64" s="615"/>
      <c r="E64" s="614"/>
      <c r="F64" s="612">
        <f t="shared" si="1"/>
        <v>0</v>
      </c>
      <c r="G64" s="613"/>
      <c r="H64" s="613"/>
      <c r="I64" s="613"/>
      <c r="J64" s="613"/>
      <c r="K64" s="613"/>
      <c r="L64" s="613"/>
    </row>
    <row r="65" spans="2:12" ht="15" customHeight="1" x14ac:dyDescent="0.35">
      <c r="B65" s="422">
        <v>60</v>
      </c>
      <c r="C65" s="616"/>
      <c r="D65" s="615"/>
      <c r="E65" s="614"/>
      <c r="F65" s="612">
        <f t="shared" si="1"/>
        <v>0</v>
      </c>
      <c r="G65" s="613"/>
      <c r="H65" s="613"/>
      <c r="I65" s="613"/>
      <c r="J65" s="613"/>
      <c r="K65" s="613"/>
      <c r="L65" s="613"/>
    </row>
    <row r="66" spans="2:12" ht="15" customHeight="1" x14ac:dyDescent="0.35">
      <c r="B66" s="422">
        <v>61</v>
      </c>
      <c r="C66" s="616"/>
      <c r="D66" s="615"/>
      <c r="E66" s="614"/>
      <c r="F66" s="612">
        <f t="shared" si="1"/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62</v>
      </c>
      <c r="C67" s="616"/>
      <c r="D67" s="615"/>
      <c r="E67" s="614"/>
      <c r="F67" s="612">
        <f t="shared" si="1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63</v>
      </c>
      <c r="C68" s="616"/>
      <c r="D68" s="615"/>
      <c r="E68" s="614"/>
      <c r="F68" s="612">
        <f t="shared" si="1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64</v>
      </c>
      <c r="C69" s="616"/>
      <c r="D69" s="615"/>
      <c r="E69" s="614"/>
      <c r="F69" s="612">
        <f t="shared" si="1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65</v>
      </c>
      <c r="C70" s="616"/>
      <c r="D70" s="615"/>
      <c r="E70" s="614"/>
      <c r="F70" s="612">
        <f t="shared" si="1"/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66</v>
      </c>
      <c r="C71" s="616"/>
      <c r="D71" s="615"/>
      <c r="E71" s="614"/>
      <c r="F71" s="612">
        <f t="shared" si="1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67</v>
      </c>
      <c r="C72" s="616"/>
      <c r="D72" s="615"/>
      <c r="E72" s="614"/>
      <c r="F72" s="612">
        <f t="shared" si="1"/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68</v>
      </c>
      <c r="C73" s="616"/>
      <c r="D73" s="615"/>
      <c r="E73" s="614"/>
      <c r="F73" s="612">
        <f t="shared" si="1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69</v>
      </c>
      <c r="C74" s="616"/>
      <c r="D74" s="615"/>
      <c r="E74" s="614"/>
      <c r="F74" s="612">
        <f t="shared" si="1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70</v>
      </c>
      <c r="C75" s="616"/>
      <c r="D75" s="615"/>
      <c r="E75" s="614"/>
      <c r="F75" s="612">
        <f t="shared" si="1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2">
        <v>71</v>
      </c>
      <c r="C76" s="616"/>
      <c r="D76" s="615"/>
      <c r="E76" s="614"/>
      <c r="F76" s="612">
        <f t="shared" si="1"/>
        <v>0</v>
      </c>
      <c r="G76" s="613"/>
      <c r="H76" s="613"/>
      <c r="I76" s="613"/>
      <c r="J76" s="613"/>
      <c r="K76" s="613"/>
      <c r="L76" s="613"/>
    </row>
    <row r="77" spans="2:12" ht="15" customHeight="1" x14ac:dyDescent="0.35">
      <c r="B77" s="422">
        <v>72</v>
      </c>
      <c r="C77" s="616"/>
      <c r="D77" s="615"/>
      <c r="E77" s="614"/>
      <c r="F77" s="612">
        <f t="shared" si="1"/>
        <v>0</v>
      </c>
      <c r="G77" s="613"/>
      <c r="H77" s="613"/>
      <c r="I77" s="613"/>
      <c r="J77" s="613"/>
      <c r="K77" s="613"/>
      <c r="L77" s="613"/>
    </row>
    <row r="78" spans="2:12" ht="15" customHeight="1" x14ac:dyDescent="0.35">
      <c r="B78" s="422">
        <v>73</v>
      </c>
      <c r="C78" s="616"/>
      <c r="D78" s="615"/>
      <c r="E78" s="614"/>
      <c r="F78" s="612">
        <f t="shared" si="1"/>
        <v>0</v>
      </c>
      <c r="G78" s="613"/>
      <c r="H78" s="613"/>
      <c r="I78" s="613"/>
      <c r="J78" s="613"/>
      <c r="K78" s="613"/>
      <c r="L78" s="613"/>
    </row>
    <row r="79" spans="2:12" ht="15" customHeight="1" x14ac:dyDescent="0.35">
      <c r="B79" s="422">
        <v>74</v>
      </c>
      <c r="C79" s="616"/>
      <c r="D79" s="615"/>
      <c r="E79" s="614"/>
      <c r="F79" s="612">
        <f t="shared" si="1"/>
        <v>0</v>
      </c>
      <c r="G79" s="613"/>
      <c r="H79" s="613"/>
      <c r="I79" s="613"/>
      <c r="J79" s="613"/>
      <c r="K79" s="613"/>
      <c r="L79" s="613"/>
    </row>
    <row r="80" spans="2:12" ht="15" customHeight="1" x14ac:dyDescent="0.35">
      <c r="B80" s="422">
        <v>75</v>
      </c>
      <c r="C80" s="616"/>
      <c r="D80" s="615"/>
      <c r="E80" s="614"/>
      <c r="F80" s="612">
        <f t="shared" si="1"/>
        <v>0</v>
      </c>
      <c r="G80" s="613"/>
      <c r="H80" s="613"/>
      <c r="I80" s="613"/>
      <c r="J80" s="613"/>
      <c r="K80" s="613"/>
      <c r="L80" s="613"/>
    </row>
    <row r="81" spans="2:12" ht="15" customHeight="1" x14ac:dyDescent="0.35">
      <c r="B81" s="422">
        <v>76</v>
      </c>
      <c r="C81" s="616"/>
      <c r="D81" s="615"/>
      <c r="E81" s="614"/>
      <c r="F81" s="612">
        <f t="shared" si="1"/>
        <v>0</v>
      </c>
      <c r="G81" s="613"/>
      <c r="H81" s="613"/>
      <c r="I81" s="613"/>
      <c r="J81" s="613"/>
      <c r="K81" s="613"/>
      <c r="L81" s="613"/>
    </row>
    <row r="82" spans="2:12" ht="15" customHeight="1" x14ac:dyDescent="0.35">
      <c r="B82" s="422">
        <v>77</v>
      </c>
      <c r="C82" s="616"/>
      <c r="D82" s="615"/>
      <c r="E82" s="614"/>
      <c r="F82" s="612">
        <f t="shared" si="1"/>
        <v>0</v>
      </c>
      <c r="G82" s="613"/>
      <c r="H82" s="613"/>
      <c r="I82" s="613"/>
      <c r="J82" s="613"/>
      <c r="K82" s="613"/>
      <c r="L82" s="613"/>
    </row>
    <row r="83" spans="2:12" ht="15" customHeight="1" x14ac:dyDescent="0.35">
      <c r="B83" s="422">
        <v>78</v>
      </c>
      <c r="C83" s="616"/>
      <c r="D83" s="615"/>
      <c r="E83" s="614"/>
      <c r="F83" s="612">
        <f t="shared" si="1"/>
        <v>0</v>
      </c>
      <c r="G83" s="613"/>
      <c r="H83" s="613"/>
      <c r="I83" s="613"/>
      <c r="J83" s="613"/>
      <c r="K83" s="613"/>
      <c r="L83" s="613"/>
    </row>
    <row r="84" spans="2:12" ht="15" customHeight="1" x14ac:dyDescent="0.35">
      <c r="B84" s="422">
        <v>79</v>
      </c>
      <c r="C84" s="616"/>
      <c r="D84" s="615"/>
      <c r="E84" s="614"/>
      <c r="F84" s="612">
        <f t="shared" si="1"/>
        <v>0</v>
      </c>
      <c r="G84" s="613"/>
      <c r="H84" s="613"/>
      <c r="I84" s="613"/>
      <c r="J84" s="613"/>
      <c r="K84" s="613"/>
      <c r="L84" s="613"/>
    </row>
    <row r="85" spans="2:12" ht="15" customHeight="1" x14ac:dyDescent="0.35">
      <c r="B85" s="422">
        <v>80</v>
      </c>
      <c r="C85" s="616"/>
      <c r="D85" s="615"/>
      <c r="E85" s="614"/>
      <c r="F85" s="612">
        <f t="shared" si="1"/>
        <v>0</v>
      </c>
      <c r="G85" s="613"/>
      <c r="H85" s="613"/>
      <c r="I85" s="613"/>
      <c r="J85" s="613"/>
      <c r="K85" s="613"/>
      <c r="L85" s="613"/>
    </row>
    <row r="86" spans="2:12" ht="15" customHeight="1" x14ac:dyDescent="0.35">
      <c r="B86" s="422">
        <v>81</v>
      </c>
      <c r="C86" s="616"/>
      <c r="D86" s="615"/>
      <c r="E86" s="614"/>
      <c r="F86" s="612">
        <f t="shared" si="1"/>
        <v>0</v>
      </c>
      <c r="G86" s="613"/>
      <c r="H86" s="613"/>
      <c r="I86" s="613"/>
      <c r="J86" s="613"/>
      <c r="K86" s="613"/>
      <c r="L86" s="613"/>
    </row>
    <row r="87" spans="2:12" ht="15" customHeight="1" x14ac:dyDescent="0.35">
      <c r="B87" s="422">
        <v>82</v>
      </c>
      <c r="C87" s="616"/>
      <c r="D87" s="615"/>
      <c r="E87" s="614"/>
      <c r="F87" s="612">
        <f t="shared" si="1"/>
        <v>0</v>
      </c>
      <c r="G87" s="613"/>
      <c r="H87" s="613"/>
      <c r="I87" s="613"/>
      <c r="J87" s="613"/>
      <c r="K87" s="613"/>
      <c r="L87" s="613"/>
    </row>
    <row r="88" spans="2:12" ht="15" customHeight="1" x14ac:dyDescent="0.35">
      <c r="B88" s="422">
        <v>83</v>
      </c>
      <c r="C88" s="616"/>
      <c r="D88" s="615"/>
      <c r="E88" s="614"/>
      <c r="F88" s="612">
        <f t="shared" ref="F88:F104" si="3">IF(ISERR(SMALL(G88:L88,1)),0,SMALL(G88:L88,1))</f>
        <v>0</v>
      </c>
      <c r="G88" s="613"/>
      <c r="H88" s="613"/>
      <c r="I88" s="613"/>
      <c r="J88" s="613"/>
      <c r="K88" s="613"/>
      <c r="L88" s="613"/>
    </row>
    <row r="89" spans="2:12" ht="15" customHeight="1" x14ac:dyDescent="0.35">
      <c r="B89" s="422">
        <v>84</v>
      </c>
      <c r="C89" s="616"/>
      <c r="D89" s="615"/>
      <c r="E89" s="614"/>
      <c r="F89" s="612">
        <f t="shared" si="3"/>
        <v>0</v>
      </c>
      <c r="G89" s="613"/>
      <c r="H89" s="613"/>
      <c r="I89" s="613"/>
      <c r="J89" s="613"/>
      <c r="K89" s="613"/>
      <c r="L89" s="613"/>
    </row>
    <row r="90" spans="2:12" ht="15" customHeight="1" x14ac:dyDescent="0.35">
      <c r="B90" s="422">
        <v>85</v>
      </c>
      <c r="C90" s="616"/>
      <c r="D90" s="615"/>
      <c r="E90" s="614"/>
      <c r="F90" s="612">
        <f t="shared" si="3"/>
        <v>0</v>
      </c>
      <c r="G90" s="613"/>
      <c r="H90" s="613"/>
      <c r="I90" s="613"/>
      <c r="J90" s="613"/>
      <c r="K90" s="613"/>
      <c r="L90" s="613"/>
    </row>
    <row r="91" spans="2:12" ht="15" customHeight="1" x14ac:dyDescent="0.35">
      <c r="B91" s="422">
        <v>86</v>
      </c>
      <c r="C91" s="616"/>
      <c r="D91" s="615"/>
      <c r="E91" s="614"/>
      <c r="F91" s="612">
        <f t="shared" si="3"/>
        <v>0</v>
      </c>
      <c r="G91" s="613"/>
      <c r="H91" s="613"/>
      <c r="I91" s="613"/>
      <c r="J91" s="613"/>
      <c r="K91" s="613"/>
      <c r="L91" s="613"/>
    </row>
    <row r="92" spans="2:12" ht="15" customHeight="1" x14ac:dyDescent="0.35">
      <c r="B92" s="422">
        <v>87</v>
      </c>
      <c r="C92" s="616"/>
      <c r="D92" s="615"/>
      <c r="E92" s="614"/>
      <c r="F92" s="612">
        <f t="shared" si="3"/>
        <v>0</v>
      </c>
      <c r="G92" s="613"/>
      <c r="H92" s="613"/>
      <c r="I92" s="613"/>
      <c r="J92" s="613"/>
      <c r="K92" s="613"/>
      <c r="L92" s="613"/>
    </row>
    <row r="93" spans="2:12" ht="15" customHeight="1" x14ac:dyDescent="0.35">
      <c r="B93" s="422">
        <v>88</v>
      </c>
      <c r="C93" s="616"/>
      <c r="D93" s="615"/>
      <c r="E93" s="614"/>
      <c r="F93" s="612">
        <f t="shared" si="3"/>
        <v>0</v>
      </c>
      <c r="G93" s="613"/>
      <c r="H93" s="613"/>
      <c r="I93" s="613"/>
      <c r="J93" s="613"/>
      <c r="K93" s="613"/>
      <c r="L93" s="613"/>
    </row>
    <row r="94" spans="2:12" ht="15" customHeight="1" x14ac:dyDescent="0.35">
      <c r="B94" s="422">
        <v>89</v>
      </c>
      <c r="C94" s="616"/>
      <c r="D94" s="615"/>
      <c r="E94" s="614"/>
      <c r="F94" s="612">
        <f t="shared" si="3"/>
        <v>0</v>
      </c>
      <c r="G94" s="613"/>
      <c r="H94" s="613"/>
      <c r="I94" s="613"/>
      <c r="J94" s="613"/>
      <c r="K94" s="613"/>
      <c r="L94" s="613"/>
    </row>
    <row r="95" spans="2:12" ht="15" customHeight="1" x14ac:dyDescent="0.35">
      <c r="B95" s="422">
        <v>90</v>
      </c>
      <c r="C95" s="616"/>
      <c r="D95" s="615"/>
      <c r="E95" s="614"/>
      <c r="F95" s="612">
        <f t="shared" si="3"/>
        <v>0</v>
      </c>
      <c r="G95" s="613"/>
      <c r="H95" s="613"/>
      <c r="I95" s="613"/>
      <c r="J95" s="613"/>
      <c r="K95" s="613"/>
      <c r="L95" s="613"/>
    </row>
    <row r="96" spans="2:12" ht="15" customHeight="1" x14ac:dyDescent="0.35">
      <c r="B96" s="422">
        <v>91</v>
      </c>
      <c r="C96" s="616"/>
      <c r="D96" s="615"/>
      <c r="E96" s="614"/>
      <c r="F96" s="612">
        <f t="shared" si="3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2">
        <v>92</v>
      </c>
      <c r="C97" s="616"/>
      <c r="D97" s="615"/>
      <c r="E97" s="614"/>
      <c r="F97" s="612">
        <f t="shared" si="3"/>
        <v>0</v>
      </c>
      <c r="G97" s="613"/>
      <c r="H97" s="613"/>
      <c r="I97" s="613"/>
      <c r="J97" s="613"/>
      <c r="K97" s="613"/>
      <c r="L97" s="613"/>
    </row>
    <row r="98" spans="2:12" ht="15" customHeight="1" x14ac:dyDescent="0.35">
      <c r="B98" s="422">
        <v>93</v>
      </c>
      <c r="C98" s="616"/>
      <c r="D98" s="615"/>
      <c r="E98" s="614"/>
      <c r="F98" s="612">
        <f t="shared" si="3"/>
        <v>0</v>
      </c>
      <c r="G98" s="613"/>
      <c r="H98" s="613"/>
      <c r="I98" s="613"/>
      <c r="J98" s="613"/>
      <c r="K98" s="613"/>
      <c r="L98" s="613"/>
    </row>
    <row r="99" spans="2:12" ht="15" customHeight="1" x14ac:dyDescent="0.35">
      <c r="B99" s="422">
        <v>94</v>
      </c>
      <c r="C99" s="616"/>
      <c r="D99" s="615"/>
      <c r="E99" s="614"/>
      <c r="F99" s="612">
        <f t="shared" si="3"/>
        <v>0</v>
      </c>
      <c r="G99" s="613"/>
      <c r="H99" s="613"/>
      <c r="I99" s="613"/>
      <c r="J99" s="613"/>
      <c r="K99" s="613"/>
      <c r="L99" s="613"/>
    </row>
    <row r="100" spans="2:12" ht="15" customHeight="1" x14ac:dyDescent="0.35">
      <c r="B100" s="422">
        <v>95</v>
      </c>
      <c r="C100" s="616"/>
      <c r="D100" s="615"/>
      <c r="E100" s="614"/>
      <c r="F100" s="612">
        <f t="shared" si="3"/>
        <v>0</v>
      </c>
      <c r="G100" s="613"/>
      <c r="H100" s="613"/>
      <c r="I100" s="613"/>
      <c r="J100" s="613"/>
      <c r="K100" s="613"/>
      <c r="L100" s="613"/>
    </row>
    <row r="101" spans="2:12" ht="15" customHeight="1" x14ac:dyDescent="0.35">
      <c r="B101" s="422">
        <v>96</v>
      </c>
      <c r="C101" s="616"/>
      <c r="D101" s="615"/>
      <c r="E101" s="614"/>
      <c r="F101" s="612">
        <f t="shared" si="3"/>
        <v>0</v>
      </c>
      <c r="G101" s="613"/>
      <c r="H101" s="613"/>
      <c r="I101" s="613"/>
      <c r="J101" s="613"/>
      <c r="K101" s="613"/>
      <c r="L101" s="613"/>
    </row>
    <row r="102" spans="2:12" ht="15" customHeight="1" x14ac:dyDescent="0.35">
      <c r="B102" s="422">
        <v>97</v>
      </c>
      <c r="C102" s="616"/>
      <c r="D102" s="615"/>
      <c r="E102" s="614"/>
      <c r="F102" s="612">
        <f t="shared" si="3"/>
        <v>0</v>
      </c>
      <c r="G102" s="613"/>
      <c r="H102" s="613"/>
      <c r="I102" s="613"/>
      <c r="J102" s="613"/>
      <c r="K102" s="613"/>
      <c r="L102" s="613"/>
    </row>
    <row r="103" spans="2:12" ht="15" customHeight="1" x14ac:dyDescent="0.35">
      <c r="B103" s="422">
        <v>98</v>
      </c>
      <c r="C103" s="616"/>
      <c r="D103" s="615"/>
      <c r="E103" s="614"/>
      <c r="F103" s="612">
        <f t="shared" si="3"/>
        <v>0</v>
      </c>
      <c r="G103" s="613"/>
      <c r="H103" s="613"/>
      <c r="I103" s="613"/>
      <c r="J103" s="613"/>
      <c r="K103" s="613"/>
      <c r="L103" s="613"/>
    </row>
    <row r="104" spans="2:12" ht="15" customHeight="1" x14ac:dyDescent="0.35">
      <c r="B104" s="422">
        <v>99</v>
      </c>
      <c r="C104" s="616"/>
      <c r="D104" s="615"/>
      <c r="E104" s="614"/>
      <c r="F104" s="612">
        <f t="shared" si="3"/>
        <v>0</v>
      </c>
      <c r="G104" s="613"/>
      <c r="H104" s="613"/>
      <c r="I104" s="613"/>
      <c r="J104" s="613"/>
      <c r="K104" s="613"/>
      <c r="L104" s="613"/>
    </row>
    <row r="105" spans="2:12" ht="15" customHeight="1" x14ac:dyDescent="0.35">
      <c r="B105" s="422">
        <v>100</v>
      </c>
      <c r="C105" s="616"/>
      <c r="D105" s="615"/>
      <c r="E105" s="614"/>
      <c r="F105" s="612">
        <f t="shared" si="1"/>
        <v>0</v>
      </c>
      <c r="G105" s="613"/>
      <c r="H105" s="613"/>
      <c r="I105" s="613"/>
      <c r="J105" s="613"/>
      <c r="K105" s="613"/>
      <c r="L105" s="613"/>
    </row>
    <row r="106" spans="2:12" ht="15" customHeight="1" x14ac:dyDescent="0.35">
      <c r="B106" s="429" t="s">
        <v>989</v>
      </c>
      <c r="C106" s="430"/>
      <c r="D106" s="430"/>
      <c r="E106" s="430"/>
      <c r="F106" s="430"/>
      <c r="G106" s="430"/>
      <c r="H106" s="430"/>
      <c r="I106" s="430"/>
      <c r="J106" s="430"/>
      <c r="K106" s="430"/>
      <c r="L106" s="431"/>
    </row>
    <row r="107" spans="2:12" ht="15" customHeight="1" x14ac:dyDescent="0.35">
      <c r="B107" s="426"/>
      <c r="C107" s="423"/>
      <c r="D107" s="423"/>
      <c r="E107" s="423"/>
      <c r="F107" s="428" t="s">
        <v>984</v>
      </c>
      <c r="G107" s="617"/>
      <c r="H107" s="617"/>
      <c r="I107" s="617"/>
      <c r="J107" s="617"/>
      <c r="K107" s="617"/>
      <c r="L107" s="617"/>
    </row>
    <row r="108" spans="2:12" ht="15" customHeight="1" x14ac:dyDescent="0.35">
      <c r="B108" s="426"/>
      <c r="C108" s="423"/>
      <c r="D108" s="423"/>
      <c r="E108" s="423"/>
      <c r="F108" s="428" t="s">
        <v>985</v>
      </c>
      <c r="G108" s="604"/>
      <c r="H108" s="604"/>
      <c r="I108" s="604"/>
      <c r="J108" s="604"/>
      <c r="K108" s="604"/>
      <c r="L108" s="604"/>
    </row>
    <row r="109" spans="2:12" ht="15" customHeight="1" x14ac:dyDescent="0.35">
      <c r="B109" s="426"/>
      <c r="C109" s="423"/>
      <c r="D109" s="423"/>
      <c r="E109" s="423"/>
      <c r="F109" s="428" t="s">
        <v>986</v>
      </c>
      <c r="G109" s="621"/>
      <c r="H109" s="621"/>
      <c r="I109" s="621"/>
      <c r="J109" s="621"/>
      <c r="K109" s="621"/>
      <c r="L109" s="621"/>
    </row>
    <row r="110" spans="2:12" ht="15" customHeight="1" x14ac:dyDescent="0.35">
      <c r="B110" s="426"/>
      <c r="C110" s="423"/>
      <c r="D110" s="423"/>
      <c r="E110" s="423"/>
      <c r="F110" s="428" t="s">
        <v>987</v>
      </c>
      <c r="G110" s="621"/>
      <c r="H110" s="621"/>
      <c r="I110" s="621"/>
      <c r="J110" s="621"/>
      <c r="K110" s="621"/>
      <c r="L110" s="621"/>
    </row>
    <row r="111" spans="2:12" ht="15" customHeight="1" x14ac:dyDescent="0.35">
      <c r="B111" s="426"/>
      <c r="C111" s="423"/>
      <c r="D111" s="423"/>
      <c r="E111" s="423"/>
      <c r="F111" s="428" t="s">
        <v>988</v>
      </c>
      <c r="G111" s="617"/>
      <c r="H111" s="617"/>
      <c r="I111" s="617"/>
      <c r="J111" s="617"/>
      <c r="K111" s="617"/>
      <c r="L111" s="617"/>
    </row>
    <row r="112" spans="2:12" ht="15" customHeight="1" x14ac:dyDescent="0.35">
      <c r="B112" s="426"/>
      <c r="C112" s="423"/>
      <c r="D112" s="423"/>
      <c r="E112" s="423"/>
      <c r="F112" s="428" t="s">
        <v>509</v>
      </c>
      <c r="G112" s="603"/>
      <c r="H112" s="603"/>
      <c r="I112" s="603"/>
      <c r="J112" s="603"/>
      <c r="K112" s="603"/>
      <c r="L112" s="603"/>
    </row>
    <row r="113" spans="2:12" ht="15" customHeight="1" x14ac:dyDescent="0.35">
      <c r="B113" s="426"/>
      <c r="C113" s="423"/>
      <c r="D113" s="423"/>
      <c r="E113" s="423"/>
      <c r="F113" s="428" t="s">
        <v>510</v>
      </c>
      <c r="G113" s="281"/>
      <c r="H113" s="281"/>
      <c r="I113" s="281"/>
      <c r="J113" s="281"/>
      <c r="K113" s="281"/>
      <c r="L113" s="281"/>
    </row>
    <row r="114" spans="2:12" ht="15" customHeight="1" x14ac:dyDescent="0.35">
      <c r="B114" s="432" t="s">
        <v>979</v>
      </c>
      <c r="C114" s="433"/>
      <c r="D114" s="433"/>
      <c r="E114" s="433"/>
      <c r="F114" s="434"/>
      <c r="G114" s="432" t="s">
        <v>1001</v>
      </c>
      <c r="H114" s="433"/>
      <c r="I114" s="433"/>
      <c r="J114" s="433"/>
      <c r="K114" s="433"/>
      <c r="L114" s="434"/>
    </row>
    <row r="115" spans="2:12" ht="15" customHeight="1" x14ac:dyDescent="0.35">
      <c r="B115" s="419"/>
      <c r="C115" s="420" t="s">
        <v>109</v>
      </c>
      <c r="D115" s="421" t="s">
        <v>20</v>
      </c>
      <c r="E115" s="421" t="s">
        <v>110</v>
      </c>
      <c r="F115" s="421" t="s">
        <v>978</v>
      </c>
      <c r="G115" s="421" t="s">
        <v>893</v>
      </c>
      <c r="H115" s="421" t="s">
        <v>894</v>
      </c>
      <c r="I115" s="421" t="s">
        <v>895</v>
      </c>
      <c r="J115" s="421" t="s">
        <v>896</v>
      </c>
      <c r="K115" s="421" t="s">
        <v>897</v>
      </c>
      <c r="L115" s="421" t="s">
        <v>898</v>
      </c>
    </row>
    <row r="116" spans="2:12" ht="15" customHeight="1" x14ac:dyDescent="0.35">
      <c r="B116" s="422">
        <v>1</v>
      </c>
      <c r="C116" s="616"/>
      <c r="D116" s="614"/>
      <c r="E116" s="615"/>
      <c r="F116" s="612">
        <f t="shared" ref="F116:F125" si="4">IF(ISERR(SMALL(G116:L116,1)),0,SMALL(G116:L116,1))</f>
        <v>0</v>
      </c>
      <c r="G116" s="613"/>
      <c r="H116" s="613"/>
      <c r="I116" s="613"/>
      <c r="J116" s="613"/>
      <c r="K116" s="613"/>
      <c r="L116" s="613"/>
    </row>
    <row r="117" spans="2:12" ht="15" customHeight="1" x14ac:dyDescent="0.35">
      <c r="B117" s="422">
        <v>2</v>
      </c>
      <c r="C117" s="616"/>
      <c r="D117" s="614"/>
      <c r="E117" s="615"/>
      <c r="F117" s="612">
        <f t="shared" si="4"/>
        <v>0</v>
      </c>
      <c r="G117" s="613"/>
      <c r="H117" s="613"/>
      <c r="I117" s="613"/>
      <c r="J117" s="613"/>
      <c r="K117" s="613"/>
      <c r="L117" s="613"/>
    </row>
    <row r="118" spans="2:12" ht="15" customHeight="1" x14ac:dyDescent="0.35">
      <c r="B118" s="422">
        <v>3</v>
      </c>
      <c r="C118" s="616"/>
      <c r="D118" s="614"/>
      <c r="E118" s="615"/>
      <c r="F118" s="612">
        <f t="shared" si="4"/>
        <v>0</v>
      </c>
      <c r="G118" s="613"/>
      <c r="H118" s="613"/>
      <c r="I118" s="613"/>
      <c r="J118" s="613"/>
      <c r="K118" s="613"/>
      <c r="L118" s="613"/>
    </row>
    <row r="119" spans="2:12" ht="15" customHeight="1" x14ac:dyDescent="0.35">
      <c r="B119" s="422">
        <v>4</v>
      </c>
      <c r="C119" s="616"/>
      <c r="D119" s="614"/>
      <c r="E119" s="615"/>
      <c r="F119" s="612">
        <f t="shared" si="4"/>
        <v>0</v>
      </c>
      <c r="G119" s="613"/>
      <c r="H119" s="613"/>
      <c r="I119" s="613"/>
      <c r="J119" s="613"/>
      <c r="K119" s="613"/>
      <c r="L119" s="613"/>
    </row>
    <row r="120" spans="2:12" ht="15" customHeight="1" x14ac:dyDescent="0.35">
      <c r="B120" s="422">
        <v>5</v>
      </c>
      <c r="C120" s="616"/>
      <c r="D120" s="614"/>
      <c r="E120" s="615"/>
      <c r="F120" s="612">
        <f t="shared" ref="F120:F121" si="5">IF(ISERR(SMALL(G120:L120,1)),0,SMALL(G120:L120,1))</f>
        <v>0</v>
      </c>
      <c r="G120" s="613"/>
      <c r="H120" s="613"/>
      <c r="I120" s="613"/>
      <c r="J120" s="613"/>
      <c r="K120" s="613"/>
      <c r="L120" s="613"/>
    </row>
    <row r="121" spans="2:12" ht="15" customHeight="1" x14ac:dyDescent="0.35">
      <c r="B121" s="422">
        <v>6</v>
      </c>
      <c r="C121" s="616"/>
      <c r="D121" s="614"/>
      <c r="E121" s="615"/>
      <c r="F121" s="612">
        <f t="shared" si="5"/>
        <v>0</v>
      </c>
      <c r="G121" s="613"/>
      <c r="H121" s="613"/>
      <c r="I121" s="613"/>
      <c r="J121" s="613"/>
      <c r="K121" s="613"/>
      <c r="L121" s="613"/>
    </row>
    <row r="122" spans="2:12" ht="15" customHeight="1" x14ac:dyDescent="0.35">
      <c r="B122" s="422">
        <v>7</v>
      </c>
      <c r="C122" s="616"/>
      <c r="D122" s="614"/>
      <c r="E122" s="615"/>
      <c r="F122" s="612">
        <f t="shared" ref="F122:F124" si="6">IF(ISERR(SMALL(G122:L122,1)),0,SMALL(G122:L122,1))</f>
        <v>0</v>
      </c>
      <c r="G122" s="613"/>
      <c r="H122" s="613"/>
      <c r="I122" s="613"/>
      <c r="J122" s="613"/>
      <c r="K122" s="613"/>
      <c r="L122" s="613"/>
    </row>
    <row r="123" spans="2:12" ht="15" customHeight="1" x14ac:dyDescent="0.35">
      <c r="B123" s="422">
        <v>8</v>
      </c>
      <c r="C123" s="616"/>
      <c r="D123" s="614"/>
      <c r="E123" s="615"/>
      <c r="F123" s="612">
        <f t="shared" si="6"/>
        <v>0</v>
      </c>
      <c r="G123" s="613"/>
      <c r="H123" s="613"/>
      <c r="I123" s="613"/>
      <c r="J123" s="613"/>
      <c r="K123" s="613"/>
      <c r="L123" s="613"/>
    </row>
    <row r="124" spans="2:12" ht="15" customHeight="1" x14ac:dyDescent="0.35">
      <c r="B124" s="422">
        <v>9</v>
      </c>
      <c r="C124" s="616"/>
      <c r="D124" s="614"/>
      <c r="E124" s="615"/>
      <c r="F124" s="612">
        <f t="shared" si="6"/>
        <v>0</v>
      </c>
      <c r="G124" s="613"/>
      <c r="H124" s="613"/>
      <c r="I124" s="613"/>
      <c r="J124" s="613"/>
      <c r="K124" s="613"/>
      <c r="L124" s="613"/>
    </row>
    <row r="125" spans="2:12" ht="15" customHeight="1" x14ac:dyDescent="0.35">
      <c r="B125" s="422">
        <v>10</v>
      </c>
      <c r="C125" s="616"/>
      <c r="D125" s="614"/>
      <c r="E125" s="615"/>
      <c r="F125" s="612">
        <f t="shared" si="4"/>
        <v>0</v>
      </c>
      <c r="G125" s="613"/>
      <c r="H125" s="613"/>
      <c r="I125" s="613"/>
      <c r="J125" s="613"/>
      <c r="K125" s="613"/>
      <c r="L125" s="613"/>
    </row>
    <row r="126" spans="2:12" ht="15" customHeight="1" x14ac:dyDescent="0.35">
      <c r="B126" s="429" t="s">
        <v>989</v>
      </c>
      <c r="C126" s="430"/>
      <c r="D126" s="430"/>
      <c r="E126" s="430"/>
      <c r="F126" s="430"/>
      <c r="G126" s="430"/>
      <c r="H126" s="430"/>
      <c r="I126" s="430"/>
      <c r="J126" s="430"/>
      <c r="K126" s="430"/>
      <c r="L126" s="431"/>
    </row>
    <row r="127" spans="2:12" ht="15" customHeight="1" x14ac:dyDescent="0.35">
      <c r="B127" s="426"/>
      <c r="C127" s="423"/>
      <c r="D127" s="423"/>
      <c r="E127" s="423"/>
      <c r="F127" s="428" t="s">
        <v>984</v>
      </c>
      <c r="G127" s="617"/>
      <c r="H127" s="617"/>
      <c r="I127" s="617"/>
      <c r="J127" s="617"/>
      <c r="K127" s="617"/>
      <c r="L127" s="617"/>
    </row>
    <row r="128" spans="2:12" ht="15" customHeight="1" x14ac:dyDescent="0.35">
      <c r="B128" s="426"/>
      <c r="C128" s="423"/>
      <c r="D128" s="423"/>
      <c r="E128" s="423"/>
      <c r="F128" s="428" t="s">
        <v>985</v>
      </c>
      <c r="G128" s="604"/>
      <c r="H128" s="604"/>
      <c r="I128" s="604"/>
      <c r="J128" s="604"/>
      <c r="K128" s="604"/>
      <c r="L128" s="604"/>
    </row>
    <row r="129" spans="2:14" ht="15" customHeight="1" x14ac:dyDescent="0.35">
      <c r="B129" s="426"/>
      <c r="C129" s="423"/>
      <c r="D129" s="423"/>
      <c r="E129" s="423"/>
      <c r="F129" s="428" t="s">
        <v>986</v>
      </c>
      <c r="G129" s="621"/>
      <c r="H129" s="621"/>
      <c r="I129" s="621"/>
      <c r="J129" s="621"/>
      <c r="K129" s="621"/>
      <c r="L129" s="621"/>
    </row>
    <row r="130" spans="2:14" ht="15" customHeight="1" x14ac:dyDescent="0.35">
      <c r="B130" s="426"/>
      <c r="C130" s="423"/>
      <c r="D130" s="423"/>
      <c r="E130" s="423"/>
      <c r="F130" s="428" t="s">
        <v>987</v>
      </c>
      <c r="G130" s="621"/>
      <c r="H130" s="621"/>
      <c r="I130" s="621"/>
      <c r="J130" s="621"/>
      <c r="K130" s="621"/>
      <c r="L130" s="621"/>
    </row>
    <row r="131" spans="2:14" ht="15" customHeight="1" x14ac:dyDescent="0.35">
      <c r="B131" s="426"/>
      <c r="C131" s="423"/>
      <c r="D131" s="423"/>
      <c r="E131" s="423"/>
      <c r="F131" s="428" t="s">
        <v>988</v>
      </c>
      <c r="G131" s="617"/>
      <c r="H131" s="617"/>
      <c r="I131" s="617"/>
      <c r="J131" s="617"/>
      <c r="K131" s="617"/>
      <c r="L131" s="617"/>
    </row>
    <row r="132" spans="2:14" ht="15" customHeight="1" x14ac:dyDescent="0.35">
      <c r="B132" s="426"/>
      <c r="C132" s="423"/>
      <c r="D132" s="423"/>
      <c r="E132" s="423"/>
      <c r="F132" s="428" t="s">
        <v>509</v>
      </c>
      <c r="G132" s="603"/>
      <c r="H132" s="603"/>
      <c r="I132" s="603"/>
      <c r="J132" s="603"/>
      <c r="K132" s="603"/>
      <c r="L132" s="603"/>
    </row>
    <row r="133" spans="2:14" ht="15" customHeight="1" x14ac:dyDescent="0.35">
      <c r="B133" s="426"/>
      <c r="C133" s="423"/>
      <c r="D133" s="423"/>
      <c r="E133" s="423"/>
      <c r="F133" s="428" t="s">
        <v>510</v>
      </c>
      <c r="G133" s="281"/>
      <c r="H133" s="281"/>
      <c r="I133" s="281"/>
      <c r="J133" s="281"/>
      <c r="K133" s="281"/>
      <c r="L133" s="281"/>
    </row>
    <row r="134" spans="2:14" ht="15" customHeight="1" x14ac:dyDescent="0.35">
      <c r="B134" s="310" t="s">
        <v>410</v>
      </c>
      <c r="C134" s="311"/>
      <c r="D134" s="311"/>
      <c r="E134" s="311"/>
      <c r="F134" s="311"/>
      <c r="G134" s="311"/>
      <c r="H134" s="311"/>
      <c r="I134" s="311"/>
      <c r="J134" s="311"/>
      <c r="K134" s="311"/>
      <c r="L134" s="312"/>
      <c r="M134" s="239"/>
      <c r="N134" s="240"/>
    </row>
    <row r="135" spans="2:14" ht="15" customHeight="1" x14ac:dyDescent="0.35">
      <c r="B135" s="432" t="s">
        <v>980</v>
      </c>
      <c r="C135" s="433"/>
      <c r="D135" s="433"/>
      <c r="E135" s="433"/>
      <c r="F135" s="434"/>
      <c r="G135" s="432" t="s">
        <v>1001</v>
      </c>
      <c r="H135" s="433"/>
      <c r="I135" s="433"/>
      <c r="J135" s="433"/>
      <c r="K135" s="433"/>
      <c r="L135" s="434"/>
    </row>
    <row r="136" spans="2:14" ht="15" customHeight="1" x14ac:dyDescent="0.35">
      <c r="B136" s="419"/>
      <c r="C136" s="460" t="s">
        <v>94</v>
      </c>
      <c r="D136" s="461"/>
      <c r="E136" s="421" t="s">
        <v>20</v>
      </c>
      <c r="F136" s="421" t="s">
        <v>978</v>
      </c>
      <c r="G136" s="421" t="s">
        <v>893</v>
      </c>
      <c r="H136" s="421" t="s">
        <v>894</v>
      </c>
      <c r="I136" s="421" t="s">
        <v>895</v>
      </c>
      <c r="J136" s="421" t="s">
        <v>896</v>
      </c>
      <c r="K136" s="421" t="s">
        <v>897</v>
      </c>
      <c r="L136" s="421" t="s">
        <v>898</v>
      </c>
    </row>
    <row r="137" spans="2:14" ht="15" customHeight="1" x14ac:dyDescent="0.35">
      <c r="B137" s="422">
        <v>1</v>
      </c>
      <c r="C137" s="620"/>
      <c r="D137" s="626"/>
      <c r="E137" s="614"/>
      <c r="F137" s="612">
        <f t="shared" ref="F137:F146" si="7">IF(ISERR(SMALL(G137:L137,1)),0,SMALL(G137:L137,1))</f>
        <v>0</v>
      </c>
      <c r="G137" s="613"/>
      <c r="H137" s="613"/>
      <c r="I137" s="613"/>
      <c r="J137" s="613"/>
      <c r="K137" s="613"/>
      <c r="L137" s="613"/>
    </row>
    <row r="138" spans="2:14" ht="15" customHeight="1" x14ac:dyDescent="0.35">
      <c r="B138" s="422">
        <v>2</v>
      </c>
      <c r="C138" s="620"/>
      <c r="D138" s="627"/>
      <c r="E138" s="614"/>
      <c r="F138" s="612">
        <f t="shared" si="7"/>
        <v>0</v>
      </c>
      <c r="G138" s="613"/>
      <c r="H138" s="613"/>
      <c r="I138" s="613"/>
      <c r="J138" s="613"/>
      <c r="K138" s="613"/>
      <c r="L138" s="613"/>
    </row>
    <row r="139" spans="2:14" ht="15" customHeight="1" x14ac:dyDescent="0.35">
      <c r="B139" s="422">
        <v>3</v>
      </c>
      <c r="C139" s="620"/>
      <c r="D139" s="627"/>
      <c r="E139" s="614"/>
      <c r="F139" s="612">
        <f t="shared" si="7"/>
        <v>0</v>
      </c>
      <c r="G139" s="613"/>
      <c r="H139" s="613"/>
      <c r="I139" s="613"/>
      <c r="J139" s="613"/>
      <c r="K139" s="613"/>
      <c r="L139" s="613"/>
    </row>
    <row r="140" spans="2:14" ht="15" customHeight="1" x14ac:dyDescent="0.35">
      <c r="B140" s="422">
        <v>4</v>
      </c>
      <c r="C140" s="620"/>
      <c r="D140" s="627"/>
      <c r="E140" s="614"/>
      <c r="F140" s="612">
        <f t="shared" si="7"/>
        <v>0</v>
      </c>
      <c r="G140" s="613"/>
      <c r="H140" s="613"/>
      <c r="I140" s="613"/>
      <c r="J140" s="613"/>
      <c r="K140" s="613"/>
      <c r="L140" s="613"/>
    </row>
    <row r="141" spans="2:14" ht="15" customHeight="1" x14ac:dyDescent="0.35">
      <c r="B141" s="422">
        <v>5</v>
      </c>
      <c r="C141" s="620"/>
      <c r="D141" s="627"/>
      <c r="E141" s="614"/>
      <c r="F141" s="612">
        <f t="shared" ref="F141:F145" si="8">IF(ISERR(SMALL(G141:L141,1)),0,SMALL(G141:L141,1))</f>
        <v>0</v>
      </c>
      <c r="G141" s="613"/>
      <c r="H141" s="613"/>
      <c r="I141" s="613"/>
      <c r="J141" s="613"/>
      <c r="K141" s="613"/>
      <c r="L141" s="613"/>
    </row>
    <row r="142" spans="2:14" ht="15" customHeight="1" x14ac:dyDescent="0.35">
      <c r="B142" s="422">
        <v>6</v>
      </c>
      <c r="C142" s="620"/>
      <c r="D142" s="627"/>
      <c r="E142" s="614"/>
      <c r="F142" s="612">
        <f t="shared" si="8"/>
        <v>0</v>
      </c>
      <c r="G142" s="613"/>
      <c r="H142" s="613"/>
      <c r="I142" s="613"/>
      <c r="J142" s="613"/>
      <c r="K142" s="613"/>
      <c r="L142" s="613"/>
    </row>
    <row r="143" spans="2:14" ht="15" customHeight="1" x14ac:dyDescent="0.35">
      <c r="B143" s="422">
        <v>7</v>
      </c>
      <c r="C143" s="620"/>
      <c r="D143" s="627"/>
      <c r="E143" s="614"/>
      <c r="F143" s="612">
        <f t="shared" ref="F143:F144" si="9">IF(ISERR(SMALL(G143:L143,1)),0,SMALL(G143:L143,1))</f>
        <v>0</v>
      </c>
      <c r="G143" s="613"/>
      <c r="H143" s="613"/>
      <c r="I143" s="613"/>
      <c r="J143" s="613"/>
      <c r="K143" s="613"/>
      <c r="L143" s="613"/>
    </row>
    <row r="144" spans="2:14" ht="15" customHeight="1" x14ac:dyDescent="0.35">
      <c r="B144" s="422">
        <v>8</v>
      </c>
      <c r="C144" s="620"/>
      <c r="D144" s="627"/>
      <c r="E144" s="614"/>
      <c r="F144" s="612">
        <f t="shared" si="9"/>
        <v>0</v>
      </c>
      <c r="G144" s="613"/>
      <c r="H144" s="613"/>
      <c r="I144" s="613"/>
      <c r="J144" s="613"/>
      <c r="K144" s="613"/>
      <c r="L144" s="613"/>
    </row>
    <row r="145" spans="2:12" ht="15" customHeight="1" x14ac:dyDescent="0.35">
      <c r="B145" s="422">
        <v>9</v>
      </c>
      <c r="C145" s="620"/>
      <c r="D145" s="627"/>
      <c r="E145" s="614"/>
      <c r="F145" s="612">
        <f t="shared" si="8"/>
        <v>0</v>
      </c>
      <c r="G145" s="613"/>
      <c r="H145" s="613"/>
      <c r="I145" s="613"/>
      <c r="J145" s="613"/>
      <c r="K145" s="613"/>
      <c r="L145" s="613"/>
    </row>
    <row r="146" spans="2:12" ht="15" customHeight="1" x14ac:dyDescent="0.35">
      <c r="B146" s="422">
        <v>10</v>
      </c>
      <c r="C146" s="620"/>
      <c r="D146" s="627"/>
      <c r="E146" s="614"/>
      <c r="F146" s="612">
        <f t="shared" si="7"/>
        <v>0</v>
      </c>
      <c r="G146" s="613"/>
      <c r="H146" s="613"/>
      <c r="I146" s="613"/>
      <c r="J146" s="613"/>
      <c r="K146" s="613"/>
      <c r="L146" s="613"/>
    </row>
    <row r="147" spans="2:12" ht="15" customHeight="1" x14ac:dyDescent="0.35">
      <c r="B147" s="429" t="s">
        <v>989</v>
      </c>
      <c r="C147" s="430"/>
      <c r="D147" s="430"/>
      <c r="E147" s="430"/>
      <c r="F147" s="430"/>
      <c r="G147" s="430"/>
      <c r="H147" s="430"/>
      <c r="I147" s="430"/>
      <c r="J147" s="430"/>
      <c r="K147" s="430"/>
      <c r="L147" s="431"/>
    </row>
    <row r="148" spans="2:12" ht="15" customHeight="1" x14ac:dyDescent="0.35">
      <c r="B148" s="426"/>
      <c r="C148" s="423"/>
      <c r="D148" s="423"/>
      <c r="E148" s="423"/>
      <c r="F148" s="428" t="s">
        <v>984</v>
      </c>
      <c r="G148" s="617"/>
      <c r="H148" s="617"/>
      <c r="I148" s="617"/>
      <c r="J148" s="617"/>
      <c r="K148" s="617"/>
      <c r="L148" s="617"/>
    </row>
    <row r="149" spans="2:12" ht="15" customHeight="1" x14ac:dyDescent="0.35">
      <c r="B149" s="426"/>
      <c r="C149" s="423"/>
      <c r="D149" s="423"/>
      <c r="E149" s="423"/>
      <c r="F149" s="428" t="s">
        <v>985</v>
      </c>
      <c r="G149" s="604"/>
      <c r="H149" s="604"/>
      <c r="I149" s="604"/>
      <c r="J149" s="604"/>
      <c r="K149" s="604"/>
      <c r="L149" s="604"/>
    </row>
    <row r="150" spans="2:12" ht="15" customHeight="1" x14ac:dyDescent="0.35">
      <c r="B150" s="426"/>
      <c r="C150" s="423"/>
      <c r="D150" s="423"/>
      <c r="E150" s="423"/>
      <c r="F150" s="428" t="s">
        <v>986</v>
      </c>
      <c r="G150" s="621"/>
      <c r="H150" s="621"/>
      <c r="I150" s="621"/>
      <c r="J150" s="621"/>
      <c r="K150" s="621"/>
      <c r="L150" s="621"/>
    </row>
    <row r="151" spans="2:12" ht="15" customHeight="1" x14ac:dyDescent="0.35">
      <c r="B151" s="426"/>
      <c r="C151" s="423"/>
      <c r="D151" s="423"/>
      <c r="E151" s="423"/>
      <c r="F151" s="428" t="s">
        <v>987</v>
      </c>
      <c r="G151" s="621"/>
      <c r="H151" s="621"/>
      <c r="I151" s="621"/>
      <c r="J151" s="621"/>
      <c r="K151" s="621"/>
      <c r="L151" s="621"/>
    </row>
    <row r="152" spans="2:12" ht="15" customHeight="1" x14ac:dyDescent="0.35">
      <c r="B152" s="426"/>
      <c r="C152" s="423"/>
      <c r="D152" s="423"/>
      <c r="E152" s="423"/>
      <c r="F152" s="428" t="s">
        <v>988</v>
      </c>
      <c r="G152" s="617"/>
      <c r="H152" s="617"/>
      <c r="I152" s="617"/>
      <c r="J152" s="617"/>
      <c r="K152" s="617"/>
      <c r="L152" s="617"/>
    </row>
    <row r="153" spans="2:12" ht="15" customHeight="1" x14ac:dyDescent="0.35">
      <c r="B153" s="426"/>
      <c r="C153" s="423"/>
      <c r="D153" s="423"/>
      <c r="E153" s="423"/>
      <c r="F153" s="428" t="s">
        <v>509</v>
      </c>
      <c r="G153" s="603"/>
      <c r="H153" s="603"/>
      <c r="I153" s="603"/>
      <c r="J153" s="603"/>
      <c r="K153" s="603"/>
      <c r="L153" s="603"/>
    </row>
    <row r="154" spans="2:12" ht="15" customHeight="1" x14ac:dyDescent="0.35">
      <c r="B154" s="426"/>
      <c r="C154" s="423"/>
      <c r="D154" s="423"/>
      <c r="E154" s="423"/>
      <c r="F154" s="428" t="s">
        <v>510</v>
      </c>
      <c r="G154" s="281"/>
      <c r="H154" s="281"/>
      <c r="I154" s="281"/>
      <c r="J154" s="281"/>
      <c r="K154" s="281"/>
      <c r="L154" s="281"/>
    </row>
    <row r="155" spans="2:12" ht="15" customHeight="1" x14ac:dyDescent="0.35">
      <c r="B155" s="432" t="s">
        <v>981</v>
      </c>
      <c r="C155" s="433"/>
      <c r="D155" s="433"/>
      <c r="E155" s="433"/>
      <c r="F155" s="434"/>
      <c r="G155" s="432" t="s">
        <v>1001</v>
      </c>
      <c r="H155" s="433"/>
      <c r="I155" s="433"/>
      <c r="J155" s="433"/>
      <c r="K155" s="433"/>
      <c r="L155" s="434"/>
    </row>
    <row r="156" spans="2:12" ht="15" customHeight="1" x14ac:dyDescent="0.35">
      <c r="B156" s="419"/>
      <c r="C156" s="460" t="s">
        <v>91</v>
      </c>
      <c r="D156" s="461"/>
      <c r="E156" s="421" t="s">
        <v>20</v>
      </c>
      <c r="F156" s="421" t="s">
        <v>978</v>
      </c>
      <c r="G156" s="421" t="s">
        <v>893</v>
      </c>
      <c r="H156" s="421" t="s">
        <v>894</v>
      </c>
      <c r="I156" s="421" t="s">
        <v>895</v>
      </c>
      <c r="J156" s="421" t="s">
        <v>896</v>
      </c>
      <c r="K156" s="421" t="s">
        <v>897</v>
      </c>
      <c r="L156" s="421" t="s">
        <v>898</v>
      </c>
    </row>
    <row r="157" spans="2:12" ht="15" customHeight="1" x14ac:dyDescent="0.35">
      <c r="B157" s="422">
        <v>1</v>
      </c>
      <c r="C157" s="620"/>
      <c r="D157" s="626"/>
      <c r="E157" s="614"/>
      <c r="F157" s="612">
        <f t="shared" ref="F157:F161" si="10">IF(ISERR(SMALL(G157:L157,1)),0,SMALL(G157:L157,1))</f>
        <v>0</v>
      </c>
      <c r="G157" s="613"/>
      <c r="H157" s="613"/>
      <c r="I157" s="613"/>
      <c r="J157" s="613"/>
      <c r="K157" s="613"/>
      <c r="L157" s="613"/>
    </row>
    <row r="158" spans="2:12" ht="15" customHeight="1" x14ac:dyDescent="0.35">
      <c r="B158" s="422">
        <v>2</v>
      </c>
      <c r="C158" s="620"/>
      <c r="D158" s="627"/>
      <c r="E158" s="614"/>
      <c r="F158" s="612">
        <f t="shared" si="10"/>
        <v>0</v>
      </c>
      <c r="G158" s="613"/>
      <c r="H158" s="613"/>
      <c r="I158" s="613"/>
      <c r="J158" s="613"/>
      <c r="K158" s="613"/>
      <c r="L158" s="613"/>
    </row>
    <row r="159" spans="2:12" ht="15" customHeight="1" x14ac:dyDescent="0.35">
      <c r="B159" s="422">
        <v>3</v>
      </c>
      <c r="C159" s="620"/>
      <c r="D159" s="627"/>
      <c r="E159" s="614"/>
      <c r="F159" s="612">
        <f t="shared" si="10"/>
        <v>0</v>
      </c>
      <c r="G159" s="613"/>
      <c r="H159" s="613"/>
      <c r="I159" s="613"/>
      <c r="J159" s="613"/>
      <c r="K159" s="613"/>
      <c r="L159" s="613"/>
    </row>
    <row r="160" spans="2:12" ht="15" customHeight="1" x14ac:dyDescent="0.35">
      <c r="B160" s="422">
        <v>4</v>
      </c>
      <c r="C160" s="620"/>
      <c r="D160" s="627"/>
      <c r="E160" s="614"/>
      <c r="F160" s="612">
        <f t="shared" si="10"/>
        <v>0</v>
      </c>
      <c r="G160" s="613"/>
      <c r="H160" s="613"/>
      <c r="I160" s="613"/>
      <c r="J160" s="613"/>
      <c r="K160" s="613"/>
      <c r="L160" s="613"/>
    </row>
    <row r="161" spans="2:12" ht="15" customHeight="1" x14ac:dyDescent="0.35">
      <c r="B161" s="422">
        <v>5</v>
      </c>
      <c r="C161" s="620"/>
      <c r="D161" s="627"/>
      <c r="E161" s="614"/>
      <c r="F161" s="612">
        <f t="shared" si="10"/>
        <v>0</v>
      </c>
      <c r="G161" s="613"/>
      <c r="H161" s="613"/>
      <c r="I161" s="613"/>
      <c r="J161" s="613"/>
      <c r="K161" s="613"/>
      <c r="L161" s="613"/>
    </row>
    <row r="162" spans="2:12" ht="15" customHeight="1" x14ac:dyDescent="0.35">
      <c r="B162" s="429" t="s">
        <v>989</v>
      </c>
      <c r="C162" s="430"/>
      <c r="D162" s="430"/>
      <c r="E162" s="430"/>
      <c r="F162" s="430"/>
      <c r="G162" s="430"/>
      <c r="H162" s="430"/>
      <c r="I162" s="430"/>
      <c r="J162" s="430"/>
      <c r="K162" s="430"/>
      <c r="L162" s="431"/>
    </row>
    <row r="163" spans="2:12" ht="15" customHeight="1" x14ac:dyDescent="0.35">
      <c r="B163" s="426"/>
      <c r="C163" s="423"/>
      <c r="D163" s="423"/>
      <c r="E163" s="423"/>
      <c r="F163" s="428" t="s">
        <v>984</v>
      </c>
      <c r="G163" s="617"/>
      <c r="H163" s="617"/>
      <c r="I163" s="617"/>
      <c r="J163" s="617"/>
      <c r="K163" s="617"/>
      <c r="L163" s="617"/>
    </row>
    <row r="164" spans="2:12" ht="15" customHeight="1" x14ac:dyDescent="0.35">
      <c r="B164" s="426"/>
      <c r="C164" s="423"/>
      <c r="D164" s="423"/>
      <c r="E164" s="423"/>
      <c r="F164" s="428" t="s">
        <v>985</v>
      </c>
      <c r="G164" s="604"/>
      <c r="H164" s="604"/>
      <c r="I164" s="604"/>
      <c r="J164" s="604"/>
      <c r="K164" s="604"/>
      <c r="L164" s="604"/>
    </row>
    <row r="165" spans="2:12" ht="15" customHeight="1" x14ac:dyDescent="0.35">
      <c r="B165" s="426"/>
      <c r="C165" s="423"/>
      <c r="D165" s="423"/>
      <c r="E165" s="423"/>
      <c r="F165" s="428" t="s">
        <v>986</v>
      </c>
      <c r="G165" s="621"/>
      <c r="H165" s="621"/>
      <c r="I165" s="621"/>
      <c r="J165" s="621"/>
      <c r="K165" s="621"/>
      <c r="L165" s="621"/>
    </row>
    <row r="166" spans="2:12" ht="15" customHeight="1" x14ac:dyDescent="0.35">
      <c r="B166" s="426"/>
      <c r="C166" s="423"/>
      <c r="D166" s="423"/>
      <c r="E166" s="423"/>
      <c r="F166" s="428" t="s">
        <v>987</v>
      </c>
      <c r="G166" s="621"/>
      <c r="H166" s="621"/>
      <c r="I166" s="621"/>
      <c r="J166" s="621"/>
      <c r="K166" s="621"/>
      <c r="L166" s="621"/>
    </row>
    <row r="167" spans="2:12" ht="15" customHeight="1" x14ac:dyDescent="0.35">
      <c r="B167" s="426"/>
      <c r="C167" s="423"/>
      <c r="D167" s="423"/>
      <c r="E167" s="423"/>
      <c r="F167" s="428" t="s">
        <v>988</v>
      </c>
      <c r="G167" s="617"/>
      <c r="H167" s="617"/>
      <c r="I167" s="617"/>
      <c r="J167" s="617"/>
      <c r="K167" s="617"/>
      <c r="L167" s="617"/>
    </row>
    <row r="168" spans="2:12" ht="15" customHeight="1" x14ac:dyDescent="0.35">
      <c r="B168" s="426"/>
      <c r="C168" s="423"/>
      <c r="D168" s="423"/>
      <c r="E168" s="423"/>
      <c r="F168" s="428" t="s">
        <v>509</v>
      </c>
      <c r="G168" s="603"/>
      <c r="H168" s="603"/>
      <c r="I168" s="603"/>
      <c r="J168" s="603"/>
      <c r="K168" s="603"/>
      <c r="L168" s="603"/>
    </row>
    <row r="169" spans="2:12" ht="15" customHeight="1" x14ac:dyDescent="0.35">
      <c r="B169" s="426"/>
      <c r="C169" s="423"/>
      <c r="D169" s="423"/>
      <c r="E169" s="423"/>
      <c r="F169" s="428" t="s">
        <v>510</v>
      </c>
      <c r="G169" s="281"/>
      <c r="H169" s="281"/>
      <c r="I169" s="281"/>
      <c r="J169" s="281"/>
      <c r="K169" s="281"/>
      <c r="L169" s="281"/>
    </row>
  </sheetData>
  <conditionalFormatting sqref="G6:L105 G116:L125 G137:L146 G157:L161">
    <cfRule type="expression" dxfId="111" priority="185">
      <formula>AND(G6=$F6,$F6&gt;0)</formula>
    </cfRule>
  </conditionalFormatting>
  <conditionalFormatting sqref="C6:C105 C116:C125 C137:D146 C157:D161">
    <cfRule type="expression" dxfId="110" priority="22">
      <formula>AND(COUNT($G6:$L6)&lt;&gt;0,COUNT($G6:$L6)&lt;3)</formula>
    </cfRule>
  </conditionalFormatting>
  <conditionalFormatting sqref="F6:L105 F116:L125 F137:L146 F157:L161">
    <cfRule type="cellIs" dxfId="109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" sqref="G108:L108 G164:L164 G149:L149 G128:L128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G112:L112 G168:L168 G153:L153 G132:L132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theme="6" tint="0.39997558519241921"/>
    <pageSetUpPr fitToPage="1"/>
  </sheetPr>
  <dimension ref="B2:R153"/>
  <sheetViews>
    <sheetView zoomScaleNormal="100" workbookViewId="0">
      <selection activeCell="E8" sqref="E8"/>
    </sheetView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413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SISTEMAS MOTRIZES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IF(MotorOrç!C6="","",MotorOrç!C6)</f>
        <v/>
      </c>
      <c r="D6" s="252" t="str">
        <f>IF(MotorOrç!D6="","",MotorOrç!D6)</f>
        <v/>
      </c>
      <c r="E6" s="253" t="str">
        <f>IF(MotorOrç!E6="","",MotorOrç!E6)</f>
        <v/>
      </c>
      <c r="F6" s="254">
        <f>IF(MotorOrç!F6="","",MotorOrç!F6)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36" si="0">B6</f>
        <v>1</v>
      </c>
      <c r="M6" s="462" t="str">
        <f t="shared" ref="M6:M37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IF(MotorOrç!C7="","",MotorOrç!C7)</f>
        <v/>
      </c>
      <c r="D7" s="252" t="str">
        <f>IF(MotorOrç!D7="","",MotorOrç!D7)</f>
        <v/>
      </c>
      <c r="E7" s="253" t="str">
        <f>IF(MotorOrç!E7="","",MotorOrç!E7)</f>
        <v/>
      </c>
      <c r="F7" s="254">
        <f>IF(MotorOrç!F7="","",MotorOrç!F7)</f>
        <v>0</v>
      </c>
      <c r="G7" s="19">
        <f t="shared" ref="G7:G105" si="2">J7-H7-I7</f>
        <v>0</v>
      </c>
      <c r="H7" s="18"/>
      <c r="I7" s="18"/>
      <c r="J7" s="19">
        <f t="shared" ref="J7:J10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10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IF(MotorOrç!C8="","",MotorOrç!C8)</f>
        <v/>
      </c>
      <c r="D8" s="252" t="str">
        <f>IF(MotorOrç!D8="","",MotorOrç!D8)</f>
        <v/>
      </c>
      <c r="E8" s="253" t="str">
        <f>IF(MotorOrç!E8="","",MotorOrç!E8)</f>
        <v/>
      </c>
      <c r="F8" s="254">
        <f>IF(MotorOrç!F8="","",MotorOrç!F8)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1">
        <v>4</v>
      </c>
      <c r="C9" s="250" t="str">
        <f>IF(MotorOrç!C9="","",MotorOrç!C9)</f>
        <v/>
      </c>
      <c r="D9" s="252" t="str">
        <f>IF(MotorOrç!D9="","",MotorOrç!D9)</f>
        <v/>
      </c>
      <c r="E9" s="253" t="str">
        <f>IF(MotorOrç!E9="","",MotorOrç!E9)</f>
        <v/>
      </c>
      <c r="F9" s="254">
        <f>IF(MotorOrç!F9="","",MotorOrç!F9)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4">
        <v>5</v>
      </c>
      <c r="C10" s="250" t="str">
        <f>IF(MotorOrç!C10="","",MotorOrç!C10)</f>
        <v/>
      </c>
      <c r="D10" s="252" t="str">
        <f>IF(MotorOrç!D10="","",MotorOrç!D10)</f>
        <v/>
      </c>
      <c r="E10" s="253" t="str">
        <f>IF(MotorOrç!E10="","",MotorOrç!E10)</f>
        <v/>
      </c>
      <c r="F10" s="254">
        <f>IF(MotorOrç!F10="","",MotorOrç!F10)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1">
        <v>6</v>
      </c>
      <c r="C11" s="250" t="str">
        <f>IF(MotorOrç!C11="","",MotorOrç!C11)</f>
        <v/>
      </c>
      <c r="D11" s="252" t="str">
        <f>IF(MotorOrç!D11="","",MotorOrç!D11)</f>
        <v/>
      </c>
      <c r="E11" s="253" t="str">
        <f>IF(MotorOrç!E11="","",MotorOrç!E11)</f>
        <v/>
      </c>
      <c r="F11" s="254">
        <f>IF(MotorOrç!F11="","",MotorOrç!F11)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IF(MotorOrç!C12="","",MotorOrç!C12)</f>
        <v/>
      </c>
      <c r="D12" s="252" t="str">
        <f>IF(MotorOrç!D12="","",MotorOrç!D12)</f>
        <v/>
      </c>
      <c r="E12" s="253" t="str">
        <f>IF(MotorOrç!E12="","",MotorOrç!E12)</f>
        <v/>
      </c>
      <c r="F12" s="254">
        <f>IF(MotorOrç!F12="","",MotorOrç!F12)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IF(MotorOrç!C13="","",MotorOrç!C13)</f>
        <v/>
      </c>
      <c r="D13" s="252" t="str">
        <f>IF(MotorOrç!D13="","",MotorOrç!D13)</f>
        <v/>
      </c>
      <c r="E13" s="253" t="str">
        <f>IF(MotorOrç!E13="","",MotorOrç!E13)</f>
        <v/>
      </c>
      <c r="F13" s="254">
        <f>IF(MotorOrç!F13="","",MotorOrç!F13)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IF(MotorOrç!C14="","",MotorOrç!C14)</f>
        <v/>
      </c>
      <c r="D14" s="252" t="str">
        <f>IF(MotorOrç!D14="","",MotorOrç!D14)</f>
        <v/>
      </c>
      <c r="E14" s="253" t="str">
        <f>IF(MotorOrç!E14="","",MotorOrç!E14)</f>
        <v/>
      </c>
      <c r="F14" s="254">
        <f>IF(MotorOrç!F14="","",MotorOrç!F14)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1">
        <v>10</v>
      </c>
      <c r="C15" s="250" t="str">
        <f>IF(MotorOrç!C15="","",MotorOrç!C15)</f>
        <v/>
      </c>
      <c r="D15" s="252" t="str">
        <f>IF(MotorOrç!D15="","",MotorOrç!D15)</f>
        <v/>
      </c>
      <c r="E15" s="253" t="str">
        <f>IF(MotorOrç!E15="","",MotorOrç!E15)</f>
        <v/>
      </c>
      <c r="F15" s="254">
        <f>IF(MotorOrç!F15="","",MotorOrç!F15)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4">
        <v>11</v>
      </c>
      <c r="C16" s="250" t="str">
        <f>IF(MotorOrç!C16="","",MotorOrç!C16)</f>
        <v/>
      </c>
      <c r="D16" s="252" t="str">
        <f>IF(MotorOrç!D16="","",MotorOrç!D16)</f>
        <v/>
      </c>
      <c r="E16" s="253" t="str">
        <f>IF(MotorOrç!E16="","",MotorOrç!E16)</f>
        <v/>
      </c>
      <c r="F16" s="254">
        <f>IF(MotorOrç!F16="","",MotorOrç!F16)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1">
        <v>12</v>
      </c>
      <c r="C17" s="250" t="str">
        <f>IF(MotorOrç!C17="","",MotorOrç!C17)</f>
        <v/>
      </c>
      <c r="D17" s="252" t="str">
        <f>IF(MotorOrç!D17="","",MotorOrç!D17)</f>
        <v/>
      </c>
      <c r="E17" s="253" t="str">
        <f>IF(MotorOrç!E17="","",MotorOrç!E17)</f>
        <v/>
      </c>
      <c r="F17" s="254">
        <f>IF(MotorOrç!F17="","",MotorOrç!F17)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IF(MotorOrç!C18="","",MotorOrç!C18)</f>
        <v/>
      </c>
      <c r="D18" s="252" t="str">
        <f>IF(MotorOrç!D18="","",MotorOrç!D18)</f>
        <v/>
      </c>
      <c r="E18" s="253" t="str">
        <f>IF(MotorOrç!E18="","",MotorOrç!E18)</f>
        <v/>
      </c>
      <c r="F18" s="254">
        <f>IF(MotorOrç!F18="","",MotorOrç!F18)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IF(MotorOrç!C19="","",MotorOrç!C19)</f>
        <v/>
      </c>
      <c r="D19" s="252" t="str">
        <f>IF(MotorOrç!D19="","",MotorOrç!D19)</f>
        <v/>
      </c>
      <c r="E19" s="253" t="str">
        <f>IF(MotorOrç!E19="","",MotorOrç!E19)</f>
        <v/>
      </c>
      <c r="F19" s="254">
        <f>IF(MotorOrç!F19="","",MotorOrç!F19)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IF(MotorOrç!C20="","",MotorOrç!C20)</f>
        <v/>
      </c>
      <c r="D20" s="252" t="str">
        <f>IF(MotorOrç!D20="","",MotorOrç!D20)</f>
        <v/>
      </c>
      <c r="E20" s="253" t="str">
        <f>IF(MotorOrç!E20="","",MotorOrç!E20)</f>
        <v/>
      </c>
      <c r="F20" s="254">
        <f>IF(MotorOrç!F20="","",MotorOrç!F20)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1">
        <v>16</v>
      </c>
      <c r="C21" s="250" t="str">
        <f>IF(MotorOrç!C21="","",MotorOrç!C21)</f>
        <v/>
      </c>
      <c r="D21" s="252" t="str">
        <f>IF(MotorOrç!D21="","",MotorOrç!D21)</f>
        <v/>
      </c>
      <c r="E21" s="253" t="str">
        <f>IF(MotorOrç!E21="","",MotorOrç!E21)</f>
        <v/>
      </c>
      <c r="F21" s="254">
        <f>IF(MotorOrç!F21="","",MotorOrç!F21)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4">
        <v>17</v>
      </c>
      <c r="C22" s="250" t="str">
        <f>IF(MotorOrç!C22="","",MotorOrç!C22)</f>
        <v/>
      </c>
      <c r="D22" s="252" t="str">
        <f>IF(MotorOrç!D22="","",MotorOrç!D22)</f>
        <v/>
      </c>
      <c r="E22" s="253" t="str">
        <f>IF(MotorOrç!E22="","",MotorOrç!E22)</f>
        <v/>
      </c>
      <c r="F22" s="254">
        <f>IF(MotorOrç!F22="","",MotorOrç!F22)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1">
        <v>18</v>
      </c>
      <c r="C23" s="250" t="str">
        <f>IF(MotorOrç!C23="","",MotorOrç!C23)</f>
        <v/>
      </c>
      <c r="D23" s="252" t="str">
        <f>IF(MotorOrç!D23="","",MotorOrç!D23)</f>
        <v/>
      </c>
      <c r="E23" s="253" t="str">
        <f>IF(MotorOrç!E23="","",MotorOrç!E23)</f>
        <v/>
      </c>
      <c r="F23" s="254">
        <f>IF(MotorOrç!F23="","",MotorOrç!F23)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IF(MotorOrç!C24="","",MotorOrç!C24)</f>
        <v/>
      </c>
      <c r="D24" s="252" t="str">
        <f>IF(MotorOrç!D24="","",MotorOrç!D24)</f>
        <v/>
      </c>
      <c r="E24" s="253" t="str">
        <f>IF(MotorOrç!E24="","",MotorOrç!E24)</f>
        <v/>
      </c>
      <c r="F24" s="254">
        <f>IF(MotorOrç!F24="","",MotorOrç!F24)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IF(MotorOrç!C25="","",MotorOrç!C25)</f>
        <v/>
      </c>
      <c r="D25" s="252" t="str">
        <f>IF(MotorOrç!D25="","",MotorOrç!D25)</f>
        <v/>
      </c>
      <c r="E25" s="253" t="str">
        <f>IF(MotorOrç!E25="","",MotorOrç!E25)</f>
        <v/>
      </c>
      <c r="F25" s="254">
        <f>IF(MotorOrç!F25="","",MotorOrç!F25)</f>
        <v>0</v>
      </c>
      <c r="G25" s="19">
        <f t="shared" si="2"/>
        <v>0</v>
      </c>
      <c r="H25" s="18"/>
      <c r="I25" s="18"/>
      <c r="J25" s="19">
        <f t="shared" si="3"/>
        <v>0</v>
      </c>
      <c r="L25" s="21">
        <f t="shared" si="0"/>
        <v>20</v>
      </c>
      <c r="M25" s="462" t="str">
        <f t="shared" si="1"/>
        <v/>
      </c>
      <c r="N25" s="249" t="str">
        <f t="shared" si="4"/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IF(MotorOrç!C26="","",MotorOrç!C26)</f>
        <v/>
      </c>
      <c r="D26" s="252" t="str">
        <f>IF(MotorOrç!D26="","",MotorOrç!D26)</f>
        <v/>
      </c>
      <c r="E26" s="253" t="str">
        <f>IF(MotorOrç!E26="","",MotorOrç!E26)</f>
        <v/>
      </c>
      <c r="F26" s="254">
        <f>IF(MotorOrç!F26="","",MotorOrç!F26)</f>
        <v>0</v>
      </c>
      <c r="G26" s="19">
        <f t="shared" si="2"/>
        <v>0</v>
      </c>
      <c r="H26" s="18"/>
      <c r="I26" s="18"/>
      <c r="J26" s="19">
        <f t="shared" si="3"/>
        <v>0</v>
      </c>
      <c r="L26" s="21">
        <f t="shared" si="0"/>
        <v>21</v>
      </c>
      <c r="M26" s="462" t="str">
        <f t="shared" si="1"/>
        <v/>
      </c>
      <c r="N26" s="249" t="str">
        <f t="shared" si="4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1">
        <v>22</v>
      </c>
      <c r="C27" s="250" t="str">
        <f>IF(MotorOrç!C27="","",MotorOrç!C27)</f>
        <v/>
      </c>
      <c r="D27" s="252" t="str">
        <f>IF(MotorOrç!D27="","",MotorOrç!D27)</f>
        <v/>
      </c>
      <c r="E27" s="253" t="str">
        <f>IF(MotorOrç!E27="","",MotorOrç!E27)</f>
        <v/>
      </c>
      <c r="F27" s="254">
        <f>IF(MotorOrç!F27="","",MotorOrç!F27)</f>
        <v>0</v>
      </c>
      <c r="G27" s="19">
        <f t="shared" si="2"/>
        <v>0</v>
      </c>
      <c r="H27" s="18"/>
      <c r="I27" s="18"/>
      <c r="J27" s="19">
        <f t="shared" si="3"/>
        <v>0</v>
      </c>
      <c r="L27" s="21">
        <f t="shared" si="0"/>
        <v>22</v>
      </c>
      <c r="M27" s="462" t="str">
        <f t="shared" si="1"/>
        <v/>
      </c>
      <c r="N27" s="249" t="str">
        <f t="shared" si="4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4">
        <v>23</v>
      </c>
      <c r="C28" s="250" t="str">
        <f>IF(MotorOrç!C28="","",MotorOrç!C28)</f>
        <v/>
      </c>
      <c r="D28" s="252" t="str">
        <f>IF(MotorOrç!D28="","",MotorOrç!D28)</f>
        <v/>
      </c>
      <c r="E28" s="253" t="str">
        <f>IF(MotorOrç!E28="","",MotorOrç!E28)</f>
        <v/>
      </c>
      <c r="F28" s="254">
        <f>IF(MotorOrç!F28="","",MotorOrç!F28)</f>
        <v>0</v>
      </c>
      <c r="G28" s="19">
        <f t="shared" si="2"/>
        <v>0</v>
      </c>
      <c r="H28" s="18"/>
      <c r="I28" s="18"/>
      <c r="J28" s="19">
        <f t="shared" si="3"/>
        <v>0</v>
      </c>
      <c r="L28" s="21">
        <f t="shared" si="0"/>
        <v>23</v>
      </c>
      <c r="M28" s="462" t="str">
        <f t="shared" si="1"/>
        <v/>
      </c>
      <c r="N28" s="249" t="str">
        <f t="shared" si="4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1">
        <v>24</v>
      </c>
      <c r="C29" s="250" t="str">
        <f>IF(MotorOrç!C29="","",MotorOrç!C29)</f>
        <v/>
      </c>
      <c r="D29" s="252" t="str">
        <f>IF(MotorOrç!D29="","",MotorOrç!D29)</f>
        <v/>
      </c>
      <c r="E29" s="253" t="str">
        <f>IF(MotorOrç!E29="","",MotorOrç!E29)</f>
        <v/>
      </c>
      <c r="F29" s="254">
        <f>IF(MotorOrç!F29="","",MotorOrç!F29)</f>
        <v>0</v>
      </c>
      <c r="G29" s="19">
        <f t="shared" si="2"/>
        <v>0</v>
      </c>
      <c r="H29" s="18"/>
      <c r="I29" s="18"/>
      <c r="J29" s="19">
        <f t="shared" si="3"/>
        <v>0</v>
      </c>
      <c r="L29" s="21">
        <f t="shared" si="0"/>
        <v>24</v>
      </c>
      <c r="M29" s="462" t="str">
        <f t="shared" si="1"/>
        <v/>
      </c>
      <c r="N29" s="249" t="str">
        <f t="shared" si="4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IF(MotorOrç!C30="","",MotorOrç!C30)</f>
        <v/>
      </c>
      <c r="D30" s="252" t="str">
        <f>IF(MotorOrç!D30="","",MotorOrç!D30)</f>
        <v/>
      </c>
      <c r="E30" s="253" t="str">
        <f>IF(MotorOrç!E30="","",MotorOrç!E30)</f>
        <v/>
      </c>
      <c r="F30" s="254">
        <f>IF(MotorOrç!F30="","",MotorOrç!F30)</f>
        <v>0</v>
      </c>
      <c r="G30" s="19">
        <f t="shared" si="2"/>
        <v>0</v>
      </c>
      <c r="H30" s="18"/>
      <c r="I30" s="18"/>
      <c r="J30" s="19">
        <f t="shared" si="3"/>
        <v>0</v>
      </c>
      <c r="L30" s="21">
        <f t="shared" si="0"/>
        <v>25</v>
      </c>
      <c r="M30" s="462" t="str">
        <f t="shared" si="1"/>
        <v/>
      </c>
      <c r="N30" s="249" t="str">
        <f t="shared" si="4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IF(MotorOrç!C31="","",MotorOrç!C31)</f>
        <v/>
      </c>
      <c r="D31" s="252" t="str">
        <f>IF(MotorOrç!D31="","",MotorOrç!D31)</f>
        <v/>
      </c>
      <c r="E31" s="253" t="str">
        <f>IF(MotorOrç!E31="","",MotorOrç!E31)</f>
        <v/>
      </c>
      <c r="F31" s="254">
        <f>IF(MotorOrç!F31="","",MotorOrç!F31)</f>
        <v>0</v>
      </c>
      <c r="G31" s="19">
        <f t="shared" si="2"/>
        <v>0</v>
      </c>
      <c r="H31" s="18"/>
      <c r="I31" s="18"/>
      <c r="J31" s="19">
        <f t="shared" si="3"/>
        <v>0</v>
      </c>
      <c r="L31" s="21">
        <f t="shared" si="0"/>
        <v>26</v>
      </c>
      <c r="M31" s="462" t="str">
        <f t="shared" si="1"/>
        <v/>
      </c>
      <c r="N31" s="249" t="str">
        <f t="shared" si="4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IF(MotorOrç!C32="","",MotorOrç!C32)</f>
        <v/>
      </c>
      <c r="D32" s="252" t="str">
        <f>IF(MotorOrç!D32="","",MotorOrç!D32)</f>
        <v/>
      </c>
      <c r="E32" s="253" t="str">
        <f>IF(MotorOrç!E32="","",MotorOrç!E32)</f>
        <v/>
      </c>
      <c r="F32" s="254">
        <f>IF(MotorOrç!F32="","",MotorOrç!F32)</f>
        <v>0</v>
      </c>
      <c r="G32" s="19">
        <f t="shared" si="2"/>
        <v>0</v>
      </c>
      <c r="H32" s="18"/>
      <c r="I32" s="18"/>
      <c r="J32" s="19">
        <f t="shared" si="3"/>
        <v>0</v>
      </c>
      <c r="L32" s="21">
        <f t="shared" si="0"/>
        <v>27</v>
      </c>
      <c r="M32" s="462" t="str">
        <f t="shared" si="1"/>
        <v/>
      </c>
      <c r="N32" s="249" t="str">
        <f t="shared" si="4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1">
        <v>28</v>
      </c>
      <c r="C33" s="250" t="str">
        <f>IF(MotorOrç!C33="","",MotorOrç!C33)</f>
        <v/>
      </c>
      <c r="D33" s="252" t="str">
        <f>IF(MotorOrç!D33="","",MotorOrç!D33)</f>
        <v/>
      </c>
      <c r="E33" s="253" t="str">
        <f>IF(MotorOrç!E33="","",MotorOrç!E33)</f>
        <v/>
      </c>
      <c r="F33" s="254">
        <f>IF(MotorOrç!F33="","",MotorOrç!F33)</f>
        <v>0</v>
      </c>
      <c r="G33" s="19">
        <f t="shared" si="2"/>
        <v>0</v>
      </c>
      <c r="H33" s="18"/>
      <c r="I33" s="18"/>
      <c r="J33" s="19">
        <f t="shared" si="3"/>
        <v>0</v>
      </c>
      <c r="L33" s="21">
        <f t="shared" si="0"/>
        <v>28</v>
      </c>
      <c r="M33" s="462" t="str">
        <f t="shared" si="1"/>
        <v/>
      </c>
      <c r="N33" s="249" t="str">
        <f t="shared" si="4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4">
        <v>29</v>
      </c>
      <c r="C34" s="250" t="str">
        <f>IF(MotorOrç!C34="","",MotorOrç!C34)</f>
        <v/>
      </c>
      <c r="D34" s="252" t="str">
        <f>IF(MotorOrç!D34="","",MotorOrç!D34)</f>
        <v/>
      </c>
      <c r="E34" s="253" t="str">
        <f>IF(MotorOrç!E34="","",MotorOrç!E34)</f>
        <v/>
      </c>
      <c r="F34" s="254">
        <f>IF(MotorOrç!F34="","",MotorOrç!F34)</f>
        <v>0</v>
      </c>
      <c r="G34" s="19">
        <f t="shared" si="2"/>
        <v>0</v>
      </c>
      <c r="H34" s="18"/>
      <c r="I34" s="18"/>
      <c r="J34" s="19">
        <f t="shared" si="3"/>
        <v>0</v>
      </c>
      <c r="L34" s="21">
        <f t="shared" si="0"/>
        <v>29</v>
      </c>
      <c r="M34" s="462" t="str">
        <f t="shared" si="1"/>
        <v/>
      </c>
      <c r="N34" s="249" t="str">
        <f t="shared" si="4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1">
        <v>30</v>
      </c>
      <c r="C35" s="250" t="str">
        <f>IF(MotorOrç!C35="","",MotorOrç!C35)</f>
        <v/>
      </c>
      <c r="D35" s="252" t="str">
        <f>IF(MotorOrç!D35="","",MotorOrç!D35)</f>
        <v/>
      </c>
      <c r="E35" s="253" t="str">
        <f>IF(MotorOrç!E35="","",MotorOrç!E35)</f>
        <v/>
      </c>
      <c r="F35" s="254">
        <f>IF(MotorOrç!F35="","",MotorOrç!F35)</f>
        <v>0</v>
      </c>
      <c r="G35" s="19">
        <f t="shared" si="2"/>
        <v>0</v>
      </c>
      <c r="H35" s="18"/>
      <c r="I35" s="18"/>
      <c r="J35" s="19">
        <f t="shared" si="3"/>
        <v>0</v>
      </c>
      <c r="L35" s="21">
        <f t="shared" si="0"/>
        <v>30</v>
      </c>
      <c r="M35" s="462" t="str">
        <f t="shared" si="1"/>
        <v/>
      </c>
      <c r="N35" s="249" t="str">
        <f t="shared" si="4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IF(MotorOrç!C36="","",MotorOrç!C36)</f>
        <v/>
      </c>
      <c r="D36" s="252" t="str">
        <f>IF(MotorOrç!D36="","",MotorOrç!D36)</f>
        <v/>
      </c>
      <c r="E36" s="253" t="str">
        <f>IF(MotorOrç!E36="","",MotorOrç!E36)</f>
        <v/>
      </c>
      <c r="F36" s="254">
        <f>IF(MotorOrç!F36="","",MotorOrç!F36)</f>
        <v>0</v>
      </c>
      <c r="G36" s="19">
        <f t="shared" si="2"/>
        <v>0</v>
      </c>
      <c r="H36" s="18"/>
      <c r="I36" s="18"/>
      <c r="J36" s="19">
        <f t="shared" si="3"/>
        <v>0</v>
      </c>
      <c r="L36" s="21">
        <f t="shared" si="0"/>
        <v>31</v>
      </c>
      <c r="M36" s="462" t="str">
        <f t="shared" si="1"/>
        <v/>
      </c>
      <c r="N36" s="249" t="str">
        <f t="shared" si="4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IF(MotorOrç!C37="","",MotorOrç!C37)</f>
        <v/>
      </c>
      <c r="D37" s="252" t="str">
        <f>IF(MotorOrç!D37="","",MotorOrç!D37)</f>
        <v/>
      </c>
      <c r="E37" s="253" t="str">
        <f>IF(MotorOrç!E37="","",MotorOrç!E37)</f>
        <v/>
      </c>
      <c r="F37" s="254">
        <f>IF(MotorOrç!F37="","",MotorOrç!F37)</f>
        <v>0</v>
      </c>
      <c r="G37" s="19">
        <f t="shared" si="2"/>
        <v>0</v>
      </c>
      <c r="H37" s="18"/>
      <c r="I37" s="18"/>
      <c r="J37" s="19">
        <f t="shared" si="3"/>
        <v>0</v>
      </c>
      <c r="L37" s="21">
        <f t="shared" ref="L37:L105" si="5">B37</f>
        <v>32</v>
      </c>
      <c r="M37" s="462" t="str">
        <f t="shared" si="1"/>
        <v/>
      </c>
      <c r="N37" s="249" t="str">
        <f t="shared" si="4"/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IF(MotorOrç!C38="","",MotorOrç!C38)</f>
        <v/>
      </c>
      <c r="D38" s="252" t="str">
        <f>IF(MotorOrç!D38="","",MotorOrç!D38)</f>
        <v/>
      </c>
      <c r="E38" s="253" t="str">
        <f>IF(MotorOrç!E38="","",MotorOrç!E38)</f>
        <v/>
      </c>
      <c r="F38" s="254">
        <f>IF(MotorOrç!F38="","",MotorOrç!F38)</f>
        <v>0</v>
      </c>
      <c r="G38" s="19">
        <f t="shared" si="2"/>
        <v>0</v>
      </c>
      <c r="H38" s="18"/>
      <c r="I38" s="18"/>
      <c r="J38" s="19">
        <f t="shared" si="3"/>
        <v>0</v>
      </c>
      <c r="L38" s="21">
        <f t="shared" si="5"/>
        <v>33</v>
      </c>
      <c r="M38" s="462" t="str">
        <f t="shared" ref="M38:M105" si="6">IF(OR(C38=0,C38=""),"",C38)</f>
        <v/>
      </c>
      <c r="N38" s="249" t="str">
        <f t="shared" si="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1">
        <v>34</v>
      </c>
      <c r="C39" s="250" t="str">
        <f>IF(MotorOrç!C39="","",MotorOrç!C39)</f>
        <v/>
      </c>
      <c r="D39" s="252" t="str">
        <f>IF(MotorOrç!D39="","",MotorOrç!D39)</f>
        <v/>
      </c>
      <c r="E39" s="253" t="str">
        <f>IF(MotorOrç!E39="","",MotorOrç!E39)</f>
        <v/>
      </c>
      <c r="F39" s="254">
        <f>IF(MotorOrç!F39="","",MotorOrç!F39)</f>
        <v>0</v>
      </c>
      <c r="G39" s="19">
        <f t="shared" si="2"/>
        <v>0</v>
      </c>
      <c r="H39" s="18"/>
      <c r="I39" s="18"/>
      <c r="J39" s="19">
        <f t="shared" si="3"/>
        <v>0</v>
      </c>
      <c r="L39" s="21">
        <f t="shared" si="5"/>
        <v>34</v>
      </c>
      <c r="M39" s="462" t="str">
        <f t="shared" si="6"/>
        <v/>
      </c>
      <c r="N39" s="249" t="str">
        <f t="shared" si="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4">
        <v>35</v>
      </c>
      <c r="C40" s="250" t="str">
        <f>IF(MotorOrç!C40="","",MotorOrç!C40)</f>
        <v/>
      </c>
      <c r="D40" s="252" t="str">
        <f>IF(MotorOrç!D40="","",MotorOrç!D40)</f>
        <v/>
      </c>
      <c r="E40" s="253" t="str">
        <f>IF(MotorOrç!E40="","",MotorOrç!E40)</f>
        <v/>
      </c>
      <c r="F40" s="254">
        <f>IF(MotorOrç!F40="","",MotorOrç!F40)</f>
        <v>0</v>
      </c>
      <c r="G40" s="19">
        <f t="shared" si="2"/>
        <v>0</v>
      </c>
      <c r="H40" s="18"/>
      <c r="I40" s="18"/>
      <c r="J40" s="19">
        <f t="shared" si="3"/>
        <v>0</v>
      </c>
      <c r="L40" s="21">
        <f t="shared" si="5"/>
        <v>35</v>
      </c>
      <c r="M40" s="462" t="str">
        <f t="shared" si="6"/>
        <v/>
      </c>
      <c r="N40" s="249" t="str">
        <f t="shared" si="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1">
        <v>36</v>
      </c>
      <c r="C41" s="250" t="str">
        <f>IF(MotorOrç!C41="","",MotorOrç!C41)</f>
        <v/>
      </c>
      <c r="D41" s="252" t="str">
        <f>IF(MotorOrç!D41="","",MotorOrç!D41)</f>
        <v/>
      </c>
      <c r="E41" s="253" t="str">
        <f>IF(MotorOrç!E41="","",MotorOrç!E41)</f>
        <v/>
      </c>
      <c r="F41" s="254">
        <f>IF(MotorOrç!F41="","",MotorOrç!F41)</f>
        <v>0</v>
      </c>
      <c r="G41" s="19">
        <f t="shared" si="2"/>
        <v>0</v>
      </c>
      <c r="H41" s="18"/>
      <c r="I41" s="18"/>
      <c r="J41" s="19">
        <f t="shared" si="3"/>
        <v>0</v>
      </c>
      <c r="L41" s="21">
        <f t="shared" si="5"/>
        <v>36</v>
      </c>
      <c r="M41" s="462" t="str">
        <f t="shared" si="6"/>
        <v/>
      </c>
      <c r="N41" s="249" t="str">
        <f t="shared" si="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IF(MotorOrç!C42="","",MotorOrç!C42)</f>
        <v/>
      </c>
      <c r="D42" s="252" t="str">
        <f>IF(MotorOrç!D42="","",MotorOrç!D42)</f>
        <v/>
      </c>
      <c r="E42" s="253" t="str">
        <f>IF(MotorOrç!E42="","",MotorOrç!E42)</f>
        <v/>
      </c>
      <c r="F42" s="254">
        <f>IF(MotorOrç!F42="","",MotorOrç!F42)</f>
        <v>0</v>
      </c>
      <c r="G42" s="19">
        <f t="shared" si="2"/>
        <v>0</v>
      </c>
      <c r="H42" s="18"/>
      <c r="I42" s="18"/>
      <c r="J42" s="19">
        <f t="shared" si="3"/>
        <v>0</v>
      </c>
      <c r="L42" s="21">
        <f t="shared" si="5"/>
        <v>37</v>
      </c>
      <c r="M42" s="462" t="str">
        <f t="shared" si="6"/>
        <v/>
      </c>
      <c r="N42" s="249" t="str">
        <f t="shared" si="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IF(MotorOrç!C43="","",MotorOrç!C43)</f>
        <v/>
      </c>
      <c r="D43" s="252" t="str">
        <f>IF(MotorOrç!D43="","",MotorOrç!D43)</f>
        <v/>
      </c>
      <c r="E43" s="253" t="str">
        <f>IF(MotorOrç!E43="","",MotorOrç!E43)</f>
        <v/>
      </c>
      <c r="F43" s="254">
        <f>IF(MotorOrç!F43="","",MotorOrç!F43)</f>
        <v>0</v>
      </c>
      <c r="G43" s="19">
        <f t="shared" si="2"/>
        <v>0</v>
      </c>
      <c r="H43" s="18"/>
      <c r="I43" s="18"/>
      <c r="J43" s="19">
        <f t="shared" si="3"/>
        <v>0</v>
      </c>
      <c r="L43" s="21">
        <f t="shared" si="5"/>
        <v>38</v>
      </c>
      <c r="M43" s="462" t="str">
        <f t="shared" si="6"/>
        <v/>
      </c>
      <c r="N43" s="249" t="str">
        <f t="shared" si="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IF(MotorOrç!C44="","",MotorOrç!C44)</f>
        <v/>
      </c>
      <c r="D44" s="252" t="str">
        <f>IF(MotorOrç!D44="","",MotorOrç!D44)</f>
        <v/>
      </c>
      <c r="E44" s="253" t="str">
        <f>IF(MotorOrç!E44="","",MotorOrç!E44)</f>
        <v/>
      </c>
      <c r="F44" s="254">
        <f>IF(MotorOrç!F44="","",MotorOrç!F44)</f>
        <v>0</v>
      </c>
      <c r="G44" s="19">
        <f t="shared" si="2"/>
        <v>0</v>
      </c>
      <c r="H44" s="18"/>
      <c r="I44" s="18"/>
      <c r="J44" s="19">
        <f t="shared" si="3"/>
        <v>0</v>
      </c>
      <c r="L44" s="21">
        <f t="shared" si="5"/>
        <v>39</v>
      </c>
      <c r="M44" s="462" t="str">
        <f t="shared" si="6"/>
        <v/>
      </c>
      <c r="N44" s="249" t="str">
        <f t="shared" si="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1">
        <v>40</v>
      </c>
      <c r="C45" s="250" t="str">
        <f>IF(MotorOrç!C45="","",MotorOrç!C45)</f>
        <v/>
      </c>
      <c r="D45" s="252" t="str">
        <f>IF(MotorOrç!D45="","",MotorOrç!D45)</f>
        <v/>
      </c>
      <c r="E45" s="253" t="str">
        <f>IF(MotorOrç!E45="","",MotorOrç!E45)</f>
        <v/>
      </c>
      <c r="F45" s="254">
        <f>IF(MotorOrç!F45="","",MotorOrç!F45)</f>
        <v>0</v>
      </c>
      <c r="G45" s="19">
        <f t="shared" si="2"/>
        <v>0</v>
      </c>
      <c r="H45" s="18"/>
      <c r="I45" s="18"/>
      <c r="J45" s="19">
        <f t="shared" si="3"/>
        <v>0</v>
      </c>
      <c r="L45" s="21">
        <f t="shared" si="5"/>
        <v>40</v>
      </c>
      <c r="M45" s="462" t="str">
        <f t="shared" si="6"/>
        <v/>
      </c>
      <c r="N45" s="249" t="str">
        <f t="shared" si="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4">
        <v>41</v>
      </c>
      <c r="C46" s="250" t="str">
        <f>IF(MotorOrç!C46="","",MotorOrç!C46)</f>
        <v/>
      </c>
      <c r="D46" s="252" t="str">
        <f>IF(MotorOrç!D46="","",MotorOrç!D46)</f>
        <v/>
      </c>
      <c r="E46" s="253" t="str">
        <f>IF(MotorOrç!E46="","",MotorOrç!E46)</f>
        <v/>
      </c>
      <c r="F46" s="254">
        <f>IF(MotorOrç!F46="","",MotorOrç!F46)</f>
        <v>0</v>
      </c>
      <c r="G46" s="19">
        <f t="shared" si="2"/>
        <v>0</v>
      </c>
      <c r="H46" s="18"/>
      <c r="I46" s="18"/>
      <c r="J46" s="19">
        <f t="shared" si="3"/>
        <v>0</v>
      </c>
      <c r="L46" s="21">
        <f t="shared" si="5"/>
        <v>41</v>
      </c>
      <c r="M46" s="462" t="str">
        <f t="shared" si="6"/>
        <v/>
      </c>
      <c r="N46" s="249" t="str">
        <f t="shared" si="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1">
        <v>42</v>
      </c>
      <c r="C47" s="250" t="str">
        <f>IF(MotorOrç!C47="","",MotorOrç!C47)</f>
        <v/>
      </c>
      <c r="D47" s="252" t="str">
        <f>IF(MotorOrç!D47="","",MotorOrç!D47)</f>
        <v/>
      </c>
      <c r="E47" s="253" t="str">
        <f>IF(MotorOrç!E47="","",MotorOrç!E47)</f>
        <v/>
      </c>
      <c r="F47" s="254">
        <f>IF(MotorOrç!F47="","",MotorOrç!F47)</f>
        <v>0</v>
      </c>
      <c r="G47" s="19">
        <f t="shared" si="2"/>
        <v>0</v>
      </c>
      <c r="H47" s="18"/>
      <c r="I47" s="18"/>
      <c r="J47" s="19">
        <f t="shared" si="3"/>
        <v>0</v>
      </c>
      <c r="L47" s="21">
        <f t="shared" si="5"/>
        <v>42</v>
      </c>
      <c r="M47" s="462" t="str">
        <f t="shared" si="6"/>
        <v/>
      </c>
      <c r="N47" s="249" t="str">
        <f t="shared" si="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IF(MotorOrç!C48="","",MotorOrç!C48)</f>
        <v/>
      </c>
      <c r="D48" s="252" t="str">
        <f>IF(MotorOrç!D48="","",MotorOrç!D48)</f>
        <v/>
      </c>
      <c r="E48" s="253" t="str">
        <f>IF(MotorOrç!E48="","",MotorOrç!E48)</f>
        <v/>
      </c>
      <c r="F48" s="254">
        <f>IF(MotorOrç!F48="","",MotorOrç!F48)</f>
        <v>0</v>
      </c>
      <c r="G48" s="19">
        <f t="shared" si="2"/>
        <v>0</v>
      </c>
      <c r="H48" s="18"/>
      <c r="I48" s="18"/>
      <c r="J48" s="19">
        <f t="shared" si="3"/>
        <v>0</v>
      </c>
      <c r="L48" s="21">
        <f t="shared" si="5"/>
        <v>43</v>
      </c>
      <c r="M48" s="462" t="str">
        <f t="shared" si="6"/>
        <v/>
      </c>
      <c r="N48" s="249" t="str">
        <f t="shared" si="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IF(MotorOrç!C49="","",MotorOrç!C49)</f>
        <v/>
      </c>
      <c r="D49" s="252" t="str">
        <f>IF(MotorOrç!D49="","",MotorOrç!D49)</f>
        <v/>
      </c>
      <c r="E49" s="253" t="str">
        <f>IF(MotorOrç!E49="","",MotorOrç!E49)</f>
        <v/>
      </c>
      <c r="F49" s="254">
        <f>IF(MotorOrç!F49="","",MotorOrç!F49)</f>
        <v>0</v>
      </c>
      <c r="G49" s="19">
        <f t="shared" si="2"/>
        <v>0</v>
      </c>
      <c r="H49" s="18"/>
      <c r="I49" s="18"/>
      <c r="J49" s="19">
        <f t="shared" si="3"/>
        <v>0</v>
      </c>
      <c r="L49" s="21">
        <f t="shared" si="5"/>
        <v>44</v>
      </c>
      <c r="M49" s="462" t="str">
        <f t="shared" si="6"/>
        <v/>
      </c>
      <c r="N49" s="249" t="str">
        <f t="shared" si="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IF(MotorOrç!C50="","",MotorOrç!C50)</f>
        <v/>
      </c>
      <c r="D50" s="252" t="str">
        <f>IF(MotorOrç!D50="","",MotorOrç!D50)</f>
        <v/>
      </c>
      <c r="E50" s="253" t="str">
        <f>IF(MotorOrç!E50="","",MotorOrç!E50)</f>
        <v/>
      </c>
      <c r="F50" s="254">
        <f>IF(MotorOrç!F50="","",MotorOrç!F50)</f>
        <v>0</v>
      </c>
      <c r="G50" s="19">
        <f t="shared" si="2"/>
        <v>0</v>
      </c>
      <c r="H50" s="18"/>
      <c r="I50" s="18"/>
      <c r="J50" s="19">
        <f t="shared" si="3"/>
        <v>0</v>
      </c>
      <c r="L50" s="21">
        <f t="shared" si="5"/>
        <v>45</v>
      </c>
      <c r="M50" s="462" t="str">
        <f t="shared" si="6"/>
        <v/>
      </c>
      <c r="N50" s="249" t="str">
        <f t="shared" si="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1">
        <v>46</v>
      </c>
      <c r="C51" s="250" t="str">
        <f>IF(MotorOrç!C51="","",MotorOrç!C51)</f>
        <v/>
      </c>
      <c r="D51" s="252" t="str">
        <f>IF(MotorOrç!D51="","",MotorOrç!D51)</f>
        <v/>
      </c>
      <c r="E51" s="253" t="str">
        <f>IF(MotorOrç!E51="","",MotorOrç!E51)</f>
        <v/>
      </c>
      <c r="F51" s="254">
        <f>IF(MotorOrç!F51="","",MotorOrç!F51)</f>
        <v>0</v>
      </c>
      <c r="G51" s="19">
        <f t="shared" si="2"/>
        <v>0</v>
      </c>
      <c r="H51" s="18"/>
      <c r="I51" s="18"/>
      <c r="J51" s="19">
        <f t="shared" si="3"/>
        <v>0</v>
      </c>
      <c r="L51" s="21">
        <f t="shared" si="5"/>
        <v>46</v>
      </c>
      <c r="M51" s="462" t="str">
        <f t="shared" si="6"/>
        <v/>
      </c>
      <c r="N51" s="249" t="str">
        <f t="shared" si="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4">
        <v>47</v>
      </c>
      <c r="C52" s="250" t="str">
        <f>IF(MotorOrç!C52="","",MotorOrç!C52)</f>
        <v/>
      </c>
      <c r="D52" s="252" t="str">
        <f>IF(MotorOrç!D52="","",MotorOrç!D52)</f>
        <v/>
      </c>
      <c r="E52" s="253" t="str">
        <f>IF(MotorOrç!E52="","",MotorOrç!E52)</f>
        <v/>
      </c>
      <c r="F52" s="254">
        <f>IF(MotorOrç!F52="","",MotorOrç!F52)</f>
        <v>0</v>
      </c>
      <c r="G52" s="19">
        <f t="shared" si="2"/>
        <v>0</v>
      </c>
      <c r="H52" s="18"/>
      <c r="I52" s="18"/>
      <c r="J52" s="19">
        <f t="shared" si="3"/>
        <v>0</v>
      </c>
      <c r="L52" s="21">
        <f t="shared" si="5"/>
        <v>47</v>
      </c>
      <c r="M52" s="462" t="str">
        <f t="shared" si="6"/>
        <v/>
      </c>
      <c r="N52" s="249" t="str">
        <f t="shared" si="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1">
        <v>48</v>
      </c>
      <c r="C53" s="250" t="str">
        <f>IF(MotorOrç!C53="","",MotorOrç!C53)</f>
        <v/>
      </c>
      <c r="D53" s="252" t="str">
        <f>IF(MotorOrç!D53="","",MotorOrç!D53)</f>
        <v/>
      </c>
      <c r="E53" s="253" t="str">
        <f>IF(MotorOrç!E53="","",MotorOrç!E53)</f>
        <v/>
      </c>
      <c r="F53" s="254">
        <f>IF(MotorOrç!F53="","",MotorOrç!F53)</f>
        <v>0</v>
      </c>
      <c r="G53" s="19">
        <f t="shared" si="2"/>
        <v>0</v>
      </c>
      <c r="H53" s="18"/>
      <c r="I53" s="18"/>
      <c r="J53" s="19">
        <f t="shared" si="3"/>
        <v>0</v>
      </c>
      <c r="L53" s="21">
        <f t="shared" si="5"/>
        <v>48</v>
      </c>
      <c r="M53" s="462" t="str">
        <f t="shared" si="6"/>
        <v/>
      </c>
      <c r="N53" s="249" t="str">
        <f t="shared" si="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IF(MotorOrç!C54="","",MotorOrç!C54)</f>
        <v/>
      </c>
      <c r="D54" s="252" t="str">
        <f>IF(MotorOrç!D54="","",MotorOrç!D54)</f>
        <v/>
      </c>
      <c r="E54" s="253" t="str">
        <f>IF(MotorOrç!E54="","",MotorOrç!E54)</f>
        <v/>
      </c>
      <c r="F54" s="254">
        <f>IF(MotorOrç!F54="","",MotorOrç!F54)</f>
        <v>0</v>
      </c>
      <c r="G54" s="19">
        <f t="shared" si="2"/>
        <v>0</v>
      </c>
      <c r="H54" s="18"/>
      <c r="I54" s="18"/>
      <c r="J54" s="19">
        <f t="shared" si="3"/>
        <v>0</v>
      </c>
      <c r="L54" s="21">
        <f t="shared" si="5"/>
        <v>49</v>
      </c>
      <c r="M54" s="462" t="str">
        <f t="shared" si="6"/>
        <v/>
      </c>
      <c r="N54" s="249" t="str">
        <f t="shared" si="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IF(MotorOrç!C55="","",MotorOrç!C55)</f>
        <v/>
      </c>
      <c r="D55" s="252" t="str">
        <f>IF(MotorOrç!D55="","",MotorOrç!D55)</f>
        <v/>
      </c>
      <c r="E55" s="253" t="str">
        <f>IF(MotorOrç!E55="","",MotorOrç!E55)</f>
        <v/>
      </c>
      <c r="F55" s="254">
        <f>IF(MotorOrç!F55="","",MotorOrç!F55)</f>
        <v>0</v>
      </c>
      <c r="G55" s="19">
        <f t="shared" ref="G55:G56" si="7">J55-H55-I55</f>
        <v>0</v>
      </c>
      <c r="H55" s="18"/>
      <c r="I55" s="18"/>
      <c r="J55" s="19">
        <f t="shared" ref="J55:J56" si="8">IF(ISERR(E55*F55),0,E55*F55)</f>
        <v>0</v>
      </c>
      <c r="L55" s="21">
        <f t="shared" ref="L55:L56" si="9">B55</f>
        <v>50</v>
      </c>
      <c r="M55" s="462" t="str">
        <f t="shared" ref="M55:M56" si="10">IF(OR(C55=0,C55=""),"",C55)</f>
        <v/>
      </c>
      <c r="N55" s="249" t="str">
        <f t="shared" ref="N55:N56" si="11">IF(J55=0,"",D55)</f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1">
        <v>51</v>
      </c>
      <c r="C56" s="250" t="str">
        <f>IF(MotorOrç!C56="","",MotorOrç!C56)</f>
        <v/>
      </c>
      <c r="D56" s="252" t="str">
        <f>IF(MotorOrç!D56="","",MotorOrç!D56)</f>
        <v/>
      </c>
      <c r="E56" s="253" t="str">
        <f>IF(MotorOrç!E56="","",MotorOrç!E56)</f>
        <v/>
      </c>
      <c r="F56" s="254">
        <f>IF(MotorOrç!F56="","",MotorOrç!F56)</f>
        <v>0</v>
      </c>
      <c r="G56" s="19">
        <f t="shared" si="7"/>
        <v>0</v>
      </c>
      <c r="H56" s="18"/>
      <c r="I56" s="18"/>
      <c r="J56" s="19">
        <f t="shared" si="8"/>
        <v>0</v>
      </c>
      <c r="L56" s="21">
        <f t="shared" si="9"/>
        <v>51</v>
      </c>
      <c r="M56" s="462" t="str">
        <f t="shared" si="10"/>
        <v/>
      </c>
      <c r="N56" s="249" t="str">
        <f t="shared" si="11"/>
        <v/>
      </c>
      <c r="O56" s="244">
        <f>IF(OR(N56="",N56=0),0,(Projeto!$AA$60*((1+Projeto!$AA$60)^N56))/(((1+Projeto!$AA$60)^N56)-1))</f>
        <v>0</v>
      </c>
      <c r="P56" s="23">
        <f>IF(AND(G56&gt;0,CustoContábil!$F$6&gt;0),G56*(CustoContábil!$F$19/CustoContábil!$F$6)*O56,0)</f>
        <v>0</v>
      </c>
      <c r="Q56" s="23">
        <f>IF(AND(J56&gt;0,CustoContábil!$D$6&gt;0),J56*(CustoContábil!$D$19/CustoContábil!$D$6)*O56,0)</f>
        <v>0</v>
      </c>
    </row>
    <row r="57" spans="2:17" ht="15" customHeight="1" x14ac:dyDescent="0.35">
      <c r="B57" s="21">
        <v>52</v>
      </c>
      <c r="C57" s="250" t="str">
        <f>IF(MotorOrç!C57="","",MotorOrç!C57)</f>
        <v/>
      </c>
      <c r="D57" s="252" t="str">
        <f>IF(MotorOrç!D57="","",MotorOrç!D57)</f>
        <v/>
      </c>
      <c r="E57" s="253" t="str">
        <f>IF(MotorOrç!E57="","",MotorOrç!E57)</f>
        <v/>
      </c>
      <c r="F57" s="254">
        <f>IF(MotorOrç!F57="","",MotorOrç!F57)</f>
        <v>0</v>
      </c>
      <c r="G57" s="19">
        <f t="shared" ref="G57:G104" si="12">J57-H57-I57</f>
        <v>0</v>
      </c>
      <c r="H57" s="18"/>
      <c r="I57" s="18"/>
      <c r="J57" s="19">
        <f t="shared" ref="J57:J104" si="13">IF(ISERR(E57*F57),0,E57*F57)</f>
        <v>0</v>
      </c>
      <c r="L57" s="21">
        <f t="shared" si="5"/>
        <v>52</v>
      </c>
      <c r="M57" s="462" t="str">
        <f t="shared" si="6"/>
        <v/>
      </c>
      <c r="N57" s="249" t="str">
        <f t="shared" ref="N57:N104" si="14">IF(J57=0,"",D57)</f>
        <v/>
      </c>
      <c r="O57" s="244">
        <f>IF(OR(N57="",N57=0),0,(Projeto!$AA$60*((1+Projeto!$AA$60)^N57))/(((1+Projeto!$AA$60)^N57)-1))</f>
        <v>0</v>
      </c>
      <c r="P57" s="23">
        <f>IF(AND(G57&gt;0,CustoContábil!$F$6&gt;0),G57*(CustoContábil!$F$19/CustoContábil!$F$6)*O57,0)</f>
        <v>0</v>
      </c>
      <c r="Q57" s="23">
        <f>IF(AND(J57&gt;0,CustoContábil!$D$6&gt;0),J57*(CustoContábil!$D$19/CustoContábil!$D$6)*O57,0)</f>
        <v>0</v>
      </c>
    </row>
    <row r="58" spans="2:17" ht="15" customHeight="1" x14ac:dyDescent="0.35">
      <c r="B58" s="24">
        <v>53</v>
      </c>
      <c r="C58" s="250" t="str">
        <f>IF(MotorOrç!C58="","",MotorOrç!C58)</f>
        <v/>
      </c>
      <c r="D58" s="252" t="str">
        <f>IF(MotorOrç!D58="","",MotorOrç!D58)</f>
        <v/>
      </c>
      <c r="E58" s="253" t="str">
        <f>IF(MotorOrç!E58="","",MotorOrç!E58)</f>
        <v/>
      </c>
      <c r="F58" s="254">
        <f>IF(MotorOrç!F58="","",MotorOrç!F58)</f>
        <v>0</v>
      </c>
      <c r="G58" s="19">
        <f t="shared" si="12"/>
        <v>0</v>
      </c>
      <c r="H58" s="18"/>
      <c r="I58" s="18"/>
      <c r="J58" s="19">
        <f t="shared" si="13"/>
        <v>0</v>
      </c>
      <c r="L58" s="21">
        <f t="shared" si="5"/>
        <v>53</v>
      </c>
      <c r="M58" s="462" t="str">
        <f t="shared" si="6"/>
        <v/>
      </c>
      <c r="N58" s="249" t="str">
        <f t="shared" si="14"/>
        <v/>
      </c>
      <c r="O58" s="244">
        <f>IF(OR(N58="",N58=0),0,(Projeto!$AA$60*((1+Projeto!$AA$60)^N58))/(((1+Projeto!$AA$60)^N58)-1))</f>
        <v>0</v>
      </c>
      <c r="P58" s="23">
        <f>IF(AND(G58&gt;0,CustoContábil!$F$6&gt;0),G58*(CustoContábil!$F$19/CustoContábil!$F$6)*O58,0)</f>
        <v>0</v>
      </c>
      <c r="Q58" s="23">
        <f>IF(AND(J58&gt;0,CustoContábil!$D$6&gt;0),J58*(CustoContábil!$D$19/CustoContábil!$D$6)*O58,0)</f>
        <v>0</v>
      </c>
    </row>
    <row r="59" spans="2:17" ht="15" customHeight="1" x14ac:dyDescent="0.35">
      <c r="B59" s="21">
        <v>54</v>
      </c>
      <c r="C59" s="250" t="str">
        <f>IF(MotorOrç!C59="","",MotorOrç!C59)</f>
        <v/>
      </c>
      <c r="D59" s="252" t="str">
        <f>IF(MotorOrç!D59="","",MotorOrç!D59)</f>
        <v/>
      </c>
      <c r="E59" s="253" t="str">
        <f>IF(MotorOrç!E59="","",MotorOrç!E59)</f>
        <v/>
      </c>
      <c r="F59" s="254">
        <f>IF(MotorOrç!F59="","",MotorOrç!F59)</f>
        <v>0</v>
      </c>
      <c r="G59" s="19">
        <f t="shared" si="12"/>
        <v>0</v>
      </c>
      <c r="H59" s="18"/>
      <c r="I59" s="18"/>
      <c r="J59" s="19">
        <f t="shared" si="13"/>
        <v>0</v>
      </c>
      <c r="L59" s="21">
        <f t="shared" si="5"/>
        <v>54</v>
      </c>
      <c r="M59" s="462" t="str">
        <f t="shared" si="6"/>
        <v/>
      </c>
      <c r="N59" s="249" t="str">
        <f t="shared" si="14"/>
        <v/>
      </c>
      <c r="O59" s="244">
        <f>IF(OR(N59="",N59=0),0,(Projeto!$AA$60*((1+Projeto!$AA$60)^N59))/(((1+Projeto!$AA$60)^N59)-1))</f>
        <v>0</v>
      </c>
      <c r="P59" s="23">
        <f>IF(AND(G59&gt;0,CustoContábil!$F$6&gt;0),G59*(CustoContábil!$F$19/CustoContábil!$F$6)*O59,0)</f>
        <v>0</v>
      </c>
      <c r="Q59" s="23">
        <f>IF(AND(J59&gt;0,CustoContábil!$D$6&gt;0),J59*(CustoContábil!$D$19/CustoContábil!$D$6)*O59,0)</f>
        <v>0</v>
      </c>
    </row>
    <row r="60" spans="2:17" ht="15" customHeight="1" x14ac:dyDescent="0.35">
      <c r="B60" s="21">
        <v>55</v>
      </c>
      <c r="C60" s="250" t="str">
        <f>IF(MotorOrç!C60="","",MotorOrç!C60)</f>
        <v/>
      </c>
      <c r="D60" s="252" t="str">
        <f>IF(MotorOrç!D60="","",MotorOrç!D60)</f>
        <v/>
      </c>
      <c r="E60" s="253" t="str">
        <f>IF(MotorOrç!E60="","",MotorOrç!E60)</f>
        <v/>
      </c>
      <c r="F60" s="254">
        <f>IF(MotorOrç!F60="","",MotorOrç!F60)</f>
        <v>0</v>
      </c>
      <c r="G60" s="19">
        <f t="shared" si="12"/>
        <v>0</v>
      </c>
      <c r="H60" s="18"/>
      <c r="I60" s="18"/>
      <c r="J60" s="19">
        <f t="shared" si="13"/>
        <v>0</v>
      </c>
      <c r="L60" s="21">
        <f t="shared" si="5"/>
        <v>55</v>
      </c>
      <c r="M60" s="462" t="str">
        <f t="shared" si="6"/>
        <v/>
      </c>
      <c r="N60" s="249" t="str">
        <f t="shared" si="14"/>
        <v/>
      </c>
      <c r="O60" s="244">
        <f>IF(OR(N60="",N60=0),0,(Projeto!$AA$60*((1+Projeto!$AA$60)^N60))/(((1+Projeto!$AA$60)^N60)-1))</f>
        <v>0</v>
      </c>
      <c r="P60" s="23">
        <f>IF(AND(G60&gt;0,CustoContábil!$F$6&gt;0),G60*(CustoContábil!$F$19/CustoContábil!$F$6)*O60,0)</f>
        <v>0</v>
      </c>
      <c r="Q60" s="23">
        <f>IF(AND(J60&gt;0,CustoContábil!$D$6&gt;0),J60*(CustoContábil!$D$19/CustoContábil!$D$6)*O60,0)</f>
        <v>0</v>
      </c>
    </row>
    <row r="61" spans="2:17" ht="15" customHeight="1" x14ac:dyDescent="0.35">
      <c r="B61" s="24">
        <v>56</v>
      </c>
      <c r="C61" s="250" t="str">
        <f>IF(MotorOrç!C61="","",MotorOrç!C61)</f>
        <v/>
      </c>
      <c r="D61" s="252" t="str">
        <f>IF(MotorOrç!D61="","",MotorOrç!D61)</f>
        <v/>
      </c>
      <c r="E61" s="253" t="str">
        <f>IF(MotorOrç!E61="","",MotorOrç!E61)</f>
        <v/>
      </c>
      <c r="F61" s="254">
        <f>IF(MotorOrç!F61="","",MotorOrç!F61)</f>
        <v>0</v>
      </c>
      <c r="G61" s="19">
        <f t="shared" si="12"/>
        <v>0</v>
      </c>
      <c r="H61" s="18"/>
      <c r="I61" s="18"/>
      <c r="J61" s="19">
        <f t="shared" si="13"/>
        <v>0</v>
      </c>
      <c r="L61" s="21">
        <f t="shared" si="5"/>
        <v>56</v>
      </c>
      <c r="M61" s="462" t="str">
        <f t="shared" si="6"/>
        <v/>
      </c>
      <c r="N61" s="249" t="str">
        <f t="shared" si="14"/>
        <v/>
      </c>
      <c r="O61" s="244">
        <f>IF(OR(N61="",N61=0),0,(Projeto!$AA$60*((1+Projeto!$AA$60)^N61))/(((1+Projeto!$AA$60)^N61)-1))</f>
        <v>0</v>
      </c>
      <c r="P61" s="23">
        <f>IF(AND(G61&gt;0,CustoContábil!$F$6&gt;0),G61*(CustoContábil!$F$19/CustoContábil!$F$6)*O61,0)</f>
        <v>0</v>
      </c>
      <c r="Q61" s="23">
        <f>IF(AND(J61&gt;0,CustoContábil!$D$6&gt;0),J61*(CustoContábil!$D$19/CustoContábil!$D$6)*O61,0)</f>
        <v>0</v>
      </c>
    </row>
    <row r="62" spans="2:17" ht="15" customHeight="1" x14ac:dyDescent="0.35">
      <c r="B62" s="21">
        <v>57</v>
      </c>
      <c r="C62" s="250" t="str">
        <f>IF(MotorOrç!C62="","",MotorOrç!C62)</f>
        <v/>
      </c>
      <c r="D62" s="252" t="str">
        <f>IF(MotorOrç!D62="","",MotorOrç!D62)</f>
        <v/>
      </c>
      <c r="E62" s="253" t="str">
        <f>IF(MotorOrç!E62="","",MotorOrç!E62)</f>
        <v/>
      </c>
      <c r="F62" s="254">
        <f>IF(MotorOrç!F62="","",MotorOrç!F62)</f>
        <v>0</v>
      </c>
      <c r="G62" s="19">
        <f t="shared" si="12"/>
        <v>0</v>
      </c>
      <c r="H62" s="18"/>
      <c r="I62" s="18"/>
      <c r="J62" s="19">
        <f t="shared" si="13"/>
        <v>0</v>
      </c>
      <c r="L62" s="21">
        <f t="shared" si="5"/>
        <v>57</v>
      </c>
      <c r="M62" s="462" t="str">
        <f t="shared" si="6"/>
        <v/>
      </c>
      <c r="N62" s="249" t="str">
        <f t="shared" si="14"/>
        <v/>
      </c>
      <c r="O62" s="244">
        <f>IF(OR(N62="",N62=0),0,(Projeto!$AA$60*((1+Projeto!$AA$60)^N62))/(((1+Projeto!$AA$60)^N62)-1))</f>
        <v>0</v>
      </c>
      <c r="P62" s="23">
        <f>IF(AND(G62&gt;0,CustoContábil!$F$6&gt;0),G62*(CustoContábil!$F$19/CustoContábil!$F$6)*O62,0)</f>
        <v>0</v>
      </c>
      <c r="Q62" s="23">
        <f>IF(AND(J62&gt;0,CustoContábil!$D$6&gt;0),J62*(CustoContábil!$D$19/CustoContábil!$D$6)*O62,0)</f>
        <v>0</v>
      </c>
    </row>
    <row r="63" spans="2:17" ht="15" customHeight="1" x14ac:dyDescent="0.35">
      <c r="B63" s="21">
        <v>58</v>
      </c>
      <c r="C63" s="250" t="str">
        <f>IF(MotorOrç!C63="","",MotorOrç!C63)</f>
        <v/>
      </c>
      <c r="D63" s="252" t="str">
        <f>IF(MotorOrç!D63="","",MotorOrç!D63)</f>
        <v/>
      </c>
      <c r="E63" s="253" t="str">
        <f>IF(MotorOrç!E63="","",MotorOrç!E63)</f>
        <v/>
      </c>
      <c r="F63" s="254">
        <f>IF(MotorOrç!F63="","",MotorOrç!F63)</f>
        <v>0</v>
      </c>
      <c r="G63" s="19">
        <f t="shared" si="12"/>
        <v>0</v>
      </c>
      <c r="H63" s="18"/>
      <c r="I63" s="18"/>
      <c r="J63" s="19">
        <f t="shared" si="13"/>
        <v>0</v>
      </c>
      <c r="L63" s="21">
        <f t="shared" si="5"/>
        <v>58</v>
      </c>
      <c r="M63" s="462" t="str">
        <f t="shared" si="6"/>
        <v/>
      </c>
      <c r="N63" s="249" t="str">
        <f t="shared" si="14"/>
        <v/>
      </c>
      <c r="O63" s="244">
        <f>IF(OR(N63="",N63=0),0,(Projeto!$AA$60*((1+Projeto!$AA$60)^N63))/(((1+Projeto!$AA$60)^N63)-1))</f>
        <v>0</v>
      </c>
      <c r="P63" s="23">
        <f>IF(AND(G63&gt;0,CustoContábil!$F$6&gt;0),G63*(CustoContábil!$F$19/CustoContábil!$F$6)*O63,0)</f>
        <v>0</v>
      </c>
      <c r="Q63" s="23">
        <f>IF(AND(J63&gt;0,CustoContábil!$D$6&gt;0),J63*(CustoContábil!$D$19/CustoContábil!$D$6)*O63,0)</f>
        <v>0</v>
      </c>
    </row>
    <row r="64" spans="2:17" ht="15" customHeight="1" x14ac:dyDescent="0.35">
      <c r="B64" s="24">
        <v>59</v>
      </c>
      <c r="C64" s="250" t="str">
        <f>IF(MotorOrç!C64="","",MotorOrç!C64)</f>
        <v/>
      </c>
      <c r="D64" s="252" t="str">
        <f>IF(MotorOrç!D64="","",MotorOrç!D64)</f>
        <v/>
      </c>
      <c r="E64" s="253" t="str">
        <f>IF(MotorOrç!E64="","",MotorOrç!E64)</f>
        <v/>
      </c>
      <c r="F64" s="254">
        <f>IF(MotorOrç!F64="","",MotorOrç!F64)</f>
        <v>0</v>
      </c>
      <c r="G64" s="19">
        <f t="shared" si="12"/>
        <v>0</v>
      </c>
      <c r="H64" s="18"/>
      <c r="I64" s="18"/>
      <c r="J64" s="19">
        <f t="shared" si="13"/>
        <v>0</v>
      </c>
      <c r="L64" s="21">
        <f t="shared" si="5"/>
        <v>59</v>
      </c>
      <c r="M64" s="462" t="str">
        <f t="shared" si="6"/>
        <v/>
      </c>
      <c r="N64" s="249" t="str">
        <f t="shared" si="14"/>
        <v/>
      </c>
      <c r="O64" s="244">
        <f>IF(OR(N64="",N64=0),0,(Projeto!$AA$60*((1+Projeto!$AA$60)^N64))/(((1+Projeto!$AA$60)^N64)-1))</f>
        <v>0</v>
      </c>
      <c r="P64" s="23">
        <f>IF(AND(G64&gt;0,CustoContábil!$F$6&gt;0),G64*(CustoContábil!$F$19/CustoContábil!$F$6)*O64,0)</f>
        <v>0</v>
      </c>
      <c r="Q64" s="23">
        <f>IF(AND(J64&gt;0,CustoContábil!$D$6&gt;0),J64*(CustoContábil!$D$19/CustoContábil!$D$6)*O64,0)</f>
        <v>0</v>
      </c>
    </row>
    <row r="65" spans="2:17" ht="15" customHeight="1" x14ac:dyDescent="0.35">
      <c r="B65" s="21">
        <v>60</v>
      </c>
      <c r="C65" s="250" t="str">
        <f>IF(MotorOrç!C65="","",MotorOrç!C65)</f>
        <v/>
      </c>
      <c r="D65" s="252" t="str">
        <f>IF(MotorOrç!D65="","",MotorOrç!D65)</f>
        <v/>
      </c>
      <c r="E65" s="253" t="str">
        <f>IF(MotorOrç!E65="","",MotorOrç!E65)</f>
        <v/>
      </c>
      <c r="F65" s="254">
        <f>IF(MotorOrç!F65="","",MotorOrç!F65)</f>
        <v>0</v>
      </c>
      <c r="G65" s="19">
        <f t="shared" si="12"/>
        <v>0</v>
      </c>
      <c r="H65" s="18"/>
      <c r="I65" s="18"/>
      <c r="J65" s="19">
        <f t="shared" si="13"/>
        <v>0</v>
      </c>
      <c r="L65" s="21">
        <f t="shared" si="5"/>
        <v>60</v>
      </c>
      <c r="M65" s="462" t="str">
        <f t="shared" si="6"/>
        <v/>
      </c>
      <c r="N65" s="249" t="str">
        <f t="shared" si="14"/>
        <v/>
      </c>
      <c r="O65" s="244">
        <f>IF(OR(N65="",N65=0),0,(Projeto!$AA$60*((1+Projeto!$AA$60)^N65))/(((1+Projeto!$AA$60)^N65)-1))</f>
        <v>0</v>
      </c>
      <c r="P65" s="23">
        <f>IF(AND(G65&gt;0,CustoContábil!$F$6&gt;0),G65*(CustoContábil!$F$19/CustoContábil!$F$6)*O65,0)</f>
        <v>0</v>
      </c>
      <c r="Q65" s="23">
        <f>IF(AND(J65&gt;0,CustoContábil!$D$6&gt;0),J65*(CustoContábil!$D$19/CustoContábil!$D$6)*O65,0)</f>
        <v>0</v>
      </c>
    </row>
    <row r="66" spans="2:17" ht="15" customHeight="1" x14ac:dyDescent="0.35">
      <c r="B66" s="21">
        <v>61</v>
      </c>
      <c r="C66" s="250" t="str">
        <f>IF(MotorOrç!C66="","",MotorOrç!C66)</f>
        <v/>
      </c>
      <c r="D66" s="252" t="str">
        <f>IF(MotorOrç!D66="","",MotorOrç!D66)</f>
        <v/>
      </c>
      <c r="E66" s="253" t="str">
        <f>IF(MotorOrç!E66="","",MotorOrç!E66)</f>
        <v/>
      </c>
      <c r="F66" s="254">
        <f>IF(MotorOrç!F66="","",MotorOrç!F66)</f>
        <v>0</v>
      </c>
      <c r="G66" s="19">
        <f t="shared" si="12"/>
        <v>0</v>
      </c>
      <c r="H66" s="18"/>
      <c r="I66" s="18"/>
      <c r="J66" s="19">
        <f t="shared" si="13"/>
        <v>0</v>
      </c>
      <c r="L66" s="21">
        <f t="shared" si="5"/>
        <v>61</v>
      </c>
      <c r="M66" s="462" t="str">
        <f t="shared" si="6"/>
        <v/>
      </c>
      <c r="N66" s="249" t="str">
        <f t="shared" si="14"/>
        <v/>
      </c>
      <c r="O66" s="244">
        <f>IF(OR(N66="",N66=0),0,(Projeto!$AA$60*((1+Projeto!$AA$60)^N66))/(((1+Projeto!$AA$60)^N66)-1))</f>
        <v>0</v>
      </c>
      <c r="P66" s="23">
        <f>IF(AND(G66&gt;0,CustoContábil!$F$6&gt;0),G66*(CustoContábil!$F$19/CustoContábil!$F$6)*O66,0)</f>
        <v>0</v>
      </c>
      <c r="Q66" s="23">
        <f>IF(AND(J66&gt;0,CustoContábil!$D$6&gt;0),J66*(CustoContábil!$D$19/CustoContábil!$D$6)*O66,0)</f>
        <v>0</v>
      </c>
    </row>
    <row r="67" spans="2:17" ht="15" customHeight="1" x14ac:dyDescent="0.35">
      <c r="B67" s="24">
        <v>62</v>
      </c>
      <c r="C67" s="250" t="str">
        <f>IF(MotorOrç!C67="","",MotorOrç!C67)</f>
        <v/>
      </c>
      <c r="D67" s="252" t="str">
        <f>IF(MotorOrç!D67="","",MotorOrç!D67)</f>
        <v/>
      </c>
      <c r="E67" s="253" t="str">
        <f>IF(MotorOrç!E67="","",MotorOrç!E67)</f>
        <v/>
      </c>
      <c r="F67" s="254">
        <f>IF(MotorOrç!F67="","",MotorOrç!F67)</f>
        <v>0</v>
      </c>
      <c r="G67" s="19">
        <f t="shared" si="12"/>
        <v>0</v>
      </c>
      <c r="H67" s="18"/>
      <c r="I67" s="18"/>
      <c r="J67" s="19">
        <f t="shared" si="13"/>
        <v>0</v>
      </c>
      <c r="L67" s="21">
        <f t="shared" si="5"/>
        <v>62</v>
      </c>
      <c r="M67" s="462" t="str">
        <f t="shared" si="6"/>
        <v/>
      </c>
      <c r="N67" s="249" t="str">
        <f t="shared" si="14"/>
        <v/>
      </c>
      <c r="O67" s="244">
        <f>IF(OR(N67="",N67=0),0,(Projeto!$AA$60*((1+Projeto!$AA$60)^N67))/(((1+Projeto!$AA$60)^N67)-1))</f>
        <v>0</v>
      </c>
      <c r="P67" s="23">
        <f>IF(AND(G67&gt;0,CustoContábil!$F$6&gt;0),G67*(CustoContábil!$F$19/CustoContábil!$F$6)*O67,0)</f>
        <v>0</v>
      </c>
      <c r="Q67" s="23">
        <f>IF(AND(J67&gt;0,CustoContábil!$D$6&gt;0),J67*(CustoContábil!$D$19/CustoContábil!$D$6)*O67,0)</f>
        <v>0</v>
      </c>
    </row>
    <row r="68" spans="2:17" ht="15" customHeight="1" x14ac:dyDescent="0.35">
      <c r="B68" s="21">
        <v>63</v>
      </c>
      <c r="C68" s="250" t="str">
        <f>IF(MotorOrç!C68="","",MotorOrç!C68)</f>
        <v/>
      </c>
      <c r="D68" s="252" t="str">
        <f>IF(MotorOrç!D68="","",MotorOrç!D68)</f>
        <v/>
      </c>
      <c r="E68" s="253" t="str">
        <f>IF(MotorOrç!E68="","",MotorOrç!E68)</f>
        <v/>
      </c>
      <c r="F68" s="254">
        <f>IF(MotorOrç!F68="","",MotorOrç!F68)</f>
        <v>0</v>
      </c>
      <c r="G68" s="19">
        <f t="shared" si="12"/>
        <v>0</v>
      </c>
      <c r="H68" s="18"/>
      <c r="I68" s="18"/>
      <c r="J68" s="19">
        <f t="shared" si="13"/>
        <v>0</v>
      </c>
      <c r="L68" s="21">
        <f t="shared" si="5"/>
        <v>63</v>
      </c>
      <c r="M68" s="462" t="str">
        <f t="shared" si="6"/>
        <v/>
      </c>
      <c r="N68" s="249" t="str">
        <f t="shared" si="14"/>
        <v/>
      </c>
      <c r="O68" s="244">
        <f>IF(OR(N68="",N68=0),0,(Projeto!$AA$60*((1+Projeto!$AA$60)^N68))/(((1+Projeto!$AA$60)^N68)-1))</f>
        <v>0</v>
      </c>
      <c r="P68" s="23">
        <f>IF(AND(G68&gt;0,CustoContábil!$F$6&gt;0),G68*(CustoContábil!$F$19/CustoContábil!$F$6)*O68,0)</f>
        <v>0</v>
      </c>
      <c r="Q68" s="23">
        <f>IF(AND(J68&gt;0,CustoContábil!$D$6&gt;0),J68*(CustoContábil!$D$19/CustoContábil!$D$6)*O68,0)</f>
        <v>0</v>
      </c>
    </row>
    <row r="69" spans="2:17" ht="15" customHeight="1" x14ac:dyDescent="0.35">
      <c r="B69" s="21">
        <v>64</v>
      </c>
      <c r="C69" s="250" t="str">
        <f>IF(MotorOrç!C69="","",MotorOrç!C69)</f>
        <v/>
      </c>
      <c r="D69" s="252" t="str">
        <f>IF(MotorOrç!D69="","",MotorOrç!D69)</f>
        <v/>
      </c>
      <c r="E69" s="253" t="str">
        <f>IF(MotorOrç!E69="","",MotorOrç!E69)</f>
        <v/>
      </c>
      <c r="F69" s="254">
        <f>IF(MotorOrç!F69="","",MotorOrç!F69)</f>
        <v>0</v>
      </c>
      <c r="G69" s="19">
        <f t="shared" si="12"/>
        <v>0</v>
      </c>
      <c r="H69" s="18"/>
      <c r="I69" s="18"/>
      <c r="J69" s="19">
        <f t="shared" si="13"/>
        <v>0</v>
      </c>
      <c r="L69" s="21">
        <f t="shared" si="5"/>
        <v>64</v>
      </c>
      <c r="M69" s="462" t="str">
        <f t="shared" si="6"/>
        <v/>
      </c>
      <c r="N69" s="249" t="str">
        <f t="shared" si="14"/>
        <v/>
      </c>
      <c r="O69" s="244">
        <f>IF(OR(N69="",N69=0),0,(Projeto!$AA$60*((1+Projeto!$AA$60)^N69))/(((1+Projeto!$AA$60)^N69)-1))</f>
        <v>0</v>
      </c>
      <c r="P69" s="23">
        <f>IF(AND(G69&gt;0,CustoContábil!$F$6&gt;0),G69*(CustoContábil!$F$19/CustoContábil!$F$6)*O69,0)</f>
        <v>0</v>
      </c>
      <c r="Q69" s="23">
        <f>IF(AND(J69&gt;0,CustoContábil!$D$6&gt;0),J69*(CustoContábil!$D$19/CustoContábil!$D$6)*O69,0)</f>
        <v>0</v>
      </c>
    </row>
    <row r="70" spans="2:17" ht="15" customHeight="1" x14ac:dyDescent="0.35">
      <c r="B70" s="24">
        <v>65</v>
      </c>
      <c r="C70" s="250" t="str">
        <f>IF(MotorOrç!C70="","",MotorOrç!C70)</f>
        <v/>
      </c>
      <c r="D70" s="252" t="str">
        <f>IF(MotorOrç!D70="","",MotorOrç!D70)</f>
        <v/>
      </c>
      <c r="E70" s="253" t="str">
        <f>IF(MotorOrç!E70="","",MotorOrç!E70)</f>
        <v/>
      </c>
      <c r="F70" s="254">
        <f>IF(MotorOrç!F70="","",MotorOrç!F70)</f>
        <v>0</v>
      </c>
      <c r="G70" s="19">
        <f t="shared" si="12"/>
        <v>0</v>
      </c>
      <c r="H70" s="18"/>
      <c r="I70" s="18"/>
      <c r="J70" s="19">
        <f t="shared" si="13"/>
        <v>0</v>
      </c>
      <c r="L70" s="21">
        <f t="shared" si="5"/>
        <v>65</v>
      </c>
      <c r="M70" s="462" t="str">
        <f t="shared" si="6"/>
        <v/>
      </c>
      <c r="N70" s="249" t="str">
        <f t="shared" si="14"/>
        <v/>
      </c>
      <c r="O70" s="244">
        <f>IF(OR(N70="",N70=0),0,(Projeto!$AA$60*((1+Projeto!$AA$60)^N70))/(((1+Projeto!$AA$60)^N70)-1))</f>
        <v>0</v>
      </c>
      <c r="P70" s="23">
        <f>IF(AND(G70&gt;0,CustoContábil!$F$6&gt;0),G70*(CustoContábil!$F$19/CustoContábil!$F$6)*O70,0)</f>
        <v>0</v>
      </c>
      <c r="Q70" s="23">
        <f>IF(AND(J70&gt;0,CustoContábil!$D$6&gt;0),J70*(CustoContábil!$D$19/CustoContábil!$D$6)*O70,0)</f>
        <v>0</v>
      </c>
    </row>
    <row r="71" spans="2:17" ht="15" customHeight="1" x14ac:dyDescent="0.35">
      <c r="B71" s="21">
        <v>66</v>
      </c>
      <c r="C71" s="250" t="str">
        <f>IF(MotorOrç!C71="","",MotorOrç!C71)</f>
        <v/>
      </c>
      <c r="D71" s="252" t="str">
        <f>IF(MotorOrç!D71="","",MotorOrç!D71)</f>
        <v/>
      </c>
      <c r="E71" s="253" t="str">
        <f>IF(MotorOrç!E71="","",MotorOrç!E71)</f>
        <v/>
      </c>
      <c r="F71" s="254">
        <f>IF(MotorOrç!F71="","",MotorOrç!F71)</f>
        <v>0</v>
      </c>
      <c r="G71" s="19">
        <f t="shared" si="12"/>
        <v>0</v>
      </c>
      <c r="H71" s="18"/>
      <c r="I71" s="18"/>
      <c r="J71" s="19">
        <f t="shared" si="13"/>
        <v>0</v>
      </c>
      <c r="L71" s="21">
        <f t="shared" si="5"/>
        <v>66</v>
      </c>
      <c r="M71" s="462" t="str">
        <f t="shared" si="6"/>
        <v/>
      </c>
      <c r="N71" s="249" t="str">
        <f t="shared" si="14"/>
        <v/>
      </c>
      <c r="O71" s="244">
        <f>IF(OR(N71="",N71=0),0,(Projeto!$AA$60*((1+Projeto!$AA$60)^N71))/(((1+Projeto!$AA$60)^N71)-1))</f>
        <v>0</v>
      </c>
      <c r="P71" s="23">
        <f>IF(AND(G71&gt;0,CustoContábil!$F$6&gt;0),G71*(CustoContábil!$F$19/CustoContábil!$F$6)*O71,0)</f>
        <v>0</v>
      </c>
      <c r="Q71" s="23">
        <f>IF(AND(J71&gt;0,CustoContábil!$D$6&gt;0),J71*(CustoContábil!$D$19/CustoContábil!$D$6)*O71,0)</f>
        <v>0</v>
      </c>
    </row>
    <row r="72" spans="2:17" ht="15" customHeight="1" x14ac:dyDescent="0.35">
      <c r="B72" s="21">
        <v>67</v>
      </c>
      <c r="C72" s="250" t="str">
        <f>IF(MotorOrç!C72="","",MotorOrç!C72)</f>
        <v/>
      </c>
      <c r="D72" s="252" t="str">
        <f>IF(MotorOrç!D72="","",MotorOrç!D72)</f>
        <v/>
      </c>
      <c r="E72" s="253" t="str">
        <f>IF(MotorOrç!E72="","",MotorOrç!E72)</f>
        <v/>
      </c>
      <c r="F72" s="254">
        <f>IF(MotorOrç!F72="","",MotorOrç!F72)</f>
        <v>0</v>
      </c>
      <c r="G72" s="19">
        <f t="shared" si="12"/>
        <v>0</v>
      </c>
      <c r="H72" s="18"/>
      <c r="I72" s="18"/>
      <c r="J72" s="19">
        <f t="shared" si="13"/>
        <v>0</v>
      </c>
      <c r="L72" s="21">
        <f t="shared" si="5"/>
        <v>67</v>
      </c>
      <c r="M72" s="462" t="str">
        <f t="shared" si="6"/>
        <v/>
      </c>
      <c r="N72" s="249" t="str">
        <f t="shared" si="14"/>
        <v/>
      </c>
      <c r="O72" s="244">
        <f>IF(OR(N72="",N72=0),0,(Projeto!$AA$60*((1+Projeto!$AA$60)^N72))/(((1+Projeto!$AA$60)^N72)-1))</f>
        <v>0</v>
      </c>
      <c r="P72" s="23">
        <f>IF(AND(G72&gt;0,CustoContábil!$F$6&gt;0),G72*(CustoContábil!$F$19/CustoContábil!$F$6)*O72,0)</f>
        <v>0</v>
      </c>
      <c r="Q72" s="23">
        <f>IF(AND(J72&gt;0,CustoContábil!$D$6&gt;0),J72*(CustoContábil!$D$19/CustoContábil!$D$6)*O72,0)</f>
        <v>0</v>
      </c>
    </row>
    <row r="73" spans="2:17" ht="15" customHeight="1" x14ac:dyDescent="0.35">
      <c r="B73" s="24">
        <v>68</v>
      </c>
      <c r="C73" s="250" t="str">
        <f>IF(MotorOrç!C73="","",MotorOrç!C73)</f>
        <v/>
      </c>
      <c r="D73" s="252" t="str">
        <f>IF(MotorOrç!D73="","",MotorOrç!D73)</f>
        <v/>
      </c>
      <c r="E73" s="253" t="str">
        <f>IF(MotorOrç!E73="","",MotorOrç!E73)</f>
        <v/>
      </c>
      <c r="F73" s="254">
        <f>IF(MotorOrç!F73="","",MotorOrç!F73)</f>
        <v>0</v>
      </c>
      <c r="G73" s="19">
        <f t="shared" si="12"/>
        <v>0</v>
      </c>
      <c r="H73" s="18"/>
      <c r="I73" s="18"/>
      <c r="J73" s="19">
        <f t="shared" si="13"/>
        <v>0</v>
      </c>
      <c r="L73" s="21">
        <f t="shared" si="5"/>
        <v>68</v>
      </c>
      <c r="M73" s="462" t="str">
        <f t="shared" si="6"/>
        <v/>
      </c>
      <c r="N73" s="249" t="str">
        <f t="shared" si="14"/>
        <v/>
      </c>
      <c r="O73" s="244">
        <f>IF(OR(N73="",N73=0),0,(Projeto!$AA$60*((1+Projeto!$AA$60)^N73))/(((1+Projeto!$AA$60)^N73)-1))</f>
        <v>0</v>
      </c>
      <c r="P73" s="23">
        <f>IF(AND(G73&gt;0,CustoContábil!$F$6&gt;0),G73*(CustoContábil!$F$19/CustoContábil!$F$6)*O73,0)</f>
        <v>0</v>
      </c>
      <c r="Q73" s="23">
        <f>IF(AND(J73&gt;0,CustoContábil!$D$6&gt;0),J73*(CustoContábil!$D$19/CustoContábil!$D$6)*O73,0)</f>
        <v>0</v>
      </c>
    </row>
    <row r="74" spans="2:17" ht="15" customHeight="1" x14ac:dyDescent="0.35">
      <c r="B74" s="21">
        <v>69</v>
      </c>
      <c r="C74" s="250" t="str">
        <f>IF(MotorOrç!C74="","",MotorOrç!C74)</f>
        <v/>
      </c>
      <c r="D74" s="252" t="str">
        <f>IF(MotorOrç!D74="","",MotorOrç!D74)</f>
        <v/>
      </c>
      <c r="E74" s="253" t="str">
        <f>IF(MotorOrç!E74="","",MotorOrç!E74)</f>
        <v/>
      </c>
      <c r="F74" s="254">
        <f>IF(MotorOrç!F74="","",MotorOrç!F74)</f>
        <v>0</v>
      </c>
      <c r="G74" s="19">
        <f t="shared" si="12"/>
        <v>0</v>
      </c>
      <c r="H74" s="18"/>
      <c r="I74" s="18"/>
      <c r="J74" s="19">
        <f t="shared" si="13"/>
        <v>0</v>
      </c>
      <c r="L74" s="21">
        <f t="shared" si="5"/>
        <v>69</v>
      </c>
      <c r="M74" s="462" t="str">
        <f t="shared" si="6"/>
        <v/>
      </c>
      <c r="N74" s="249" t="str">
        <f t="shared" si="14"/>
        <v/>
      </c>
      <c r="O74" s="244">
        <f>IF(OR(N74="",N74=0),0,(Projeto!$AA$60*((1+Projeto!$AA$60)^N74))/(((1+Projeto!$AA$60)^N74)-1))</f>
        <v>0</v>
      </c>
      <c r="P74" s="23">
        <f>IF(AND(G74&gt;0,CustoContábil!$F$6&gt;0),G74*(CustoContábil!$F$19/CustoContábil!$F$6)*O74,0)</f>
        <v>0</v>
      </c>
      <c r="Q74" s="23">
        <f>IF(AND(J74&gt;0,CustoContábil!$D$6&gt;0),J74*(CustoContábil!$D$19/CustoContábil!$D$6)*O74,0)</f>
        <v>0</v>
      </c>
    </row>
    <row r="75" spans="2:17" ht="15" customHeight="1" x14ac:dyDescent="0.35">
      <c r="B75" s="21">
        <v>70</v>
      </c>
      <c r="C75" s="250" t="str">
        <f>IF(MotorOrç!C75="","",MotorOrç!C75)</f>
        <v/>
      </c>
      <c r="D75" s="252" t="str">
        <f>IF(MotorOrç!D75="","",MotorOrç!D75)</f>
        <v/>
      </c>
      <c r="E75" s="253" t="str">
        <f>IF(MotorOrç!E75="","",MotorOrç!E75)</f>
        <v/>
      </c>
      <c r="F75" s="254">
        <f>IF(MotorOrç!F75="","",MotorOrç!F75)</f>
        <v>0</v>
      </c>
      <c r="G75" s="19">
        <f t="shared" si="12"/>
        <v>0</v>
      </c>
      <c r="H75" s="18"/>
      <c r="I75" s="18"/>
      <c r="J75" s="19">
        <f t="shared" si="13"/>
        <v>0</v>
      </c>
      <c r="L75" s="21">
        <f t="shared" si="5"/>
        <v>70</v>
      </c>
      <c r="M75" s="462" t="str">
        <f t="shared" si="6"/>
        <v/>
      </c>
      <c r="N75" s="249" t="str">
        <f t="shared" si="14"/>
        <v/>
      </c>
      <c r="O75" s="244">
        <f>IF(OR(N75="",N75=0),0,(Projeto!$AA$60*((1+Projeto!$AA$60)^N75))/(((1+Projeto!$AA$60)^N75)-1))</f>
        <v>0</v>
      </c>
      <c r="P75" s="23">
        <f>IF(AND(G75&gt;0,CustoContábil!$F$6&gt;0),G75*(CustoContábil!$F$19/CustoContábil!$F$6)*O75,0)</f>
        <v>0</v>
      </c>
      <c r="Q75" s="23">
        <f>IF(AND(J75&gt;0,CustoContábil!$D$6&gt;0),J75*(CustoContábil!$D$19/CustoContábil!$D$6)*O75,0)</f>
        <v>0</v>
      </c>
    </row>
    <row r="76" spans="2:17" ht="15" customHeight="1" x14ac:dyDescent="0.35">
      <c r="B76" s="24">
        <v>71</v>
      </c>
      <c r="C76" s="250" t="str">
        <f>IF(MotorOrç!C76="","",MotorOrç!C76)</f>
        <v/>
      </c>
      <c r="D76" s="252" t="str">
        <f>IF(MotorOrç!D76="","",MotorOrç!D76)</f>
        <v/>
      </c>
      <c r="E76" s="253" t="str">
        <f>IF(MotorOrç!E76="","",MotorOrç!E76)</f>
        <v/>
      </c>
      <c r="F76" s="254">
        <f>IF(MotorOrç!F76="","",MotorOrç!F76)</f>
        <v>0</v>
      </c>
      <c r="G76" s="19">
        <f t="shared" si="12"/>
        <v>0</v>
      </c>
      <c r="H76" s="18"/>
      <c r="I76" s="18"/>
      <c r="J76" s="19">
        <f t="shared" si="13"/>
        <v>0</v>
      </c>
      <c r="L76" s="21">
        <f t="shared" si="5"/>
        <v>71</v>
      </c>
      <c r="M76" s="462" t="str">
        <f t="shared" si="6"/>
        <v/>
      </c>
      <c r="N76" s="249" t="str">
        <f t="shared" si="14"/>
        <v/>
      </c>
      <c r="O76" s="244">
        <f>IF(OR(N76="",N76=0),0,(Projeto!$AA$60*((1+Projeto!$AA$60)^N76))/(((1+Projeto!$AA$60)^N76)-1))</f>
        <v>0</v>
      </c>
      <c r="P76" s="23">
        <f>IF(AND(G76&gt;0,CustoContábil!$F$6&gt;0),G76*(CustoContábil!$F$19/CustoContábil!$F$6)*O76,0)</f>
        <v>0</v>
      </c>
      <c r="Q76" s="23">
        <f>IF(AND(J76&gt;0,CustoContábil!$D$6&gt;0),J76*(CustoContábil!$D$19/CustoContábil!$D$6)*O76,0)</f>
        <v>0</v>
      </c>
    </row>
    <row r="77" spans="2:17" ht="15" customHeight="1" x14ac:dyDescent="0.35">
      <c r="B77" s="21">
        <v>72</v>
      </c>
      <c r="C77" s="250" t="str">
        <f>IF(MotorOrç!C77="","",MotorOrç!C77)</f>
        <v/>
      </c>
      <c r="D77" s="252" t="str">
        <f>IF(MotorOrç!D77="","",MotorOrç!D77)</f>
        <v/>
      </c>
      <c r="E77" s="253" t="str">
        <f>IF(MotorOrç!E77="","",MotorOrç!E77)</f>
        <v/>
      </c>
      <c r="F77" s="254">
        <f>IF(MotorOrç!F77="","",MotorOrç!F77)</f>
        <v>0</v>
      </c>
      <c r="G77" s="19">
        <f t="shared" si="12"/>
        <v>0</v>
      </c>
      <c r="H77" s="18"/>
      <c r="I77" s="18"/>
      <c r="J77" s="19">
        <f t="shared" si="13"/>
        <v>0</v>
      </c>
      <c r="L77" s="21">
        <f t="shared" si="5"/>
        <v>72</v>
      </c>
      <c r="M77" s="462" t="str">
        <f t="shared" si="6"/>
        <v/>
      </c>
      <c r="N77" s="249" t="str">
        <f t="shared" si="14"/>
        <v/>
      </c>
      <c r="O77" s="244">
        <f>IF(OR(N77="",N77=0),0,(Projeto!$AA$60*((1+Projeto!$AA$60)^N77))/(((1+Projeto!$AA$60)^N77)-1))</f>
        <v>0</v>
      </c>
      <c r="P77" s="23">
        <f>IF(AND(G77&gt;0,CustoContábil!$F$6&gt;0),G77*(CustoContábil!$F$19/CustoContábil!$F$6)*O77,0)</f>
        <v>0</v>
      </c>
      <c r="Q77" s="23">
        <f>IF(AND(J77&gt;0,CustoContábil!$D$6&gt;0),J77*(CustoContábil!$D$19/CustoContábil!$D$6)*O77,0)</f>
        <v>0</v>
      </c>
    </row>
    <row r="78" spans="2:17" ht="15" customHeight="1" x14ac:dyDescent="0.35">
      <c r="B78" s="21">
        <v>73</v>
      </c>
      <c r="C78" s="250" t="str">
        <f>IF(MotorOrç!C78="","",MotorOrç!C78)</f>
        <v/>
      </c>
      <c r="D78" s="252" t="str">
        <f>IF(MotorOrç!D78="","",MotorOrç!D78)</f>
        <v/>
      </c>
      <c r="E78" s="253" t="str">
        <f>IF(MotorOrç!E78="","",MotorOrç!E78)</f>
        <v/>
      </c>
      <c r="F78" s="254">
        <f>IF(MotorOrç!F78="","",MotorOrç!F78)</f>
        <v>0</v>
      </c>
      <c r="G78" s="19">
        <f t="shared" si="12"/>
        <v>0</v>
      </c>
      <c r="H78" s="18"/>
      <c r="I78" s="18"/>
      <c r="J78" s="19">
        <f t="shared" si="13"/>
        <v>0</v>
      </c>
      <c r="L78" s="21">
        <f t="shared" si="5"/>
        <v>73</v>
      </c>
      <c r="M78" s="462" t="str">
        <f t="shared" si="6"/>
        <v/>
      </c>
      <c r="N78" s="249" t="str">
        <f t="shared" si="14"/>
        <v/>
      </c>
      <c r="O78" s="244">
        <f>IF(OR(N78="",N78=0),0,(Projeto!$AA$60*((1+Projeto!$AA$60)^N78))/(((1+Projeto!$AA$60)^N78)-1))</f>
        <v>0</v>
      </c>
      <c r="P78" s="23">
        <f>IF(AND(G78&gt;0,CustoContábil!$F$6&gt;0),G78*(CustoContábil!$F$19/CustoContábil!$F$6)*O78,0)</f>
        <v>0</v>
      </c>
      <c r="Q78" s="23">
        <f>IF(AND(J78&gt;0,CustoContábil!$D$6&gt;0),J78*(CustoContábil!$D$19/CustoContábil!$D$6)*O78,0)</f>
        <v>0</v>
      </c>
    </row>
    <row r="79" spans="2:17" ht="15" customHeight="1" x14ac:dyDescent="0.35">
      <c r="B79" s="24">
        <v>74</v>
      </c>
      <c r="C79" s="250" t="str">
        <f>IF(MotorOrç!C79="","",MotorOrç!C79)</f>
        <v/>
      </c>
      <c r="D79" s="252" t="str">
        <f>IF(MotorOrç!D79="","",MotorOrç!D79)</f>
        <v/>
      </c>
      <c r="E79" s="253" t="str">
        <f>IF(MotorOrç!E79="","",MotorOrç!E79)</f>
        <v/>
      </c>
      <c r="F79" s="254">
        <f>IF(MotorOrç!F79="","",MotorOrç!F79)</f>
        <v>0</v>
      </c>
      <c r="G79" s="19">
        <f t="shared" si="12"/>
        <v>0</v>
      </c>
      <c r="H79" s="18"/>
      <c r="I79" s="18"/>
      <c r="J79" s="19">
        <f t="shared" si="13"/>
        <v>0</v>
      </c>
      <c r="L79" s="21">
        <f t="shared" si="5"/>
        <v>74</v>
      </c>
      <c r="M79" s="462" t="str">
        <f t="shared" si="6"/>
        <v/>
      </c>
      <c r="N79" s="249" t="str">
        <f t="shared" si="14"/>
        <v/>
      </c>
      <c r="O79" s="244">
        <f>IF(OR(N79="",N79=0),0,(Projeto!$AA$60*((1+Projeto!$AA$60)^N79))/(((1+Projeto!$AA$60)^N79)-1))</f>
        <v>0</v>
      </c>
      <c r="P79" s="23">
        <f>IF(AND(G79&gt;0,CustoContábil!$F$6&gt;0),G79*(CustoContábil!$F$19/CustoContábil!$F$6)*O79,0)</f>
        <v>0</v>
      </c>
      <c r="Q79" s="23">
        <f>IF(AND(J79&gt;0,CustoContábil!$D$6&gt;0),J79*(CustoContábil!$D$19/CustoContábil!$D$6)*O79,0)</f>
        <v>0</v>
      </c>
    </row>
    <row r="80" spans="2:17" ht="15" customHeight="1" x14ac:dyDescent="0.35">
      <c r="B80" s="21">
        <v>75</v>
      </c>
      <c r="C80" s="250" t="str">
        <f>IF(MotorOrç!C80="","",MotorOrç!C80)</f>
        <v/>
      </c>
      <c r="D80" s="252" t="str">
        <f>IF(MotorOrç!D80="","",MotorOrç!D80)</f>
        <v/>
      </c>
      <c r="E80" s="253" t="str">
        <f>IF(MotorOrç!E80="","",MotorOrç!E80)</f>
        <v/>
      </c>
      <c r="F80" s="254">
        <f>IF(MotorOrç!F80="","",MotorOrç!F80)</f>
        <v>0</v>
      </c>
      <c r="G80" s="19">
        <f t="shared" si="12"/>
        <v>0</v>
      </c>
      <c r="H80" s="18"/>
      <c r="I80" s="18"/>
      <c r="J80" s="19">
        <f t="shared" si="13"/>
        <v>0</v>
      </c>
      <c r="L80" s="21">
        <f t="shared" si="5"/>
        <v>75</v>
      </c>
      <c r="M80" s="462" t="str">
        <f t="shared" si="6"/>
        <v/>
      </c>
      <c r="N80" s="249" t="str">
        <f t="shared" si="14"/>
        <v/>
      </c>
      <c r="O80" s="244">
        <f>IF(OR(N80="",N80=0),0,(Projeto!$AA$60*((1+Projeto!$AA$60)^N80))/(((1+Projeto!$AA$60)^N80)-1))</f>
        <v>0</v>
      </c>
      <c r="P80" s="23">
        <f>IF(AND(G80&gt;0,CustoContábil!$F$6&gt;0),G80*(CustoContábil!$F$19/CustoContábil!$F$6)*O80,0)</f>
        <v>0</v>
      </c>
      <c r="Q80" s="23">
        <f>IF(AND(J80&gt;0,CustoContábil!$D$6&gt;0),J80*(CustoContábil!$D$19/CustoContábil!$D$6)*O80,0)</f>
        <v>0</v>
      </c>
    </row>
    <row r="81" spans="2:17" ht="15" customHeight="1" x14ac:dyDescent="0.35">
      <c r="B81" s="21">
        <v>76</v>
      </c>
      <c r="C81" s="250" t="str">
        <f>IF(MotorOrç!C81="","",MotorOrç!C81)</f>
        <v/>
      </c>
      <c r="D81" s="252" t="str">
        <f>IF(MotorOrç!D81="","",MotorOrç!D81)</f>
        <v/>
      </c>
      <c r="E81" s="253" t="str">
        <f>IF(MotorOrç!E81="","",MotorOrç!E81)</f>
        <v/>
      </c>
      <c r="F81" s="254">
        <f>IF(MotorOrç!F81="","",MotorOrç!F81)</f>
        <v>0</v>
      </c>
      <c r="G81" s="19">
        <f t="shared" si="12"/>
        <v>0</v>
      </c>
      <c r="H81" s="18"/>
      <c r="I81" s="18"/>
      <c r="J81" s="19">
        <f t="shared" si="13"/>
        <v>0</v>
      </c>
      <c r="L81" s="21">
        <f t="shared" si="5"/>
        <v>76</v>
      </c>
      <c r="M81" s="462" t="str">
        <f t="shared" si="6"/>
        <v/>
      </c>
      <c r="N81" s="249" t="str">
        <f t="shared" si="14"/>
        <v/>
      </c>
      <c r="O81" s="244">
        <f>IF(OR(N81="",N81=0),0,(Projeto!$AA$60*((1+Projeto!$AA$60)^N81))/(((1+Projeto!$AA$60)^N81)-1))</f>
        <v>0</v>
      </c>
      <c r="P81" s="23">
        <f>IF(AND(G81&gt;0,CustoContábil!$F$6&gt;0),G81*(CustoContábil!$F$19/CustoContábil!$F$6)*O81,0)</f>
        <v>0</v>
      </c>
      <c r="Q81" s="23">
        <f>IF(AND(J81&gt;0,CustoContábil!$D$6&gt;0),J81*(CustoContábil!$D$19/CustoContábil!$D$6)*O81,0)</f>
        <v>0</v>
      </c>
    </row>
    <row r="82" spans="2:17" ht="15" customHeight="1" x14ac:dyDescent="0.35">
      <c r="B82" s="24">
        <v>77</v>
      </c>
      <c r="C82" s="250" t="str">
        <f>IF(MotorOrç!C82="","",MotorOrç!C82)</f>
        <v/>
      </c>
      <c r="D82" s="252" t="str">
        <f>IF(MotorOrç!D82="","",MotorOrç!D82)</f>
        <v/>
      </c>
      <c r="E82" s="253" t="str">
        <f>IF(MotorOrç!E82="","",MotorOrç!E82)</f>
        <v/>
      </c>
      <c r="F82" s="254">
        <f>IF(MotorOrç!F82="","",MotorOrç!F82)</f>
        <v>0</v>
      </c>
      <c r="G82" s="19">
        <f t="shared" si="12"/>
        <v>0</v>
      </c>
      <c r="H82" s="18"/>
      <c r="I82" s="18"/>
      <c r="J82" s="19">
        <f t="shared" si="13"/>
        <v>0</v>
      </c>
      <c r="L82" s="21">
        <f t="shared" si="5"/>
        <v>77</v>
      </c>
      <c r="M82" s="462" t="str">
        <f t="shared" si="6"/>
        <v/>
      </c>
      <c r="N82" s="249" t="str">
        <f t="shared" si="14"/>
        <v/>
      </c>
      <c r="O82" s="244">
        <f>IF(OR(N82="",N82=0),0,(Projeto!$AA$60*((1+Projeto!$AA$60)^N82))/(((1+Projeto!$AA$60)^N82)-1))</f>
        <v>0</v>
      </c>
      <c r="P82" s="23">
        <f>IF(AND(G82&gt;0,CustoContábil!$F$6&gt;0),G82*(CustoContábil!$F$19/CustoContábil!$F$6)*O82,0)</f>
        <v>0</v>
      </c>
      <c r="Q82" s="23">
        <f>IF(AND(J82&gt;0,CustoContábil!$D$6&gt;0),J82*(CustoContábil!$D$19/CustoContábil!$D$6)*O82,0)</f>
        <v>0</v>
      </c>
    </row>
    <row r="83" spans="2:17" ht="15" customHeight="1" x14ac:dyDescent="0.35">
      <c r="B83" s="21">
        <v>78</v>
      </c>
      <c r="C83" s="250" t="str">
        <f>IF(MotorOrç!C83="","",MotorOrç!C83)</f>
        <v/>
      </c>
      <c r="D83" s="252" t="str">
        <f>IF(MotorOrç!D83="","",MotorOrç!D83)</f>
        <v/>
      </c>
      <c r="E83" s="253" t="str">
        <f>IF(MotorOrç!E83="","",MotorOrç!E83)</f>
        <v/>
      </c>
      <c r="F83" s="254">
        <f>IF(MotorOrç!F83="","",MotorOrç!F83)</f>
        <v>0</v>
      </c>
      <c r="G83" s="19">
        <f t="shared" si="12"/>
        <v>0</v>
      </c>
      <c r="H83" s="18"/>
      <c r="I83" s="18"/>
      <c r="J83" s="19">
        <f t="shared" si="13"/>
        <v>0</v>
      </c>
      <c r="L83" s="21">
        <f t="shared" si="5"/>
        <v>78</v>
      </c>
      <c r="M83" s="462" t="str">
        <f t="shared" si="6"/>
        <v/>
      </c>
      <c r="N83" s="249" t="str">
        <f t="shared" si="14"/>
        <v/>
      </c>
      <c r="O83" s="244">
        <f>IF(OR(N83="",N83=0),0,(Projeto!$AA$60*((1+Projeto!$AA$60)^N83))/(((1+Projeto!$AA$60)^N83)-1))</f>
        <v>0</v>
      </c>
      <c r="P83" s="23">
        <f>IF(AND(G83&gt;0,CustoContábil!$F$6&gt;0),G83*(CustoContábil!$F$19/CustoContábil!$F$6)*O83,0)</f>
        <v>0</v>
      </c>
      <c r="Q83" s="23">
        <f>IF(AND(J83&gt;0,CustoContábil!$D$6&gt;0),J83*(CustoContábil!$D$19/CustoContábil!$D$6)*O83,0)</f>
        <v>0</v>
      </c>
    </row>
    <row r="84" spans="2:17" ht="15" customHeight="1" x14ac:dyDescent="0.35">
      <c r="B84" s="21">
        <v>79</v>
      </c>
      <c r="C84" s="250" t="str">
        <f>IF(MotorOrç!C84="","",MotorOrç!C84)</f>
        <v/>
      </c>
      <c r="D84" s="252" t="str">
        <f>IF(MotorOrç!D84="","",MotorOrç!D84)</f>
        <v/>
      </c>
      <c r="E84" s="253" t="str">
        <f>IF(MotorOrç!E84="","",MotorOrç!E84)</f>
        <v/>
      </c>
      <c r="F84" s="254">
        <f>IF(MotorOrç!F84="","",MotorOrç!F84)</f>
        <v>0</v>
      </c>
      <c r="G84" s="19">
        <f t="shared" si="12"/>
        <v>0</v>
      </c>
      <c r="H84" s="18"/>
      <c r="I84" s="18"/>
      <c r="J84" s="19">
        <f t="shared" si="13"/>
        <v>0</v>
      </c>
      <c r="L84" s="21">
        <f t="shared" si="5"/>
        <v>79</v>
      </c>
      <c r="M84" s="462" t="str">
        <f t="shared" si="6"/>
        <v/>
      </c>
      <c r="N84" s="249" t="str">
        <f t="shared" si="14"/>
        <v/>
      </c>
      <c r="O84" s="244">
        <f>IF(OR(N84="",N84=0),0,(Projeto!$AA$60*((1+Projeto!$AA$60)^N84))/(((1+Projeto!$AA$60)^N84)-1))</f>
        <v>0</v>
      </c>
      <c r="P84" s="23">
        <f>IF(AND(G84&gt;0,CustoContábil!$F$6&gt;0),G84*(CustoContábil!$F$19/CustoContábil!$F$6)*O84,0)</f>
        <v>0</v>
      </c>
      <c r="Q84" s="23">
        <f>IF(AND(J84&gt;0,CustoContábil!$D$6&gt;0),J84*(CustoContábil!$D$19/CustoContábil!$D$6)*O84,0)</f>
        <v>0</v>
      </c>
    </row>
    <row r="85" spans="2:17" ht="15" customHeight="1" x14ac:dyDescent="0.35">
      <c r="B85" s="24">
        <v>80</v>
      </c>
      <c r="C85" s="250" t="str">
        <f>IF(MotorOrç!C85="","",MotorOrç!C85)</f>
        <v/>
      </c>
      <c r="D85" s="252" t="str">
        <f>IF(MotorOrç!D85="","",MotorOrç!D85)</f>
        <v/>
      </c>
      <c r="E85" s="253" t="str">
        <f>IF(MotorOrç!E85="","",MotorOrç!E85)</f>
        <v/>
      </c>
      <c r="F85" s="254">
        <f>IF(MotorOrç!F85="","",MotorOrç!F85)</f>
        <v>0</v>
      </c>
      <c r="G85" s="19">
        <f t="shared" si="12"/>
        <v>0</v>
      </c>
      <c r="H85" s="18"/>
      <c r="I85" s="18"/>
      <c r="J85" s="19">
        <f t="shared" si="13"/>
        <v>0</v>
      </c>
      <c r="L85" s="21">
        <f t="shared" si="5"/>
        <v>80</v>
      </c>
      <c r="M85" s="462" t="str">
        <f t="shared" si="6"/>
        <v/>
      </c>
      <c r="N85" s="249" t="str">
        <f t="shared" si="14"/>
        <v/>
      </c>
      <c r="O85" s="244">
        <f>IF(OR(N85="",N85=0),0,(Projeto!$AA$60*((1+Projeto!$AA$60)^N85))/(((1+Projeto!$AA$60)^N85)-1))</f>
        <v>0</v>
      </c>
      <c r="P85" s="23">
        <f>IF(AND(G85&gt;0,CustoContábil!$F$6&gt;0),G85*(CustoContábil!$F$19/CustoContábil!$F$6)*O85,0)</f>
        <v>0</v>
      </c>
      <c r="Q85" s="23">
        <f>IF(AND(J85&gt;0,CustoContábil!$D$6&gt;0),J85*(CustoContábil!$D$19/CustoContábil!$D$6)*O85,0)</f>
        <v>0</v>
      </c>
    </row>
    <row r="86" spans="2:17" ht="15" customHeight="1" x14ac:dyDescent="0.35">
      <c r="B86" s="21">
        <v>81</v>
      </c>
      <c r="C86" s="250" t="str">
        <f>IF(MotorOrç!C86="","",MotorOrç!C86)</f>
        <v/>
      </c>
      <c r="D86" s="252" t="str">
        <f>IF(MotorOrç!D86="","",MotorOrç!D86)</f>
        <v/>
      </c>
      <c r="E86" s="253" t="str">
        <f>IF(MotorOrç!E86="","",MotorOrç!E86)</f>
        <v/>
      </c>
      <c r="F86" s="254">
        <f>IF(MotorOrç!F86="","",MotorOrç!F86)</f>
        <v>0</v>
      </c>
      <c r="G86" s="19">
        <f t="shared" si="12"/>
        <v>0</v>
      </c>
      <c r="H86" s="18"/>
      <c r="I86" s="18"/>
      <c r="J86" s="19">
        <f t="shared" si="13"/>
        <v>0</v>
      </c>
      <c r="L86" s="21">
        <f t="shared" si="5"/>
        <v>81</v>
      </c>
      <c r="M86" s="462" t="str">
        <f t="shared" si="6"/>
        <v/>
      </c>
      <c r="N86" s="249" t="str">
        <f t="shared" si="14"/>
        <v/>
      </c>
      <c r="O86" s="244">
        <f>IF(OR(N86="",N86=0),0,(Projeto!$AA$60*((1+Projeto!$AA$60)^N86))/(((1+Projeto!$AA$60)^N86)-1))</f>
        <v>0</v>
      </c>
      <c r="P86" s="23">
        <f>IF(AND(G86&gt;0,CustoContábil!$F$6&gt;0),G86*(CustoContábil!$F$19/CustoContábil!$F$6)*O86,0)</f>
        <v>0</v>
      </c>
      <c r="Q86" s="23">
        <f>IF(AND(J86&gt;0,CustoContábil!$D$6&gt;0),J86*(CustoContábil!$D$19/CustoContábil!$D$6)*O86,0)</f>
        <v>0</v>
      </c>
    </row>
    <row r="87" spans="2:17" ht="15" customHeight="1" x14ac:dyDescent="0.35">
      <c r="B87" s="21">
        <v>82</v>
      </c>
      <c r="C87" s="250" t="str">
        <f>IF(MotorOrç!C87="","",MotorOrç!C87)</f>
        <v/>
      </c>
      <c r="D87" s="252" t="str">
        <f>IF(MotorOrç!D87="","",MotorOrç!D87)</f>
        <v/>
      </c>
      <c r="E87" s="253" t="str">
        <f>IF(MotorOrç!E87="","",MotorOrç!E87)</f>
        <v/>
      </c>
      <c r="F87" s="254">
        <f>IF(MotorOrç!F87="","",MotorOrç!F87)</f>
        <v>0</v>
      </c>
      <c r="G87" s="19">
        <f t="shared" si="12"/>
        <v>0</v>
      </c>
      <c r="H87" s="18"/>
      <c r="I87" s="18"/>
      <c r="J87" s="19">
        <f t="shared" si="13"/>
        <v>0</v>
      </c>
      <c r="L87" s="21">
        <f t="shared" ref="L87:L104" si="15">B87</f>
        <v>82</v>
      </c>
      <c r="M87" s="462" t="str">
        <f t="shared" si="6"/>
        <v/>
      </c>
      <c r="N87" s="249" t="str">
        <f t="shared" si="14"/>
        <v/>
      </c>
      <c r="O87" s="244">
        <f>IF(OR(N87="",N87=0),0,(Projeto!$AA$60*((1+Projeto!$AA$60)^N87))/(((1+Projeto!$AA$60)^N87)-1))</f>
        <v>0</v>
      </c>
      <c r="P87" s="23">
        <f>IF(AND(G87&gt;0,CustoContábil!$F$6&gt;0),G87*(CustoContábil!$F$19/CustoContábil!$F$6)*O87,0)</f>
        <v>0</v>
      </c>
      <c r="Q87" s="23">
        <f>IF(AND(J87&gt;0,CustoContábil!$D$6&gt;0),J87*(CustoContábil!$D$19/CustoContábil!$D$6)*O87,0)</f>
        <v>0</v>
      </c>
    </row>
    <row r="88" spans="2:17" ht="15" customHeight="1" x14ac:dyDescent="0.35">
      <c r="B88" s="24">
        <v>83</v>
      </c>
      <c r="C88" s="250" t="str">
        <f>IF(MotorOrç!C88="","",MotorOrç!C88)</f>
        <v/>
      </c>
      <c r="D88" s="252" t="str">
        <f>IF(MotorOrç!D88="","",MotorOrç!D88)</f>
        <v/>
      </c>
      <c r="E88" s="253" t="str">
        <f>IF(MotorOrç!E88="","",MotorOrç!E88)</f>
        <v/>
      </c>
      <c r="F88" s="254">
        <f>IF(MotorOrç!F88="","",MotorOrç!F88)</f>
        <v>0</v>
      </c>
      <c r="G88" s="19">
        <f t="shared" si="12"/>
        <v>0</v>
      </c>
      <c r="H88" s="18"/>
      <c r="I88" s="18"/>
      <c r="J88" s="19">
        <f t="shared" si="13"/>
        <v>0</v>
      </c>
      <c r="L88" s="21">
        <f t="shared" si="15"/>
        <v>83</v>
      </c>
      <c r="M88" s="462" t="str">
        <f t="shared" ref="M88:M104" si="16">IF(OR(C88=0,C88=""),"",C88)</f>
        <v/>
      </c>
      <c r="N88" s="249" t="str">
        <f t="shared" si="14"/>
        <v/>
      </c>
      <c r="O88" s="244">
        <f>IF(OR(N88="",N88=0),0,(Projeto!$AA$60*((1+Projeto!$AA$60)^N88))/(((1+Projeto!$AA$60)^N88)-1))</f>
        <v>0</v>
      </c>
      <c r="P88" s="23">
        <f>IF(AND(G88&gt;0,CustoContábil!$F$6&gt;0),G88*(CustoContábil!$F$19/CustoContábil!$F$6)*O88,0)</f>
        <v>0</v>
      </c>
      <c r="Q88" s="23">
        <f>IF(AND(J88&gt;0,CustoContábil!$D$6&gt;0),J88*(CustoContábil!$D$19/CustoContábil!$D$6)*O88,0)</f>
        <v>0</v>
      </c>
    </row>
    <row r="89" spans="2:17" ht="15" customHeight="1" x14ac:dyDescent="0.35">
      <c r="B89" s="21">
        <v>84</v>
      </c>
      <c r="C89" s="250" t="str">
        <f>IF(MotorOrç!C89="","",MotorOrç!C89)</f>
        <v/>
      </c>
      <c r="D89" s="252" t="str">
        <f>IF(MotorOrç!D89="","",MotorOrç!D89)</f>
        <v/>
      </c>
      <c r="E89" s="253" t="str">
        <f>IF(MotorOrç!E89="","",MotorOrç!E89)</f>
        <v/>
      </c>
      <c r="F89" s="254">
        <f>IF(MotorOrç!F89="","",MotorOrç!F89)</f>
        <v>0</v>
      </c>
      <c r="G89" s="19">
        <f t="shared" si="12"/>
        <v>0</v>
      </c>
      <c r="H89" s="18"/>
      <c r="I89" s="18"/>
      <c r="J89" s="19">
        <f t="shared" si="13"/>
        <v>0</v>
      </c>
      <c r="L89" s="21">
        <f t="shared" si="15"/>
        <v>84</v>
      </c>
      <c r="M89" s="462" t="str">
        <f t="shared" si="16"/>
        <v/>
      </c>
      <c r="N89" s="249" t="str">
        <f t="shared" si="14"/>
        <v/>
      </c>
      <c r="O89" s="244">
        <f>IF(OR(N89="",N89=0),0,(Projeto!$AA$60*((1+Projeto!$AA$60)^N89))/(((1+Projeto!$AA$60)^N89)-1))</f>
        <v>0</v>
      </c>
      <c r="P89" s="23">
        <f>IF(AND(G89&gt;0,CustoContábil!$F$6&gt;0),G89*(CustoContábil!$F$19/CustoContábil!$F$6)*O89,0)</f>
        <v>0</v>
      </c>
      <c r="Q89" s="23">
        <f>IF(AND(J89&gt;0,CustoContábil!$D$6&gt;0),J89*(CustoContábil!$D$19/CustoContábil!$D$6)*O89,0)</f>
        <v>0</v>
      </c>
    </row>
    <row r="90" spans="2:17" ht="15" customHeight="1" x14ac:dyDescent="0.35">
      <c r="B90" s="21">
        <v>85</v>
      </c>
      <c r="C90" s="250" t="str">
        <f>IF(MotorOrç!C90="","",MotorOrç!C90)</f>
        <v/>
      </c>
      <c r="D90" s="252" t="str">
        <f>IF(MotorOrç!D90="","",MotorOrç!D90)</f>
        <v/>
      </c>
      <c r="E90" s="253" t="str">
        <f>IF(MotorOrç!E90="","",MotorOrç!E90)</f>
        <v/>
      </c>
      <c r="F90" s="254">
        <f>IF(MotorOrç!F90="","",MotorOrç!F90)</f>
        <v>0</v>
      </c>
      <c r="G90" s="19">
        <f t="shared" si="12"/>
        <v>0</v>
      </c>
      <c r="H90" s="18"/>
      <c r="I90" s="18"/>
      <c r="J90" s="19">
        <f t="shared" si="13"/>
        <v>0</v>
      </c>
      <c r="L90" s="21">
        <f t="shared" si="15"/>
        <v>85</v>
      </c>
      <c r="M90" s="462" t="str">
        <f t="shared" si="16"/>
        <v/>
      </c>
      <c r="N90" s="249" t="str">
        <f t="shared" si="14"/>
        <v/>
      </c>
      <c r="O90" s="244">
        <f>IF(OR(N90="",N90=0),0,(Projeto!$AA$60*((1+Projeto!$AA$60)^N90))/(((1+Projeto!$AA$60)^N90)-1))</f>
        <v>0</v>
      </c>
      <c r="P90" s="23">
        <f>IF(AND(G90&gt;0,CustoContábil!$F$6&gt;0),G90*(CustoContábil!$F$19/CustoContábil!$F$6)*O90,0)</f>
        <v>0</v>
      </c>
      <c r="Q90" s="23">
        <f>IF(AND(J90&gt;0,CustoContábil!$D$6&gt;0),J90*(CustoContábil!$D$19/CustoContábil!$D$6)*O90,0)</f>
        <v>0</v>
      </c>
    </row>
    <row r="91" spans="2:17" ht="15" customHeight="1" x14ac:dyDescent="0.35">
      <c r="B91" s="24">
        <v>86</v>
      </c>
      <c r="C91" s="250" t="str">
        <f>IF(MotorOrç!C91="","",MotorOrç!C91)</f>
        <v/>
      </c>
      <c r="D91" s="252" t="str">
        <f>IF(MotorOrç!D91="","",MotorOrç!D91)</f>
        <v/>
      </c>
      <c r="E91" s="253" t="str">
        <f>IF(MotorOrç!E91="","",MotorOrç!E91)</f>
        <v/>
      </c>
      <c r="F91" s="254">
        <f>IF(MotorOrç!F91="","",MotorOrç!F91)</f>
        <v>0</v>
      </c>
      <c r="G91" s="19">
        <f t="shared" si="12"/>
        <v>0</v>
      </c>
      <c r="H91" s="18"/>
      <c r="I91" s="18"/>
      <c r="J91" s="19">
        <f t="shared" si="13"/>
        <v>0</v>
      </c>
      <c r="L91" s="21">
        <f t="shared" si="15"/>
        <v>86</v>
      </c>
      <c r="M91" s="462" t="str">
        <f t="shared" si="16"/>
        <v/>
      </c>
      <c r="N91" s="249" t="str">
        <f t="shared" si="14"/>
        <v/>
      </c>
      <c r="O91" s="244">
        <f>IF(OR(N91="",N91=0),0,(Projeto!$AA$60*((1+Projeto!$AA$60)^N91))/(((1+Projeto!$AA$60)^N91)-1))</f>
        <v>0</v>
      </c>
      <c r="P91" s="23">
        <f>IF(AND(G91&gt;0,CustoContábil!$F$6&gt;0),G91*(CustoContábil!$F$19/CustoContábil!$F$6)*O91,0)</f>
        <v>0</v>
      </c>
      <c r="Q91" s="23">
        <f>IF(AND(J91&gt;0,CustoContábil!$D$6&gt;0),J91*(CustoContábil!$D$19/CustoContábil!$D$6)*O91,0)</f>
        <v>0</v>
      </c>
    </row>
    <row r="92" spans="2:17" ht="15" customHeight="1" x14ac:dyDescent="0.35">
      <c r="B92" s="21">
        <v>87</v>
      </c>
      <c r="C92" s="250" t="str">
        <f>IF(MotorOrç!C92="","",MotorOrç!C92)</f>
        <v/>
      </c>
      <c r="D92" s="252" t="str">
        <f>IF(MotorOrç!D92="","",MotorOrç!D92)</f>
        <v/>
      </c>
      <c r="E92" s="253" t="str">
        <f>IF(MotorOrç!E92="","",MotorOrç!E92)</f>
        <v/>
      </c>
      <c r="F92" s="254">
        <f>IF(MotorOrç!F92="","",MotorOrç!F92)</f>
        <v>0</v>
      </c>
      <c r="G92" s="19">
        <f t="shared" si="12"/>
        <v>0</v>
      </c>
      <c r="H92" s="18"/>
      <c r="I92" s="18"/>
      <c r="J92" s="19">
        <f t="shared" si="13"/>
        <v>0</v>
      </c>
      <c r="L92" s="21">
        <f t="shared" si="15"/>
        <v>87</v>
      </c>
      <c r="M92" s="462" t="str">
        <f t="shared" si="16"/>
        <v/>
      </c>
      <c r="N92" s="249" t="str">
        <f t="shared" si="14"/>
        <v/>
      </c>
      <c r="O92" s="244">
        <f>IF(OR(N92="",N92=0),0,(Projeto!$AA$60*((1+Projeto!$AA$60)^N92))/(((1+Projeto!$AA$60)^N92)-1))</f>
        <v>0</v>
      </c>
      <c r="P92" s="23">
        <f>IF(AND(G92&gt;0,CustoContábil!$F$6&gt;0),G92*(CustoContábil!$F$19/CustoContábil!$F$6)*O92,0)</f>
        <v>0</v>
      </c>
      <c r="Q92" s="23">
        <f>IF(AND(J92&gt;0,CustoContábil!$D$6&gt;0),J92*(CustoContábil!$D$19/CustoContábil!$D$6)*O92,0)</f>
        <v>0</v>
      </c>
    </row>
    <row r="93" spans="2:17" ht="15" customHeight="1" x14ac:dyDescent="0.35">
      <c r="B93" s="21">
        <v>88</v>
      </c>
      <c r="C93" s="250" t="str">
        <f>IF(MotorOrç!C93="","",MotorOrç!C93)</f>
        <v/>
      </c>
      <c r="D93" s="252" t="str">
        <f>IF(MotorOrç!D93="","",MotorOrç!D93)</f>
        <v/>
      </c>
      <c r="E93" s="253" t="str">
        <f>IF(MotorOrç!E93="","",MotorOrç!E93)</f>
        <v/>
      </c>
      <c r="F93" s="254">
        <f>IF(MotorOrç!F93="","",MotorOrç!F93)</f>
        <v>0</v>
      </c>
      <c r="G93" s="19">
        <f t="shared" si="12"/>
        <v>0</v>
      </c>
      <c r="H93" s="18"/>
      <c r="I93" s="18"/>
      <c r="J93" s="19">
        <f t="shared" si="13"/>
        <v>0</v>
      </c>
      <c r="L93" s="21">
        <f t="shared" si="15"/>
        <v>88</v>
      </c>
      <c r="M93" s="462" t="str">
        <f t="shared" si="16"/>
        <v/>
      </c>
      <c r="N93" s="249" t="str">
        <f t="shared" si="14"/>
        <v/>
      </c>
      <c r="O93" s="244">
        <f>IF(OR(N93="",N93=0),0,(Projeto!$AA$60*((1+Projeto!$AA$60)^N93))/(((1+Projeto!$AA$60)^N93)-1))</f>
        <v>0</v>
      </c>
      <c r="P93" s="23">
        <f>IF(AND(G93&gt;0,CustoContábil!$F$6&gt;0),G93*(CustoContábil!$F$19/CustoContábil!$F$6)*O93,0)</f>
        <v>0</v>
      </c>
      <c r="Q93" s="23">
        <f>IF(AND(J93&gt;0,CustoContábil!$D$6&gt;0),J93*(CustoContábil!$D$19/CustoContábil!$D$6)*O93,0)</f>
        <v>0</v>
      </c>
    </row>
    <row r="94" spans="2:17" ht="15" customHeight="1" x14ac:dyDescent="0.35">
      <c r="B94" s="24">
        <v>89</v>
      </c>
      <c r="C94" s="250" t="str">
        <f>IF(MotorOrç!C94="","",MotorOrç!C94)</f>
        <v/>
      </c>
      <c r="D94" s="252" t="str">
        <f>IF(MotorOrç!D94="","",MotorOrç!D94)</f>
        <v/>
      </c>
      <c r="E94" s="253" t="str">
        <f>IF(MotorOrç!E94="","",MotorOrç!E94)</f>
        <v/>
      </c>
      <c r="F94" s="254">
        <f>IF(MotorOrç!F94="","",MotorOrç!F94)</f>
        <v>0</v>
      </c>
      <c r="G94" s="19">
        <f t="shared" si="12"/>
        <v>0</v>
      </c>
      <c r="H94" s="18"/>
      <c r="I94" s="18"/>
      <c r="J94" s="19">
        <f t="shared" si="13"/>
        <v>0</v>
      </c>
      <c r="L94" s="21">
        <f t="shared" si="15"/>
        <v>89</v>
      </c>
      <c r="M94" s="462" t="str">
        <f t="shared" si="16"/>
        <v/>
      </c>
      <c r="N94" s="249" t="str">
        <f t="shared" si="14"/>
        <v/>
      </c>
      <c r="O94" s="244">
        <f>IF(OR(N94="",N94=0),0,(Projeto!$AA$60*((1+Projeto!$AA$60)^N94))/(((1+Projeto!$AA$60)^N94)-1))</f>
        <v>0</v>
      </c>
      <c r="P94" s="23">
        <f>IF(AND(G94&gt;0,CustoContábil!$F$6&gt;0),G94*(CustoContábil!$F$19/CustoContábil!$F$6)*O94,0)</f>
        <v>0</v>
      </c>
      <c r="Q94" s="23">
        <f>IF(AND(J94&gt;0,CustoContábil!$D$6&gt;0),J94*(CustoContábil!$D$19/CustoContábil!$D$6)*O94,0)</f>
        <v>0</v>
      </c>
    </row>
    <row r="95" spans="2:17" ht="15" customHeight="1" x14ac:dyDescent="0.35">
      <c r="B95" s="21">
        <v>90</v>
      </c>
      <c r="C95" s="250" t="str">
        <f>IF(MotorOrç!C95="","",MotorOrç!C95)</f>
        <v/>
      </c>
      <c r="D95" s="252" t="str">
        <f>IF(MotorOrç!D95="","",MotorOrç!D95)</f>
        <v/>
      </c>
      <c r="E95" s="253" t="str">
        <f>IF(MotorOrç!E95="","",MotorOrç!E95)</f>
        <v/>
      </c>
      <c r="F95" s="254">
        <f>IF(MotorOrç!F95="","",MotorOrç!F95)</f>
        <v>0</v>
      </c>
      <c r="G95" s="19">
        <f t="shared" si="12"/>
        <v>0</v>
      </c>
      <c r="H95" s="18"/>
      <c r="I95" s="18"/>
      <c r="J95" s="19">
        <f t="shared" si="13"/>
        <v>0</v>
      </c>
      <c r="L95" s="21">
        <f t="shared" si="15"/>
        <v>90</v>
      </c>
      <c r="M95" s="462" t="str">
        <f t="shared" si="16"/>
        <v/>
      </c>
      <c r="N95" s="249" t="str">
        <f t="shared" si="14"/>
        <v/>
      </c>
      <c r="O95" s="244">
        <f>IF(OR(N95="",N95=0),0,(Projeto!$AA$60*((1+Projeto!$AA$60)^N95))/(((1+Projeto!$AA$60)^N95)-1))</f>
        <v>0</v>
      </c>
      <c r="P95" s="23">
        <f>IF(AND(G95&gt;0,CustoContábil!$F$6&gt;0),G95*(CustoContábil!$F$19/CustoContábil!$F$6)*O95,0)</f>
        <v>0</v>
      </c>
      <c r="Q95" s="23">
        <f>IF(AND(J95&gt;0,CustoContábil!$D$6&gt;0),J95*(CustoContábil!$D$19/CustoContábil!$D$6)*O95,0)</f>
        <v>0</v>
      </c>
    </row>
    <row r="96" spans="2:17" ht="15" customHeight="1" x14ac:dyDescent="0.35">
      <c r="B96" s="21">
        <v>91</v>
      </c>
      <c r="C96" s="250" t="str">
        <f>IF(MotorOrç!C96="","",MotorOrç!C96)</f>
        <v/>
      </c>
      <c r="D96" s="252" t="str">
        <f>IF(MotorOrç!D96="","",MotorOrç!D96)</f>
        <v/>
      </c>
      <c r="E96" s="253" t="str">
        <f>IF(MotorOrç!E96="","",MotorOrç!E96)</f>
        <v/>
      </c>
      <c r="F96" s="254">
        <f>IF(MotorOrç!F96="","",MotorOrç!F96)</f>
        <v>0</v>
      </c>
      <c r="G96" s="19">
        <f t="shared" si="12"/>
        <v>0</v>
      </c>
      <c r="H96" s="18"/>
      <c r="I96" s="18"/>
      <c r="J96" s="19">
        <f t="shared" si="13"/>
        <v>0</v>
      </c>
      <c r="L96" s="21">
        <f t="shared" si="15"/>
        <v>91</v>
      </c>
      <c r="M96" s="462" t="str">
        <f t="shared" si="16"/>
        <v/>
      </c>
      <c r="N96" s="249" t="str">
        <f t="shared" si="14"/>
        <v/>
      </c>
      <c r="O96" s="244">
        <f>IF(OR(N96="",N96=0),0,(Projeto!$AA$60*((1+Projeto!$AA$60)^N96))/(((1+Projeto!$AA$60)^N96)-1))</f>
        <v>0</v>
      </c>
      <c r="P96" s="23">
        <f>IF(AND(G96&gt;0,CustoContábil!$F$6&gt;0),G96*(CustoContábil!$F$19/CustoContábil!$F$6)*O96,0)</f>
        <v>0</v>
      </c>
      <c r="Q96" s="23">
        <f>IF(AND(J96&gt;0,CustoContábil!$D$6&gt;0),J96*(CustoContábil!$D$19/CustoContábil!$D$6)*O96,0)</f>
        <v>0</v>
      </c>
    </row>
    <row r="97" spans="2:17" ht="15" customHeight="1" x14ac:dyDescent="0.35">
      <c r="B97" s="24">
        <v>92</v>
      </c>
      <c r="C97" s="250" t="str">
        <f>IF(MotorOrç!C97="","",MotorOrç!C97)</f>
        <v/>
      </c>
      <c r="D97" s="252" t="str">
        <f>IF(MotorOrç!D97="","",MotorOrç!D97)</f>
        <v/>
      </c>
      <c r="E97" s="253" t="str">
        <f>IF(MotorOrç!E97="","",MotorOrç!E97)</f>
        <v/>
      </c>
      <c r="F97" s="254">
        <f>IF(MotorOrç!F97="","",MotorOrç!F97)</f>
        <v>0</v>
      </c>
      <c r="G97" s="19">
        <f t="shared" si="12"/>
        <v>0</v>
      </c>
      <c r="H97" s="18"/>
      <c r="I97" s="18"/>
      <c r="J97" s="19">
        <f t="shared" si="13"/>
        <v>0</v>
      </c>
      <c r="L97" s="21">
        <f t="shared" si="15"/>
        <v>92</v>
      </c>
      <c r="M97" s="462" t="str">
        <f t="shared" si="16"/>
        <v/>
      </c>
      <c r="N97" s="249" t="str">
        <f t="shared" si="14"/>
        <v/>
      </c>
      <c r="O97" s="244">
        <f>IF(OR(N97="",N97=0),0,(Projeto!$AA$60*((1+Projeto!$AA$60)^N97))/(((1+Projeto!$AA$60)^N97)-1))</f>
        <v>0</v>
      </c>
      <c r="P97" s="23">
        <f>IF(AND(G97&gt;0,CustoContábil!$F$6&gt;0),G97*(CustoContábil!$F$19/CustoContábil!$F$6)*O97,0)</f>
        <v>0</v>
      </c>
      <c r="Q97" s="23">
        <f>IF(AND(J97&gt;0,CustoContábil!$D$6&gt;0),J97*(CustoContábil!$D$19/CustoContábil!$D$6)*O97,0)</f>
        <v>0</v>
      </c>
    </row>
    <row r="98" spans="2:17" ht="15" customHeight="1" x14ac:dyDescent="0.35">
      <c r="B98" s="21">
        <v>93</v>
      </c>
      <c r="C98" s="250" t="str">
        <f>IF(MotorOrç!C98="","",MotorOrç!C98)</f>
        <v/>
      </c>
      <c r="D98" s="252" t="str">
        <f>IF(MotorOrç!D98="","",MotorOrç!D98)</f>
        <v/>
      </c>
      <c r="E98" s="253" t="str">
        <f>IF(MotorOrç!E98="","",MotorOrç!E98)</f>
        <v/>
      </c>
      <c r="F98" s="254">
        <f>IF(MotorOrç!F98="","",MotorOrç!F98)</f>
        <v>0</v>
      </c>
      <c r="G98" s="19">
        <f t="shared" si="12"/>
        <v>0</v>
      </c>
      <c r="H98" s="18"/>
      <c r="I98" s="18"/>
      <c r="J98" s="19">
        <f t="shared" si="13"/>
        <v>0</v>
      </c>
      <c r="L98" s="21">
        <f t="shared" si="15"/>
        <v>93</v>
      </c>
      <c r="M98" s="462" t="str">
        <f t="shared" si="16"/>
        <v/>
      </c>
      <c r="N98" s="249" t="str">
        <f t="shared" si="14"/>
        <v/>
      </c>
      <c r="O98" s="244">
        <f>IF(OR(N98="",N98=0),0,(Projeto!$AA$60*((1+Projeto!$AA$60)^N98))/(((1+Projeto!$AA$60)^N98)-1))</f>
        <v>0</v>
      </c>
      <c r="P98" s="23">
        <f>IF(AND(G98&gt;0,CustoContábil!$F$6&gt;0),G98*(CustoContábil!$F$19/CustoContábil!$F$6)*O98,0)</f>
        <v>0</v>
      </c>
      <c r="Q98" s="23">
        <f>IF(AND(J98&gt;0,CustoContábil!$D$6&gt;0),J98*(CustoContábil!$D$19/CustoContábil!$D$6)*O98,0)</f>
        <v>0</v>
      </c>
    </row>
    <row r="99" spans="2:17" ht="15" customHeight="1" x14ac:dyDescent="0.35">
      <c r="B99" s="21">
        <v>94</v>
      </c>
      <c r="C99" s="250" t="str">
        <f>IF(MotorOrç!C99="","",MotorOrç!C99)</f>
        <v/>
      </c>
      <c r="D99" s="252" t="str">
        <f>IF(MotorOrç!D99="","",MotorOrç!D99)</f>
        <v/>
      </c>
      <c r="E99" s="253" t="str">
        <f>IF(MotorOrç!E99="","",MotorOrç!E99)</f>
        <v/>
      </c>
      <c r="F99" s="254">
        <f>IF(MotorOrç!F99="","",MotorOrç!F99)</f>
        <v>0</v>
      </c>
      <c r="G99" s="19">
        <f t="shared" si="12"/>
        <v>0</v>
      </c>
      <c r="H99" s="18"/>
      <c r="I99" s="18"/>
      <c r="J99" s="19">
        <f t="shared" si="13"/>
        <v>0</v>
      </c>
      <c r="L99" s="21">
        <f t="shared" si="15"/>
        <v>94</v>
      </c>
      <c r="M99" s="462" t="str">
        <f t="shared" si="16"/>
        <v/>
      </c>
      <c r="N99" s="249" t="str">
        <f t="shared" si="14"/>
        <v/>
      </c>
      <c r="O99" s="244">
        <f>IF(OR(N99="",N99=0),0,(Projeto!$AA$60*((1+Projeto!$AA$60)^N99))/(((1+Projeto!$AA$60)^N99)-1))</f>
        <v>0</v>
      </c>
      <c r="P99" s="23">
        <f>IF(AND(G99&gt;0,CustoContábil!$F$6&gt;0),G99*(CustoContábil!$F$19/CustoContábil!$F$6)*O99,0)</f>
        <v>0</v>
      </c>
      <c r="Q99" s="23">
        <f>IF(AND(J99&gt;0,CustoContábil!$D$6&gt;0),J99*(CustoContábil!$D$19/CustoContábil!$D$6)*O99,0)</f>
        <v>0</v>
      </c>
    </row>
    <row r="100" spans="2:17" ht="15" customHeight="1" x14ac:dyDescent="0.35">
      <c r="B100" s="24">
        <v>95</v>
      </c>
      <c r="C100" s="250" t="str">
        <f>IF(MotorOrç!C100="","",MotorOrç!C100)</f>
        <v/>
      </c>
      <c r="D100" s="252" t="str">
        <f>IF(MotorOrç!D100="","",MotorOrç!D100)</f>
        <v/>
      </c>
      <c r="E100" s="253" t="str">
        <f>IF(MotorOrç!E100="","",MotorOrç!E100)</f>
        <v/>
      </c>
      <c r="F100" s="254">
        <f>IF(MotorOrç!F100="","",MotorOrç!F100)</f>
        <v>0</v>
      </c>
      <c r="G100" s="19">
        <f t="shared" si="12"/>
        <v>0</v>
      </c>
      <c r="H100" s="18"/>
      <c r="I100" s="18"/>
      <c r="J100" s="19">
        <f t="shared" si="13"/>
        <v>0</v>
      </c>
      <c r="L100" s="21">
        <f t="shared" si="15"/>
        <v>95</v>
      </c>
      <c r="M100" s="462" t="str">
        <f t="shared" si="16"/>
        <v/>
      </c>
      <c r="N100" s="249" t="str">
        <f t="shared" si="14"/>
        <v/>
      </c>
      <c r="O100" s="244">
        <f>IF(OR(N100="",N100=0),0,(Projeto!$AA$60*((1+Projeto!$AA$60)^N100))/(((1+Projeto!$AA$60)^N100)-1))</f>
        <v>0</v>
      </c>
      <c r="P100" s="23">
        <f>IF(AND(G100&gt;0,CustoContábil!$F$6&gt;0),G100*(CustoContábil!$F$19/CustoContábil!$F$6)*O100,0)</f>
        <v>0</v>
      </c>
      <c r="Q100" s="23">
        <f>IF(AND(J100&gt;0,CustoContábil!$D$6&gt;0),J100*(CustoContábil!$D$19/CustoContábil!$D$6)*O100,0)</f>
        <v>0</v>
      </c>
    </row>
    <row r="101" spans="2:17" ht="15" customHeight="1" x14ac:dyDescent="0.35">
      <c r="B101" s="21">
        <v>96</v>
      </c>
      <c r="C101" s="250" t="str">
        <f>IF(MotorOrç!C101="","",MotorOrç!C101)</f>
        <v/>
      </c>
      <c r="D101" s="252" t="str">
        <f>IF(MotorOrç!D101="","",MotorOrç!D101)</f>
        <v/>
      </c>
      <c r="E101" s="253" t="str">
        <f>IF(MotorOrç!E101="","",MotorOrç!E101)</f>
        <v/>
      </c>
      <c r="F101" s="254">
        <f>IF(MotorOrç!F101="","",MotorOrç!F101)</f>
        <v>0</v>
      </c>
      <c r="G101" s="19">
        <f t="shared" si="12"/>
        <v>0</v>
      </c>
      <c r="H101" s="18"/>
      <c r="I101" s="18"/>
      <c r="J101" s="19">
        <f t="shared" si="13"/>
        <v>0</v>
      </c>
      <c r="L101" s="21">
        <f t="shared" si="15"/>
        <v>96</v>
      </c>
      <c r="M101" s="462" t="str">
        <f t="shared" si="16"/>
        <v/>
      </c>
      <c r="N101" s="249" t="str">
        <f t="shared" si="14"/>
        <v/>
      </c>
      <c r="O101" s="244">
        <f>IF(OR(N101="",N101=0),0,(Projeto!$AA$60*((1+Projeto!$AA$60)^N101))/(((1+Projeto!$AA$60)^N101)-1))</f>
        <v>0</v>
      </c>
      <c r="P101" s="23">
        <f>IF(AND(G101&gt;0,CustoContábil!$F$6&gt;0),G101*(CustoContábil!$F$19/CustoContábil!$F$6)*O101,0)</f>
        <v>0</v>
      </c>
      <c r="Q101" s="23">
        <f>IF(AND(J101&gt;0,CustoContábil!$D$6&gt;0),J101*(CustoContábil!$D$19/CustoContábil!$D$6)*O101,0)</f>
        <v>0</v>
      </c>
    </row>
    <row r="102" spans="2:17" ht="15" customHeight="1" x14ac:dyDescent="0.35">
      <c r="B102" s="21">
        <v>97</v>
      </c>
      <c r="C102" s="250" t="str">
        <f>IF(MotorOrç!C102="","",MotorOrç!C102)</f>
        <v/>
      </c>
      <c r="D102" s="252" t="str">
        <f>IF(MotorOrç!D102="","",MotorOrç!D102)</f>
        <v/>
      </c>
      <c r="E102" s="253" t="str">
        <f>IF(MotorOrç!E102="","",MotorOrç!E102)</f>
        <v/>
      </c>
      <c r="F102" s="254">
        <f>IF(MotorOrç!F102="","",MotorOrç!F102)</f>
        <v>0</v>
      </c>
      <c r="G102" s="19">
        <f t="shared" si="12"/>
        <v>0</v>
      </c>
      <c r="H102" s="18"/>
      <c r="I102" s="18"/>
      <c r="J102" s="19">
        <f t="shared" si="13"/>
        <v>0</v>
      </c>
      <c r="L102" s="21">
        <f t="shared" si="15"/>
        <v>97</v>
      </c>
      <c r="M102" s="462" t="str">
        <f t="shared" si="16"/>
        <v/>
      </c>
      <c r="N102" s="249" t="str">
        <f t="shared" si="14"/>
        <v/>
      </c>
      <c r="O102" s="244">
        <f>IF(OR(N102="",N102=0),0,(Projeto!$AA$60*((1+Projeto!$AA$60)^N102))/(((1+Projeto!$AA$60)^N102)-1))</f>
        <v>0</v>
      </c>
      <c r="P102" s="23">
        <f>IF(AND(G102&gt;0,CustoContábil!$F$6&gt;0),G102*(CustoContábil!$F$19/CustoContábil!$F$6)*O102,0)</f>
        <v>0</v>
      </c>
      <c r="Q102" s="23">
        <f>IF(AND(J102&gt;0,CustoContábil!$D$6&gt;0),J102*(CustoContábil!$D$19/CustoContábil!$D$6)*O102,0)</f>
        <v>0</v>
      </c>
    </row>
    <row r="103" spans="2:17" ht="15" customHeight="1" x14ac:dyDescent="0.35">
      <c r="B103" s="24">
        <v>98</v>
      </c>
      <c r="C103" s="250" t="str">
        <f>IF(MotorOrç!C103="","",MotorOrç!C103)</f>
        <v/>
      </c>
      <c r="D103" s="252" t="str">
        <f>IF(MotorOrç!D103="","",MotorOrç!D103)</f>
        <v/>
      </c>
      <c r="E103" s="253" t="str">
        <f>IF(MotorOrç!E103="","",MotorOrç!E103)</f>
        <v/>
      </c>
      <c r="F103" s="254">
        <f>IF(MotorOrç!F103="","",MotorOrç!F103)</f>
        <v>0</v>
      </c>
      <c r="G103" s="19">
        <f t="shared" si="12"/>
        <v>0</v>
      </c>
      <c r="H103" s="18"/>
      <c r="I103" s="18"/>
      <c r="J103" s="19">
        <f t="shared" si="13"/>
        <v>0</v>
      </c>
      <c r="L103" s="21">
        <f t="shared" si="15"/>
        <v>98</v>
      </c>
      <c r="M103" s="462" t="str">
        <f t="shared" si="16"/>
        <v/>
      </c>
      <c r="N103" s="249" t="str">
        <f t="shared" si="14"/>
        <v/>
      </c>
      <c r="O103" s="244">
        <f>IF(OR(N103="",N103=0),0,(Projeto!$AA$60*((1+Projeto!$AA$60)^N103))/(((1+Projeto!$AA$60)^N103)-1))</f>
        <v>0</v>
      </c>
      <c r="P103" s="23">
        <f>IF(AND(G103&gt;0,CustoContábil!$F$6&gt;0),G103*(CustoContábil!$F$19/CustoContábil!$F$6)*O103,0)</f>
        <v>0</v>
      </c>
      <c r="Q103" s="23">
        <f>IF(AND(J103&gt;0,CustoContábil!$D$6&gt;0),J103*(CustoContábil!$D$19/CustoContábil!$D$6)*O103,0)</f>
        <v>0</v>
      </c>
    </row>
    <row r="104" spans="2:17" ht="15" customHeight="1" x14ac:dyDescent="0.35">
      <c r="B104" s="21">
        <v>99</v>
      </c>
      <c r="C104" s="250" t="str">
        <f>IF(MotorOrç!C104="","",MotorOrç!C104)</f>
        <v/>
      </c>
      <c r="D104" s="252" t="str">
        <f>IF(MotorOrç!D104="","",MotorOrç!D104)</f>
        <v/>
      </c>
      <c r="E104" s="253" t="str">
        <f>IF(MotorOrç!E104="","",MotorOrç!E104)</f>
        <v/>
      </c>
      <c r="F104" s="254">
        <f>IF(MotorOrç!F104="","",MotorOrç!F104)</f>
        <v>0</v>
      </c>
      <c r="G104" s="19">
        <f t="shared" si="12"/>
        <v>0</v>
      </c>
      <c r="H104" s="18"/>
      <c r="I104" s="18"/>
      <c r="J104" s="19">
        <f t="shared" si="13"/>
        <v>0</v>
      </c>
      <c r="L104" s="21">
        <f t="shared" si="15"/>
        <v>99</v>
      </c>
      <c r="M104" s="462" t="str">
        <f t="shared" si="16"/>
        <v/>
      </c>
      <c r="N104" s="249" t="str">
        <f t="shared" si="14"/>
        <v/>
      </c>
      <c r="O104" s="244">
        <f>IF(OR(N104="",N104=0),0,(Projeto!$AA$60*((1+Projeto!$AA$60)^N104))/(((1+Projeto!$AA$60)^N104)-1))</f>
        <v>0</v>
      </c>
      <c r="P104" s="23">
        <f>IF(AND(G104&gt;0,CustoContábil!$F$6&gt;0),G104*(CustoContábil!$F$19/CustoContábil!$F$6)*O104,0)</f>
        <v>0</v>
      </c>
      <c r="Q104" s="23">
        <f>IF(AND(J104&gt;0,CustoContábil!$D$6&gt;0),J104*(CustoContábil!$D$19/CustoContábil!$D$6)*O104,0)</f>
        <v>0</v>
      </c>
    </row>
    <row r="105" spans="2:17" ht="15" customHeight="1" x14ac:dyDescent="0.35">
      <c r="B105" s="21">
        <v>100</v>
      </c>
      <c r="C105" s="250" t="str">
        <f>IF(MotorOrç!C105="","",MotorOrç!C105)</f>
        <v/>
      </c>
      <c r="D105" s="252" t="str">
        <f>IF(MotorOrç!D105="","",MotorOrç!D105)</f>
        <v/>
      </c>
      <c r="E105" s="253" t="str">
        <f>IF(MotorOrç!E105="","",MotorOrç!E105)</f>
        <v/>
      </c>
      <c r="F105" s="254">
        <f>IF(MotorOrç!F105="","",MotorOrç!F105)</f>
        <v>0</v>
      </c>
      <c r="G105" s="19">
        <f t="shared" si="2"/>
        <v>0</v>
      </c>
      <c r="H105" s="18"/>
      <c r="I105" s="18"/>
      <c r="J105" s="19">
        <f t="shared" si="3"/>
        <v>0</v>
      </c>
      <c r="L105" s="21">
        <f t="shared" si="5"/>
        <v>100</v>
      </c>
      <c r="M105" s="462" t="str">
        <f t="shared" si="6"/>
        <v/>
      </c>
      <c r="N105" s="249" t="str">
        <f t="shared" si="4"/>
        <v/>
      </c>
      <c r="O105" s="244">
        <f>IF(OR(N105="",N105=0),0,(Projeto!$AA$60*((1+Projeto!$AA$60)^N105))/(((1+Projeto!$AA$60)^N105)-1))</f>
        <v>0</v>
      </c>
      <c r="P105" s="23">
        <f>IF(AND(G105&gt;0,CustoContábil!$F$6&gt;0),G105*(CustoContábil!$F$19/CustoContábil!$F$6)*O105,0)</f>
        <v>0</v>
      </c>
      <c r="Q105" s="23">
        <f>IF(AND(J105&gt;0,CustoContábil!$D$6&gt;0),J105*(CustoContábil!$D$19/CustoContábil!$D$6)*O105,0)</f>
        <v>0</v>
      </c>
    </row>
    <row r="106" spans="2:17" ht="15" customHeight="1" x14ac:dyDescent="0.35">
      <c r="B106" s="25"/>
      <c r="C106" s="232" t="s">
        <v>89</v>
      </c>
      <c r="D106" s="232"/>
      <c r="E106" s="232"/>
      <c r="F106" s="237"/>
      <c r="G106" s="248">
        <f>SUM(G6:G105)</f>
        <v>0</v>
      </c>
      <c r="H106" s="248">
        <f>SUM(H6:H105)</f>
        <v>0</v>
      </c>
      <c r="I106" s="248">
        <f>SUM(I6:I105)</f>
        <v>0</v>
      </c>
      <c r="J106" s="248">
        <f>SUM(J6:J105)</f>
        <v>0</v>
      </c>
      <c r="L106" s="133"/>
      <c r="M106" s="62"/>
      <c r="N106" s="132" t="s">
        <v>432</v>
      </c>
      <c r="O106" s="26" t="s">
        <v>803</v>
      </c>
      <c r="P106" s="27">
        <f>SUM(P6:P105)</f>
        <v>0</v>
      </c>
      <c r="Q106" s="27">
        <f>SUM(Q6:Q105)</f>
        <v>0</v>
      </c>
    </row>
    <row r="107" spans="2:17" ht="15" customHeight="1" x14ac:dyDescent="0.35">
      <c r="B107" s="131"/>
      <c r="C107" s="78" t="s">
        <v>108</v>
      </c>
      <c r="D107" s="78"/>
      <c r="E107" s="78"/>
      <c r="F107" s="70"/>
      <c r="G107" s="19">
        <f>Apoio!BE6</f>
        <v>0</v>
      </c>
      <c r="H107" s="19">
        <v>0</v>
      </c>
      <c r="I107" s="19">
        <v>0</v>
      </c>
      <c r="J107" s="19">
        <f>SUM(G107:I107)</f>
        <v>0</v>
      </c>
      <c r="L107" s="28"/>
      <c r="M107" s="28"/>
      <c r="N107" s="29"/>
      <c r="O107" s="30"/>
    </row>
    <row r="108" spans="2:17" ht="15" customHeight="1" x14ac:dyDescent="0.35">
      <c r="B108" s="292"/>
      <c r="C108" s="294" t="s">
        <v>109</v>
      </c>
      <c r="D108" s="246" t="s">
        <v>20</v>
      </c>
      <c r="E108" s="282" t="s">
        <v>110</v>
      </c>
      <c r="F108" s="282" t="s">
        <v>111</v>
      </c>
      <c r="G108" s="245" t="s">
        <v>383</v>
      </c>
      <c r="H108" s="246" t="s">
        <v>137</v>
      </c>
      <c r="I108" s="246" t="s">
        <v>138</v>
      </c>
      <c r="J108" s="247" t="s">
        <v>132</v>
      </c>
      <c r="N108" s="69" t="s">
        <v>725</v>
      </c>
      <c r="O108" s="464">
        <f>RCB!$G$9</f>
        <v>0</v>
      </c>
    </row>
    <row r="109" spans="2:17" ht="15" customHeight="1" x14ac:dyDescent="0.35">
      <c r="B109" s="21">
        <v>1</v>
      </c>
      <c r="C109" s="250" t="str">
        <f>IF(MotorOrç!C116="","",MotorOrç!C116)</f>
        <v/>
      </c>
      <c r="D109" s="258" t="str">
        <f>IF(MotorOrç!D116="","",MotorOrç!D116)</f>
        <v/>
      </c>
      <c r="E109" s="255" t="str">
        <f>IF(MotorOrç!E116="","",MotorOrç!E116)</f>
        <v/>
      </c>
      <c r="F109" s="254">
        <f>IF(MotorOrç!F116="","",MotorOrç!F116)</f>
        <v>0</v>
      </c>
      <c r="G109" s="19">
        <f t="shared" ref="G109:G112" si="17">J109-H109-I109</f>
        <v>0</v>
      </c>
      <c r="H109" s="18"/>
      <c r="I109" s="18"/>
      <c r="J109" s="19">
        <f>IF(ISERR(D109*E109*F109),0,D109*E109*F109)</f>
        <v>0</v>
      </c>
      <c r="N109" s="69" t="s">
        <v>800</v>
      </c>
      <c r="O109" s="464">
        <f>RCB!$H$7</f>
        <v>0</v>
      </c>
    </row>
    <row r="110" spans="2:17" ht="15" customHeight="1" x14ac:dyDescent="0.35">
      <c r="B110" s="24">
        <v>2</v>
      </c>
      <c r="C110" s="250" t="str">
        <f>IF(MotorOrç!C117="","",MotorOrç!C117)</f>
        <v/>
      </c>
      <c r="D110" s="258" t="str">
        <f>IF(MotorOrç!D117="","",MotorOrç!D117)</f>
        <v/>
      </c>
      <c r="E110" s="255" t="str">
        <f>IF(MotorOrç!E117="","",MotorOrç!E117)</f>
        <v/>
      </c>
      <c r="F110" s="254">
        <f>IF(MotorOrç!F117="","",MotorOrç!F117)</f>
        <v>0</v>
      </c>
      <c r="G110" s="19">
        <f t="shared" si="17"/>
        <v>0</v>
      </c>
      <c r="H110" s="18"/>
      <c r="I110" s="18"/>
      <c r="J110" s="19">
        <f t="shared" ref="J110:J118" si="18">IF(ISERR(D110*E110*F110),0,D110*E110*F110)</f>
        <v>0</v>
      </c>
    </row>
    <row r="111" spans="2:17" ht="15" customHeight="1" x14ac:dyDescent="0.35">
      <c r="B111" s="21">
        <v>3</v>
      </c>
      <c r="C111" s="250" t="str">
        <f>IF(MotorOrç!C118="","",MotorOrç!C118)</f>
        <v/>
      </c>
      <c r="D111" s="258" t="str">
        <f>IF(MotorOrç!D118="","",MotorOrç!D118)</f>
        <v/>
      </c>
      <c r="E111" s="255" t="str">
        <f>IF(MotorOrç!E118="","",MotorOrç!E118)</f>
        <v/>
      </c>
      <c r="F111" s="254">
        <f>IF(MotorOrç!F118="","",MotorOrç!F118)</f>
        <v>0</v>
      </c>
      <c r="G111" s="19">
        <f t="shared" si="17"/>
        <v>0</v>
      </c>
      <c r="H111" s="18"/>
      <c r="I111" s="18"/>
      <c r="J111" s="19">
        <f t="shared" si="18"/>
        <v>0</v>
      </c>
    </row>
    <row r="112" spans="2:17" ht="15" customHeight="1" x14ac:dyDescent="0.35">
      <c r="B112" s="21">
        <v>4</v>
      </c>
      <c r="C112" s="250" t="str">
        <f>IF(MotorOrç!C119="","",MotorOrç!C119)</f>
        <v/>
      </c>
      <c r="D112" s="258" t="str">
        <f>IF(MotorOrç!D119="","",MotorOrç!D119)</f>
        <v/>
      </c>
      <c r="E112" s="255" t="str">
        <f>IF(MotorOrç!E119="","",MotorOrç!E119)</f>
        <v/>
      </c>
      <c r="F112" s="254">
        <f>IF(MotorOrç!F119="","",MotorOrç!F119)</f>
        <v>0</v>
      </c>
      <c r="G112" s="19">
        <f t="shared" si="17"/>
        <v>0</v>
      </c>
      <c r="H112" s="18"/>
      <c r="I112" s="18"/>
      <c r="J112" s="19">
        <f t="shared" si="18"/>
        <v>0</v>
      </c>
    </row>
    <row r="113" spans="2:10" ht="15" customHeight="1" x14ac:dyDescent="0.35">
      <c r="B113" s="24">
        <v>5</v>
      </c>
      <c r="C113" s="250" t="str">
        <f>IF(MotorOrç!C120="","",MotorOrç!C120)</f>
        <v/>
      </c>
      <c r="D113" s="258" t="str">
        <f>IF(MotorOrç!D120="","",MotorOrç!D120)</f>
        <v/>
      </c>
      <c r="E113" s="255" t="str">
        <f>IF(MotorOrç!E120="","",MotorOrç!E120)</f>
        <v/>
      </c>
      <c r="F113" s="254">
        <f>IF(MotorOrç!F120="","",MotorOrç!F120)</f>
        <v>0</v>
      </c>
      <c r="G113" s="19">
        <f t="shared" ref="G113:G115" si="19">J113-H113-I113</f>
        <v>0</v>
      </c>
      <c r="H113" s="18"/>
      <c r="I113" s="18"/>
      <c r="J113" s="19">
        <f t="shared" ref="J113:J115" si="20">IF(ISERR(D113*E113*F113),0,D113*E113*F113)</f>
        <v>0</v>
      </c>
    </row>
    <row r="114" spans="2:10" ht="15" customHeight="1" x14ac:dyDescent="0.35">
      <c r="B114" s="21">
        <v>6</v>
      </c>
      <c r="C114" s="250" t="str">
        <f>IF(MotorOrç!C121="","",MotorOrç!C121)</f>
        <v/>
      </c>
      <c r="D114" s="258" t="str">
        <f>IF(MotorOrç!D121="","",MotorOrç!D121)</f>
        <v/>
      </c>
      <c r="E114" s="255" t="str">
        <f>IF(MotorOrç!E121="","",MotorOrç!E121)</f>
        <v/>
      </c>
      <c r="F114" s="254">
        <f>IF(MotorOrç!F121="","",MotorOrç!F121)</f>
        <v>0</v>
      </c>
      <c r="G114" s="19">
        <f t="shared" si="19"/>
        <v>0</v>
      </c>
      <c r="H114" s="18"/>
      <c r="I114" s="18"/>
      <c r="J114" s="19">
        <f t="shared" si="20"/>
        <v>0</v>
      </c>
    </row>
    <row r="115" spans="2:10" ht="15" customHeight="1" x14ac:dyDescent="0.35">
      <c r="B115" s="21">
        <v>7</v>
      </c>
      <c r="C115" s="250" t="str">
        <f>IF(MotorOrç!C122="","",MotorOrç!C122)</f>
        <v/>
      </c>
      <c r="D115" s="258" t="str">
        <f>IF(MotorOrç!D122="","",MotorOrç!D122)</f>
        <v/>
      </c>
      <c r="E115" s="255" t="str">
        <f>IF(MotorOrç!E122="","",MotorOrç!E122)</f>
        <v/>
      </c>
      <c r="F115" s="254">
        <f>IF(MotorOrç!F122="","",MotorOrç!F122)</f>
        <v>0</v>
      </c>
      <c r="G115" s="19">
        <f t="shared" si="19"/>
        <v>0</v>
      </c>
      <c r="H115" s="18"/>
      <c r="I115" s="18"/>
      <c r="J115" s="19">
        <f t="shared" si="20"/>
        <v>0</v>
      </c>
    </row>
    <row r="116" spans="2:10" ht="15" customHeight="1" x14ac:dyDescent="0.35">
      <c r="B116" s="24">
        <v>8</v>
      </c>
      <c r="C116" s="250" t="str">
        <f>IF(MotorOrç!C123="","",MotorOrç!C123)</f>
        <v/>
      </c>
      <c r="D116" s="258" t="str">
        <f>IF(MotorOrç!D123="","",MotorOrç!D123)</f>
        <v/>
      </c>
      <c r="E116" s="255" t="str">
        <f>IF(MotorOrç!E123="","",MotorOrç!E123)</f>
        <v/>
      </c>
      <c r="F116" s="254">
        <f>IF(MotorOrç!F123="","",MotorOrç!F123)</f>
        <v>0</v>
      </c>
      <c r="G116" s="19">
        <f t="shared" ref="G116:G117" si="21">J116-H116-I116</f>
        <v>0</v>
      </c>
      <c r="H116" s="18"/>
      <c r="I116" s="18"/>
      <c r="J116" s="19">
        <f t="shared" ref="J116:J117" si="22">IF(ISERR(D116*E116*F116),0,D116*E116*F116)</f>
        <v>0</v>
      </c>
    </row>
    <row r="117" spans="2:10" ht="15" customHeight="1" x14ac:dyDescent="0.35">
      <c r="B117" s="21">
        <v>9</v>
      </c>
      <c r="C117" s="250" t="str">
        <f>IF(MotorOrç!C124="","",MotorOrç!C124)</f>
        <v/>
      </c>
      <c r="D117" s="258" t="str">
        <f>IF(MotorOrç!D124="","",MotorOrç!D124)</f>
        <v/>
      </c>
      <c r="E117" s="255" t="str">
        <f>IF(MotorOrç!E124="","",MotorOrç!E124)</f>
        <v/>
      </c>
      <c r="F117" s="254">
        <f>IF(MotorOrç!F124="","",MotorOrç!F124)</f>
        <v>0</v>
      </c>
      <c r="G117" s="19">
        <f t="shared" si="21"/>
        <v>0</v>
      </c>
      <c r="H117" s="18"/>
      <c r="I117" s="18"/>
      <c r="J117" s="19">
        <f t="shared" si="22"/>
        <v>0</v>
      </c>
    </row>
    <row r="118" spans="2:10" ht="15" customHeight="1" x14ac:dyDescent="0.35">
      <c r="B118" s="21">
        <v>10</v>
      </c>
      <c r="C118" s="250" t="str">
        <f>IF(MotorOrç!C125="","",MotorOrç!C125)</f>
        <v/>
      </c>
      <c r="D118" s="258" t="str">
        <f>IF(MotorOrç!D125="","",MotorOrç!D125)</f>
        <v/>
      </c>
      <c r="E118" s="255" t="str">
        <f>IF(MotorOrç!E125="","",MotorOrç!E125)</f>
        <v/>
      </c>
      <c r="F118" s="254">
        <f>IF(MotorOrç!F125="","",MotorOrç!F125)</f>
        <v>0</v>
      </c>
      <c r="G118" s="19">
        <f t="shared" ref="G118" si="23">J118-H118-I118</f>
        <v>0</v>
      </c>
      <c r="H118" s="18"/>
      <c r="I118" s="18"/>
      <c r="J118" s="19">
        <f t="shared" si="18"/>
        <v>0</v>
      </c>
    </row>
    <row r="119" spans="2:10" ht="15" customHeight="1" x14ac:dyDescent="0.35">
      <c r="B119" s="21"/>
      <c r="C119" s="283" t="s">
        <v>1563</v>
      </c>
      <c r="D119" s="78"/>
      <c r="E119" s="235"/>
      <c r="F119" s="236"/>
      <c r="G119" s="19">
        <f>DiagCusto!G19</f>
        <v>0</v>
      </c>
      <c r="H119" s="19">
        <f>DiagCusto!H19</f>
        <v>0</v>
      </c>
      <c r="I119" s="19">
        <f>DiagCusto!I19</f>
        <v>0</v>
      </c>
      <c r="J119" s="19">
        <f>DiagCusto!J19</f>
        <v>0</v>
      </c>
    </row>
    <row r="120" spans="2:10" ht="15" customHeight="1" x14ac:dyDescent="0.35">
      <c r="B120" s="21"/>
      <c r="C120" s="283" t="s">
        <v>1582</v>
      </c>
      <c r="D120" s="78"/>
      <c r="E120" s="235"/>
      <c r="F120" s="236"/>
      <c r="G120" s="19">
        <f>GestãoProjCusto!G19</f>
        <v>0</v>
      </c>
      <c r="H120" s="19">
        <f>GestãoProjCusto!H19</f>
        <v>0</v>
      </c>
      <c r="I120" s="19">
        <f>GestãoProjCusto!I19</f>
        <v>0</v>
      </c>
      <c r="J120" s="19">
        <f>GestãoProjCusto!J19</f>
        <v>0</v>
      </c>
    </row>
    <row r="121" spans="2:10" ht="15" customHeight="1" x14ac:dyDescent="0.35">
      <c r="B121" s="231"/>
      <c r="C121" s="232" t="s">
        <v>109</v>
      </c>
      <c r="D121" s="232"/>
      <c r="E121" s="232"/>
      <c r="F121" s="237"/>
      <c r="G121" s="23">
        <f>SUM(G109:G120)</f>
        <v>0</v>
      </c>
      <c r="H121" s="23">
        <f t="shared" ref="H121:J121" si="24">SUM(H109:H120)</f>
        <v>0</v>
      </c>
      <c r="I121" s="23">
        <f t="shared" si="24"/>
        <v>0</v>
      </c>
      <c r="J121" s="23">
        <f t="shared" si="24"/>
        <v>0</v>
      </c>
    </row>
    <row r="122" spans="2:10" ht="15" customHeight="1" x14ac:dyDescent="0.35">
      <c r="B122" s="131"/>
      <c r="C122" s="78" t="s">
        <v>90</v>
      </c>
      <c r="D122" s="78"/>
      <c r="E122" s="78"/>
      <c r="F122" s="70"/>
      <c r="G122" s="19">
        <f>Apoio!BH6</f>
        <v>0</v>
      </c>
      <c r="H122" s="264">
        <v>0</v>
      </c>
      <c r="I122" s="264">
        <v>0</v>
      </c>
      <c r="J122" s="19">
        <f>SUM(G122:I122)</f>
        <v>0</v>
      </c>
    </row>
    <row r="123" spans="2:10" ht="15" customHeight="1" x14ac:dyDescent="0.35">
      <c r="B123" s="33"/>
      <c r="C123" s="465"/>
      <c r="D123" s="465"/>
      <c r="E123" s="465"/>
      <c r="F123" s="466" t="s">
        <v>691</v>
      </c>
      <c r="G123" s="20">
        <f>SUM(G106,G107,G121,G122)</f>
        <v>0</v>
      </c>
      <c r="H123" s="20">
        <f>SUM(H106,H107,H121,H122)</f>
        <v>0</v>
      </c>
      <c r="I123" s="20">
        <f>SUM(I106,I107,I121,I122)</f>
        <v>0</v>
      </c>
      <c r="J123" s="20">
        <f>SUM(J106,J107,J121,J122)</f>
        <v>0</v>
      </c>
    </row>
    <row r="124" spans="2:10" ht="15" customHeight="1" x14ac:dyDescent="0.35">
      <c r="B124" s="310" t="s">
        <v>410</v>
      </c>
      <c r="C124" s="311"/>
      <c r="D124" s="311"/>
      <c r="E124" s="311"/>
      <c r="F124" s="311"/>
      <c r="G124" s="311"/>
      <c r="H124" s="311"/>
      <c r="I124" s="311"/>
      <c r="J124" s="312"/>
    </row>
    <row r="125" spans="2:10" ht="15" customHeight="1" x14ac:dyDescent="0.35">
      <c r="B125" s="442" t="s">
        <v>572</v>
      </c>
      <c r="C125" s="443"/>
      <c r="D125" s="443"/>
      <c r="E125" s="443"/>
      <c r="F125" s="443"/>
      <c r="G125" s="444" t="s">
        <v>99</v>
      </c>
      <c r="H125" s="444"/>
      <c r="I125" s="444"/>
      <c r="J125" s="444"/>
    </row>
    <row r="126" spans="2:10" ht="15" customHeight="1" x14ac:dyDescent="0.35">
      <c r="B126" s="131"/>
      <c r="C126" s="78" t="s">
        <v>92</v>
      </c>
      <c r="D126" s="78"/>
      <c r="E126" s="78"/>
      <c r="F126" s="70"/>
      <c r="G126" s="19">
        <f>Apoio!BK6</f>
        <v>0</v>
      </c>
      <c r="H126" s="264">
        <v>0</v>
      </c>
      <c r="I126" s="264">
        <v>0</v>
      </c>
      <c r="J126" s="19">
        <f>SUM(G126:I126)</f>
        <v>0</v>
      </c>
    </row>
    <row r="127" spans="2:10" ht="15" customHeight="1" x14ac:dyDescent="0.35">
      <c r="B127" s="131"/>
      <c r="C127" s="78" t="s">
        <v>93</v>
      </c>
      <c r="D127" s="78"/>
      <c r="E127" s="78"/>
      <c r="F127" s="70"/>
      <c r="G127" s="19">
        <f>MktCusto!F19</f>
        <v>0</v>
      </c>
      <c r="H127" s="19">
        <f>MktCusto!G19</f>
        <v>0</v>
      </c>
      <c r="I127" s="19">
        <f>MktCusto!H19</f>
        <v>0</v>
      </c>
      <c r="J127" s="19">
        <f>MktCusto!I19</f>
        <v>0</v>
      </c>
    </row>
    <row r="128" spans="2:10" ht="15" customHeight="1" x14ac:dyDescent="0.35">
      <c r="B128" s="131"/>
      <c r="C128" s="78" t="s">
        <v>97</v>
      </c>
      <c r="D128" s="78"/>
      <c r="E128" s="78"/>
      <c r="F128" s="70"/>
      <c r="G128" s="19">
        <f>TreinCusto!F19</f>
        <v>0</v>
      </c>
      <c r="H128" s="19">
        <f>TreinCusto!G19</f>
        <v>0</v>
      </c>
      <c r="I128" s="19">
        <f>TreinCusto!H19</f>
        <v>0</v>
      </c>
      <c r="J128" s="19">
        <f>TreinCusto!I19</f>
        <v>0</v>
      </c>
    </row>
    <row r="129" spans="2:12" ht="15" customHeight="1" x14ac:dyDescent="0.35">
      <c r="B129" s="292"/>
      <c r="C129" s="482" t="s">
        <v>94</v>
      </c>
      <c r="D129" s="483"/>
      <c r="E129" s="282" t="s">
        <v>20</v>
      </c>
      <c r="F129" s="282" t="s">
        <v>982</v>
      </c>
      <c r="G129" s="245" t="s">
        <v>383</v>
      </c>
      <c r="H129" s="246" t="s">
        <v>137</v>
      </c>
      <c r="I129" s="246" t="s">
        <v>138</v>
      </c>
      <c r="J129" s="247" t="s">
        <v>132</v>
      </c>
    </row>
    <row r="130" spans="2:12" ht="15" customHeight="1" x14ac:dyDescent="0.35">
      <c r="B130" s="24">
        <v>1</v>
      </c>
      <c r="C130" s="250" t="str">
        <f>IF(MotorOrç!C137="","",MotorOrç!C137)</f>
        <v/>
      </c>
      <c r="D130" s="251"/>
      <c r="E130" s="256" t="str">
        <f>IF(MotorOrç!E137="","",MotorOrç!E137)</f>
        <v/>
      </c>
      <c r="F130" s="254">
        <f>IF(MotorOrç!F137="","",MotorOrç!F137)</f>
        <v>0</v>
      </c>
      <c r="G130" s="19">
        <f t="shared" ref="G130:G139" si="25">J130-H130-I130</f>
        <v>0</v>
      </c>
      <c r="H130" s="18"/>
      <c r="I130" s="18"/>
      <c r="J130" s="19">
        <f>IF(ISERR(E130*F130),0,E130*F130)</f>
        <v>0</v>
      </c>
      <c r="L130" s="467"/>
    </row>
    <row r="131" spans="2:12" ht="15" customHeight="1" x14ac:dyDescent="0.35">
      <c r="B131" s="24">
        <v>2</v>
      </c>
      <c r="C131" s="250" t="str">
        <f>IF(MotorOrç!C138="","",MotorOrç!C138)</f>
        <v/>
      </c>
      <c r="D131" s="251"/>
      <c r="E131" s="256" t="str">
        <f>IF(MotorOrç!E138="","",MotorOrç!E138)</f>
        <v/>
      </c>
      <c r="F131" s="254">
        <f>IF(MotorOrç!F138="","",MotorOrç!F138)</f>
        <v>0</v>
      </c>
      <c r="G131" s="19">
        <f t="shared" si="25"/>
        <v>0</v>
      </c>
      <c r="H131" s="18"/>
      <c r="I131" s="18"/>
      <c r="J131" s="19">
        <f t="shared" ref="J131:J139" si="26">IF(ISERR(E131*F131),0,E131*F131)</f>
        <v>0</v>
      </c>
    </row>
    <row r="132" spans="2:12" ht="15" customHeight="1" x14ac:dyDescent="0.35">
      <c r="B132" s="24">
        <v>3</v>
      </c>
      <c r="C132" s="250" t="str">
        <f>IF(MotorOrç!C139="","",MotorOrç!C139)</f>
        <v/>
      </c>
      <c r="D132" s="251"/>
      <c r="E132" s="256" t="str">
        <f>IF(MotorOrç!E139="","",MotorOrç!E139)</f>
        <v/>
      </c>
      <c r="F132" s="254">
        <f>IF(MotorOrç!F139="","",MotorOrç!F139)</f>
        <v>0</v>
      </c>
      <c r="G132" s="19">
        <f t="shared" si="25"/>
        <v>0</v>
      </c>
      <c r="H132" s="18"/>
      <c r="I132" s="18"/>
      <c r="J132" s="19">
        <f t="shared" si="26"/>
        <v>0</v>
      </c>
    </row>
    <row r="133" spans="2:12" ht="15" customHeight="1" x14ac:dyDescent="0.35">
      <c r="B133" s="24">
        <v>4</v>
      </c>
      <c r="C133" s="250" t="str">
        <f>IF(MotorOrç!C140="","",MotorOrç!C140)</f>
        <v/>
      </c>
      <c r="D133" s="251"/>
      <c r="E133" s="256" t="str">
        <f>IF(MotorOrç!E140="","",MotorOrç!E140)</f>
        <v/>
      </c>
      <c r="F133" s="254">
        <f>IF(MotorOrç!F140="","",MotorOrç!F140)</f>
        <v>0</v>
      </c>
      <c r="G133" s="19">
        <f t="shared" si="25"/>
        <v>0</v>
      </c>
      <c r="H133" s="18"/>
      <c r="I133" s="18"/>
      <c r="J133" s="19">
        <f t="shared" si="26"/>
        <v>0</v>
      </c>
    </row>
    <row r="134" spans="2:12" ht="15" customHeight="1" x14ac:dyDescent="0.35">
      <c r="B134" s="24">
        <v>5</v>
      </c>
      <c r="C134" s="250" t="str">
        <f>IF(MotorOrç!C141="","",MotorOrç!C141)</f>
        <v/>
      </c>
      <c r="D134" s="251"/>
      <c r="E134" s="256" t="str">
        <f>IF(MotorOrç!E141="","",MotorOrç!E141)</f>
        <v/>
      </c>
      <c r="F134" s="254">
        <f>IF(MotorOrç!F141="","",MotorOrç!F141)</f>
        <v>0</v>
      </c>
      <c r="G134" s="19">
        <f t="shared" si="25"/>
        <v>0</v>
      </c>
      <c r="H134" s="18"/>
      <c r="I134" s="18"/>
      <c r="J134" s="19">
        <f t="shared" si="26"/>
        <v>0</v>
      </c>
    </row>
    <row r="135" spans="2:12" ht="15" customHeight="1" x14ac:dyDescent="0.35">
      <c r="B135" s="24">
        <v>6</v>
      </c>
      <c r="C135" s="250" t="str">
        <f>IF(MotorOrç!C142="","",MotorOrç!C142)</f>
        <v/>
      </c>
      <c r="D135" s="251"/>
      <c r="E135" s="256" t="str">
        <f>IF(MotorOrç!E142="","",MotorOrç!E142)</f>
        <v/>
      </c>
      <c r="F135" s="254">
        <f>IF(MotorOrç!F142="","",MotorOrç!F142)</f>
        <v>0</v>
      </c>
      <c r="G135" s="19">
        <f t="shared" si="25"/>
        <v>0</v>
      </c>
      <c r="H135" s="18"/>
      <c r="I135" s="18"/>
      <c r="J135" s="19">
        <f t="shared" si="26"/>
        <v>0</v>
      </c>
    </row>
    <row r="136" spans="2:12" ht="15" customHeight="1" x14ac:dyDescent="0.35">
      <c r="B136" s="24">
        <v>7</v>
      </c>
      <c r="C136" s="250" t="str">
        <f>IF(MotorOrç!C143="","",MotorOrç!C143)</f>
        <v/>
      </c>
      <c r="D136" s="251"/>
      <c r="E136" s="256" t="str">
        <f>IF(MotorOrç!E143="","",MotorOrç!E143)</f>
        <v/>
      </c>
      <c r="F136" s="254">
        <f>IF(MotorOrç!F143="","",MotorOrç!F143)</f>
        <v>0</v>
      </c>
      <c r="G136" s="19">
        <f t="shared" ref="G136:G138" si="27">J136-H136-I136</f>
        <v>0</v>
      </c>
      <c r="H136" s="18"/>
      <c r="I136" s="18"/>
      <c r="J136" s="19">
        <f t="shared" ref="J136:J138" si="28">IF(ISERR(E136*F136),0,E136*F136)</f>
        <v>0</v>
      </c>
    </row>
    <row r="137" spans="2:12" ht="15" customHeight="1" x14ac:dyDescent="0.35">
      <c r="B137" s="24">
        <v>8</v>
      </c>
      <c r="C137" s="250" t="str">
        <f>IF(MotorOrç!C144="","",MotorOrç!C144)</f>
        <v/>
      </c>
      <c r="D137" s="251"/>
      <c r="E137" s="256" t="str">
        <f>IF(MotorOrç!E144="","",MotorOrç!E144)</f>
        <v/>
      </c>
      <c r="F137" s="254">
        <f>IF(MotorOrç!F144="","",MotorOrç!F144)</f>
        <v>0</v>
      </c>
      <c r="G137" s="19">
        <f t="shared" si="27"/>
        <v>0</v>
      </c>
      <c r="H137" s="18"/>
      <c r="I137" s="18"/>
      <c r="J137" s="19">
        <f t="shared" si="28"/>
        <v>0</v>
      </c>
    </row>
    <row r="138" spans="2:12" ht="15" customHeight="1" x14ac:dyDescent="0.35">
      <c r="B138" s="24">
        <v>9</v>
      </c>
      <c r="C138" s="250" t="str">
        <f>IF(MotorOrç!C145="","",MotorOrç!C145)</f>
        <v/>
      </c>
      <c r="D138" s="251"/>
      <c r="E138" s="256" t="str">
        <f>IF(MotorOrç!E145="","",MotorOrç!E145)</f>
        <v/>
      </c>
      <c r="F138" s="254">
        <f>IF(MotorOrç!F145="","",MotorOrç!F145)</f>
        <v>0</v>
      </c>
      <c r="G138" s="19">
        <f t="shared" si="27"/>
        <v>0</v>
      </c>
      <c r="H138" s="18"/>
      <c r="I138" s="18"/>
      <c r="J138" s="19">
        <f t="shared" si="28"/>
        <v>0</v>
      </c>
    </row>
    <row r="139" spans="2:12" ht="15" customHeight="1" x14ac:dyDescent="0.35">
      <c r="B139" s="24">
        <v>10</v>
      </c>
      <c r="C139" s="250" t="str">
        <f>IF(MotorOrç!C146="","",MotorOrç!C146)</f>
        <v/>
      </c>
      <c r="D139" s="251"/>
      <c r="E139" s="256" t="str">
        <f>IF(MotorOrç!E146="","",MotorOrç!E146)</f>
        <v/>
      </c>
      <c r="F139" s="254">
        <f>IF(MotorOrç!F146="","",MotorOrç!F146)</f>
        <v>0</v>
      </c>
      <c r="G139" s="19">
        <f t="shared" si="25"/>
        <v>0</v>
      </c>
      <c r="H139" s="18"/>
      <c r="I139" s="18"/>
      <c r="J139" s="19">
        <f t="shared" si="26"/>
        <v>0</v>
      </c>
    </row>
    <row r="140" spans="2:12" ht="15" customHeight="1" x14ac:dyDescent="0.35">
      <c r="B140" s="131"/>
      <c r="C140" s="78" t="s">
        <v>94</v>
      </c>
      <c r="D140" s="78"/>
      <c r="E140" s="78"/>
      <c r="F140" s="70"/>
      <c r="G140" s="19">
        <f>SUM(G130:G139)</f>
        <v>0</v>
      </c>
      <c r="H140" s="19">
        <f t="shared" ref="H140:J140" si="29">SUM(H130:H139)</f>
        <v>0</v>
      </c>
      <c r="I140" s="19">
        <f t="shared" si="29"/>
        <v>0</v>
      </c>
      <c r="J140" s="19">
        <f t="shared" si="29"/>
        <v>0</v>
      </c>
    </row>
    <row r="141" spans="2:12" ht="15" customHeight="1" x14ac:dyDescent="0.35">
      <c r="B141" s="131"/>
      <c r="C141" s="78" t="s">
        <v>95</v>
      </c>
      <c r="D141" s="78"/>
      <c r="E141" s="78"/>
      <c r="F141" s="70"/>
      <c r="G141" s="19">
        <f>'M&amp;VCusto'!H526</f>
        <v>0</v>
      </c>
      <c r="H141" s="19">
        <f>'M&amp;VCusto'!I526</f>
        <v>0</v>
      </c>
      <c r="I141" s="19">
        <f>'M&amp;VCusto'!J526</f>
        <v>0</v>
      </c>
      <c r="J141" s="19">
        <f>'M&amp;VCusto'!K526</f>
        <v>0</v>
      </c>
    </row>
    <row r="142" spans="2:12" ht="15" customHeight="1" x14ac:dyDescent="0.35">
      <c r="B142" s="292"/>
      <c r="C142" s="482" t="s">
        <v>91</v>
      </c>
      <c r="D142" s="483"/>
      <c r="E142" s="282" t="s">
        <v>20</v>
      </c>
      <c r="F142" s="282" t="s">
        <v>982</v>
      </c>
      <c r="G142" s="245" t="s">
        <v>383</v>
      </c>
      <c r="H142" s="246" t="s">
        <v>137</v>
      </c>
      <c r="I142" s="246" t="s">
        <v>138</v>
      </c>
      <c r="J142" s="247" t="s">
        <v>132</v>
      </c>
    </row>
    <row r="143" spans="2:12" ht="15" customHeight="1" x14ac:dyDescent="0.35">
      <c r="B143" s="24">
        <v>1</v>
      </c>
      <c r="C143" s="250" t="str">
        <f>IF(MotorOrç!C157="","",MotorOrç!C157)</f>
        <v/>
      </c>
      <c r="D143" s="251"/>
      <c r="E143" s="256" t="str">
        <f>IF(MotorOrç!E157="","",MotorOrç!E157)</f>
        <v/>
      </c>
      <c r="F143" s="254">
        <f>IF(MotorOrç!F157="","",MotorOrç!F157)</f>
        <v>0</v>
      </c>
      <c r="G143" s="19">
        <f t="shared" ref="G143:G147" si="30">J143-H143-I143</f>
        <v>0</v>
      </c>
      <c r="H143" s="18"/>
      <c r="I143" s="18"/>
      <c r="J143" s="19">
        <f>IF(ISERR(E143*F143),0,E143*F143)</f>
        <v>0</v>
      </c>
      <c r="L143" s="467"/>
    </row>
    <row r="144" spans="2:12" ht="15" customHeight="1" x14ac:dyDescent="0.35">
      <c r="B144" s="24">
        <v>2</v>
      </c>
      <c r="C144" s="250" t="str">
        <f>IF(MotorOrç!C158="","",MotorOrç!C158)</f>
        <v/>
      </c>
      <c r="D144" s="251"/>
      <c r="E144" s="256" t="str">
        <f>IF(MotorOrç!E158="","",MotorOrç!E158)</f>
        <v/>
      </c>
      <c r="F144" s="254">
        <f>IF(MotorOrç!F158="","",MotorOrç!F158)</f>
        <v>0</v>
      </c>
      <c r="G144" s="19">
        <f t="shared" ref="G144:G145" si="31">J144-H144-I144</f>
        <v>0</v>
      </c>
      <c r="H144" s="18"/>
      <c r="I144" s="18"/>
      <c r="J144" s="19">
        <f t="shared" ref="J144:J147" si="32">IF(ISERR(E144*F144),0,E144*F144)</f>
        <v>0</v>
      </c>
    </row>
    <row r="145" spans="2:10" ht="15" customHeight="1" x14ac:dyDescent="0.35">
      <c r="B145" s="24">
        <v>3</v>
      </c>
      <c r="C145" s="250" t="str">
        <f>IF(MotorOrç!C159="","",MotorOrç!C159)</f>
        <v/>
      </c>
      <c r="D145" s="251"/>
      <c r="E145" s="256" t="str">
        <f>IF(MotorOrç!E159="","",MotorOrç!E159)</f>
        <v/>
      </c>
      <c r="F145" s="254">
        <f>IF(MotorOrç!F159="","",MotorOrç!F159)</f>
        <v>0</v>
      </c>
      <c r="G145" s="19">
        <f t="shared" si="31"/>
        <v>0</v>
      </c>
      <c r="H145" s="18"/>
      <c r="I145" s="18"/>
      <c r="J145" s="19">
        <f t="shared" si="32"/>
        <v>0</v>
      </c>
    </row>
    <row r="146" spans="2:10" ht="15" customHeight="1" x14ac:dyDescent="0.35">
      <c r="B146" s="24">
        <v>4</v>
      </c>
      <c r="C146" s="250" t="str">
        <f>IF(MotorOrç!C160="","",MotorOrç!C160)</f>
        <v/>
      </c>
      <c r="D146" s="251"/>
      <c r="E146" s="256" t="str">
        <f>IF(MotorOrç!E160="","",MotorOrç!E160)</f>
        <v/>
      </c>
      <c r="F146" s="254">
        <f>IF(MotorOrç!F160="","",MotorOrç!F160)</f>
        <v>0</v>
      </c>
      <c r="G146" s="19">
        <f t="shared" si="30"/>
        <v>0</v>
      </c>
      <c r="H146" s="18"/>
      <c r="I146" s="18"/>
      <c r="J146" s="19">
        <f t="shared" si="32"/>
        <v>0</v>
      </c>
    </row>
    <row r="147" spans="2:10" ht="15" customHeight="1" x14ac:dyDescent="0.35">
      <c r="B147" s="24">
        <v>5</v>
      </c>
      <c r="C147" s="250" t="str">
        <f>IF(MotorOrç!C161="","",MotorOrç!C161)</f>
        <v/>
      </c>
      <c r="D147" s="251"/>
      <c r="E147" s="256" t="str">
        <f>IF(MotorOrç!E161="","",MotorOrç!E161)</f>
        <v/>
      </c>
      <c r="F147" s="254">
        <f>IF(MotorOrç!F161="","",MotorOrç!F161)</f>
        <v>0</v>
      </c>
      <c r="G147" s="19">
        <f t="shared" si="30"/>
        <v>0</v>
      </c>
      <c r="H147" s="18"/>
      <c r="I147" s="18"/>
      <c r="J147" s="19">
        <f t="shared" si="32"/>
        <v>0</v>
      </c>
    </row>
    <row r="148" spans="2:10" ht="15" customHeight="1" x14ac:dyDescent="0.35">
      <c r="B148" s="131"/>
      <c r="C148" s="78" t="s">
        <v>1673</v>
      </c>
      <c r="D148" s="78"/>
      <c r="E148" s="78"/>
      <c r="F148" s="70"/>
      <c r="G148" s="19">
        <f>Apoio!BN6</f>
        <v>0</v>
      </c>
      <c r="H148" s="19">
        <v>0</v>
      </c>
      <c r="I148" s="19">
        <v>0</v>
      </c>
      <c r="J148" s="19">
        <f>SUM(G148:I148)</f>
        <v>0</v>
      </c>
    </row>
    <row r="149" spans="2:10" ht="15" customHeight="1" x14ac:dyDescent="0.35">
      <c r="B149" s="131"/>
      <c r="C149" s="78" t="s">
        <v>1581</v>
      </c>
      <c r="D149" s="78"/>
      <c r="E149" s="78"/>
      <c r="F149" s="70"/>
      <c r="G149" s="19">
        <f>Apoio!BQ6</f>
        <v>0</v>
      </c>
      <c r="H149" s="19">
        <v>0</v>
      </c>
      <c r="I149" s="19">
        <v>0</v>
      </c>
      <c r="J149" s="19">
        <f>SUM(G149:I149)</f>
        <v>0</v>
      </c>
    </row>
    <row r="150" spans="2:10" ht="15" customHeight="1" x14ac:dyDescent="0.35">
      <c r="B150" s="131"/>
      <c r="C150" s="78" t="s">
        <v>91</v>
      </c>
      <c r="D150" s="78"/>
      <c r="E150" s="78"/>
      <c r="F150" s="70"/>
      <c r="G150" s="19">
        <f>SUM(G143:G149)</f>
        <v>0</v>
      </c>
      <c r="H150" s="19">
        <f>SUM(H143:H149)</f>
        <v>0</v>
      </c>
      <c r="I150" s="19">
        <f>SUM(I143:I149)</f>
        <v>0</v>
      </c>
      <c r="J150" s="19">
        <f>SUM(J143:J149)</f>
        <v>0</v>
      </c>
    </row>
    <row r="151" spans="2:10" ht="15" customHeight="1" x14ac:dyDescent="0.35">
      <c r="B151" s="33"/>
      <c r="C151" s="465"/>
      <c r="D151" s="465"/>
      <c r="E151" s="465"/>
      <c r="F151" s="466" t="s">
        <v>692</v>
      </c>
      <c r="G151" s="20">
        <f>SUM(G126,G127,G128,G140,G141,G150)</f>
        <v>0</v>
      </c>
      <c r="H151" s="20">
        <f>SUM(H126,H127,H128,H140,H141,H150)</f>
        <v>0</v>
      </c>
      <c r="I151" s="20">
        <f>SUM(I126,I127,I128,I140,I141,I150)</f>
        <v>0</v>
      </c>
      <c r="J151" s="20">
        <f>SUM(J126,J127,J128,J140,J141,J150)</f>
        <v>0</v>
      </c>
    </row>
    <row r="152" spans="2:10" ht="15" customHeight="1" x14ac:dyDescent="0.35">
      <c r="B152" s="34"/>
      <c r="C152" s="62"/>
      <c r="D152" s="62"/>
      <c r="E152" s="62"/>
      <c r="F152" s="132" t="s">
        <v>695</v>
      </c>
      <c r="G152" s="27">
        <f>SUM(G123,G151)</f>
        <v>0</v>
      </c>
      <c r="H152" s="27">
        <f>SUM(H123,H151)</f>
        <v>0</v>
      </c>
      <c r="I152" s="27">
        <f>SUM(I123,I151)</f>
        <v>0</v>
      </c>
      <c r="J152" s="27">
        <f>SUM(J123,J151)</f>
        <v>0</v>
      </c>
    </row>
    <row r="153" spans="2:10" ht="15" customHeight="1" x14ac:dyDescent="0.35">
      <c r="E153" s="468"/>
      <c r="G153" s="463"/>
      <c r="J153" s="463"/>
    </row>
  </sheetData>
  <conditionalFormatting sqref="F6:J105 G106:J107 F109:J118 G119:J123 G126:J128 F130:J139 G140:J141 F143:J147 G148:J152">
    <cfRule type="cellIs" dxfId="108" priority="56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ignoredErrors>
    <ignoredError sqref="B123 A5 H5:I5 H108:I108 H142:I142 K5 A106:B106 B121 D123:E123 B151:B152 D151:E152 D121:F121 D106:K106 B107:C107 M106 P106:XFD106 P108:XFD109 K108:K109 B143 G146:I147 D119:F119 A105 G105:I105 B109:B111 G109:I112 D143 G143:I143 A150:A1048576 A141:A144 A118 A129 D5:E5 D142:E142 B140:F140 B150:F150 B122:G122 B124:J125 D107:F108 B141:J141 A1:XFD3 B126:F128 B153:J1048576 A121:A128 K105:XFD105 N5:XFD5 K107:XFD107 K141:XFD144 K129:XFD129 K118:XFD118 K150:XFD1048576 G6:I54 A6:B8 K6:XFD54 A9:A54 A107:A112 K110:XFD112 K121:XFD128 K147:XFD147 A14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6" id="{B55DE8B8-D7BF-472D-B134-AD09D69317F0}">
            <xm:f>AND(O108&lt;=Projeto!$K$55,O108&gt;0)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27" id="{57C5C80F-E5CF-4832-BFD5-A85194D257BD}">
            <xm:f>OR(O108&gt;Projeto!$K$55,O108&lt;0)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O108:O109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theme="6" tint="0.39997558519241921"/>
    <pageSetUpPr fitToPage="1"/>
  </sheetPr>
  <dimension ref="A1:DC53"/>
  <sheetViews>
    <sheetView zoomScaleNormal="100" workbookViewId="0">
      <selection activeCell="C6" sqref="C6"/>
    </sheetView>
  </sheetViews>
  <sheetFormatPr defaultColWidth="9.1796875" defaultRowHeight="15" customHeight="1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107" width="11.7265625" style="12" customWidth="1"/>
    <col min="108" max="16384" width="9.1796875" style="12"/>
  </cols>
  <sheetData>
    <row r="1" spans="1:107" ht="15" customHeight="1" x14ac:dyDescent="0.35">
      <c r="A1" s="4"/>
      <c r="B1" s="12"/>
    </row>
    <row r="2" spans="1:107" ht="15" customHeight="1" x14ac:dyDescent="0.35">
      <c r="B2" s="310" t="s">
        <v>439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</row>
    <row r="3" spans="1:10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177</v>
      </c>
      <c r="I3" s="42" t="s">
        <v>178</v>
      </c>
      <c r="J3" s="42" t="s">
        <v>179</v>
      </c>
      <c r="K3" s="42" t="s">
        <v>180</v>
      </c>
      <c r="L3" s="42" t="s">
        <v>181</v>
      </c>
      <c r="M3" s="42" t="s">
        <v>182</v>
      </c>
      <c r="N3" s="42" t="s">
        <v>183</v>
      </c>
      <c r="O3" s="42" t="s">
        <v>184</v>
      </c>
      <c r="P3" s="42" t="s">
        <v>185</v>
      </c>
      <c r="Q3" s="42" t="s">
        <v>186</v>
      </c>
      <c r="R3" s="42" t="s">
        <v>187</v>
      </c>
      <c r="S3" s="42" t="s">
        <v>188</v>
      </c>
      <c r="T3" s="42" t="s">
        <v>189</v>
      </c>
      <c r="U3" s="42" t="s">
        <v>190</v>
      </c>
      <c r="V3" s="42" t="s">
        <v>191</v>
      </c>
      <c r="W3" s="42" t="s">
        <v>192</v>
      </c>
      <c r="X3" s="42" t="s">
        <v>193</v>
      </c>
      <c r="Y3" s="42" t="s">
        <v>194</v>
      </c>
      <c r="Z3" s="42" t="s">
        <v>195</v>
      </c>
      <c r="AA3" s="42" t="s">
        <v>196</v>
      </c>
      <c r="AB3" s="42" t="s">
        <v>197</v>
      </c>
      <c r="AC3" s="42" t="s">
        <v>198</v>
      </c>
      <c r="AD3" s="42" t="s">
        <v>199</v>
      </c>
      <c r="AE3" s="42" t="s">
        <v>200</v>
      </c>
      <c r="AF3" s="42" t="s">
        <v>201</v>
      </c>
      <c r="AG3" s="42" t="s">
        <v>202</v>
      </c>
      <c r="AH3" s="42" t="s">
        <v>203</v>
      </c>
      <c r="AI3" s="42" t="s">
        <v>204</v>
      </c>
      <c r="AJ3" s="42" t="s">
        <v>205</v>
      </c>
      <c r="AK3" s="42" t="s">
        <v>206</v>
      </c>
      <c r="AL3" s="42" t="s">
        <v>207</v>
      </c>
      <c r="AM3" s="42" t="s">
        <v>208</v>
      </c>
      <c r="AN3" s="42" t="s">
        <v>209</v>
      </c>
      <c r="AO3" s="42" t="s">
        <v>210</v>
      </c>
      <c r="AP3" s="42" t="s">
        <v>211</v>
      </c>
      <c r="AQ3" s="42" t="s">
        <v>212</v>
      </c>
      <c r="AR3" s="42" t="s">
        <v>213</v>
      </c>
      <c r="AS3" s="42" t="s">
        <v>214</v>
      </c>
      <c r="AT3" s="42" t="s">
        <v>215</v>
      </c>
      <c r="AU3" s="42" t="s">
        <v>216</v>
      </c>
      <c r="AV3" s="42" t="s">
        <v>217</v>
      </c>
      <c r="AW3" s="42" t="s">
        <v>218</v>
      </c>
      <c r="AX3" s="42" t="s">
        <v>219</v>
      </c>
      <c r="AY3" s="42" t="s">
        <v>220</v>
      </c>
      <c r="AZ3" s="42" t="s">
        <v>221</v>
      </c>
      <c r="BA3" s="42" t="s">
        <v>222</v>
      </c>
      <c r="BB3" s="42" t="s">
        <v>223</v>
      </c>
      <c r="BC3" s="42" t="s">
        <v>224</v>
      </c>
      <c r="BD3" s="42" t="s">
        <v>225</v>
      </c>
      <c r="BE3" s="42" t="s">
        <v>226</v>
      </c>
      <c r="BF3" s="42" t="s">
        <v>1331</v>
      </c>
      <c r="BG3" s="42" t="s">
        <v>1332</v>
      </c>
      <c r="BH3" s="42" t="s">
        <v>1333</v>
      </c>
      <c r="BI3" s="42" t="s">
        <v>1334</v>
      </c>
      <c r="BJ3" s="42" t="s">
        <v>1335</v>
      </c>
      <c r="BK3" s="42" t="s">
        <v>1336</v>
      </c>
      <c r="BL3" s="42" t="s">
        <v>1337</v>
      </c>
      <c r="BM3" s="42" t="s">
        <v>1338</v>
      </c>
      <c r="BN3" s="42" t="s">
        <v>1339</v>
      </c>
      <c r="BO3" s="42" t="s">
        <v>1340</v>
      </c>
      <c r="BP3" s="42" t="s">
        <v>1341</v>
      </c>
      <c r="BQ3" s="42" t="s">
        <v>1342</v>
      </c>
      <c r="BR3" s="42" t="s">
        <v>1343</v>
      </c>
      <c r="BS3" s="42" t="s">
        <v>1344</v>
      </c>
      <c r="BT3" s="42" t="s">
        <v>1345</v>
      </c>
      <c r="BU3" s="42" t="s">
        <v>1346</v>
      </c>
      <c r="BV3" s="42" t="s">
        <v>1347</v>
      </c>
      <c r="BW3" s="42" t="s">
        <v>1348</v>
      </c>
      <c r="BX3" s="42" t="s">
        <v>1349</v>
      </c>
      <c r="BY3" s="42" t="s">
        <v>1350</v>
      </c>
      <c r="BZ3" s="42" t="s">
        <v>1351</v>
      </c>
      <c r="CA3" s="42" t="s">
        <v>1352</v>
      </c>
      <c r="CB3" s="42" t="s">
        <v>1353</v>
      </c>
      <c r="CC3" s="42" t="s">
        <v>1354</v>
      </c>
      <c r="CD3" s="42" t="s">
        <v>1355</v>
      </c>
      <c r="CE3" s="42" t="s">
        <v>1356</v>
      </c>
      <c r="CF3" s="42" t="s">
        <v>1357</v>
      </c>
      <c r="CG3" s="42" t="s">
        <v>1358</v>
      </c>
      <c r="CH3" s="42" t="s">
        <v>1359</v>
      </c>
      <c r="CI3" s="42" t="s">
        <v>1360</v>
      </c>
      <c r="CJ3" s="42" t="s">
        <v>1361</v>
      </c>
      <c r="CK3" s="42" t="s">
        <v>1362</v>
      </c>
      <c r="CL3" s="42" t="s">
        <v>1363</v>
      </c>
      <c r="CM3" s="42" t="s">
        <v>1364</v>
      </c>
      <c r="CN3" s="42" t="s">
        <v>1365</v>
      </c>
      <c r="CO3" s="42" t="s">
        <v>1366</v>
      </c>
      <c r="CP3" s="42" t="s">
        <v>1367</v>
      </c>
      <c r="CQ3" s="42" t="s">
        <v>1368</v>
      </c>
      <c r="CR3" s="42" t="s">
        <v>1369</v>
      </c>
      <c r="CS3" s="42" t="s">
        <v>1370</v>
      </c>
      <c r="CT3" s="42" t="s">
        <v>1371</v>
      </c>
      <c r="CU3" s="42" t="s">
        <v>1372</v>
      </c>
      <c r="CV3" s="42" t="s">
        <v>1373</v>
      </c>
      <c r="CW3" s="42" t="s">
        <v>1374</v>
      </c>
      <c r="CX3" s="42" t="s">
        <v>1375</v>
      </c>
      <c r="CY3" s="42" t="s">
        <v>1376</v>
      </c>
      <c r="CZ3" s="42" t="s">
        <v>1377</v>
      </c>
      <c r="DA3" s="42" t="s">
        <v>1378</v>
      </c>
      <c r="DB3" s="42" t="s">
        <v>1379</v>
      </c>
      <c r="DC3" s="42" t="s">
        <v>1380</v>
      </c>
    </row>
    <row r="4" spans="1:107" ht="15" customHeight="1" x14ac:dyDescent="0.35">
      <c r="B4" s="38">
        <v>1</v>
      </c>
      <c r="C4" s="43" t="s">
        <v>227</v>
      </c>
      <c r="D4" s="43"/>
      <c r="E4" s="44" t="s">
        <v>228</v>
      </c>
      <c r="F4" s="47" t="s">
        <v>384</v>
      </c>
      <c r="G4" s="49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  <c r="BF4" s="523"/>
      <c r="BG4" s="523"/>
      <c r="BH4" s="523"/>
      <c r="BI4" s="523"/>
      <c r="BJ4" s="523"/>
      <c r="BK4" s="523"/>
      <c r="BL4" s="523"/>
      <c r="BM4" s="523"/>
      <c r="BN4" s="523"/>
      <c r="BO4" s="523"/>
      <c r="BP4" s="523"/>
      <c r="BQ4" s="523"/>
      <c r="BR4" s="523"/>
      <c r="BS4" s="523"/>
      <c r="BT4" s="523"/>
      <c r="BU4" s="523"/>
      <c r="BV4" s="523"/>
      <c r="BW4" s="523"/>
      <c r="BX4" s="523"/>
      <c r="BY4" s="523"/>
      <c r="BZ4" s="523"/>
      <c r="CA4" s="523"/>
      <c r="CB4" s="523"/>
      <c r="CC4" s="523"/>
      <c r="CD4" s="523"/>
      <c r="CE4" s="523"/>
      <c r="CF4" s="523"/>
      <c r="CG4" s="523"/>
      <c r="CH4" s="523"/>
      <c r="CI4" s="523"/>
      <c r="CJ4" s="523"/>
      <c r="CK4" s="523"/>
      <c r="CL4" s="523"/>
      <c r="CM4" s="523"/>
      <c r="CN4" s="523"/>
      <c r="CO4" s="523"/>
      <c r="CP4" s="523"/>
      <c r="CQ4" s="523"/>
      <c r="CR4" s="523"/>
      <c r="CS4" s="523"/>
      <c r="CT4" s="523"/>
      <c r="CU4" s="523"/>
      <c r="CV4" s="523"/>
      <c r="CW4" s="523"/>
      <c r="CX4" s="523"/>
      <c r="CY4" s="523"/>
      <c r="CZ4" s="523"/>
      <c r="DA4" s="523"/>
      <c r="DB4" s="523"/>
      <c r="DC4" s="523"/>
    </row>
    <row r="5" spans="1:107" ht="15" customHeight="1" x14ac:dyDescent="0.35">
      <c r="B5" s="38">
        <v>2</v>
      </c>
      <c r="C5" s="43" t="s">
        <v>229</v>
      </c>
      <c r="D5" s="43"/>
      <c r="E5" s="46" t="s">
        <v>33</v>
      </c>
      <c r="F5" s="65" t="s">
        <v>462</v>
      </c>
      <c r="G5" s="177">
        <f>IF(ISERR(AVERAGE(H5:DC5))=TRUE,0,AVERAGE(H5:DC5))</f>
        <v>0</v>
      </c>
      <c r="H5" s="583"/>
      <c r="I5" s="583"/>
      <c r="J5" s="583"/>
      <c r="K5" s="583"/>
      <c r="L5" s="583"/>
      <c r="M5" s="583"/>
      <c r="N5" s="583"/>
      <c r="O5" s="583"/>
      <c r="P5" s="583"/>
      <c r="Q5" s="583"/>
      <c r="R5" s="583"/>
      <c r="S5" s="583"/>
      <c r="T5" s="583"/>
      <c r="U5" s="583"/>
      <c r="V5" s="583"/>
      <c r="W5" s="583"/>
      <c r="X5" s="583"/>
      <c r="Y5" s="583"/>
      <c r="Z5" s="583"/>
      <c r="AA5" s="583"/>
      <c r="AB5" s="583"/>
      <c r="AC5" s="583"/>
      <c r="AD5" s="583"/>
      <c r="AE5" s="583"/>
      <c r="AF5" s="583"/>
      <c r="AG5" s="583"/>
      <c r="AH5" s="583"/>
      <c r="AI5" s="583"/>
      <c r="AJ5" s="583"/>
      <c r="AK5" s="583"/>
      <c r="AL5" s="583"/>
      <c r="AM5" s="583"/>
      <c r="AN5" s="583"/>
      <c r="AO5" s="583"/>
      <c r="AP5" s="583"/>
      <c r="AQ5" s="583"/>
      <c r="AR5" s="583"/>
      <c r="AS5" s="583"/>
      <c r="AT5" s="583"/>
      <c r="AU5" s="583"/>
      <c r="AV5" s="583"/>
      <c r="AW5" s="583"/>
      <c r="AX5" s="583"/>
      <c r="AY5" s="583"/>
      <c r="AZ5" s="583"/>
      <c r="BA5" s="583"/>
      <c r="BB5" s="583"/>
      <c r="BC5" s="583"/>
      <c r="BD5" s="583"/>
      <c r="BE5" s="583"/>
      <c r="BF5" s="583"/>
      <c r="BG5" s="583"/>
      <c r="BH5" s="583"/>
      <c r="BI5" s="583"/>
      <c r="BJ5" s="583"/>
      <c r="BK5" s="583"/>
      <c r="BL5" s="583"/>
      <c r="BM5" s="583"/>
      <c r="BN5" s="583"/>
      <c r="BO5" s="583"/>
      <c r="BP5" s="583"/>
      <c r="BQ5" s="583"/>
      <c r="BR5" s="583"/>
      <c r="BS5" s="583"/>
      <c r="BT5" s="583"/>
      <c r="BU5" s="583"/>
      <c r="BV5" s="583"/>
      <c r="BW5" s="583"/>
      <c r="BX5" s="583"/>
      <c r="BY5" s="583"/>
      <c r="BZ5" s="583"/>
      <c r="CA5" s="583"/>
      <c r="CB5" s="583"/>
      <c r="CC5" s="583"/>
      <c r="CD5" s="583"/>
      <c r="CE5" s="583"/>
      <c r="CF5" s="583"/>
      <c r="CG5" s="583"/>
      <c r="CH5" s="583"/>
      <c r="CI5" s="583"/>
      <c r="CJ5" s="583"/>
      <c r="CK5" s="583"/>
      <c r="CL5" s="583"/>
      <c r="CM5" s="583"/>
      <c r="CN5" s="583"/>
      <c r="CO5" s="583"/>
      <c r="CP5" s="583"/>
      <c r="CQ5" s="583"/>
      <c r="CR5" s="583"/>
      <c r="CS5" s="583"/>
      <c r="CT5" s="583"/>
      <c r="CU5" s="583"/>
      <c r="CV5" s="583"/>
      <c r="CW5" s="583"/>
      <c r="CX5" s="583"/>
      <c r="CY5" s="583"/>
      <c r="CZ5" s="583"/>
      <c r="DA5" s="583"/>
      <c r="DB5" s="583"/>
      <c r="DC5" s="583"/>
    </row>
    <row r="6" spans="1:107" ht="15" customHeight="1" x14ac:dyDescent="0.35">
      <c r="B6" s="38">
        <v>3</v>
      </c>
      <c r="C6" s="43" t="s">
        <v>456</v>
      </c>
      <c r="D6" s="43"/>
      <c r="E6" s="46" t="s">
        <v>33</v>
      </c>
      <c r="F6" s="65" t="s">
        <v>463</v>
      </c>
      <c r="G6" s="178">
        <f>IF(ISERR(AVERAGE(H6:DC6))=TRUE,0,AVERAGE(H6:DC6))</f>
        <v>0</v>
      </c>
      <c r="H6" s="583"/>
      <c r="I6" s="583"/>
      <c r="J6" s="583"/>
      <c r="K6" s="583"/>
      <c r="L6" s="583"/>
      <c r="M6" s="583"/>
      <c r="N6" s="583"/>
      <c r="O6" s="583"/>
      <c r="P6" s="583"/>
      <c r="Q6" s="583"/>
      <c r="R6" s="583"/>
      <c r="S6" s="583"/>
      <c r="T6" s="583"/>
      <c r="U6" s="583"/>
      <c r="V6" s="583"/>
      <c r="W6" s="583"/>
      <c r="X6" s="583"/>
      <c r="Y6" s="583"/>
      <c r="Z6" s="583"/>
      <c r="AA6" s="583"/>
      <c r="AB6" s="583"/>
      <c r="AC6" s="583"/>
      <c r="AD6" s="583"/>
      <c r="AE6" s="583"/>
      <c r="AF6" s="583"/>
      <c r="AG6" s="583"/>
      <c r="AH6" s="583"/>
      <c r="AI6" s="583"/>
      <c r="AJ6" s="583"/>
      <c r="AK6" s="583"/>
      <c r="AL6" s="583"/>
      <c r="AM6" s="583"/>
      <c r="AN6" s="583"/>
      <c r="AO6" s="583"/>
      <c r="AP6" s="583"/>
      <c r="AQ6" s="583"/>
      <c r="AR6" s="583"/>
      <c r="AS6" s="583"/>
      <c r="AT6" s="583"/>
      <c r="AU6" s="583"/>
      <c r="AV6" s="583"/>
      <c r="AW6" s="583"/>
      <c r="AX6" s="583"/>
      <c r="AY6" s="583"/>
      <c r="AZ6" s="583"/>
      <c r="BA6" s="583"/>
      <c r="BB6" s="583"/>
      <c r="BC6" s="583"/>
      <c r="BD6" s="583"/>
      <c r="BE6" s="583"/>
      <c r="BF6" s="583"/>
      <c r="BG6" s="583"/>
      <c r="BH6" s="583"/>
      <c r="BI6" s="583"/>
      <c r="BJ6" s="583"/>
      <c r="BK6" s="583"/>
      <c r="BL6" s="583"/>
      <c r="BM6" s="583"/>
      <c r="BN6" s="583"/>
      <c r="BO6" s="583"/>
      <c r="BP6" s="583"/>
      <c r="BQ6" s="583"/>
      <c r="BR6" s="583"/>
      <c r="BS6" s="583"/>
      <c r="BT6" s="583"/>
      <c r="BU6" s="583"/>
      <c r="BV6" s="583"/>
      <c r="BW6" s="583"/>
      <c r="BX6" s="583"/>
      <c r="BY6" s="583"/>
      <c r="BZ6" s="583"/>
      <c r="CA6" s="583"/>
      <c r="CB6" s="583"/>
      <c r="CC6" s="583"/>
      <c r="CD6" s="583"/>
      <c r="CE6" s="583"/>
      <c r="CF6" s="583"/>
      <c r="CG6" s="583"/>
      <c r="CH6" s="583"/>
      <c r="CI6" s="583"/>
      <c r="CJ6" s="583"/>
      <c r="CK6" s="583"/>
      <c r="CL6" s="583"/>
      <c r="CM6" s="583"/>
      <c r="CN6" s="583"/>
      <c r="CO6" s="583"/>
      <c r="CP6" s="583"/>
      <c r="CQ6" s="583"/>
      <c r="CR6" s="583"/>
      <c r="CS6" s="583"/>
      <c r="CT6" s="583"/>
      <c r="CU6" s="583"/>
      <c r="CV6" s="583"/>
      <c r="CW6" s="583"/>
      <c r="CX6" s="583"/>
      <c r="CY6" s="583"/>
      <c r="CZ6" s="583"/>
      <c r="DA6" s="583"/>
      <c r="DB6" s="583"/>
      <c r="DC6" s="583"/>
    </row>
    <row r="7" spans="1:107" ht="15" customHeight="1" x14ac:dyDescent="0.35">
      <c r="B7" s="476" t="s">
        <v>1175</v>
      </c>
      <c r="C7" s="43" t="s">
        <v>457</v>
      </c>
      <c r="D7" s="43"/>
      <c r="E7" s="46" t="s">
        <v>33</v>
      </c>
      <c r="F7" s="65" t="s">
        <v>464</v>
      </c>
      <c r="G7" s="178">
        <f>IF(ISERR(AVERAGE(H7:DC7))=TRUE,0,AVERAGE(H7:DC7))</f>
        <v>0</v>
      </c>
      <c r="H7" s="583"/>
      <c r="I7" s="583"/>
      <c r="J7" s="583"/>
      <c r="K7" s="583"/>
      <c r="L7" s="583"/>
      <c r="M7" s="583"/>
      <c r="N7" s="583"/>
      <c r="O7" s="583"/>
      <c r="P7" s="583"/>
      <c r="Q7" s="583"/>
      <c r="R7" s="583"/>
      <c r="S7" s="583"/>
      <c r="T7" s="583"/>
      <c r="U7" s="583"/>
      <c r="V7" s="583"/>
      <c r="W7" s="583"/>
      <c r="X7" s="583"/>
      <c r="Y7" s="583"/>
      <c r="Z7" s="583"/>
      <c r="AA7" s="583"/>
      <c r="AB7" s="583"/>
      <c r="AC7" s="583"/>
      <c r="AD7" s="583"/>
      <c r="AE7" s="583"/>
      <c r="AF7" s="583"/>
      <c r="AG7" s="583"/>
      <c r="AH7" s="583"/>
      <c r="AI7" s="583"/>
      <c r="AJ7" s="583"/>
      <c r="AK7" s="583"/>
      <c r="AL7" s="583"/>
      <c r="AM7" s="583"/>
      <c r="AN7" s="583"/>
      <c r="AO7" s="583"/>
      <c r="AP7" s="583"/>
      <c r="AQ7" s="583"/>
      <c r="AR7" s="583"/>
      <c r="AS7" s="583"/>
      <c r="AT7" s="583"/>
      <c r="AU7" s="583"/>
      <c r="AV7" s="583"/>
      <c r="AW7" s="583"/>
      <c r="AX7" s="583"/>
      <c r="AY7" s="583"/>
      <c r="AZ7" s="583"/>
      <c r="BA7" s="583"/>
      <c r="BB7" s="583"/>
      <c r="BC7" s="583"/>
      <c r="BD7" s="583"/>
      <c r="BE7" s="583"/>
      <c r="BF7" s="583"/>
      <c r="BG7" s="583"/>
      <c r="BH7" s="583"/>
      <c r="BI7" s="583"/>
      <c r="BJ7" s="583"/>
      <c r="BK7" s="583"/>
      <c r="BL7" s="583"/>
      <c r="BM7" s="583"/>
      <c r="BN7" s="583"/>
      <c r="BO7" s="583"/>
      <c r="BP7" s="583"/>
      <c r="BQ7" s="583"/>
      <c r="BR7" s="583"/>
      <c r="BS7" s="583"/>
      <c r="BT7" s="583"/>
      <c r="BU7" s="583"/>
      <c r="BV7" s="583"/>
      <c r="BW7" s="583"/>
      <c r="BX7" s="583"/>
      <c r="BY7" s="583"/>
      <c r="BZ7" s="583"/>
      <c r="CA7" s="583"/>
      <c r="CB7" s="583"/>
      <c r="CC7" s="583"/>
      <c r="CD7" s="583"/>
      <c r="CE7" s="583"/>
      <c r="CF7" s="583"/>
      <c r="CG7" s="583"/>
      <c r="CH7" s="583"/>
      <c r="CI7" s="583"/>
      <c r="CJ7" s="583"/>
      <c r="CK7" s="583"/>
      <c r="CL7" s="583"/>
      <c r="CM7" s="583"/>
      <c r="CN7" s="583"/>
      <c r="CO7" s="583"/>
      <c r="CP7" s="583"/>
      <c r="CQ7" s="583"/>
      <c r="CR7" s="583"/>
      <c r="CS7" s="583"/>
      <c r="CT7" s="583"/>
      <c r="CU7" s="583"/>
      <c r="CV7" s="583"/>
      <c r="CW7" s="583"/>
      <c r="CX7" s="583"/>
      <c r="CY7" s="583"/>
      <c r="CZ7" s="583"/>
      <c r="DA7" s="583"/>
      <c r="DB7" s="583"/>
      <c r="DC7" s="583"/>
    </row>
    <row r="8" spans="1:107" ht="15" customHeight="1" x14ac:dyDescent="0.35">
      <c r="B8" s="38">
        <v>4</v>
      </c>
      <c r="C8" s="43" t="s">
        <v>20</v>
      </c>
      <c r="D8" s="43"/>
      <c r="E8" s="46"/>
      <c r="F8" s="47" t="s">
        <v>385</v>
      </c>
      <c r="G8" s="49">
        <f>SUM(H8:DC8)</f>
        <v>0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  <c r="CT8" s="169"/>
      <c r="CU8" s="169"/>
      <c r="CV8" s="169"/>
      <c r="CW8" s="169"/>
      <c r="CX8" s="169"/>
      <c r="CY8" s="169"/>
      <c r="CZ8" s="169"/>
      <c r="DA8" s="169"/>
      <c r="DB8" s="169"/>
      <c r="DC8" s="169"/>
    </row>
    <row r="9" spans="1:107" ht="15" customHeight="1" x14ac:dyDescent="0.35">
      <c r="B9" s="475">
        <v>5</v>
      </c>
      <c r="C9" s="43" t="s">
        <v>24</v>
      </c>
      <c r="D9" s="43"/>
      <c r="E9" s="46" t="s">
        <v>1</v>
      </c>
      <c r="F9" s="47" t="s">
        <v>164</v>
      </c>
      <c r="G9" s="555">
        <f>SUM(H9:DC9)</f>
        <v>0</v>
      </c>
      <c r="H9" s="53">
        <f>IF(H6=0,0,(H4*0.736*H8)/H6)</f>
        <v>0</v>
      </c>
      <c r="I9" s="53">
        <f t="shared" ref="I9:BT9" si="0">IF(I6=0,0,(I4*0.736*I8)/I6)</f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53">
        <f t="shared" si="0"/>
        <v>0</v>
      </c>
      <c r="N9" s="53">
        <f t="shared" si="0"/>
        <v>0</v>
      </c>
      <c r="O9" s="53">
        <f t="shared" si="0"/>
        <v>0</v>
      </c>
      <c r="P9" s="53">
        <f t="shared" si="0"/>
        <v>0</v>
      </c>
      <c r="Q9" s="53">
        <f t="shared" si="0"/>
        <v>0</v>
      </c>
      <c r="R9" s="53">
        <f t="shared" si="0"/>
        <v>0</v>
      </c>
      <c r="S9" s="53">
        <f t="shared" si="0"/>
        <v>0</v>
      </c>
      <c r="T9" s="53">
        <f t="shared" si="0"/>
        <v>0</v>
      </c>
      <c r="U9" s="53">
        <f t="shared" si="0"/>
        <v>0</v>
      </c>
      <c r="V9" s="53">
        <f t="shared" si="0"/>
        <v>0</v>
      </c>
      <c r="W9" s="53">
        <f t="shared" si="0"/>
        <v>0</v>
      </c>
      <c r="X9" s="53">
        <f t="shared" si="0"/>
        <v>0</v>
      </c>
      <c r="Y9" s="53">
        <f t="shared" si="0"/>
        <v>0</v>
      </c>
      <c r="Z9" s="53">
        <f t="shared" si="0"/>
        <v>0</v>
      </c>
      <c r="AA9" s="53">
        <f t="shared" si="0"/>
        <v>0</v>
      </c>
      <c r="AB9" s="53">
        <f t="shared" si="0"/>
        <v>0</v>
      </c>
      <c r="AC9" s="53">
        <f t="shared" si="0"/>
        <v>0</v>
      </c>
      <c r="AD9" s="53">
        <f t="shared" si="0"/>
        <v>0</v>
      </c>
      <c r="AE9" s="53">
        <f t="shared" si="0"/>
        <v>0</v>
      </c>
      <c r="AF9" s="53">
        <f t="shared" si="0"/>
        <v>0</v>
      </c>
      <c r="AG9" s="53">
        <f t="shared" si="0"/>
        <v>0</v>
      </c>
      <c r="AH9" s="53">
        <f t="shared" si="0"/>
        <v>0</v>
      </c>
      <c r="AI9" s="53">
        <f t="shared" si="0"/>
        <v>0</v>
      </c>
      <c r="AJ9" s="53">
        <f t="shared" si="0"/>
        <v>0</v>
      </c>
      <c r="AK9" s="53">
        <f t="shared" si="0"/>
        <v>0</v>
      </c>
      <c r="AL9" s="53">
        <f t="shared" si="0"/>
        <v>0</v>
      </c>
      <c r="AM9" s="53">
        <f t="shared" si="0"/>
        <v>0</v>
      </c>
      <c r="AN9" s="53">
        <f t="shared" si="0"/>
        <v>0</v>
      </c>
      <c r="AO9" s="53">
        <f t="shared" si="0"/>
        <v>0</v>
      </c>
      <c r="AP9" s="53">
        <f t="shared" si="0"/>
        <v>0</v>
      </c>
      <c r="AQ9" s="53">
        <f t="shared" si="0"/>
        <v>0</v>
      </c>
      <c r="AR9" s="53">
        <f t="shared" si="0"/>
        <v>0</v>
      </c>
      <c r="AS9" s="53">
        <f t="shared" si="0"/>
        <v>0</v>
      </c>
      <c r="AT9" s="53">
        <f t="shared" si="0"/>
        <v>0</v>
      </c>
      <c r="AU9" s="53">
        <f t="shared" si="0"/>
        <v>0</v>
      </c>
      <c r="AV9" s="53">
        <f t="shared" si="0"/>
        <v>0</v>
      </c>
      <c r="AW9" s="53">
        <f t="shared" si="0"/>
        <v>0</v>
      </c>
      <c r="AX9" s="53">
        <f t="shared" si="0"/>
        <v>0</v>
      </c>
      <c r="AY9" s="53">
        <f t="shared" si="0"/>
        <v>0</v>
      </c>
      <c r="AZ9" s="53">
        <f t="shared" si="0"/>
        <v>0</v>
      </c>
      <c r="BA9" s="53">
        <f t="shared" si="0"/>
        <v>0</v>
      </c>
      <c r="BB9" s="53">
        <f t="shared" si="0"/>
        <v>0</v>
      </c>
      <c r="BC9" s="53">
        <f t="shared" si="0"/>
        <v>0</v>
      </c>
      <c r="BD9" s="53">
        <f t="shared" si="0"/>
        <v>0</v>
      </c>
      <c r="BE9" s="53">
        <f t="shared" si="0"/>
        <v>0</v>
      </c>
      <c r="BF9" s="53">
        <f t="shared" si="0"/>
        <v>0</v>
      </c>
      <c r="BG9" s="53">
        <f t="shared" si="0"/>
        <v>0</v>
      </c>
      <c r="BH9" s="53">
        <f t="shared" si="0"/>
        <v>0</v>
      </c>
      <c r="BI9" s="53">
        <f t="shared" si="0"/>
        <v>0</v>
      </c>
      <c r="BJ9" s="53">
        <f t="shared" si="0"/>
        <v>0</v>
      </c>
      <c r="BK9" s="53">
        <f t="shared" si="0"/>
        <v>0</v>
      </c>
      <c r="BL9" s="53">
        <f t="shared" si="0"/>
        <v>0</v>
      </c>
      <c r="BM9" s="53">
        <f t="shared" si="0"/>
        <v>0</v>
      </c>
      <c r="BN9" s="53">
        <f t="shared" si="0"/>
        <v>0</v>
      </c>
      <c r="BO9" s="53">
        <f t="shared" si="0"/>
        <v>0</v>
      </c>
      <c r="BP9" s="53">
        <f t="shared" si="0"/>
        <v>0</v>
      </c>
      <c r="BQ9" s="53">
        <f t="shared" si="0"/>
        <v>0</v>
      </c>
      <c r="BR9" s="53">
        <f t="shared" si="0"/>
        <v>0</v>
      </c>
      <c r="BS9" s="53">
        <f t="shared" si="0"/>
        <v>0</v>
      </c>
      <c r="BT9" s="53">
        <f t="shared" si="0"/>
        <v>0</v>
      </c>
      <c r="BU9" s="53">
        <f t="shared" ref="BU9:DC9" si="1">IF(BU6=0,0,(BU4*0.736*BU8)/BU6)</f>
        <v>0</v>
      </c>
      <c r="BV9" s="53">
        <f t="shared" si="1"/>
        <v>0</v>
      </c>
      <c r="BW9" s="53">
        <f t="shared" si="1"/>
        <v>0</v>
      </c>
      <c r="BX9" s="53">
        <f t="shared" si="1"/>
        <v>0</v>
      </c>
      <c r="BY9" s="53">
        <f t="shared" si="1"/>
        <v>0</v>
      </c>
      <c r="BZ9" s="53">
        <f t="shared" si="1"/>
        <v>0</v>
      </c>
      <c r="CA9" s="53">
        <f t="shared" si="1"/>
        <v>0</v>
      </c>
      <c r="CB9" s="53">
        <f t="shared" si="1"/>
        <v>0</v>
      </c>
      <c r="CC9" s="53">
        <f t="shared" si="1"/>
        <v>0</v>
      </c>
      <c r="CD9" s="53">
        <f t="shared" si="1"/>
        <v>0</v>
      </c>
      <c r="CE9" s="53">
        <f t="shared" si="1"/>
        <v>0</v>
      </c>
      <c r="CF9" s="53">
        <f t="shared" si="1"/>
        <v>0</v>
      </c>
      <c r="CG9" s="53">
        <f t="shared" si="1"/>
        <v>0</v>
      </c>
      <c r="CH9" s="53">
        <f t="shared" si="1"/>
        <v>0</v>
      </c>
      <c r="CI9" s="53">
        <f t="shared" si="1"/>
        <v>0</v>
      </c>
      <c r="CJ9" s="53">
        <f t="shared" si="1"/>
        <v>0</v>
      </c>
      <c r="CK9" s="53">
        <f t="shared" si="1"/>
        <v>0</v>
      </c>
      <c r="CL9" s="53">
        <f t="shared" si="1"/>
        <v>0</v>
      </c>
      <c r="CM9" s="53">
        <f t="shared" si="1"/>
        <v>0</v>
      </c>
      <c r="CN9" s="53">
        <f t="shared" si="1"/>
        <v>0</v>
      </c>
      <c r="CO9" s="53">
        <f t="shared" si="1"/>
        <v>0</v>
      </c>
      <c r="CP9" s="53">
        <f t="shared" si="1"/>
        <v>0</v>
      </c>
      <c r="CQ9" s="53">
        <f t="shared" si="1"/>
        <v>0</v>
      </c>
      <c r="CR9" s="53">
        <f t="shared" si="1"/>
        <v>0</v>
      </c>
      <c r="CS9" s="53">
        <f t="shared" si="1"/>
        <v>0</v>
      </c>
      <c r="CT9" s="53">
        <f t="shared" si="1"/>
        <v>0</v>
      </c>
      <c r="CU9" s="53">
        <f t="shared" si="1"/>
        <v>0</v>
      </c>
      <c r="CV9" s="53">
        <f t="shared" si="1"/>
        <v>0</v>
      </c>
      <c r="CW9" s="53">
        <f t="shared" si="1"/>
        <v>0</v>
      </c>
      <c r="CX9" s="53">
        <f t="shared" si="1"/>
        <v>0</v>
      </c>
      <c r="CY9" s="53">
        <f t="shared" si="1"/>
        <v>0</v>
      </c>
      <c r="CZ9" s="53">
        <f t="shared" si="1"/>
        <v>0</v>
      </c>
      <c r="DA9" s="53">
        <f t="shared" si="1"/>
        <v>0</v>
      </c>
      <c r="DB9" s="53">
        <f t="shared" si="1"/>
        <v>0</v>
      </c>
      <c r="DC9" s="53">
        <f t="shared" si="1"/>
        <v>0</v>
      </c>
    </row>
    <row r="10" spans="1:107" ht="15" customHeight="1" x14ac:dyDescent="0.35">
      <c r="B10" s="475">
        <v>6</v>
      </c>
      <c r="C10" s="43" t="s">
        <v>167</v>
      </c>
      <c r="D10" s="43"/>
      <c r="E10" s="46" t="s">
        <v>1</v>
      </c>
      <c r="F10" s="47" t="s">
        <v>453</v>
      </c>
      <c r="G10" s="555">
        <f>SUM(H10:DC10)</f>
        <v>0</v>
      </c>
      <c r="H10" s="53">
        <f>IF(H7=0,0,H9*H5*(H6/H7))</f>
        <v>0</v>
      </c>
      <c r="I10" s="53">
        <f t="shared" ref="I10:BT10" si="2">IF(I7=0,0,I9*I5*(I6/I7))</f>
        <v>0</v>
      </c>
      <c r="J10" s="53">
        <f t="shared" si="2"/>
        <v>0</v>
      </c>
      <c r="K10" s="53">
        <f t="shared" si="2"/>
        <v>0</v>
      </c>
      <c r="L10" s="53">
        <f t="shared" si="2"/>
        <v>0</v>
      </c>
      <c r="M10" s="53">
        <f t="shared" si="2"/>
        <v>0</v>
      </c>
      <c r="N10" s="53">
        <f t="shared" si="2"/>
        <v>0</v>
      </c>
      <c r="O10" s="53">
        <f t="shared" si="2"/>
        <v>0</v>
      </c>
      <c r="P10" s="53">
        <f t="shared" si="2"/>
        <v>0</v>
      </c>
      <c r="Q10" s="53">
        <f t="shared" si="2"/>
        <v>0</v>
      </c>
      <c r="R10" s="53">
        <f t="shared" si="2"/>
        <v>0</v>
      </c>
      <c r="S10" s="53">
        <f t="shared" si="2"/>
        <v>0</v>
      </c>
      <c r="T10" s="53">
        <f t="shared" si="2"/>
        <v>0</v>
      </c>
      <c r="U10" s="53">
        <f t="shared" si="2"/>
        <v>0</v>
      </c>
      <c r="V10" s="53">
        <f t="shared" si="2"/>
        <v>0</v>
      </c>
      <c r="W10" s="53">
        <f t="shared" si="2"/>
        <v>0</v>
      </c>
      <c r="X10" s="53">
        <f t="shared" si="2"/>
        <v>0</v>
      </c>
      <c r="Y10" s="53">
        <f t="shared" si="2"/>
        <v>0</v>
      </c>
      <c r="Z10" s="53">
        <f t="shared" si="2"/>
        <v>0</v>
      </c>
      <c r="AA10" s="53">
        <f t="shared" si="2"/>
        <v>0</v>
      </c>
      <c r="AB10" s="53">
        <f t="shared" si="2"/>
        <v>0</v>
      </c>
      <c r="AC10" s="53">
        <f t="shared" si="2"/>
        <v>0</v>
      </c>
      <c r="AD10" s="53">
        <f t="shared" si="2"/>
        <v>0</v>
      </c>
      <c r="AE10" s="53">
        <f t="shared" si="2"/>
        <v>0</v>
      </c>
      <c r="AF10" s="53">
        <f t="shared" si="2"/>
        <v>0</v>
      </c>
      <c r="AG10" s="53">
        <f t="shared" si="2"/>
        <v>0</v>
      </c>
      <c r="AH10" s="53">
        <f t="shared" si="2"/>
        <v>0</v>
      </c>
      <c r="AI10" s="53">
        <f t="shared" si="2"/>
        <v>0</v>
      </c>
      <c r="AJ10" s="53">
        <f t="shared" si="2"/>
        <v>0</v>
      </c>
      <c r="AK10" s="53">
        <f t="shared" si="2"/>
        <v>0</v>
      </c>
      <c r="AL10" s="53">
        <f t="shared" si="2"/>
        <v>0</v>
      </c>
      <c r="AM10" s="53">
        <f t="shared" si="2"/>
        <v>0</v>
      </c>
      <c r="AN10" s="53">
        <f t="shared" si="2"/>
        <v>0</v>
      </c>
      <c r="AO10" s="53">
        <f t="shared" si="2"/>
        <v>0</v>
      </c>
      <c r="AP10" s="53">
        <f t="shared" si="2"/>
        <v>0</v>
      </c>
      <c r="AQ10" s="53">
        <f t="shared" si="2"/>
        <v>0</v>
      </c>
      <c r="AR10" s="53">
        <f t="shared" si="2"/>
        <v>0</v>
      </c>
      <c r="AS10" s="53">
        <f t="shared" si="2"/>
        <v>0</v>
      </c>
      <c r="AT10" s="53">
        <f t="shared" si="2"/>
        <v>0</v>
      </c>
      <c r="AU10" s="53">
        <f t="shared" si="2"/>
        <v>0</v>
      </c>
      <c r="AV10" s="53">
        <f t="shared" si="2"/>
        <v>0</v>
      </c>
      <c r="AW10" s="53">
        <f t="shared" si="2"/>
        <v>0</v>
      </c>
      <c r="AX10" s="53">
        <f t="shared" si="2"/>
        <v>0</v>
      </c>
      <c r="AY10" s="53">
        <f t="shared" si="2"/>
        <v>0</v>
      </c>
      <c r="AZ10" s="53">
        <f t="shared" si="2"/>
        <v>0</v>
      </c>
      <c r="BA10" s="53">
        <f t="shared" si="2"/>
        <v>0</v>
      </c>
      <c r="BB10" s="53">
        <f t="shared" si="2"/>
        <v>0</v>
      </c>
      <c r="BC10" s="53">
        <f t="shared" si="2"/>
        <v>0</v>
      </c>
      <c r="BD10" s="53">
        <f t="shared" si="2"/>
        <v>0</v>
      </c>
      <c r="BE10" s="53">
        <f t="shared" si="2"/>
        <v>0</v>
      </c>
      <c r="BF10" s="53">
        <f t="shared" si="2"/>
        <v>0</v>
      </c>
      <c r="BG10" s="53">
        <f t="shared" si="2"/>
        <v>0</v>
      </c>
      <c r="BH10" s="53">
        <f t="shared" si="2"/>
        <v>0</v>
      </c>
      <c r="BI10" s="53">
        <f t="shared" si="2"/>
        <v>0</v>
      </c>
      <c r="BJ10" s="53">
        <f t="shared" si="2"/>
        <v>0</v>
      </c>
      <c r="BK10" s="53">
        <f t="shared" si="2"/>
        <v>0</v>
      </c>
      <c r="BL10" s="53">
        <f t="shared" si="2"/>
        <v>0</v>
      </c>
      <c r="BM10" s="53">
        <f t="shared" si="2"/>
        <v>0</v>
      </c>
      <c r="BN10" s="53">
        <f t="shared" si="2"/>
        <v>0</v>
      </c>
      <c r="BO10" s="53">
        <f t="shared" si="2"/>
        <v>0</v>
      </c>
      <c r="BP10" s="53">
        <f t="shared" si="2"/>
        <v>0</v>
      </c>
      <c r="BQ10" s="53">
        <f t="shared" si="2"/>
        <v>0</v>
      </c>
      <c r="BR10" s="53">
        <f t="shared" si="2"/>
        <v>0</v>
      </c>
      <c r="BS10" s="53">
        <f t="shared" si="2"/>
        <v>0</v>
      </c>
      <c r="BT10" s="53">
        <f t="shared" si="2"/>
        <v>0</v>
      </c>
      <c r="BU10" s="53">
        <f t="shared" ref="BU10:DC10" si="3">IF(BU7=0,0,BU9*BU5*(BU6/BU7))</f>
        <v>0</v>
      </c>
      <c r="BV10" s="53">
        <f t="shared" si="3"/>
        <v>0</v>
      </c>
      <c r="BW10" s="53">
        <f t="shared" si="3"/>
        <v>0</v>
      </c>
      <c r="BX10" s="53">
        <f t="shared" si="3"/>
        <v>0</v>
      </c>
      <c r="BY10" s="53">
        <f t="shared" si="3"/>
        <v>0</v>
      </c>
      <c r="BZ10" s="53">
        <f t="shared" si="3"/>
        <v>0</v>
      </c>
      <c r="CA10" s="53">
        <f t="shared" si="3"/>
        <v>0</v>
      </c>
      <c r="CB10" s="53">
        <f t="shared" si="3"/>
        <v>0</v>
      </c>
      <c r="CC10" s="53">
        <f t="shared" si="3"/>
        <v>0</v>
      </c>
      <c r="CD10" s="53">
        <f t="shared" si="3"/>
        <v>0</v>
      </c>
      <c r="CE10" s="53">
        <f t="shared" si="3"/>
        <v>0</v>
      </c>
      <c r="CF10" s="53">
        <f t="shared" si="3"/>
        <v>0</v>
      </c>
      <c r="CG10" s="53">
        <f t="shared" si="3"/>
        <v>0</v>
      </c>
      <c r="CH10" s="53">
        <f t="shared" si="3"/>
        <v>0</v>
      </c>
      <c r="CI10" s="53">
        <f t="shared" si="3"/>
        <v>0</v>
      </c>
      <c r="CJ10" s="53">
        <f t="shared" si="3"/>
        <v>0</v>
      </c>
      <c r="CK10" s="53">
        <f t="shared" si="3"/>
        <v>0</v>
      </c>
      <c r="CL10" s="53">
        <f t="shared" si="3"/>
        <v>0</v>
      </c>
      <c r="CM10" s="53">
        <f t="shared" si="3"/>
        <v>0</v>
      </c>
      <c r="CN10" s="53">
        <f t="shared" si="3"/>
        <v>0</v>
      </c>
      <c r="CO10" s="53">
        <f t="shared" si="3"/>
        <v>0</v>
      </c>
      <c r="CP10" s="53">
        <f t="shared" si="3"/>
        <v>0</v>
      </c>
      <c r="CQ10" s="53">
        <f t="shared" si="3"/>
        <v>0</v>
      </c>
      <c r="CR10" s="53">
        <f t="shared" si="3"/>
        <v>0</v>
      </c>
      <c r="CS10" s="53">
        <f t="shared" si="3"/>
        <v>0</v>
      </c>
      <c r="CT10" s="53">
        <f t="shared" si="3"/>
        <v>0</v>
      </c>
      <c r="CU10" s="53">
        <f t="shared" si="3"/>
        <v>0</v>
      </c>
      <c r="CV10" s="53">
        <f t="shared" si="3"/>
        <v>0</v>
      </c>
      <c r="CW10" s="53">
        <f t="shared" si="3"/>
        <v>0</v>
      </c>
      <c r="CX10" s="53">
        <f t="shared" si="3"/>
        <v>0</v>
      </c>
      <c r="CY10" s="53">
        <f t="shared" si="3"/>
        <v>0</v>
      </c>
      <c r="CZ10" s="53">
        <f t="shared" si="3"/>
        <v>0</v>
      </c>
      <c r="DA10" s="53">
        <f t="shared" si="3"/>
        <v>0</v>
      </c>
      <c r="DB10" s="53">
        <f t="shared" si="3"/>
        <v>0</v>
      </c>
      <c r="DC10" s="53">
        <f t="shared" si="3"/>
        <v>0</v>
      </c>
    </row>
    <row r="11" spans="1:107" ht="15" customHeight="1" x14ac:dyDescent="0.35">
      <c r="B11" s="553"/>
      <c r="C11" s="43" t="s">
        <v>28</v>
      </c>
      <c r="D11" s="43"/>
      <c r="E11" s="46" t="s">
        <v>30</v>
      </c>
      <c r="F11" s="47"/>
      <c r="G11" s="50" t="str">
        <f>IF(COUNTA(H11:DC11)=0,"",IF(OR(LARGE(H11:DC11,1)&gt;24,SMALL(H11:DC11,1)&lt;0),"ERRO",""))</f>
        <v/>
      </c>
      <c r="H11" s="743"/>
      <c r="I11" s="743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</row>
    <row r="12" spans="1:107" ht="15" customHeight="1" x14ac:dyDescent="0.35">
      <c r="B12" s="641"/>
      <c r="C12" s="52" t="s">
        <v>29</v>
      </c>
      <c r="D12" s="52"/>
      <c r="E12" s="478" t="s">
        <v>31</v>
      </c>
      <c r="F12" s="47"/>
      <c r="G12" s="50" t="str">
        <f>IF(COUNTA(H12:DC12)=0,"",IF(OR(LARGE(H12:DC12,1)&gt;365,SMALL(H12:DC12,1)&lt;0),"ERRO",""))</f>
        <v/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</row>
    <row r="13" spans="1:107" ht="15" customHeight="1" x14ac:dyDescent="0.35">
      <c r="B13" s="554">
        <v>7</v>
      </c>
      <c r="C13" s="43" t="s">
        <v>21</v>
      </c>
      <c r="D13" s="43"/>
      <c r="E13" s="46" t="s">
        <v>23</v>
      </c>
      <c r="F13" s="47" t="s">
        <v>390</v>
      </c>
      <c r="G13" s="50" t="str">
        <f>IF(OR(LARGE(H13:DC13,1)&gt;8760,SMALL(H13:DC13,1)&lt;0),"ERRO","")</f>
        <v/>
      </c>
      <c r="H13" s="53">
        <f>H11*24*H12</f>
        <v>0</v>
      </c>
      <c r="I13" s="53">
        <f t="shared" ref="I13:BT13" si="4">I11*24*I12</f>
        <v>0</v>
      </c>
      <c r="J13" s="53">
        <f t="shared" si="4"/>
        <v>0</v>
      </c>
      <c r="K13" s="53">
        <f t="shared" si="4"/>
        <v>0</v>
      </c>
      <c r="L13" s="53">
        <f t="shared" si="4"/>
        <v>0</v>
      </c>
      <c r="M13" s="53">
        <f t="shared" si="4"/>
        <v>0</v>
      </c>
      <c r="N13" s="53">
        <f t="shared" si="4"/>
        <v>0</v>
      </c>
      <c r="O13" s="53">
        <f t="shared" si="4"/>
        <v>0</v>
      </c>
      <c r="P13" s="53">
        <f t="shared" si="4"/>
        <v>0</v>
      </c>
      <c r="Q13" s="53">
        <f t="shared" si="4"/>
        <v>0</v>
      </c>
      <c r="R13" s="53">
        <f t="shared" si="4"/>
        <v>0</v>
      </c>
      <c r="S13" s="53">
        <f t="shared" si="4"/>
        <v>0</v>
      </c>
      <c r="T13" s="53">
        <f t="shared" si="4"/>
        <v>0</v>
      </c>
      <c r="U13" s="53">
        <f t="shared" si="4"/>
        <v>0</v>
      </c>
      <c r="V13" s="53">
        <f t="shared" si="4"/>
        <v>0</v>
      </c>
      <c r="W13" s="53">
        <f t="shared" si="4"/>
        <v>0</v>
      </c>
      <c r="X13" s="53">
        <f t="shared" si="4"/>
        <v>0</v>
      </c>
      <c r="Y13" s="53">
        <f t="shared" si="4"/>
        <v>0</v>
      </c>
      <c r="Z13" s="53">
        <f t="shared" si="4"/>
        <v>0</v>
      </c>
      <c r="AA13" s="53">
        <f t="shared" si="4"/>
        <v>0</v>
      </c>
      <c r="AB13" s="53">
        <f t="shared" si="4"/>
        <v>0</v>
      </c>
      <c r="AC13" s="53">
        <f t="shared" si="4"/>
        <v>0</v>
      </c>
      <c r="AD13" s="53">
        <f t="shared" si="4"/>
        <v>0</v>
      </c>
      <c r="AE13" s="53">
        <f t="shared" si="4"/>
        <v>0</v>
      </c>
      <c r="AF13" s="53">
        <f t="shared" si="4"/>
        <v>0</v>
      </c>
      <c r="AG13" s="53">
        <f t="shared" si="4"/>
        <v>0</v>
      </c>
      <c r="AH13" s="53">
        <f t="shared" si="4"/>
        <v>0</v>
      </c>
      <c r="AI13" s="53">
        <f t="shared" si="4"/>
        <v>0</v>
      </c>
      <c r="AJ13" s="53">
        <f t="shared" si="4"/>
        <v>0</v>
      </c>
      <c r="AK13" s="53">
        <f t="shared" si="4"/>
        <v>0</v>
      </c>
      <c r="AL13" s="53">
        <f t="shared" si="4"/>
        <v>0</v>
      </c>
      <c r="AM13" s="53">
        <f t="shared" si="4"/>
        <v>0</v>
      </c>
      <c r="AN13" s="53">
        <f t="shared" si="4"/>
        <v>0</v>
      </c>
      <c r="AO13" s="53">
        <f t="shared" si="4"/>
        <v>0</v>
      </c>
      <c r="AP13" s="53">
        <f t="shared" si="4"/>
        <v>0</v>
      </c>
      <c r="AQ13" s="53">
        <f t="shared" si="4"/>
        <v>0</v>
      </c>
      <c r="AR13" s="53">
        <f t="shared" si="4"/>
        <v>0</v>
      </c>
      <c r="AS13" s="53">
        <f t="shared" si="4"/>
        <v>0</v>
      </c>
      <c r="AT13" s="53">
        <f t="shared" si="4"/>
        <v>0</v>
      </c>
      <c r="AU13" s="53">
        <f t="shared" si="4"/>
        <v>0</v>
      </c>
      <c r="AV13" s="53">
        <f t="shared" si="4"/>
        <v>0</v>
      </c>
      <c r="AW13" s="53">
        <f t="shared" si="4"/>
        <v>0</v>
      </c>
      <c r="AX13" s="53">
        <f t="shared" si="4"/>
        <v>0</v>
      </c>
      <c r="AY13" s="53">
        <f t="shared" si="4"/>
        <v>0</v>
      </c>
      <c r="AZ13" s="53">
        <f t="shared" si="4"/>
        <v>0</v>
      </c>
      <c r="BA13" s="53">
        <f t="shared" si="4"/>
        <v>0</v>
      </c>
      <c r="BB13" s="53">
        <f t="shared" si="4"/>
        <v>0</v>
      </c>
      <c r="BC13" s="53">
        <f t="shared" si="4"/>
        <v>0</v>
      </c>
      <c r="BD13" s="53">
        <f t="shared" si="4"/>
        <v>0</v>
      </c>
      <c r="BE13" s="53">
        <f t="shared" si="4"/>
        <v>0</v>
      </c>
      <c r="BF13" s="53">
        <f t="shared" si="4"/>
        <v>0</v>
      </c>
      <c r="BG13" s="53">
        <f t="shared" si="4"/>
        <v>0</v>
      </c>
      <c r="BH13" s="53">
        <f t="shared" si="4"/>
        <v>0</v>
      </c>
      <c r="BI13" s="53">
        <f t="shared" si="4"/>
        <v>0</v>
      </c>
      <c r="BJ13" s="53">
        <f t="shared" si="4"/>
        <v>0</v>
      </c>
      <c r="BK13" s="53">
        <f t="shared" si="4"/>
        <v>0</v>
      </c>
      <c r="BL13" s="53">
        <f t="shared" si="4"/>
        <v>0</v>
      </c>
      <c r="BM13" s="53">
        <f t="shared" si="4"/>
        <v>0</v>
      </c>
      <c r="BN13" s="53">
        <f t="shared" si="4"/>
        <v>0</v>
      </c>
      <c r="BO13" s="53">
        <f t="shared" si="4"/>
        <v>0</v>
      </c>
      <c r="BP13" s="53">
        <f t="shared" si="4"/>
        <v>0</v>
      </c>
      <c r="BQ13" s="53">
        <f t="shared" si="4"/>
        <v>0</v>
      </c>
      <c r="BR13" s="53">
        <f t="shared" si="4"/>
        <v>0</v>
      </c>
      <c r="BS13" s="53">
        <f t="shared" si="4"/>
        <v>0</v>
      </c>
      <c r="BT13" s="53">
        <f t="shared" si="4"/>
        <v>0</v>
      </c>
      <c r="BU13" s="53">
        <f t="shared" ref="BU13:DC13" si="5">BU11*24*BU12</f>
        <v>0</v>
      </c>
      <c r="BV13" s="53">
        <f t="shared" si="5"/>
        <v>0</v>
      </c>
      <c r="BW13" s="53">
        <f t="shared" si="5"/>
        <v>0</v>
      </c>
      <c r="BX13" s="53">
        <f t="shared" si="5"/>
        <v>0</v>
      </c>
      <c r="BY13" s="53">
        <f t="shared" si="5"/>
        <v>0</v>
      </c>
      <c r="BZ13" s="53">
        <f t="shared" si="5"/>
        <v>0</v>
      </c>
      <c r="CA13" s="53">
        <f t="shared" si="5"/>
        <v>0</v>
      </c>
      <c r="CB13" s="53">
        <f t="shared" si="5"/>
        <v>0</v>
      </c>
      <c r="CC13" s="53">
        <f t="shared" si="5"/>
        <v>0</v>
      </c>
      <c r="CD13" s="53">
        <f t="shared" si="5"/>
        <v>0</v>
      </c>
      <c r="CE13" s="53">
        <f t="shared" si="5"/>
        <v>0</v>
      </c>
      <c r="CF13" s="53">
        <f t="shared" si="5"/>
        <v>0</v>
      </c>
      <c r="CG13" s="53">
        <f t="shared" si="5"/>
        <v>0</v>
      </c>
      <c r="CH13" s="53">
        <f t="shared" si="5"/>
        <v>0</v>
      </c>
      <c r="CI13" s="53">
        <f t="shared" si="5"/>
        <v>0</v>
      </c>
      <c r="CJ13" s="53">
        <f t="shared" si="5"/>
        <v>0</v>
      </c>
      <c r="CK13" s="53">
        <f t="shared" si="5"/>
        <v>0</v>
      </c>
      <c r="CL13" s="53">
        <f t="shared" si="5"/>
        <v>0</v>
      </c>
      <c r="CM13" s="53">
        <f t="shared" si="5"/>
        <v>0</v>
      </c>
      <c r="CN13" s="53">
        <f t="shared" si="5"/>
        <v>0</v>
      </c>
      <c r="CO13" s="53">
        <f t="shared" si="5"/>
        <v>0</v>
      </c>
      <c r="CP13" s="53">
        <f t="shared" si="5"/>
        <v>0</v>
      </c>
      <c r="CQ13" s="53">
        <f t="shared" si="5"/>
        <v>0</v>
      </c>
      <c r="CR13" s="53">
        <f t="shared" si="5"/>
        <v>0</v>
      </c>
      <c r="CS13" s="53">
        <f t="shared" si="5"/>
        <v>0</v>
      </c>
      <c r="CT13" s="53">
        <f t="shared" si="5"/>
        <v>0</v>
      </c>
      <c r="CU13" s="53">
        <f t="shared" si="5"/>
        <v>0</v>
      </c>
      <c r="CV13" s="53">
        <f t="shared" si="5"/>
        <v>0</v>
      </c>
      <c r="CW13" s="53">
        <f t="shared" si="5"/>
        <v>0</v>
      </c>
      <c r="CX13" s="53">
        <f t="shared" si="5"/>
        <v>0</v>
      </c>
      <c r="CY13" s="53">
        <f t="shared" si="5"/>
        <v>0</v>
      </c>
      <c r="CZ13" s="53">
        <f t="shared" si="5"/>
        <v>0</v>
      </c>
      <c r="DA13" s="53">
        <f t="shared" si="5"/>
        <v>0</v>
      </c>
      <c r="DB13" s="53">
        <f t="shared" si="5"/>
        <v>0</v>
      </c>
      <c r="DC13" s="53">
        <f t="shared" si="5"/>
        <v>0</v>
      </c>
    </row>
    <row r="14" spans="1:107" ht="15" customHeight="1" x14ac:dyDescent="0.35">
      <c r="B14" s="553"/>
      <c r="C14" s="43" t="s">
        <v>503</v>
      </c>
      <c r="D14" s="43"/>
      <c r="E14" s="46" t="s">
        <v>30</v>
      </c>
      <c r="F14" s="47" t="s">
        <v>590</v>
      </c>
      <c r="G14" s="50" t="s">
        <v>1700</v>
      </c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</row>
    <row r="15" spans="1:107" ht="15" customHeight="1" x14ac:dyDescent="0.35">
      <c r="B15" s="641"/>
      <c r="C15" s="43" t="s">
        <v>504</v>
      </c>
      <c r="D15" s="43"/>
      <c r="E15" s="44" t="s">
        <v>501</v>
      </c>
      <c r="F15" s="47" t="s">
        <v>591</v>
      </c>
      <c r="G15" s="50" t="s">
        <v>1701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</row>
    <row r="16" spans="1:107" ht="15" customHeight="1" x14ac:dyDescent="0.35">
      <c r="B16" s="641"/>
      <c r="C16" s="43" t="s">
        <v>505</v>
      </c>
      <c r="D16" s="43"/>
      <c r="E16" s="44" t="s">
        <v>502</v>
      </c>
      <c r="F16" s="47" t="s">
        <v>592</v>
      </c>
      <c r="G16" s="50" t="s">
        <v>1702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</row>
    <row r="17" spans="2:107" ht="15" customHeight="1" x14ac:dyDescent="0.35">
      <c r="B17" s="641"/>
      <c r="C17" s="43" t="s">
        <v>166</v>
      </c>
      <c r="D17" s="43"/>
      <c r="E17" s="46" t="s">
        <v>1</v>
      </c>
      <c r="F17" s="47" t="s">
        <v>458</v>
      </c>
      <c r="G17" s="48">
        <f>SUM(H17:DC17)</f>
        <v>0</v>
      </c>
      <c r="H17" s="581">
        <f>H10*((H14*H15*H16)/792)</f>
        <v>0</v>
      </c>
      <c r="I17" s="581">
        <f t="shared" ref="I17:BT17" si="6">I10*((I14*I15*I16)/792)</f>
        <v>0</v>
      </c>
      <c r="J17" s="581">
        <f t="shared" si="6"/>
        <v>0</v>
      </c>
      <c r="K17" s="581">
        <f t="shared" si="6"/>
        <v>0</v>
      </c>
      <c r="L17" s="581">
        <f t="shared" si="6"/>
        <v>0</v>
      </c>
      <c r="M17" s="581">
        <f t="shared" si="6"/>
        <v>0</v>
      </c>
      <c r="N17" s="581">
        <f t="shared" si="6"/>
        <v>0</v>
      </c>
      <c r="O17" s="581">
        <f t="shared" si="6"/>
        <v>0</v>
      </c>
      <c r="P17" s="581">
        <f t="shared" si="6"/>
        <v>0</v>
      </c>
      <c r="Q17" s="581">
        <f t="shared" si="6"/>
        <v>0</v>
      </c>
      <c r="R17" s="581">
        <f t="shared" si="6"/>
        <v>0</v>
      </c>
      <c r="S17" s="581">
        <f t="shared" si="6"/>
        <v>0</v>
      </c>
      <c r="T17" s="581">
        <f t="shared" si="6"/>
        <v>0</v>
      </c>
      <c r="U17" s="581">
        <f t="shared" si="6"/>
        <v>0</v>
      </c>
      <c r="V17" s="581">
        <f t="shared" si="6"/>
        <v>0</v>
      </c>
      <c r="W17" s="581">
        <f t="shared" si="6"/>
        <v>0</v>
      </c>
      <c r="X17" s="581">
        <f t="shared" si="6"/>
        <v>0</v>
      </c>
      <c r="Y17" s="581">
        <f t="shared" si="6"/>
        <v>0</v>
      </c>
      <c r="Z17" s="581">
        <f t="shared" si="6"/>
        <v>0</v>
      </c>
      <c r="AA17" s="581">
        <f t="shared" si="6"/>
        <v>0</v>
      </c>
      <c r="AB17" s="581">
        <f t="shared" si="6"/>
        <v>0</v>
      </c>
      <c r="AC17" s="581">
        <f t="shared" si="6"/>
        <v>0</v>
      </c>
      <c r="AD17" s="581">
        <f t="shared" si="6"/>
        <v>0</v>
      </c>
      <c r="AE17" s="581">
        <f t="shared" si="6"/>
        <v>0</v>
      </c>
      <c r="AF17" s="581">
        <f t="shared" si="6"/>
        <v>0</v>
      </c>
      <c r="AG17" s="581">
        <f t="shared" si="6"/>
        <v>0</v>
      </c>
      <c r="AH17" s="581">
        <f t="shared" si="6"/>
        <v>0</v>
      </c>
      <c r="AI17" s="581">
        <f t="shared" si="6"/>
        <v>0</v>
      </c>
      <c r="AJ17" s="581">
        <f t="shared" si="6"/>
        <v>0</v>
      </c>
      <c r="AK17" s="581">
        <f t="shared" si="6"/>
        <v>0</v>
      </c>
      <c r="AL17" s="581">
        <f t="shared" si="6"/>
        <v>0</v>
      </c>
      <c r="AM17" s="581">
        <f t="shared" si="6"/>
        <v>0</v>
      </c>
      <c r="AN17" s="581">
        <f t="shared" si="6"/>
        <v>0</v>
      </c>
      <c r="AO17" s="581">
        <f t="shared" si="6"/>
        <v>0</v>
      </c>
      <c r="AP17" s="581">
        <f t="shared" si="6"/>
        <v>0</v>
      </c>
      <c r="AQ17" s="581">
        <f t="shared" si="6"/>
        <v>0</v>
      </c>
      <c r="AR17" s="581">
        <f t="shared" si="6"/>
        <v>0</v>
      </c>
      <c r="AS17" s="581">
        <f t="shared" si="6"/>
        <v>0</v>
      </c>
      <c r="AT17" s="581">
        <f t="shared" si="6"/>
        <v>0</v>
      </c>
      <c r="AU17" s="581">
        <f t="shared" si="6"/>
        <v>0</v>
      </c>
      <c r="AV17" s="581">
        <f t="shared" si="6"/>
        <v>0</v>
      </c>
      <c r="AW17" s="581">
        <f t="shared" si="6"/>
        <v>0</v>
      </c>
      <c r="AX17" s="581">
        <f t="shared" si="6"/>
        <v>0</v>
      </c>
      <c r="AY17" s="581">
        <f t="shared" si="6"/>
        <v>0</v>
      </c>
      <c r="AZ17" s="581">
        <f t="shared" si="6"/>
        <v>0</v>
      </c>
      <c r="BA17" s="581">
        <f t="shared" si="6"/>
        <v>0</v>
      </c>
      <c r="BB17" s="581">
        <f t="shared" si="6"/>
        <v>0</v>
      </c>
      <c r="BC17" s="581">
        <f t="shared" si="6"/>
        <v>0</v>
      </c>
      <c r="BD17" s="581">
        <f t="shared" si="6"/>
        <v>0</v>
      </c>
      <c r="BE17" s="581">
        <f t="shared" si="6"/>
        <v>0</v>
      </c>
      <c r="BF17" s="581">
        <f t="shared" si="6"/>
        <v>0</v>
      </c>
      <c r="BG17" s="581">
        <f t="shared" si="6"/>
        <v>0</v>
      </c>
      <c r="BH17" s="581">
        <f t="shared" si="6"/>
        <v>0</v>
      </c>
      <c r="BI17" s="581">
        <f t="shared" si="6"/>
        <v>0</v>
      </c>
      <c r="BJ17" s="581">
        <f t="shared" si="6"/>
        <v>0</v>
      </c>
      <c r="BK17" s="581">
        <f t="shared" si="6"/>
        <v>0</v>
      </c>
      <c r="BL17" s="581">
        <f t="shared" si="6"/>
        <v>0</v>
      </c>
      <c r="BM17" s="581">
        <f t="shared" si="6"/>
        <v>0</v>
      </c>
      <c r="BN17" s="581">
        <f t="shared" si="6"/>
        <v>0</v>
      </c>
      <c r="BO17" s="581">
        <f t="shared" si="6"/>
        <v>0</v>
      </c>
      <c r="BP17" s="581">
        <f t="shared" si="6"/>
        <v>0</v>
      </c>
      <c r="BQ17" s="581">
        <f t="shared" si="6"/>
        <v>0</v>
      </c>
      <c r="BR17" s="581">
        <f t="shared" si="6"/>
        <v>0</v>
      </c>
      <c r="BS17" s="581">
        <f t="shared" si="6"/>
        <v>0</v>
      </c>
      <c r="BT17" s="581">
        <f t="shared" si="6"/>
        <v>0</v>
      </c>
      <c r="BU17" s="581">
        <f t="shared" ref="BU17:DC17" si="7">BU10*((BU14*BU15*BU16)/792)</f>
        <v>0</v>
      </c>
      <c r="BV17" s="581">
        <f t="shared" si="7"/>
        <v>0</v>
      </c>
      <c r="BW17" s="581">
        <f t="shared" si="7"/>
        <v>0</v>
      </c>
      <c r="BX17" s="581">
        <f t="shared" si="7"/>
        <v>0</v>
      </c>
      <c r="BY17" s="581">
        <f t="shared" si="7"/>
        <v>0</v>
      </c>
      <c r="BZ17" s="581">
        <f t="shared" si="7"/>
        <v>0</v>
      </c>
      <c r="CA17" s="581">
        <f t="shared" si="7"/>
        <v>0</v>
      </c>
      <c r="CB17" s="581">
        <f t="shared" si="7"/>
        <v>0</v>
      </c>
      <c r="CC17" s="581">
        <f t="shared" si="7"/>
        <v>0</v>
      </c>
      <c r="CD17" s="581">
        <f t="shared" si="7"/>
        <v>0</v>
      </c>
      <c r="CE17" s="581">
        <f t="shared" si="7"/>
        <v>0</v>
      </c>
      <c r="CF17" s="581">
        <f t="shared" si="7"/>
        <v>0</v>
      </c>
      <c r="CG17" s="581">
        <f t="shared" si="7"/>
        <v>0</v>
      </c>
      <c r="CH17" s="581">
        <f t="shared" si="7"/>
        <v>0</v>
      </c>
      <c r="CI17" s="581">
        <f t="shared" si="7"/>
        <v>0</v>
      </c>
      <c r="CJ17" s="581">
        <f t="shared" si="7"/>
        <v>0</v>
      </c>
      <c r="CK17" s="581">
        <f t="shared" si="7"/>
        <v>0</v>
      </c>
      <c r="CL17" s="581">
        <f t="shared" si="7"/>
        <v>0</v>
      </c>
      <c r="CM17" s="581">
        <f t="shared" si="7"/>
        <v>0</v>
      </c>
      <c r="CN17" s="581">
        <f t="shared" si="7"/>
        <v>0</v>
      </c>
      <c r="CO17" s="581">
        <f t="shared" si="7"/>
        <v>0</v>
      </c>
      <c r="CP17" s="581">
        <f t="shared" si="7"/>
        <v>0</v>
      </c>
      <c r="CQ17" s="581">
        <f t="shared" si="7"/>
        <v>0</v>
      </c>
      <c r="CR17" s="581">
        <f t="shared" si="7"/>
        <v>0</v>
      </c>
      <c r="CS17" s="581">
        <f t="shared" si="7"/>
        <v>0</v>
      </c>
      <c r="CT17" s="581">
        <f t="shared" si="7"/>
        <v>0</v>
      </c>
      <c r="CU17" s="581">
        <f t="shared" si="7"/>
        <v>0</v>
      </c>
      <c r="CV17" s="581">
        <f t="shared" si="7"/>
        <v>0</v>
      </c>
      <c r="CW17" s="581">
        <f t="shared" si="7"/>
        <v>0</v>
      </c>
      <c r="CX17" s="581">
        <f t="shared" si="7"/>
        <v>0</v>
      </c>
      <c r="CY17" s="581">
        <f t="shared" si="7"/>
        <v>0</v>
      </c>
      <c r="CZ17" s="581">
        <f t="shared" si="7"/>
        <v>0</v>
      </c>
      <c r="DA17" s="581">
        <f t="shared" si="7"/>
        <v>0</v>
      </c>
      <c r="DB17" s="581">
        <f t="shared" si="7"/>
        <v>0</v>
      </c>
      <c r="DC17" s="581">
        <f t="shared" si="7"/>
        <v>0</v>
      </c>
    </row>
    <row r="18" spans="2:107" ht="15" customHeight="1" x14ac:dyDescent="0.35">
      <c r="B18" s="554">
        <v>8</v>
      </c>
      <c r="C18" s="43" t="s">
        <v>25</v>
      </c>
      <c r="D18" s="43"/>
      <c r="E18" s="43"/>
      <c r="F18" s="47" t="s">
        <v>35</v>
      </c>
      <c r="G18" s="50" t="str">
        <f>IF(OR(LARGE(H18:DC18,1)&gt;1,SMALL(H18:DC18,1)&lt;0),"ERRO","")</f>
        <v/>
      </c>
      <c r="H18" s="53">
        <f>IF(H10=0,0,H17/H10)</f>
        <v>0</v>
      </c>
      <c r="I18" s="53">
        <f t="shared" ref="I18:BT18" si="8">IF(I10=0,0,I17/I10)</f>
        <v>0</v>
      </c>
      <c r="J18" s="53">
        <f t="shared" si="8"/>
        <v>0</v>
      </c>
      <c r="K18" s="53">
        <f t="shared" si="8"/>
        <v>0</v>
      </c>
      <c r="L18" s="53">
        <f t="shared" si="8"/>
        <v>0</v>
      </c>
      <c r="M18" s="53">
        <f t="shared" si="8"/>
        <v>0</v>
      </c>
      <c r="N18" s="53">
        <f t="shared" si="8"/>
        <v>0</v>
      </c>
      <c r="O18" s="53">
        <f t="shared" si="8"/>
        <v>0</v>
      </c>
      <c r="P18" s="53">
        <f t="shared" si="8"/>
        <v>0</v>
      </c>
      <c r="Q18" s="53">
        <f t="shared" si="8"/>
        <v>0</v>
      </c>
      <c r="R18" s="53">
        <f t="shared" si="8"/>
        <v>0</v>
      </c>
      <c r="S18" s="53">
        <f t="shared" si="8"/>
        <v>0</v>
      </c>
      <c r="T18" s="53">
        <f t="shared" si="8"/>
        <v>0</v>
      </c>
      <c r="U18" s="53">
        <f t="shared" si="8"/>
        <v>0</v>
      </c>
      <c r="V18" s="53">
        <f t="shared" si="8"/>
        <v>0</v>
      </c>
      <c r="W18" s="53">
        <f t="shared" si="8"/>
        <v>0</v>
      </c>
      <c r="X18" s="53">
        <f t="shared" si="8"/>
        <v>0</v>
      </c>
      <c r="Y18" s="53">
        <f t="shared" si="8"/>
        <v>0</v>
      </c>
      <c r="Z18" s="53">
        <f t="shared" si="8"/>
        <v>0</v>
      </c>
      <c r="AA18" s="53">
        <f t="shared" si="8"/>
        <v>0</v>
      </c>
      <c r="AB18" s="53">
        <f t="shared" si="8"/>
        <v>0</v>
      </c>
      <c r="AC18" s="53">
        <f t="shared" si="8"/>
        <v>0</v>
      </c>
      <c r="AD18" s="53">
        <f t="shared" si="8"/>
        <v>0</v>
      </c>
      <c r="AE18" s="53">
        <f t="shared" si="8"/>
        <v>0</v>
      </c>
      <c r="AF18" s="53">
        <f t="shared" si="8"/>
        <v>0</v>
      </c>
      <c r="AG18" s="53">
        <f t="shared" si="8"/>
        <v>0</v>
      </c>
      <c r="AH18" s="53">
        <f t="shared" si="8"/>
        <v>0</v>
      </c>
      <c r="AI18" s="53">
        <f t="shared" si="8"/>
        <v>0</v>
      </c>
      <c r="AJ18" s="53">
        <f t="shared" si="8"/>
        <v>0</v>
      </c>
      <c r="AK18" s="53">
        <f t="shared" si="8"/>
        <v>0</v>
      </c>
      <c r="AL18" s="53">
        <f t="shared" si="8"/>
        <v>0</v>
      </c>
      <c r="AM18" s="53">
        <f t="shared" si="8"/>
        <v>0</v>
      </c>
      <c r="AN18" s="53">
        <f t="shared" si="8"/>
        <v>0</v>
      </c>
      <c r="AO18" s="53">
        <f t="shared" si="8"/>
        <v>0</v>
      </c>
      <c r="AP18" s="53">
        <f t="shared" si="8"/>
        <v>0</v>
      </c>
      <c r="AQ18" s="53">
        <f t="shared" si="8"/>
        <v>0</v>
      </c>
      <c r="AR18" s="53">
        <f t="shared" si="8"/>
        <v>0</v>
      </c>
      <c r="AS18" s="53">
        <f t="shared" si="8"/>
        <v>0</v>
      </c>
      <c r="AT18" s="53">
        <f t="shared" si="8"/>
        <v>0</v>
      </c>
      <c r="AU18" s="53">
        <f t="shared" si="8"/>
        <v>0</v>
      </c>
      <c r="AV18" s="53">
        <f t="shared" si="8"/>
        <v>0</v>
      </c>
      <c r="AW18" s="53">
        <f t="shared" si="8"/>
        <v>0</v>
      </c>
      <c r="AX18" s="53">
        <f t="shared" si="8"/>
        <v>0</v>
      </c>
      <c r="AY18" s="53">
        <f t="shared" si="8"/>
        <v>0</v>
      </c>
      <c r="AZ18" s="53">
        <f t="shared" si="8"/>
        <v>0</v>
      </c>
      <c r="BA18" s="53">
        <f t="shared" si="8"/>
        <v>0</v>
      </c>
      <c r="BB18" s="53">
        <f t="shared" si="8"/>
        <v>0</v>
      </c>
      <c r="BC18" s="53">
        <f t="shared" si="8"/>
        <v>0</v>
      </c>
      <c r="BD18" s="53">
        <f t="shared" si="8"/>
        <v>0</v>
      </c>
      <c r="BE18" s="53">
        <f t="shared" si="8"/>
        <v>0</v>
      </c>
      <c r="BF18" s="53">
        <f t="shared" si="8"/>
        <v>0</v>
      </c>
      <c r="BG18" s="53">
        <f t="shared" si="8"/>
        <v>0</v>
      </c>
      <c r="BH18" s="53">
        <f t="shared" si="8"/>
        <v>0</v>
      </c>
      <c r="BI18" s="53">
        <f t="shared" si="8"/>
        <v>0</v>
      </c>
      <c r="BJ18" s="53">
        <f t="shared" si="8"/>
        <v>0</v>
      </c>
      <c r="BK18" s="53">
        <f t="shared" si="8"/>
        <v>0</v>
      </c>
      <c r="BL18" s="53">
        <f t="shared" si="8"/>
        <v>0</v>
      </c>
      <c r="BM18" s="53">
        <f t="shared" si="8"/>
        <v>0</v>
      </c>
      <c r="BN18" s="53">
        <f t="shared" si="8"/>
        <v>0</v>
      </c>
      <c r="BO18" s="53">
        <f t="shared" si="8"/>
        <v>0</v>
      </c>
      <c r="BP18" s="53">
        <f t="shared" si="8"/>
        <v>0</v>
      </c>
      <c r="BQ18" s="53">
        <f t="shared" si="8"/>
        <v>0</v>
      </c>
      <c r="BR18" s="53">
        <f t="shared" si="8"/>
        <v>0</v>
      </c>
      <c r="BS18" s="53">
        <f t="shared" si="8"/>
        <v>0</v>
      </c>
      <c r="BT18" s="53">
        <f t="shared" si="8"/>
        <v>0</v>
      </c>
      <c r="BU18" s="53">
        <f t="shared" ref="BU18:DC18" si="9">IF(BU10=0,0,BU17/BU10)</f>
        <v>0</v>
      </c>
      <c r="BV18" s="53">
        <f t="shared" si="9"/>
        <v>0</v>
      </c>
      <c r="BW18" s="53">
        <f t="shared" si="9"/>
        <v>0</v>
      </c>
      <c r="BX18" s="53">
        <f t="shared" si="9"/>
        <v>0</v>
      </c>
      <c r="BY18" s="53">
        <f t="shared" si="9"/>
        <v>0</v>
      </c>
      <c r="BZ18" s="53">
        <f t="shared" si="9"/>
        <v>0</v>
      </c>
      <c r="CA18" s="53">
        <f t="shared" si="9"/>
        <v>0</v>
      </c>
      <c r="CB18" s="53">
        <f t="shared" si="9"/>
        <v>0</v>
      </c>
      <c r="CC18" s="53">
        <f t="shared" si="9"/>
        <v>0</v>
      </c>
      <c r="CD18" s="53">
        <f t="shared" si="9"/>
        <v>0</v>
      </c>
      <c r="CE18" s="53">
        <f t="shared" si="9"/>
        <v>0</v>
      </c>
      <c r="CF18" s="53">
        <f t="shared" si="9"/>
        <v>0</v>
      </c>
      <c r="CG18" s="53">
        <f t="shared" si="9"/>
        <v>0</v>
      </c>
      <c r="CH18" s="53">
        <f t="shared" si="9"/>
        <v>0</v>
      </c>
      <c r="CI18" s="53">
        <f t="shared" si="9"/>
        <v>0</v>
      </c>
      <c r="CJ18" s="53">
        <f t="shared" si="9"/>
        <v>0</v>
      </c>
      <c r="CK18" s="53">
        <f t="shared" si="9"/>
        <v>0</v>
      </c>
      <c r="CL18" s="53">
        <f t="shared" si="9"/>
        <v>0</v>
      </c>
      <c r="CM18" s="53">
        <f t="shared" si="9"/>
        <v>0</v>
      </c>
      <c r="CN18" s="53">
        <f t="shared" si="9"/>
        <v>0</v>
      </c>
      <c r="CO18" s="53">
        <f t="shared" si="9"/>
        <v>0</v>
      </c>
      <c r="CP18" s="53">
        <f t="shared" si="9"/>
        <v>0</v>
      </c>
      <c r="CQ18" s="53">
        <f t="shared" si="9"/>
        <v>0</v>
      </c>
      <c r="CR18" s="53">
        <f t="shared" si="9"/>
        <v>0</v>
      </c>
      <c r="CS18" s="53">
        <f t="shared" si="9"/>
        <v>0</v>
      </c>
      <c r="CT18" s="53">
        <f t="shared" si="9"/>
        <v>0</v>
      </c>
      <c r="CU18" s="53">
        <f t="shared" si="9"/>
        <v>0</v>
      </c>
      <c r="CV18" s="53">
        <f t="shared" si="9"/>
        <v>0</v>
      </c>
      <c r="CW18" s="53">
        <f t="shared" si="9"/>
        <v>0</v>
      </c>
      <c r="CX18" s="53">
        <f t="shared" si="9"/>
        <v>0</v>
      </c>
      <c r="CY18" s="53">
        <f t="shared" si="9"/>
        <v>0</v>
      </c>
      <c r="CZ18" s="53">
        <f t="shared" si="9"/>
        <v>0</v>
      </c>
      <c r="DA18" s="53">
        <f t="shared" si="9"/>
        <v>0</v>
      </c>
      <c r="DB18" s="53">
        <f t="shared" si="9"/>
        <v>0</v>
      </c>
      <c r="DC18" s="53">
        <f t="shared" si="9"/>
        <v>0</v>
      </c>
    </row>
    <row r="19" spans="2:107" ht="15" customHeight="1" x14ac:dyDescent="0.35">
      <c r="B19" s="38">
        <v>9</v>
      </c>
      <c r="C19" s="43" t="s">
        <v>26</v>
      </c>
      <c r="D19" s="43"/>
      <c r="E19" s="46" t="s">
        <v>0</v>
      </c>
      <c r="F19" s="47" t="s">
        <v>459</v>
      </c>
      <c r="G19" s="555">
        <f>SUM(H19:DC19)</f>
        <v>0</v>
      </c>
      <c r="H19" s="53">
        <f>H10*H13/1000</f>
        <v>0</v>
      </c>
      <c r="I19" s="53">
        <f t="shared" ref="I19:BT19" si="10">I10*I13/1000</f>
        <v>0</v>
      </c>
      <c r="J19" s="53">
        <f t="shared" si="10"/>
        <v>0</v>
      </c>
      <c r="K19" s="53">
        <f t="shared" si="10"/>
        <v>0</v>
      </c>
      <c r="L19" s="53">
        <f t="shared" si="10"/>
        <v>0</v>
      </c>
      <c r="M19" s="53">
        <f t="shared" si="10"/>
        <v>0</v>
      </c>
      <c r="N19" s="53">
        <f t="shared" si="10"/>
        <v>0</v>
      </c>
      <c r="O19" s="53">
        <f t="shared" si="10"/>
        <v>0</v>
      </c>
      <c r="P19" s="53">
        <f t="shared" si="10"/>
        <v>0</v>
      </c>
      <c r="Q19" s="53">
        <f t="shared" si="10"/>
        <v>0</v>
      </c>
      <c r="R19" s="53">
        <f t="shared" si="10"/>
        <v>0</v>
      </c>
      <c r="S19" s="53">
        <f t="shared" si="10"/>
        <v>0</v>
      </c>
      <c r="T19" s="53">
        <f t="shared" si="10"/>
        <v>0</v>
      </c>
      <c r="U19" s="53">
        <f t="shared" si="10"/>
        <v>0</v>
      </c>
      <c r="V19" s="53">
        <f t="shared" si="10"/>
        <v>0</v>
      </c>
      <c r="W19" s="53">
        <f t="shared" si="10"/>
        <v>0</v>
      </c>
      <c r="X19" s="53">
        <f t="shared" si="10"/>
        <v>0</v>
      </c>
      <c r="Y19" s="53">
        <f t="shared" si="10"/>
        <v>0</v>
      </c>
      <c r="Z19" s="53">
        <f t="shared" si="10"/>
        <v>0</v>
      </c>
      <c r="AA19" s="53">
        <f t="shared" si="10"/>
        <v>0</v>
      </c>
      <c r="AB19" s="53">
        <f t="shared" si="10"/>
        <v>0</v>
      </c>
      <c r="AC19" s="53">
        <f t="shared" si="10"/>
        <v>0</v>
      </c>
      <c r="AD19" s="53">
        <f t="shared" si="10"/>
        <v>0</v>
      </c>
      <c r="AE19" s="53">
        <f t="shared" si="10"/>
        <v>0</v>
      </c>
      <c r="AF19" s="53">
        <f t="shared" si="10"/>
        <v>0</v>
      </c>
      <c r="AG19" s="53">
        <f t="shared" si="10"/>
        <v>0</v>
      </c>
      <c r="AH19" s="53">
        <f t="shared" si="10"/>
        <v>0</v>
      </c>
      <c r="AI19" s="53">
        <f t="shared" si="10"/>
        <v>0</v>
      </c>
      <c r="AJ19" s="53">
        <f t="shared" si="10"/>
        <v>0</v>
      </c>
      <c r="AK19" s="53">
        <f t="shared" si="10"/>
        <v>0</v>
      </c>
      <c r="AL19" s="53">
        <f t="shared" si="10"/>
        <v>0</v>
      </c>
      <c r="AM19" s="53">
        <f t="shared" si="10"/>
        <v>0</v>
      </c>
      <c r="AN19" s="53">
        <f t="shared" si="10"/>
        <v>0</v>
      </c>
      <c r="AO19" s="53">
        <f t="shared" si="10"/>
        <v>0</v>
      </c>
      <c r="AP19" s="53">
        <f t="shared" si="10"/>
        <v>0</v>
      </c>
      <c r="AQ19" s="53">
        <f t="shared" si="10"/>
        <v>0</v>
      </c>
      <c r="AR19" s="53">
        <f t="shared" si="10"/>
        <v>0</v>
      </c>
      <c r="AS19" s="53">
        <f t="shared" si="10"/>
        <v>0</v>
      </c>
      <c r="AT19" s="53">
        <f t="shared" si="10"/>
        <v>0</v>
      </c>
      <c r="AU19" s="53">
        <f t="shared" si="10"/>
        <v>0</v>
      </c>
      <c r="AV19" s="53">
        <f t="shared" si="10"/>
        <v>0</v>
      </c>
      <c r="AW19" s="53">
        <f t="shared" si="10"/>
        <v>0</v>
      </c>
      <c r="AX19" s="53">
        <f t="shared" si="10"/>
        <v>0</v>
      </c>
      <c r="AY19" s="53">
        <f t="shared" si="10"/>
        <v>0</v>
      </c>
      <c r="AZ19" s="53">
        <f t="shared" si="10"/>
        <v>0</v>
      </c>
      <c r="BA19" s="53">
        <f t="shared" si="10"/>
        <v>0</v>
      </c>
      <c r="BB19" s="53">
        <f t="shared" si="10"/>
        <v>0</v>
      </c>
      <c r="BC19" s="53">
        <f t="shared" si="10"/>
        <v>0</v>
      </c>
      <c r="BD19" s="53">
        <f t="shared" si="10"/>
        <v>0</v>
      </c>
      <c r="BE19" s="53">
        <f t="shared" si="10"/>
        <v>0</v>
      </c>
      <c r="BF19" s="53">
        <f t="shared" si="10"/>
        <v>0</v>
      </c>
      <c r="BG19" s="53">
        <f t="shared" si="10"/>
        <v>0</v>
      </c>
      <c r="BH19" s="53">
        <f t="shared" si="10"/>
        <v>0</v>
      </c>
      <c r="BI19" s="53">
        <f t="shared" si="10"/>
        <v>0</v>
      </c>
      <c r="BJ19" s="53">
        <f t="shared" si="10"/>
        <v>0</v>
      </c>
      <c r="BK19" s="53">
        <f t="shared" si="10"/>
        <v>0</v>
      </c>
      <c r="BL19" s="53">
        <f t="shared" si="10"/>
        <v>0</v>
      </c>
      <c r="BM19" s="53">
        <f t="shared" si="10"/>
        <v>0</v>
      </c>
      <c r="BN19" s="53">
        <f t="shared" si="10"/>
        <v>0</v>
      </c>
      <c r="BO19" s="53">
        <f t="shared" si="10"/>
        <v>0</v>
      </c>
      <c r="BP19" s="53">
        <f t="shared" si="10"/>
        <v>0</v>
      </c>
      <c r="BQ19" s="53">
        <f t="shared" si="10"/>
        <v>0</v>
      </c>
      <c r="BR19" s="53">
        <f t="shared" si="10"/>
        <v>0</v>
      </c>
      <c r="BS19" s="53">
        <f t="shared" si="10"/>
        <v>0</v>
      </c>
      <c r="BT19" s="53">
        <f t="shared" si="10"/>
        <v>0</v>
      </c>
      <c r="BU19" s="53">
        <f t="shared" ref="BU19:DC19" si="11">BU10*BU13/1000</f>
        <v>0</v>
      </c>
      <c r="BV19" s="53">
        <f t="shared" si="11"/>
        <v>0</v>
      </c>
      <c r="BW19" s="53">
        <f t="shared" si="11"/>
        <v>0</v>
      </c>
      <c r="BX19" s="53">
        <f t="shared" si="11"/>
        <v>0</v>
      </c>
      <c r="BY19" s="53">
        <f t="shared" si="11"/>
        <v>0</v>
      </c>
      <c r="BZ19" s="53">
        <f t="shared" si="11"/>
        <v>0</v>
      </c>
      <c r="CA19" s="53">
        <f t="shared" si="11"/>
        <v>0</v>
      </c>
      <c r="CB19" s="53">
        <f t="shared" si="11"/>
        <v>0</v>
      </c>
      <c r="CC19" s="53">
        <f t="shared" si="11"/>
        <v>0</v>
      </c>
      <c r="CD19" s="53">
        <f t="shared" si="11"/>
        <v>0</v>
      </c>
      <c r="CE19" s="53">
        <f t="shared" si="11"/>
        <v>0</v>
      </c>
      <c r="CF19" s="53">
        <f t="shared" si="11"/>
        <v>0</v>
      </c>
      <c r="CG19" s="53">
        <f t="shared" si="11"/>
        <v>0</v>
      </c>
      <c r="CH19" s="53">
        <f t="shared" si="11"/>
        <v>0</v>
      </c>
      <c r="CI19" s="53">
        <f t="shared" si="11"/>
        <v>0</v>
      </c>
      <c r="CJ19" s="53">
        <f t="shared" si="11"/>
        <v>0</v>
      </c>
      <c r="CK19" s="53">
        <f t="shared" si="11"/>
        <v>0</v>
      </c>
      <c r="CL19" s="53">
        <f t="shared" si="11"/>
        <v>0</v>
      </c>
      <c r="CM19" s="53">
        <f t="shared" si="11"/>
        <v>0</v>
      </c>
      <c r="CN19" s="53">
        <f t="shared" si="11"/>
        <v>0</v>
      </c>
      <c r="CO19" s="53">
        <f t="shared" si="11"/>
        <v>0</v>
      </c>
      <c r="CP19" s="53">
        <f t="shared" si="11"/>
        <v>0</v>
      </c>
      <c r="CQ19" s="53">
        <f t="shared" si="11"/>
        <v>0</v>
      </c>
      <c r="CR19" s="53">
        <f t="shared" si="11"/>
        <v>0</v>
      </c>
      <c r="CS19" s="53">
        <f t="shared" si="11"/>
        <v>0</v>
      </c>
      <c r="CT19" s="53">
        <f t="shared" si="11"/>
        <v>0</v>
      </c>
      <c r="CU19" s="53">
        <f t="shared" si="11"/>
        <v>0</v>
      </c>
      <c r="CV19" s="53">
        <f t="shared" si="11"/>
        <v>0</v>
      </c>
      <c r="CW19" s="53">
        <f t="shared" si="11"/>
        <v>0</v>
      </c>
      <c r="CX19" s="53">
        <f t="shared" si="11"/>
        <v>0</v>
      </c>
      <c r="CY19" s="53">
        <f t="shared" si="11"/>
        <v>0</v>
      </c>
      <c r="CZ19" s="53">
        <f t="shared" si="11"/>
        <v>0</v>
      </c>
      <c r="DA19" s="53">
        <f t="shared" si="11"/>
        <v>0</v>
      </c>
      <c r="DB19" s="53">
        <f t="shared" si="11"/>
        <v>0</v>
      </c>
      <c r="DC19" s="53">
        <f t="shared" si="11"/>
        <v>0</v>
      </c>
    </row>
    <row r="20" spans="2:107" ht="15" customHeight="1" x14ac:dyDescent="0.35">
      <c r="B20" s="38">
        <v>10</v>
      </c>
      <c r="C20" s="43" t="s">
        <v>27</v>
      </c>
      <c r="D20" s="43"/>
      <c r="E20" s="44" t="s">
        <v>1</v>
      </c>
      <c r="F20" s="47" t="s">
        <v>391</v>
      </c>
      <c r="G20" s="577">
        <f>SUM(H20:DC20)</f>
        <v>0</v>
      </c>
      <c r="H20" s="582">
        <f>H10*H18</f>
        <v>0</v>
      </c>
      <c r="I20" s="582">
        <f t="shared" ref="I20:BT20" si="12">I10*I18</f>
        <v>0</v>
      </c>
      <c r="J20" s="582">
        <f t="shared" si="12"/>
        <v>0</v>
      </c>
      <c r="K20" s="582">
        <f t="shared" si="12"/>
        <v>0</v>
      </c>
      <c r="L20" s="582">
        <f t="shared" si="12"/>
        <v>0</v>
      </c>
      <c r="M20" s="582">
        <f t="shared" si="12"/>
        <v>0</v>
      </c>
      <c r="N20" s="582">
        <f t="shared" si="12"/>
        <v>0</v>
      </c>
      <c r="O20" s="582">
        <f t="shared" si="12"/>
        <v>0</v>
      </c>
      <c r="P20" s="582">
        <f t="shared" si="12"/>
        <v>0</v>
      </c>
      <c r="Q20" s="582">
        <f t="shared" si="12"/>
        <v>0</v>
      </c>
      <c r="R20" s="582">
        <f t="shared" si="12"/>
        <v>0</v>
      </c>
      <c r="S20" s="582">
        <f t="shared" si="12"/>
        <v>0</v>
      </c>
      <c r="T20" s="582">
        <f t="shared" si="12"/>
        <v>0</v>
      </c>
      <c r="U20" s="582">
        <f t="shared" si="12"/>
        <v>0</v>
      </c>
      <c r="V20" s="582">
        <f t="shared" si="12"/>
        <v>0</v>
      </c>
      <c r="W20" s="582">
        <f t="shared" si="12"/>
        <v>0</v>
      </c>
      <c r="X20" s="582">
        <f t="shared" si="12"/>
        <v>0</v>
      </c>
      <c r="Y20" s="582">
        <f t="shared" si="12"/>
        <v>0</v>
      </c>
      <c r="Z20" s="582">
        <f t="shared" si="12"/>
        <v>0</v>
      </c>
      <c r="AA20" s="582">
        <f t="shared" si="12"/>
        <v>0</v>
      </c>
      <c r="AB20" s="582">
        <f t="shared" si="12"/>
        <v>0</v>
      </c>
      <c r="AC20" s="582">
        <f t="shared" si="12"/>
        <v>0</v>
      </c>
      <c r="AD20" s="582">
        <f t="shared" si="12"/>
        <v>0</v>
      </c>
      <c r="AE20" s="582">
        <f t="shared" si="12"/>
        <v>0</v>
      </c>
      <c r="AF20" s="582">
        <f t="shared" si="12"/>
        <v>0</v>
      </c>
      <c r="AG20" s="582">
        <f t="shared" si="12"/>
        <v>0</v>
      </c>
      <c r="AH20" s="582">
        <f t="shared" si="12"/>
        <v>0</v>
      </c>
      <c r="AI20" s="582">
        <f t="shared" si="12"/>
        <v>0</v>
      </c>
      <c r="AJ20" s="582">
        <f t="shared" si="12"/>
        <v>0</v>
      </c>
      <c r="AK20" s="582">
        <f t="shared" si="12"/>
        <v>0</v>
      </c>
      <c r="AL20" s="582">
        <f t="shared" si="12"/>
        <v>0</v>
      </c>
      <c r="AM20" s="582">
        <f t="shared" si="12"/>
        <v>0</v>
      </c>
      <c r="AN20" s="582">
        <f t="shared" si="12"/>
        <v>0</v>
      </c>
      <c r="AO20" s="582">
        <f t="shared" si="12"/>
        <v>0</v>
      </c>
      <c r="AP20" s="582">
        <f t="shared" si="12"/>
        <v>0</v>
      </c>
      <c r="AQ20" s="582">
        <f t="shared" si="12"/>
        <v>0</v>
      </c>
      <c r="AR20" s="582">
        <f t="shared" si="12"/>
        <v>0</v>
      </c>
      <c r="AS20" s="582">
        <f t="shared" si="12"/>
        <v>0</v>
      </c>
      <c r="AT20" s="582">
        <f t="shared" si="12"/>
        <v>0</v>
      </c>
      <c r="AU20" s="582">
        <f t="shared" si="12"/>
        <v>0</v>
      </c>
      <c r="AV20" s="582">
        <f t="shared" si="12"/>
        <v>0</v>
      </c>
      <c r="AW20" s="582">
        <f t="shared" si="12"/>
        <v>0</v>
      </c>
      <c r="AX20" s="582">
        <f t="shared" si="12"/>
        <v>0</v>
      </c>
      <c r="AY20" s="582">
        <f t="shared" si="12"/>
        <v>0</v>
      </c>
      <c r="AZ20" s="582">
        <f t="shared" si="12"/>
        <v>0</v>
      </c>
      <c r="BA20" s="582">
        <f t="shared" si="12"/>
        <v>0</v>
      </c>
      <c r="BB20" s="582">
        <f t="shared" si="12"/>
        <v>0</v>
      </c>
      <c r="BC20" s="582">
        <f t="shared" si="12"/>
        <v>0</v>
      </c>
      <c r="BD20" s="582">
        <f t="shared" si="12"/>
        <v>0</v>
      </c>
      <c r="BE20" s="582">
        <f t="shared" si="12"/>
        <v>0</v>
      </c>
      <c r="BF20" s="582">
        <f t="shared" si="12"/>
        <v>0</v>
      </c>
      <c r="BG20" s="582">
        <f t="shared" si="12"/>
        <v>0</v>
      </c>
      <c r="BH20" s="582">
        <f t="shared" si="12"/>
        <v>0</v>
      </c>
      <c r="BI20" s="582">
        <f t="shared" si="12"/>
        <v>0</v>
      </c>
      <c r="BJ20" s="582">
        <f t="shared" si="12"/>
        <v>0</v>
      </c>
      <c r="BK20" s="582">
        <f t="shared" si="12"/>
        <v>0</v>
      </c>
      <c r="BL20" s="582">
        <f t="shared" si="12"/>
        <v>0</v>
      </c>
      <c r="BM20" s="582">
        <f t="shared" si="12"/>
        <v>0</v>
      </c>
      <c r="BN20" s="582">
        <f t="shared" si="12"/>
        <v>0</v>
      </c>
      <c r="BO20" s="582">
        <f t="shared" si="12"/>
        <v>0</v>
      </c>
      <c r="BP20" s="582">
        <f t="shared" si="12"/>
        <v>0</v>
      </c>
      <c r="BQ20" s="582">
        <f t="shared" si="12"/>
        <v>0</v>
      </c>
      <c r="BR20" s="582">
        <f t="shared" si="12"/>
        <v>0</v>
      </c>
      <c r="BS20" s="582">
        <f t="shared" si="12"/>
        <v>0</v>
      </c>
      <c r="BT20" s="582">
        <f t="shared" si="12"/>
        <v>0</v>
      </c>
      <c r="BU20" s="582">
        <f t="shared" ref="BU20:DC20" si="13">BU10*BU18</f>
        <v>0</v>
      </c>
      <c r="BV20" s="582">
        <f t="shared" si="13"/>
        <v>0</v>
      </c>
      <c r="BW20" s="582">
        <f t="shared" si="13"/>
        <v>0</v>
      </c>
      <c r="BX20" s="582">
        <f t="shared" si="13"/>
        <v>0</v>
      </c>
      <c r="BY20" s="582">
        <f t="shared" si="13"/>
        <v>0</v>
      </c>
      <c r="BZ20" s="582">
        <f t="shared" si="13"/>
        <v>0</v>
      </c>
      <c r="CA20" s="582">
        <f t="shared" si="13"/>
        <v>0</v>
      </c>
      <c r="CB20" s="582">
        <f t="shared" si="13"/>
        <v>0</v>
      </c>
      <c r="CC20" s="582">
        <f t="shared" si="13"/>
        <v>0</v>
      </c>
      <c r="CD20" s="582">
        <f t="shared" si="13"/>
        <v>0</v>
      </c>
      <c r="CE20" s="582">
        <f t="shared" si="13"/>
        <v>0</v>
      </c>
      <c r="CF20" s="582">
        <f t="shared" si="13"/>
        <v>0</v>
      </c>
      <c r="CG20" s="582">
        <f t="shared" si="13"/>
        <v>0</v>
      </c>
      <c r="CH20" s="582">
        <f t="shared" si="13"/>
        <v>0</v>
      </c>
      <c r="CI20" s="582">
        <f t="shared" si="13"/>
        <v>0</v>
      </c>
      <c r="CJ20" s="582">
        <f t="shared" si="13"/>
        <v>0</v>
      </c>
      <c r="CK20" s="582">
        <f t="shared" si="13"/>
        <v>0</v>
      </c>
      <c r="CL20" s="582">
        <f t="shared" si="13"/>
        <v>0</v>
      </c>
      <c r="CM20" s="582">
        <f t="shared" si="13"/>
        <v>0</v>
      </c>
      <c r="CN20" s="582">
        <f t="shared" si="13"/>
        <v>0</v>
      </c>
      <c r="CO20" s="582">
        <f t="shared" si="13"/>
        <v>0</v>
      </c>
      <c r="CP20" s="582">
        <f t="shared" si="13"/>
        <v>0</v>
      </c>
      <c r="CQ20" s="582">
        <f t="shared" si="13"/>
        <v>0</v>
      </c>
      <c r="CR20" s="582">
        <f t="shared" si="13"/>
        <v>0</v>
      </c>
      <c r="CS20" s="582">
        <f t="shared" si="13"/>
        <v>0</v>
      </c>
      <c r="CT20" s="582">
        <f t="shared" si="13"/>
        <v>0</v>
      </c>
      <c r="CU20" s="582">
        <f t="shared" si="13"/>
        <v>0</v>
      </c>
      <c r="CV20" s="582">
        <f t="shared" si="13"/>
        <v>0</v>
      </c>
      <c r="CW20" s="582">
        <f t="shared" si="13"/>
        <v>0</v>
      </c>
      <c r="CX20" s="582">
        <f t="shared" si="13"/>
        <v>0</v>
      </c>
      <c r="CY20" s="582">
        <f t="shared" si="13"/>
        <v>0</v>
      </c>
      <c r="CZ20" s="582">
        <f t="shared" si="13"/>
        <v>0</v>
      </c>
      <c r="DA20" s="582">
        <f t="shared" si="13"/>
        <v>0</v>
      </c>
      <c r="DB20" s="582">
        <f t="shared" si="13"/>
        <v>0</v>
      </c>
      <c r="DC20" s="582">
        <f t="shared" si="13"/>
        <v>0</v>
      </c>
    </row>
    <row r="22" spans="2:107" ht="15" customHeight="1" x14ac:dyDescent="0.35">
      <c r="B22" s="310" t="s">
        <v>440</v>
      </c>
      <c r="C22" s="311"/>
      <c r="D22" s="311"/>
      <c r="E22" s="311"/>
      <c r="F22" s="311"/>
      <c r="G22" s="529"/>
      <c r="H22" s="52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</row>
    <row r="23" spans="2:107" s="11" customFormat="1" ht="15" customHeight="1" x14ac:dyDescent="0.35">
      <c r="B23" s="476"/>
      <c r="C23" s="525"/>
      <c r="D23" s="525"/>
      <c r="E23" s="525"/>
      <c r="F23" s="528"/>
      <c r="G23" s="527" t="s">
        <v>16</v>
      </c>
      <c r="H23" s="42" t="str">
        <f>H3</f>
        <v>motor 1</v>
      </c>
      <c r="I23" s="42" t="str">
        <f t="shared" ref="I23:BT23" si="14">I3</f>
        <v>motor 2</v>
      </c>
      <c r="J23" s="42" t="str">
        <f t="shared" si="14"/>
        <v>motor 3</v>
      </c>
      <c r="K23" s="42" t="str">
        <f t="shared" si="14"/>
        <v>motor 4</v>
      </c>
      <c r="L23" s="42" t="str">
        <f t="shared" si="14"/>
        <v>motor 5</v>
      </c>
      <c r="M23" s="42" t="str">
        <f t="shared" si="14"/>
        <v>motor 6</v>
      </c>
      <c r="N23" s="42" t="str">
        <f t="shared" si="14"/>
        <v>motor 7</v>
      </c>
      <c r="O23" s="42" t="str">
        <f t="shared" si="14"/>
        <v>motor 8</v>
      </c>
      <c r="P23" s="42" t="str">
        <f t="shared" si="14"/>
        <v>motor 9</v>
      </c>
      <c r="Q23" s="42" t="str">
        <f t="shared" si="14"/>
        <v>motor 10</v>
      </c>
      <c r="R23" s="42" t="str">
        <f t="shared" si="14"/>
        <v>motor 11</v>
      </c>
      <c r="S23" s="42" t="str">
        <f t="shared" si="14"/>
        <v>motor 12</v>
      </c>
      <c r="T23" s="42" t="str">
        <f t="shared" si="14"/>
        <v>motor 13</v>
      </c>
      <c r="U23" s="42" t="str">
        <f t="shared" si="14"/>
        <v>motor 14</v>
      </c>
      <c r="V23" s="42" t="str">
        <f t="shared" si="14"/>
        <v>motor 15</v>
      </c>
      <c r="W23" s="42" t="str">
        <f t="shared" si="14"/>
        <v>motor 16</v>
      </c>
      <c r="X23" s="42" t="str">
        <f t="shared" si="14"/>
        <v>motor 17</v>
      </c>
      <c r="Y23" s="42" t="str">
        <f t="shared" si="14"/>
        <v>motor 18</v>
      </c>
      <c r="Z23" s="42" t="str">
        <f t="shared" si="14"/>
        <v>motor 19</v>
      </c>
      <c r="AA23" s="42" t="str">
        <f t="shared" si="14"/>
        <v>motor 20</v>
      </c>
      <c r="AB23" s="42" t="str">
        <f t="shared" si="14"/>
        <v>motor 21</v>
      </c>
      <c r="AC23" s="42" t="str">
        <f t="shared" si="14"/>
        <v>motor 22</v>
      </c>
      <c r="AD23" s="42" t="str">
        <f t="shared" si="14"/>
        <v>motor 23</v>
      </c>
      <c r="AE23" s="42" t="str">
        <f t="shared" si="14"/>
        <v>motor 24</v>
      </c>
      <c r="AF23" s="42" t="str">
        <f t="shared" si="14"/>
        <v>motor 25</v>
      </c>
      <c r="AG23" s="42" t="str">
        <f t="shared" si="14"/>
        <v>motor 26</v>
      </c>
      <c r="AH23" s="42" t="str">
        <f t="shared" si="14"/>
        <v>motor 27</v>
      </c>
      <c r="AI23" s="42" t="str">
        <f t="shared" si="14"/>
        <v>motor 28</v>
      </c>
      <c r="AJ23" s="42" t="str">
        <f t="shared" si="14"/>
        <v>motor 29</v>
      </c>
      <c r="AK23" s="42" t="str">
        <f t="shared" si="14"/>
        <v>motor 30</v>
      </c>
      <c r="AL23" s="42" t="str">
        <f t="shared" si="14"/>
        <v>motor 31</v>
      </c>
      <c r="AM23" s="42" t="str">
        <f t="shared" si="14"/>
        <v>motor 32</v>
      </c>
      <c r="AN23" s="42" t="str">
        <f t="shared" si="14"/>
        <v>motor 33</v>
      </c>
      <c r="AO23" s="42" t="str">
        <f t="shared" si="14"/>
        <v>motor 34</v>
      </c>
      <c r="AP23" s="42" t="str">
        <f t="shared" si="14"/>
        <v>motor 35</v>
      </c>
      <c r="AQ23" s="42" t="str">
        <f t="shared" si="14"/>
        <v>motor 36</v>
      </c>
      <c r="AR23" s="42" t="str">
        <f t="shared" si="14"/>
        <v>motor 37</v>
      </c>
      <c r="AS23" s="42" t="str">
        <f t="shared" si="14"/>
        <v>motor 38</v>
      </c>
      <c r="AT23" s="42" t="str">
        <f t="shared" si="14"/>
        <v>motor 39</v>
      </c>
      <c r="AU23" s="42" t="str">
        <f t="shared" si="14"/>
        <v>motor 40</v>
      </c>
      <c r="AV23" s="42" t="str">
        <f t="shared" si="14"/>
        <v>motor 41</v>
      </c>
      <c r="AW23" s="42" t="str">
        <f t="shared" si="14"/>
        <v>motor 42</v>
      </c>
      <c r="AX23" s="42" t="str">
        <f t="shared" si="14"/>
        <v>motor 43</v>
      </c>
      <c r="AY23" s="42" t="str">
        <f t="shared" si="14"/>
        <v>motor 44</v>
      </c>
      <c r="AZ23" s="42" t="str">
        <f t="shared" si="14"/>
        <v>motor 45</v>
      </c>
      <c r="BA23" s="42" t="str">
        <f t="shared" si="14"/>
        <v>motor 46</v>
      </c>
      <c r="BB23" s="42" t="str">
        <f t="shared" si="14"/>
        <v>motor 47</v>
      </c>
      <c r="BC23" s="42" t="str">
        <f t="shared" si="14"/>
        <v>motor 48</v>
      </c>
      <c r="BD23" s="42" t="str">
        <f t="shared" si="14"/>
        <v>motor 49</v>
      </c>
      <c r="BE23" s="42" t="str">
        <f t="shared" si="14"/>
        <v>motor 50</v>
      </c>
      <c r="BF23" s="42" t="str">
        <f t="shared" si="14"/>
        <v>motor 51</v>
      </c>
      <c r="BG23" s="42" t="str">
        <f t="shared" si="14"/>
        <v>motor 52</v>
      </c>
      <c r="BH23" s="42" t="str">
        <f t="shared" si="14"/>
        <v>motor 53</v>
      </c>
      <c r="BI23" s="42" t="str">
        <f t="shared" si="14"/>
        <v>motor 54</v>
      </c>
      <c r="BJ23" s="42" t="str">
        <f t="shared" si="14"/>
        <v>motor 55</v>
      </c>
      <c r="BK23" s="42" t="str">
        <f t="shared" si="14"/>
        <v>motor 56</v>
      </c>
      <c r="BL23" s="42" t="str">
        <f t="shared" si="14"/>
        <v>motor 57</v>
      </c>
      <c r="BM23" s="42" t="str">
        <f t="shared" si="14"/>
        <v>motor 58</v>
      </c>
      <c r="BN23" s="42" t="str">
        <f t="shared" si="14"/>
        <v>motor 59</v>
      </c>
      <c r="BO23" s="42" t="str">
        <f t="shared" si="14"/>
        <v>motor 60</v>
      </c>
      <c r="BP23" s="42" t="str">
        <f t="shared" si="14"/>
        <v>motor 61</v>
      </c>
      <c r="BQ23" s="42" t="str">
        <f t="shared" si="14"/>
        <v>motor 62</v>
      </c>
      <c r="BR23" s="42" t="str">
        <f t="shared" si="14"/>
        <v>motor 63</v>
      </c>
      <c r="BS23" s="42" t="str">
        <f t="shared" si="14"/>
        <v>motor 64</v>
      </c>
      <c r="BT23" s="42" t="str">
        <f t="shared" si="14"/>
        <v>motor 65</v>
      </c>
      <c r="BU23" s="42" t="str">
        <f t="shared" ref="BU23:DC23" si="15">BU3</f>
        <v>motor 66</v>
      </c>
      <c r="BV23" s="42" t="str">
        <f t="shared" si="15"/>
        <v>motor 67</v>
      </c>
      <c r="BW23" s="42" t="str">
        <f t="shared" si="15"/>
        <v>motor 68</v>
      </c>
      <c r="BX23" s="42" t="str">
        <f t="shared" si="15"/>
        <v>motor 69</v>
      </c>
      <c r="BY23" s="42" t="str">
        <f t="shared" si="15"/>
        <v>motor 70</v>
      </c>
      <c r="BZ23" s="42" t="str">
        <f t="shared" si="15"/>
        <v>motor 71</v>
      </c>
      <c r="CA23" s="42" t="str">
        <f t="shared" si="15"/>
        <v>motor 72</v>
      </c>
      <c r="CB23" s="42" t="str">
        <f t="shared" si="15"/>
        <v>motor 73</v>
      </c>
      <c r="CC23" s="42" t="str">
        <f t="shared" si="15"/>
        <v>motor 74</v>
      </c>
      <c r="CD23" s="42" t="str">
        <f t="shared" si="15"/>
        <v>motor 75</v>
      </c>
      <c r="CE23" s="42" t="str">
        <f t="shared" si="15"/>
        <v>motor 76</v>
      </c>
      <c r="CF23" s="42" t="str">
        <f t="shared" si="15"/>
        <v>motor 77</v>
      </c>
      <c r="CG23" s="42" t="str">
        <f t="shared" si="15"/>
        <v>motor 78</v>
      </c>
      <c r="CH23" s="42" t="str">
        <f t="shared" si="15"/>
        <v>motor 79</v>
      </c>
      <c r="CI23" s="42" t="str">
        <f t="shared" si="15"/>
        <v>motor 80</v>
      </c>
      <c r="CJ23" s="42" t="str">
        <f t="shared" si="15"/>
        <v>motor 81</v>
      </c>
      <c r="CK23" s="42" t="str">
        <f t="shared" si="15"/>
        <v>motor 82</v>
      </c>
      <c r="CL23" s="42" t="str">
        <f t="shared" si="15"/>
        <v>motor 83</v>
      </c>
      <c r="CM23" s="42" t="str">
        <f t="shared" si="15"/>
        <v>motor 84</v>
      </c>
      <c r="CN23" s="42" t="str">
        <f t="shared" si="15"/>
        <v>motor 85</v>
      </c>
      <c r="CO23" s="42" t="str">
        <f t="shared" si="15"/>
        <v>motor 86</v>
      </c>
      <c r="CP23" s="42" t="str">
        <f t="shared" si="15"/>
        <v>motor 87</v>
      </c>
      <c r="CQ23" s="42" t="str">
        <f t="shared" si="15"/>
        <v>motor 88</v>
      </c>
      <c r="CR23" s="42" t="str">
        <f t="shared" si="15"/>
        <v>motor 89</v>
      </c>
      <c r="CS23" s="42" t="str">
        <f t="shared" si="15"/>
        <v>motor 90</v>
      </c>
      <c r="CT23" s="42" t="str">
        <f t="shared" si="15"/>
        <v>motor 91</v>
      </c>
      <c r="CU23" s="42" t="str">
        <f t="shared" si="15"/>
        <v>motor 92</v>
      </c>
      <c r="CV23" s="42" t="str">
        <f t="shared" si="15"/>
        <v>motor 93</v>
      </c>
      <c r="CW23" s="42" t="str">
        <f t="shared" si="15"/>
        <v>motor 94</v>
      </c>
      <c r="CX23" s="42" t="str">
        <f t="shared" si="15"/>
        <v>motor 95</v>
      </c>
      <c r="CY23" s="42" t="str">
        <f t="shared" si="15"/>
        <v>motor 96</v>
      </c>
      <c r="CZ23" s="42" t="str">
        <f t="shared" si="15"/>
        <v>motor 97</v>
      </c>
      <c r="DA23" s="42" t="str">
        <f t="shared" si="15"/>
        <v>motor 98</v>
      </c>
      <c r="DB23" s="42" t="str">
        <f t="shared" si="15"/>
        <v>motor 99</v>
      </c>
      <c r="DC23" s="42" t="str">
        <f t="shared" si="15"/>
        <v>motor 100</v>
      </c>
    </row>
    <row r="24" spans="2:107" ht="15" customHeight="1" x14ac:dyDescent="0.35">
      <c r="B24" s="38">
        <v>11</v>
      </c>
      <c r="C24" s="43" t="s">
        <v>227</v>
      </c>
      <c r="D24" s="43"/>
      <c r="E24" s="44" t="s">
        <v>228</v>
      </c>
      <c r="F24" s="47" t="s">
        <v>406</v>
      </c>
      <c r="G24" s="49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3"/>
      <c r="AJ24" s="523"/>
      <c r="AK24" s="523"/>
      <c r="AL24" s="523"/>
      <c r="AM24" s="523"/>
      <c r="AN24" s="523"/>
      <c r="AO24" s="523"/>
      <c r="AP24" s="523"/>
      <c r="AQ24" s="523"/>
      <c r="AR24" s="523"/>
      <c r="AS24" s="523"/>
      <c r="AT24" s="523"/>
      <c r="AU24" s="523"/>
      <c r="AV24" s="523"/>
      <c r="AW24" s="523"/>
      <c r="AX24" s="523"/>
      <c r="AY24" s="523"/>
      <c r="AZ24" s="523"/>
      <c r="BA24" s="523"/>
      <c r="BB24" s="523"/>
      <c r="BC24" s="523"/>
      <c r="BD24" s="523"/>
      <c r="BE24" s="523"/>
      <c r="BF24" s="523"/>
      <c r="BG24" s="523"/>
      <c r="BH24" s="523"/>
      <c r="BI24" s="523"/>
      <c r="BJ24" s="523"/>
      <c r="BK24" s="523"/>
      <c r="BL24" s="523"/>
      <c r="BM24" s="523"/>
      <c r="BN24" s="523"/>
      <c r="BO24" s="523"/>
      <c r="BP24" s="523"/>
      <c r="BQ24" s="523"/>
      <c r="BR24" s="523"/>
      <c r="BS24" s="523"/>
      <c r="BT24" s="523"/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H24" s="523"/>
      <c r="CI24" s="523"/>
      <c r="CJ24" s="523"/>
      <c r="CK24" s="523"/>
      <c r="CL24" s="523"/>
      <c r="CM24" s="523"/>
      <c r="CN24" s="523"/>
      <c r="CO24" s="523"/>
      <c r="CP24" s="523"/>
      <c r="CQ24" s="523"/>
      <c r="CR24" s="523"/>
      <c r="CS24" s="523"/>
      <c r="CT24" s="523"/>
      <c r="CU24" s="523"/>
      <c r="CV24" s="523"/>
      <c r="CW24" s="523"/>
      <c r="CX24" s="523"/>
      <c r="CY24" s="523"/>
      <c r="CZ24" s="523"/>
      <c r="DA24" s="523"/>
      <c r="DB24" s="523"/>
      <c r="DC24" s="523"/>
    </row>
    <row r="25" spans="2:107" ht="15" customHeight="1" x14ac:dyDescent="0.35">
      <c r="B25" s="38">
        <v>12</v>
      </c>
      <c r="C25" s="43" t="s">
        <v>229</v>
      </c>
      <c r="D25" s="43"/>
      <c r="E25" s="46" t="s">
        <v>33</v>
      </c>
      <c r="F25" s="65" t="s">
        <v>465</v>
      </c>
      <c r="G25" s="177">
        <f>IF(ISERR(AVERAGE(H25:DC25))=TRUE,0,AVERAGE(H25:DC25))</f>
        <v>0</v>
      </c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83"/>
      <c r="AB25" s="583"/>
      <c r="AC25" s="583"/>
      <c r="AD25" s="583"/>
      <c r="AE25" s="583"/>
      <c r="AF25" s="583"/>
      <c r="AG25" s="583"/>
      <c r="AH25" s="583"/>
      <c r="AI25" s="583"/>
      <c r="AJ25" s="583"/>
      <c r="AK25" s="583"/>
      <c r="AL25" s="583"/>
      <c r="AM25" s="583"/>
      <c r="AN25" s="583"/>
      <c r="AO25" s="583"/>
      <c r="AP25" s="583"/>
      <c r="AQ25" s="583"/>
      <c r="AR25" s="583"/>
      <c r="AS25" s="583"/>
      <c r="AT25" s="583"/>
      <c r="AU25" s="583"/>
      <c r="AV25" s="583"/>
      <c r="AW25" s="583"/>
      <c r="AX25" s="583"/>
      <c r="AY25" s="583"/>
      <c r="AZ25" s="583"/>
      <c r="BA25" s="583"/>
      <c r="BB25" s="583"/>
      <c r="BC25" s="583"/>
      <c r="BD25" s="583"/>
      <c r="BE25" s="583"/>
      <c r="BF25" s="583"/>
      <c r="BG25" s="583"/>
      <c r="BH25" s="583"/>
      <c r="BI25" s="583"/>
      <c r="BJ25" s="583"/>
      <c r="BK25" s="583"/>
      <c r="BL25" s="583"/>
      <c r="BM25" s="583"/>
      <c r="BN25" s="583"/>
      <c r="BO25" s="583"/>
      <c r="BP25" s="583"/>
      <c r="BQ25" s="583"/>
      <c r="BR25" s="583"/>
      <c r="BS25" s="583"/>
      <c r="BT25" s="583"/>
      <c r="BU25" s="583"/>
      <c r="BV25" s="583"/>
      <c r="BW25" s="583"/>
      <c r="BX25" s="583"/>
      <c r="BY25" s="583"/>
      <c r="BZ25" s="583"/>
      <c r="CA25" s="583"/>
      <c r="CB25" s="583"/>
      <c r="CC25" s="583"/>
      <c r="CD25" s="583"/>
      <c r="CE25" s="583"/>
      <c r="CF25" s="583"/>
      <c r="CG25" s="583"/>
      <c r="CH25" s="583"/>
      <c r="CI25" s="583"/>
      <c r="CJ25" s="583"/>
      <c r="CK25" s="583"/>
      <c r="CL25" s="583"/>
      <c r="CM25" s="583"/>
      <c r="CN25" s="583"/>
      <c r="CO25" s="583"/>
      <c r="CP25" s="583"/>
      <c r="CQ25" s="583"/>
      <c r="CR25" s="583"/>
      <c r="CS25" s="583"/>
      <c r="CT25" s="583"/>
      <c r="CU25" s="583"/>
      <c r="CV25" s="583"/>
      <c r="CW25" s="583"/>
      <c r="CX25" s="583"/>
      <c r="CY25" s="583"/>
      <c r="CZ25" s="583"/>
      <c r="DA25" s="583"/>
      <c r="DB25" s="583"/>
      <c r="DC25" s="583"/>
    </row>
    <row r="26" spans="2:107" ht="15" customHeight="1" x14ac:dyDescent="0.35">
      <c r="B26" s="38">
        <v>13</v>
      </c>
      <c r="C26" s="43" t="s">
        <v>456</v>
      </c>
      <c r="D26" s="43"/>
      <c r="E26" s="46" t="s">
        <v>33</v>
      </c>
      <c r="F26" s="65" t="s">
        <v>466</v>
      </c>
      <c r="G26" s="177">
        <f>IF(ISERR(AVERAGE(H26:DC26))=TRUE,0,AVERAGE(H26:DC26))</f>
        <v>0</v>
      </c>
      <c r="H26" s="583"/>
      <c r="I26" s="583"/>
      <c r="J26" s="583"/>
      <c r="K26" s="583"/>
      <c r="L26" s="583"/>
      <c r="M26" s="583"/>
      <c r="N26" s="583"/>
      <c r="O26" s="583"/>
      <c r="P26" s="583"/>
      <c r="Q26" s="583"/>
      <c r="R26" s="583"/>
      <c r="S26" s="583"/>
      <c r="T26" s="583"/>
      <c r="U26" s="583"/>
      <c r="V26" s="583"/>
      <c r="W26" s="583"/>
      <c r="X26" s="583"/>
      <c r="Y26" s="583"/>
      <c r="Z26" s="583"/>
      <c r="AA26" s="583"/>
      <c r="AB26" s="583"/>
      <c r="AC26" s="583"/>
      <c r="AD26" s="583"/>
      <c r="AE26" s="583"/>
      <c r="AF26" s="583"/>
      <c r="AG26" s="583"/>
      <c r="AH26" s="583"/>
      <c r="AI26" s="583"/>
      <c r="AJ26" s="583"/>
      <c r="AK26" s="583"/>
      <c r="AL26" s="583"/>
      <c r="AM26" s="583"/>
      <c r="AN26" s="583"/>
      <c r="AO26" s="583"/>
      <c r="AP26" s="583"/>
      <c r="AQ26" s="583"/>
      <c r="AR26" s="583"/>
      <c r="AS26" s="583"/>
      <c r="AT26" s="583"/>
      <c r="AU26" s="583"/>
      <c r="AV26" s="583"/>
      <c r="AW26" s="583"/>
      <c r="AX26" s="583"/>
      <c r="AY26" s="583"/>
      <c r="AZ26" s="583"/>
      <c r="BA26" s="583"/>
      <c r="BB26" s="583"/>
      <c r="BC26" s="583"/>
      <c r="BD26" s="583"/>
      <c r="BE26" s="583"/>
      <c r="BF26" s="583"/>
      <c r="BG26" s="583"/>
      <c r="BH26" s="583"/>
      <c r="BI26" s="583"/>
      <c r="BJ26" s="583"/>
      <c r="BK26" s="583"/>
      <c r="BL26" s="583"/>
      <c r="BM26" s="583"/>
      <c r="BN26" s="583"/>
      <c r="BO26" s="583"/>
      <c r="BP26" s="583"/>
      <c r="BQ26" s="583"/>
      <c r="BR26" s="583"/>
      <c r="BS26" s="583"/>
      <c r="BT26" s="583"/>
      <c r="BU26" s="583"/>
      <c r="BV26" s="583"/>
      <c r="BW26" s="583"/>
      <c r="BX26" s="583"/>
      <c r="BY26" s="583"/>
      <c r="BZ26" s="583"/>
      <c r="CA26" s="583"/>
      <c r="CB26" s="583"/>
      <c r="CC26" s="583"/>
      <c r="CD26" s="583"/>
      <c r="CE26" s="583"/>
      <c r="CF26" s="583"/>
      <c r="CG26" s="583"/>
      <c r="CH26" s="583"/>
      <c r="CI26" s="583"/>
      <c r="CJ26" s="583"/>
      <c r="CK26" s="583"/>
      <c r="CL26" s="583"/>
      <c r="CM26" s="583"/>
      <c r="CN26" s="583"/>
      <c r="CO26" s="583"/>
      <c r="CP26" s="583"/>
      <c r="CQ26" s="583"/>
      <c r="CR26" s="583"/>
      <c r="CS26" s="583"/>
      <c r="CT26" s="583"/>
      <c r="CU26" s="583"/>
      <c r="CV26" s="583"/>
      <c r="CW26" s="583"/>
      <c r="CX26" s="583"/>
      <c r="CY26" s="583"/>
      <c r="CZ26" s="583"/>
      <c r="DA26" s="583"/>
      <c r="DB26" s="583"/>
      <c r="DC26" s="583"/>
    </row>
    <row r="27" spans="2:107" ht="15" customHeight="1" x14ac:dyDescent="0.35">
      <c r="B27" s="476" t="s">
        <v>1176</v>
      </c>
      <c r="C27" s="43" t="s">
        <v>457</v>
      </c>
      <c r="D27" s="43"/>
      <c r="E27" s="46" t="s">
        <v>33</v>
      </c>
      <c r="F27" s="65" t="s">
        <v>467</v>
      </c>
      <c r="G27" s="177">
        <f>IF(ISERR(AVERAGE(H27:DC27))=TRUE,0,AVERAGE(H27:DC27))</f>
        <v>0</v>
      </c>
      <c r="H27" s="583"/>
      <c r="I27" s="583"/>
      <c r="J27" s="583"/>
      <c r="K27" s="583"/>
      <c r="L27" s="583"/>
      <c r="M27" s="583"/>
      <c r="N27" s="583"/>
      <c r="O27" s="583"/>
      <c r="P27" s="583"/>
      <c r="Q27" s="583"/>
      <c r="R27" s="583"/>
      <c r="S27" s="583"/>
      <c r="T27" s="583"/>
      <c r="U27" s="583"/>
      <c r="V27" s="583"/>
      <c r="W27" s="583"/>
      <c r="X27" s="583"/>
      <c r="Y27" s="583"/>
      <c r="Z27" s="583"/>
      <c r="AA27" s="583"/>
      <c r="AB27" s="583"/>
      <c r="AC27" s="583"/>
      <c r="AD27" s="583"/>
      <c r="AE27" s="583"/>
      <c r="AF27" s="583"/>
      <c r="AG27" s="583"/>
      <c r="AH27" s="583"/>
      <c r="AI27" s="583"/>
      <c r="AJ27" s="583"/>
      <c r="AK27" s="583"/>
      <c r="AL27" s="583"/>
      <c r="AM27" s="583"/>
      <c r="AN27" s="583"/>
      <c r="AO27" s="583"/>
      <c r="AP27" s="583"/>
      <c r="AQ27" s="583"/>
      <c r="AR27" s="583"/>
      <c r="AS27" s="583"/>
      <c r="AT27" s="583"/>
      <c r="AU27" s="583"/>
      <c r="AV27" s="583"/>
      <c r="AW27" s="583"/>
      <c r="AX27" s="583"/>
      <c r="AY27" s="583"/>
      <c r="AZ27" s="583"/>
      <c r="BA27" s="583"/>
      <c r="BB27" s="583"/>
      <c r="BC27" s="583"/>
      <c r="BD27" s="583"/>
      <c r="BE27" s="583"/>
      <c r="BF27" s="583"/>
      <c r="BG27" s="583"/>
      <c r="BH27" s="583"/>
      <c r="BI27" s="583"/>
      <c r="BJ27" s="583"/>
      <c r="BK27" s="583"/>
      <c r="BL27" s="583"/>
      <c r="BM27" s="583"/>
      <c r="BN27" s="583"/>
      <c r="BO27" s="583"/>
      <c r="BP27" s="583"/>
      <c r="BQ27" s="583"/>
      <c r="BR27" s="583"/>
      <c r="BS27" s="583"/>
      <c r="BT27" s="583"/>
      <c r="BU27" s="583"/>
      <c r="BV27" s="583"/>
      <c r="BW27" s="583"/>
      <c r="BX27" s="583"/>
      <c r="BY27" s="583"/>
      <c r="BZ27" s="583"/>
      <c r="CA27" s="583"/>
      <c r="CB27" s="583"/>
      <c r="CC27" s="583"/>
      <c r="CD27" s="583"/>
      <c r="CE27" s="583"/>
      <c r="CF27" s="583"/>
      <c r="CG27" s="583"/>
      <c r="CH27" s="583"/>
      <c r="CI27" s="583"/>
      <c r="CJ27" s="583"/>
      <c r="CK27" s="583"/>
      <c r="CL27" s="583"/>
      <c r="CM27" s="583"/>
      <c r="CN27" s="583"/>
      <c r="CO27" s="583"/>
      <c r="CP27" s="583"/>
      <c r="CQ27" s="583"/>
      <c r="CR27" s="583"/>
      <c r="CS27" s="583"/>
      <c r="CT27" s="583"/>
      <c r="CU27" s="583"/>
      <c r="CV27" s="583"/>
      <c r="CW27" s="583"/>
      <c r="CX27" s="583"/>
      <c r="CY27" s="583"/>
      <c r="CZ27" s="583"/>
      <c r="DA27" s="583"/>
      <c r="DB27" s="583"/>
      <c r="DC27" s="583"/>
    </row>
    <row r="28" spans="2:107" ht="15" customHeight="1" x14ac:dyDescent="0.35">
      <c r="B28" s="38">
        <v>14</v>
      </c>
      <c r="C28" s="43" t="s">
        <v>20</v>
      </c>
      <c r="D28" s="43"/>
      <c r="E28" s="46"/>
      <c r="F28" s="47" t="s">
        <v>405</v>
      </c>
      <c r="G28" s="49">
        <f>SUM(H28:DC28)</f>
        <v>0</v>
      </c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69"/>
      <c r="CV28" s="169"/>
      <c r="CW28" s="169"/>
      <c r="CX28" s="169"/>
      <c r="CY28" s="169"/>
      <c r="CZ28" s="169"/>
      <c r="DA28" s="169"/>
      <c r="DB28" s="169"/>
      <c r="DC28" s="169"/>
    </row>
    <row r="29" spans="2:107" ht="15" customHeight="1" x14ac:dyDescent="0.35">
      <c r="B29" s="38">
        <v>15</v>
      </c>
      <c r="C29" s="43" t="s">
        <v>24</v>
      </c>
      <c r="D29" s="43"/>
      <c r="E29" s="46" t="s">
        <v>1</v>
      </c>
      <c r="F29" s="47" t="s">
        <v>165</v>
      </c>
      <c r="G29" s="555">
        <f>SUM(H29:DC29)</f>
        <v>0</v>
      </c>
      <c r="H29" s="53">
        <f>IF(H26=0,0,(H24*0.736*H28)/H26)</f>
        <v>0</v>
      </c>
      <c r="I29" s="53">
        <f t="shared" ref="I29:BT29" si="16">IF(I26=0,0,(I24*0.736*I28)/I26)</f>
        <v>0</v>
      </c>
      <c r="J29" s="53">
        <f t="shared" si="16"/>
        <v>0</v>
      </c>
      <c r="K29" s="53">
        <f t="shared" si="16"/>
        <v>0</v>
      </c>
      <c r="L29" s="53">
        <f t="shared" si="16"/>
        <v>0</v>
      </c>
      <c r="M29" s="53">
        <f t="shared" si="16"/>
        <v>0</v>
      </c>
      <c r="N29" s="53">
        <f t="shared" si="16"/>
        <v>0</v>
      </c>
      <c r="O29" s="53">
        <f t="shared" si="16"/>
        <v>0</v>
      </c>
      <c r="P29" s="53">
        <f t="shared" si="16"/>
        <v>0</v>
      </c>
      <c r="Q29" s="53">
        <f t="shared" si="16"/>
        <v>0</v>
      </c>
      <c r="R29" s="53">
        <f t="shared" si="16"/>
        <v>0</v>
      </c>
      <c r="S29" s="53">
        <f t="shared" si="16"/>
        <v>0</v>
      </c>
      <c r="T29" s="53">
        <f t="shared" si="16"/>
        <v>0</v>
      </c>
      <c r="U29" s="53">
        <f t="shared" si="16"/>
        <v>0</v>
      </c>
      <c r="V29" s="53">
        <f t="shared" si="16"/>
        <v>0</v>
      </c>
      <c r="W29" s="53">
        <f t="shared" si="16"/>
        <v>0</v>
      </c>
      <c r="X29" s="53">
        <f t="shared" si="16"/>
        <v>0</v>
      </c>
      <c r="Y29" s="53">
        <f t="shared" si="16"/>
        <v>0</v>
      </c>
      <c r="Z29" s="53">
        <f t="shared" si="16"/>
        <v>0</v>
      </c>
      <c r="AA29" s="53">
        <f t="shared" si="16"/>
        <v>0</v>
      </c>
      <c r="AB29" s="53">
        <f t="shared" si="16"/>
        <v>0</v>
      </c>
      <c r="AC29" s="53">
        <f t="shared" si="16"/>
        <v>0</v>
      </c>
      <c r="AD29" s="53">
        <f t="shared" si="16"/>
        <v>0</v>
      </c>
      <c r="AE29" s="53">
        <f t="shared" si="16"/>
        <v>0</v>
      </c>
      <c r="AF29" s="53">
        <f t="shared" si="16"/>
        <v>0</v>
      </c>
      <c r="AG29" s="53">
        <f t="shared" si="16"/>
        <v>0</v>
      </c>
      <c r="AH29" s="53">
        <f t="shared" si="16"/>
        <v>0</v>
      </c>
      <c r="AI29" s="53">
        <f t="shared" si="16"/>
        <v>0</v>
      </c>
      <c r="AJ29" s="53">
        <f t="shared" si="16"/>
        <v>0</v>
      </c>
      <c r="AK29" s="53">
        <f t="shared" si="16"/>
        <v>0</v>
      </c>
      <c r="AL29" s="53">
        <f t="shared" si="16"/>
        <v>0</v>
      </c>
      <c r="AM29" s="53">
        <f t="shared" si="16"/>
        <v>0</v>
      </c>
      <c r="AN29" s="53">
        <f t="shared" si="16"/>
        <v>0</v>
      </c>
      <c r="AO29" s="53">
        <f t="shared" si="16"/>
        <v>0</v>
      </c>
      <c r="AP29" s="53">
        <f t="shared" si="16"/>
        <v>0</v>
      </c>
      <c r="AQ29" s="53">
        <f t="shared" si="16"/>
        <v>0</v>
      </c>
      <c r="AR29" s="53">
        <f t="shared" si="16"/>
        <v>0</v>
      </c>
      <c r="AS29" s="53">
        <f t="shared" si="16"/>
        <v>0</v>
      </c>
      <c r="AT29" s="53">
        <f t="shared" si="16"/>
        <v>0</v>
      </c>
      <c r="AU29" s="53">
        <f t="shared" si="16"/>
        <v>0</v>
      </c>
      <c r="AV29" s="53">
        <f t="shared" si="16"/>
        <v>0</v>
      </c>
      <c r="AW29" s="53">
        <f t="shared" si="16"/>
        <v>0</v>
      </c>
      <c r="AX29" s="53">
        <f t="shared" si="16"/>
        <v>0</v>
      </c>
      <c r="AY29" s="53">
        <f t="shared" si="16"/>
        <v>0</v>
      </c>
      <c r="AZ29" s="53">
        <f t="shared" si="16"/>
        <v>0</v>
      </c>
      <c r="BA29" s="53">
        <f t="shared" si="16"/>
        <v>0</v>
      </c>
      <c r="BB29" s="53">
        <f t="shared" si="16"/>
        <v>0</v>
      </c>
      <c r="BC29" s="53">
        <f t="shared" si="16"/>
        <v>0</v>
      </c>
      <c r="BD29" s="53">
        <f t="shared" si="16"/>
        <v>0</v>
      </c>
      <c r="BE29" s="53">
        <f t="shared" si="16"/>
        <v>0</v>
      </c>
      <c r="BF29" s="53">
        <f t="shared" si="16"/>
        <v>0</v>
      </c>
      <c r="BG29" s="53">
        <f t="shared" si="16"/>
        <v>0</v>
      </c>
      <c r="BH29" s="53">
        <f t="shared" si="16"/>
        <v>0</v>
      </c>
      <c r="BI29" s="53">
        <f t="shared" si="16"/>
        <v>0</v>
      </c>
      <c r="BJ29" s="53">
        <f t="shared" si="16"/>
        <v>0</v>
      </c>
      <c r="BK29" s="53">
        <f t="shared" si="16"/>
        <v>0</v>
      </c>
      <c r="BL29" s="53">
        <f t="shared" si="16"/>
        <v>0</v>
      </c>
      <c r="BM29" s="53">
        <f t="shared" si="16"/>
        <v>0</v>
      </c>
      <c r="BN29" s="53">
        <f t="shared" si="16"/>
        <v>0</v>
      </c>
      <c r="BO29" s="53">
        <f t="shared" si="16"/>
        <v>0</v>
      </c>
      <c r="BP29" s="53">
        <f t="shared" si="16"/>
        <v>0</v>
      </c>
      <c r="BQ29" s="53">
        <f t="shared" si="16"/>
        <v>0</v>
      </c>
      <c r="BR29" s="53">
        <f t="shared" si="16"/>
        <v>0</v>
      </c>
      <c r="BS29" s="53">
        <f t="shared" si="16"/>
        <v>0</v>
      </c>
      <c r="BT29" s="53">
        <f t="shared" si="16"/>
        <v>0</v>
      </c>
      <c r="BU29" s="53">
        <f t="shared" ref="BU29:DC29" si="17">IF(BU26=0,0,(BU24*0.736*BU28)/BU26)</f>
        <v>0</v>
      </c>
      <c r="BV29" s="53">
        <f t="shared" si="17"/>
        <v>0</v>
      </c>
      <c r="BW29" s="53">
        <f t="shared" si="17"/>
        <v>0</v>
      </c>
      <c r="BX29" s="53">
        <f t="shared" si="17"/>
        <v>0</v>
      </c>
      <c r="BY29" s="53">
        <f t="shared" si="17"/>
        <v>0</v>
      </c>
      <c r="BZ29" s="53">
        <f t="shared" si="17"/>
        <v>0</v>
      </c>
      <c r="CA29" s="53">
        <f t="shared" si="17"/>
        <v>0</v>
      </c>
      <c r="CB29" s="53">
        <f t="shared" si="17"/>
        <v>0</v>
      </c>
      <c r="CC29" s="53">
        <f t="shared" si="17"/>
        <v>0</v>
      </c>
      <c r="CD29" s="53">
        <f t="shared" si="17"/>
        <v>0</v>
      </c>
      <c r="CE29" s="53">
        <f t="shared" si="17"/>
        <v>0</v>
      </c>
      <c r="CF29" s="53">
        <f t="shared" si="17"/>
        <v>0</v>
      </c>
      <c r="CG29" s="53">
        <f t="shared" si="17"/>
        <v>0</v>
      </c>
      <c r="CH29" s="53">
        <f t="shared" si="17"/>
        <v>0</v>
      </c>
      <c r="CI29" s="53">
        <f t="shared" si="17"/>
        <v>0</v>
      </c>
      <c r="CJ29" s="53">
        <f t="shared" si="17"/>
        <v>0</v>
      </c>
      <c r="CK29" s="53">
        <f t="shared" si="17"/>
        <v>0</v>
      </c>
      <c r="CL29" s="53">
        <f t="shared" si="17"/>
        <v>0</v>
      </c>
      <c r="CM29" s="53">
        <f t="shared" si="17"/>
        <v>0</v>
      </c>
      <c r="CN29" s="53">
        <f t="shared" si="17"/>
        <v>0</v>
      </c>
      <c r="CO29" s="53">
        <f t="shared" si="17"/>
        <v>0</v>
      </c>
      <c r="CP29" s="53">
        <f t="shared" si="17"/>
        <v>0</v>
      </c>
      <c r="CQ29" s="53">
        <f t="shared" si="17"/>
        <v>0</v>
      </c>
      <c r="CR29" s="53">
        <f t="shared" si="17"/>
        <v>0</v>
      </c>
      <c r="CS29" s="53">
        <f t="shared" si="17"/>
        <v>0</v>
      </c>
      <c r="CT29" s="53">
        <f t="shared" si="17"/>
        <v>0</v>
      </c>
      <c r="CU29" s="53">
        <f t="shared" si="17"/>
        <v>0</v>
      </c>
      <c r="CV29" s="53">
        <f t="shared" si="17"/>
        <v>0</v>
      </c>
      <c r="CW29" s="53">
        <f t="shared" si="17"/>
        <v>0</v>
      </c>
      <c r="CX29" s="53">
        <f t="shared" si="17"/>
        <v>0</v>
      </c>
      <c r="CY29" s="53">
        <f t="shared" si="17"/>
        <v>0</v>
      </c>
      <c r="CZ29" s="53">
        <f t="shared" si="17"/>
        <v>0</v>
      </c>
      <c r="DA29" s="53">
        <f t="shared" si="17"/>
        <v>0</v>
      </c>
      <c r="DB29" s="53">
        <f t="shared" si="17"/>
        <v>0</v>
      </c>
      <c r="DC29" s="53">
        <f t="shared" si="17"/>
        <v>0</v>
      </c>
    </row>
    <row r="30" spans="2:107" ht="15" customHeight="1" x14ac:dyDescent="0.35">
      <c r="B30" s="38">
        <v>16</v>
      </c>
      <c r="C30" s="43" t="s">
        <v>167</v>
      </c>
      <c r="D30" s="43"/>
      <c r="E30" s="46" t="s">
        <v>1</v>
      </c>
      <c r="F30" s="47" t="s">
        <v>455</v>
      </c>
      <c r="G30" s="555">
        <f>SUM(H30:DC30)</f>
        <v>0</v>
      </c>
      <c r="H30" s="53">
        <f>IF(H27=0,0,H29*H25*(H26/H27))</f>
        <v>0</v>
      </c>
      <c r="I30" s="53">
        <f t="shared" ref="I30:BT30" si="18">IF(I27=0,0,I29*I25*(I26/I27))</f>
        <v>0</v>
      </c>
      <c r="J30" s="53">
        <f t="shared" si="18"/>
        <v>0</v>
      </c>
      <c r="K30" s="53">
        <f t="shared" si="18"/>
        <v>0</v>
      </c>
      <c r="L30" s="53">
        <f t="shared" si="18"/>
        <v>0</v>
      </c>
      <c r="M30" s="53">
        <f t="shared" si="18"/>
        <v>0</v>
      </c>
      <c r="N30" s="53">
        <f t="shared" si="18"/>
        <v>0</v>
      </c>
      <c r="O30" s="53">
        <f t="shared" si="18"/>
        <v>0</v>
      </c>
      <c r="P30" s="53">
        <f t="shared" si="18"/>
        <v>0</v>
      </c>
      <c r="Q30" s="53">
        <f t="shared" si="18"/>
        <v>0</v>
      </c>
      <c r="R30" s="53">
        <f t="shared" si="18"/>
        <v>0</v>
      </c>
      <c r="S30" s="53">
        <f t="shared" si="18"/>
        <v>0</v>
      </c>
      <c r="T30" s="53">
        <f t="shared" si="18"/>
        <v>0</v>
      </c>
      <c r="U30" s="53">
        <f t="shared" si="18"/>
        <v>0</v>
      </c>
      <c r="V30" s="53">
        <f t="shared" si="18"/>
        <v>0</v>
      </c>
      <c r="W30" s="53">
        <f t="shared" si="18"/>
        <v>0</v>
      </c>
      <c r="X30" s="53">
        <f t="shared" si="18"/>
        <v>0</v>
      </c>
      <c r="Y30" s="53">
        <f t="shared" si="18"/>
        <v>0</v>
      </c>
      <c r="Z30" s="53">
        <f t="shared" si="18"/>
        <v>0</v>
      </c>
      <c r="AA30" s="53">
        <f t="shared" si="18"/>
        <v>0</v>
      </c>
      <c r="AB30" s="53">
        <f t="shared" si="18"/>
        <v>0</v>
      </c>
      <c r="AC30" s="53">
        <f t="shared" si="18"/>
        <v>0</v>
      </c>
      <c r="AD30" s="53">
        <f t="shared" si="18"/>
        <v>0</v>
      </c>
      <c r="AE30" s="53">
        <f t="shared" si="18"/>
        <v>0</v>
      </c>
      <c r="AF30" s="53">
        <f t="shared" si="18"/>
        <v>0</v>
      </c>
      <c r="AG30" s="53">
        <f t="shared" si="18"/>
        <v>0</v>
      </c>
      <c r="AH30" s="53">
        <f t="shared" si="18"/>
        <v>0</v>
      </c>
      <c r="AI30" s="53">
        <f t="shared" si="18"/>
        <v>0</v>
      </c>
      <c r="AJ30" s="53">
        <f t="shared" si="18"/>
        <v>0</v>
      </c>
      <c r="AK30" s="53">
        <f t="shared" si="18"/>
        <v>0</v>
      </c>
      <c r="AL30" s="53">
        <f t="shared" si="18"/>
        <v>0</v>
      </c>
      <c r="AM30" s="53">
        <f t="shared" si="18"/>
        <v>0</v>
      </c>
      <c r="AN30" s="53">
        <f t="shared" si="18"/>
        <v>0</v>
      </c>
      <c r="AO30" s="53">
        <f t="shared" si="18"/>
        <v>0</v>
      </c>
      <c r="AP30" s="53">
        <f t="shared" si="18"/>
        <v>0</v>
      </c>
      <c r="AQ30" s="53">
        <f t="shared" si="18"/>
        <v>0</v>
      </c>
      <c r="AR30" s="53">
        <f t="shared" si="18"/>
        <v>0</v>
      </c>
      <c r="AS30" s="53">
        <f t="shared" si="18"/>
        <v>0</v>
      </c>
      <c r="AT30" s="53">
        <f t="shared" si="18"/>
        <v>0</v>
      </c>
      <c r="AU30" s="53">
        <f t="shared" si="18"/>
        <v>0</v>
      </c>
      <c r="AV30" s="53">
        <f t="shared" si="18"/>
        <v>0</v>
      </c>
      <c r="AW30" s="53">
        <f t="shared" si="18"/>
        <v>0</v>
      </c>
      <c r="AX30" s="53">
        <f t="shared" si="18"/>
        <v>0</v>
      </c>
      <c r="AY30" s="53">
        <f t="shared" si="18"/>
        <v>0</v>
      </c>
      <c r="AZ30" s="53">
        <f t="shared" si="18"/>
        <v>0</v>
      </c>
      <c r="BA30" s="53">
        <f t="shared" si="18"/>
        <v>0</v>
      </c>
      <c r="BB30" s="53">
        <f t="shared" si="18"/>
        <v>0</v>
      </c>
      <c r="BC30" s="53">
        <f t="shared" si="18"/>
        <v>0</v>
      </c>
      <c r="BD30" s="53">
        <f t="shared" si="18"/>
        <v>0</v>
      </c>
      <c r="BE30" s="53">
        <f t="shared" si="18"/>
        <v>0</v>
      </c>
      <c r="BF30" s="53">
        <f t="shared" si="18"/>
        <v>0</v>
      </c>
      <c r="BG30" s="53">
        <f t="shared" si="18"/>
        <v>0</v>
      </c>
      <c r="BH30" s="53">
        <f t="shared" si="18"/>
        <v>0</v>
      </c>
      <c r="BI30" s="53">
        <f t="shared" si="18"/>
        <v>0</v>
      </c>
      <c r="BJ30" s="53">
        <f t="shared" si="18"/>
        <v>0</v>
      </c>
      <c r="BK30" s="53">
        <f t="shared" si="18"/>
        <v>0</v>
      </c>
      <c r="BL30" s="53">
        <f t="shared" si="18"/>
        <v>0</v>
      </c>
      <c r="BM30" s="53">
        <f t="shared" si="18"/>
        <v>0</v>
      </c>
      <c r="BN30" s="53">
        <f t="shared" si="18"/>
        <v>0</v>
      </c>
      <c r="BO30" s="53">
        <f t="shared" si="18"/>
        <v>0</v>
      </c>
      <c r="BP30" s="53">
        <f t="shared" si="18"/>
        <v>0</v>
      </c>
      <c r="BQ30" s="53">
        <f t="shared" si="18"/>
        <v>0</v>
      </c>
      <c r="BR30" s="53">
        <f t="shared" si="18"/>
        <v>0</v>
      </c>
      <c r="BS30" s="53">
        <f t="shared" si="18"/>
        <v>0</v>
      </c>
      <c r="BT30" s="53">
        <f t="shared" si="18"/>
        <v>0</v>
      </c>
      <c r="BU30" s="53">
        <f t="shared" ref="BU30:DC30" si="19">IF(BU27=0,0,BU29*BU25*(BU26/BU27))</f>
        <v>0</v>
      </c>
      <c r="BV30" s="53">
        <f t="shared" si="19"/>
        <v>0</v>
      </c>
      <c r="BW30" s="53">
        <f t="shared" si="19"/>
        <v>0</v>
      </c>
      <c r="BX30" s="53">
        <f t="shared" si="19"/>
        <v>0</v>
      </c>
      <c r="BY30" s="53">
        <f t="shared" si="19"/>
        <v>0</v>
      </c>
      <c r="BZ30" s="53">
        <f t="shared" si="19"/>
        <v>0</v>
      </c>
      <c r="CA30" s="53">
        <f t="shared" si="19"/>
        <v>0</v>
      </c>
      <c r="CB30" s="53">
        <f t="shared" si="19"/>
        <v>0</v>
      </c>
      <c r="CC30" s="53">
        <f t="shared" si="19"/>
        <v>0</v>
      </c>
      <c r="CD30" s="53">
        <f t="shared" si="19"/>
        <v>0</v>
      </c>
      <c r="CE30" s="53">
        <f t="shared" si="19"/>
        <v>0</v>
      </c>
      <c r="CF30" s="53">
        <f t="shared" si="19"/>
        <v>0</v>
      </c>
      <c r="CG30" s="53">
        <f t="shared" si="19"/>
        <v>0</v>
      </c>
      <c r="CH30" s="53">
        <f t="shared" si="19"/>
        <v>0</v>
      </c>
      <c r="CI30" s="53">
        <f t="shared" si="19"/>
        <v>0</v>
      </c>
      <c r="CJ30" s="53">
        <f t="shared" si="19"/>
        <v>0</v>
      </c>
      <c r="CK30" s="53">
        <f t="shared" si="19"/>
        <v>0</v>
      </c>
      <c r="CL30" s="53">
        <f t="shared" si="19"/>
        <v>0</v>
      </c>
      <c r="CM30" s="53">
        <f t="shared" si="19"/>
        <v>0</v>
      </c>
      <c r="CN30" s="53">
        <f t="shared" si="19"/>
        <v>0</v>
      </c>
      <c r="CO30" s="53">
        <f t="shared" si="19"/>
        <v>0</v>
      </c>
      <c r="CP30" s="53">
        <f t="shared" si="19"/>
        <v>0</v>
      </c>
      <c r="CQ30" s="53">
        <f t="shared" si="19"/>
        <v>0</v>
      </c>
      <c r="CR30" s="53">
        <f t="shared" si="19"/>
        <v>0</v>
      </c>
      <c r="CS30" s="53">
        <f t="shared" si="19"/>
        <v>0</v>
      </c>
      <c r="CT30" s="53">
        <f t="shared" si="19"/>
        <v>0</v>
      </c>
      <c r="CU30" s="53">
        <f t="shared" si="19"/>
        <v>0</v>
      </c>
      <c r="CV30" s="53">
        <f t="shared" si="19"/>
        <v>0</v>
      </c>
      <c r="CW30" s="53">
        <f t="shared" si="19"/>
        <v>0</v>
      </c>
      <c r="CX30" s="53">
        <f t="shared" si="19"/>
        <v>0</v>
      </c>
      <c r="CY30" s="53">
        <f t="shared" si="19"/>
        <v>0</v>
      </c>
      <c r="CZ30" s="53">
        <f t="shared" si="19"/>
        <v>0</v>
      </c>
      <c r="DA30" s="53">
        <f t="shared" si="19"/>
        <v>0</v>
      </c>
      <c r="DB30" s="53">
        <f t="shared" si="19"/>
        <v>0</v>
      </c>
      <c r="DC30" s="53">
        <f t="shared" si="19"/>
        <v>0</v>
      </c>
    </row>
    <row r="31" spans="2:107" ht="15" customHeight="1" x14ac:dyDescent="0.35">
      <c r="B31" s="553"/>
      <c r="C31" s="43" t="s">
        <v>28</v>
      </c>
      <c r="D31" s="43"/>
      <c r="E31" s="46" t="s">
        <v>30</v>
      </c>
      <c r="F31" s="47"/>
      <c r="G31" s="50" t="str">
        <f>IF(COUNTA(H31:DC31)=0,"",IF(OR(LARGE(H31:DC31,1)&gt;24,SMALL(H31:DC31,1)&lt;0),"ERRO",""))</f>
        <v/>
      </c>
      <c r="H31" s="744">
        <f t="shared" ref="H31:H36" si="20">H11</f>
        <v>0</v>
      </c>
      <c r="I31" s="744">
        <f t="shared" ref="I31:BT31" si="21">I11</f>
        <v>0</v>
      </c>
      <c r="J31" s="744">
        <f t="shared" si="21"/>
        <v>0</v>
      </c>
      <c r="K31" s="744">
        <f t="shared" si="21"/>
        <v>0</v>
      </c>
      <c r="L31" s="744">
        <f t="shared" si="21"/>
        <v>0</v>
      </c>
      <c r="M31" s="744">
        <f t="shared" si="21"/>
        <v>0</v>
      </c>
      <c r="N31" s="744">
        <f t="shared" si="21"/>
        <v>0</v>
      </c>
      <c r="O31" s="744">
        <f t="shared" si="21"/>
        <v>0</v>
      </c>
      <c r="P31" s="744">
        <f t="shared" si="21"/>
        <v>0</v>
      </c>
      <c r="Q31" s="744">
        <f t="shared" si="21"/>
        <v>0</v>
      </c>
      <c r="R31" s="744">
        <f t="shared" si="21"/>
        <v>0</v>
      </c>
      <c r="S31" s="744">
        <f t="shared" si="21"/>
        <v>0</v>
      </c>
      <c r="T31" s="744">
        <f t="shared" si="21"/>
        <v>0</v>
      </c>
      <c r="U31" s="744">
        <f t="shared" si="21"/>
        <v>0</v>
      </c>
      <c r="V31" s="744">
        <f t="shared" si="21"/>
        <v>0</v>
      </c>
      <c r="W31" s="744">
        <f t="shared" si="21"/>
        <v>0</v>
      </c>
      <c r="X31" s="744">
        <f t="shared" si="21"/>
        <v>0</v>
      </c>
      <c r="Y31" s="744">
        <f t="shared" si="21"/>
        <v>0</v>
      </c>
      <c r="Z31" s="744">
        <f t="shared" si="21"/>
        <v>0</v>
      </c>
      <c r="AA31" s="744">
        <f t="shared" si="21"/>
        <v>0</v>
      </c>
      <c r="AB31" s="744">
        <f t="shared" si="21"/>
        <v>0</v>
      </c>
      <c r="AC31" s="744">
        <f t="shared" si="21"/>
        <v>0</v>
      </c>
      <c r="AD31" s="744">
        <f t="shared" si="21"/>
        <v>0</v>
      </c>
      <c r="AE31" s="744">
        <f t="shared" si="21"/>
        <v>0</v>
      </c>
      <c r="AF31" s="744">
        <f t="shared" si="21"/>
        <v>0</v>
      </c>
      <c r="AG31" s="744">
        <f t="shared" si="21"/>
        <v>0</v>
      </c>
      <c r="AH31" s="744">
        <f t="shared" si="21"/>
        <v>0</v>
      </c>
      <c r="AI31" s="744">
        <f t="shared" si="21"/>
        <v>0</v>
      </c>
      <c r="AJ31" s="744">
        <f t="shared" si="21"/>
        <v>0</v>
      </c>
      <c r="AK31" s="744">
        <f t="shared" si="21"/>
        <v>0</v>
      </c>
      <c r="AL31" s="744">
        <f t="shared" si="21"/>
        <v>0</v>
      </c>
      <c r="AM31" s="744">
        <f t="shared" si="21"/>
        <v>0</v>
      </c>
      <c r="AN31" s="744">
        <f t="shared" si="21"/>
        <v>0</v>
      </c>
      <c r="AO31" s="744">
        <f t="shared" si="21"/>
        <v>0</v>
      </c>
      <c r="AP31" s="744">
        <f t="shared" si="21"/>
        <v>0</v>
      </c>
      <c r="AQ31" s="744">
        <f t="shared" si="21"/>
        <v>0</v>
      </c>
      <c r="AR31" s="744">
        <f t="shared" si="21"/>
        <v>0</v>
      </c>
      <c r="AS31" s="744">
        <f t="shared" si="21"/>
        <v>0</v>
      </c>
      <c r="AT31" s="744">
        <f t="shared" si="21"/>
        <v>0</v>
      </c>
      <c r="AU31" s="744">
        <f t="shared" si="21"/>
        <v>0</v>
      </c>
      <c r="AV31" s="744">
        <f t="shared" si="21"/>
        <v>0</v>
      </c>
      <c r="AW31" s="744">
        <f t="shared" si="21"/>
        <v>0</v>
      </c>
      <c r="AX31" s="744">
        <f t="shared" si="21"/>
        <v>0</v>
      </c>
      <c r="AY31" s="744">
        <f t="shared" si="21"/>
        <v>0</v>
      </c>
      <c r="AZ31" s="744">
        <f t="shared" si="21"/>
        <v>0</v>
      </c>
      <c r="BA31" s="744">
        <f t="shared" si="21"/>
        <v>0</v>
      </c>
      <c r="BB31" s="744">
        <f t="shared" si="21"/>
        <v>0</v>
      </c>
      <c r="BC31" s="744">
        <f t="shared" si="21"/>
        <v>0</v>
      </c>
      <c r="BD31" s="744">
        <f t="shared" si="21"/>
        <v>0</v>
      </c>
      <c r="BE31" s="744">
        <f t="shared" si="21"/>
        <v>0</v>
      </c>
      <c r="BF31" s="744">
        <f t="shared" si="21"/>
        <v>0</v>
      </c>
      <c r="BG31" s="744">
        <f t="shared" si="21"/>
        <v>0</v>
      </c>
      <c r="BH31" s="744">
        <f t="shared" si="21"/>
        <v>0</v>
      </c>
      <c r="BI31" s="744">
        <f t="shared" si="21"/>
        <v>0</v>
      </c>
      <c r="BJ31" s="744">
        <f t="shared" si="21"/>
        <v>0</v>
      </c>
      <c r="BK31" s="744">
        <f t="shared" si="21"/>
        <v>0</v>
      </c>
      <c r="BL31" s="744">
        <f t="shared" si="21"/>
        <v>0</v>
      </c>
      <c r="BM31" s="744">
        <f t="shared" si="21"/>
        <v>0</v>
      </c>
      <c r="BN31" s="744">
        <f t="shared" si="21"/>
        <v>0</v>
      </c>
      <c r="BO31" s="744">
        <f t="shared" si="21"/>
        <v>0</v>
      </c>
      <c r="BP31" s="744">
        <f t="shared" si="21"/>
        <v>0</v>
      </c>
      <c r="BQ31" s="744">
        <f t="shared" si="21"/>
        <v>0</v>
      </c>
      <c r="BR31" s="744">
        <f t="shared" si="21"/>
        <v>0</v>
      </c>
      <c r="BS31" s="744">
        <f t="shared" si="21"/>
        <v>0</v>
      </c>
      <c r="BT31" s="744">
        <f t="shared" si="21"/>
        <v>0</v>
      </c>
      <c r="BU31" s="744">
        <f t="shared" ref="BU31:DC31" si="22">BU11</f>
        <v>0</v>
      </c>
      <c r="BV31" s="744">
        <f t="shared" si="22"/>
        <v>0</v>
      </c>
      <c r="BW31" s="744">
        <f t="shared" si="22"/>
        <v>0</v>
      </c>
      <c r="BX31" s="744">
        <f t="shared" si="22"/>
        <v>0</v>
      </c>
      <c r="BY31" s="744">
        <f t="shared" si="22"/>
        <v>0</v>
      </c>
      <c r="BZ31" s="744">
        <f t="shared" si="22"/>
        <v>0</v>
      </c>
      <c r="CA31" s="744">
        <f t="shared" si="22"/>
        <v>0</v>
      </c>
      <c r="CB31" s="744">
        <f t="shared" si="22"/>
        <v>0</v>
      </c>
      <c r="CC31" s="744">
        <f t="shared" si="22"/>
        <v>0</v>
      </c>
      <c r="CD31" s="744">
        <f t="shared" si="22"/>
        <v>0</v>
      </c>
      <c r="CE31" s="744">
        <f t="shared" si="22"/>
        <v>0</v>
      </c>
      <c r="CF31" s="744">
        <f t="shared" si="22"/>
        <v>0</v>
      </c>
      <c r="CG31" s="744">
        <f t="shared" si="22"/>
        <v>0</v>
      </c>
      <c r="CH31" s="744">
        <f t="shared" si="22"/>
        <v>0</v>
      </c>
      <c r="CI31" s="744">
        <f t="shared" si="22"/>
        <v>0</v>
      </c>
      <c r="CJ31" s="744">
        <f t="shared" si="22"/>
        <v>0</v>
      </c>
      <c r="CK31" s="744">
        <f t="shared" si="22"/>
        <v>0</v>
      </c>
      <c r="CL31" s="744">
        <f t="shared" si="22"/>
        <v>0</v>
      </c>
      <c r="CM31" s="744">
        <f t="shared" si="22"/>
        <v>0</v>
      </c>
      <c r="CN31" s="744">
        <f t="shared" si="22"/>
        <v>0</v>
      </c>
      <c r="CO31" s="744">
        <f t="shared" si="22"/>
        <v>0</v>
      </c>
      <c r="CP31" s="744">
        <f t="shared" si="22"/>
        <v>0</v>
      </c>
      <c r="CQ31" s="744">
        <f t="shared" si="22"/>
        <v>0</v>
      </c>
      <c r="CR31" s="744">
        <f t="shared" si="22"/>
        <v>0</v>
      </c>
      <c r="CS31" s="744">
        <f t="shared" si="22"/>
        <v>0</v>
      </c>
      <c r="CT31" s="744">
        <f t="shared" si="22"/>
        <v>0</v>
      </c>
      <c r="CU31" s="744">
        <f t="shared" si="22"/>
        <v>0</v>
      </c>
      <c r="CV31" s="744">
        <f t="shared" si="22"/>
        <v>0</v>
      </c>
      <c r="CW31" s="744">
        <f t="shared" si="22"/>
        <v>0</v>
      </c>
      <c r="CX31" s="744">
        <f t="shared" si="22"/>
        <v>0</v>
      </c>
      <c r="CY31" s="744">
        <f t="shared" si="22"/>
        <v>0</v>
      </c>
      <c r="CZ31" s="744">
        <f t="shared" si="22"/>
        <v>0</v>
      </c>
      <c r="DA31" s="744">
        <f t="shared" si="22"/>
        <v>0</v>
      </c>
      <c r="DB31" s="744">
        <f t="shared" si="22"/>
        <v>0</v>
      </c>
      <c r="DC31" s="744">
        <f t="shared" si="22"/>
        <v>0</v>
      </c>
    </row>
    <row r="32" spans="2:107" ht="15" customHeight="1" x14ac:dyDescent="0.35">
      <c r="B32" s="641"/>
      <c r="C32" s="52" t="s">
        <v>29</v>
      </c>
      <c r="D32" s="52"/>
      <c r="E32" s="478" t="s">
        <v>31</v>
      </c>
      <c r="F32" s="47"/>
      <c r="G32" s="50" t="str">
        <f>IF(COUNTA(H32:DC32)=0,"",IF(OR(LARGE(H32:DC32,1)&gt;365,SMALL(H32:DC32,1)&lt;0),"ERRO",""))</f>
        <v/>
      </c>
      <c r="H32" s="53">
        <f t="shared" si="20"/>
        <v>0</v>
      </c>
      <c r="I32" s="53">
        <f t="shared" ref="I32:BT32" si="23">I12</f>
        <v>0</v>
      </c>
      <c r="J32" s="53">
        <f t="shared" si="23"/>
        <v>0</v>
      </c>
      <c r="K32" s="53">
        <f t="shared" si="23"/>
        <v>0</v>
      </c>
      <c r="L32" s="53">
        <f t="shared" si="23"/>
        <v>0</v>
      </c>
      <c r="M32" s="53">
        <f t="shared" si="23"/>
        <v>0</v>
      </c>
      <c r="N32" s="53">
        <f t="shared" si="23"/>
        <v>0</v>
      </c>
      <c r="O32" s="53">
        <f t="shared" si="23"/>
        <v>0</v>
      </c>
      <c r="P32" s="53">
        <f t="shared" si="23"/>
        <v>0</v>
      </c>
      <c r="Q32" s="53">
        <f t="shared" si="23"/>
        <v>0</v>
      </c>
      <c r="R32" s="53">
        <f t="shared" si="23"/>
        <v>0</v>
      </c>
      <c r="S32" s="53">
        <f t="shared" si="23"/>
        <v>0</v>
      </c>
      <c r="T32" s="53">
        <f t="shared" si="23"/>
        <v>0</v>
      </c>
      <c r="U32" s="53">
        <f t="shared" si="23"/>
        <v>0</v>
      </c>
      <c r="V32" s="53">
        <f t="shared" si="23"/>
        <v>0</v>
      </c>
      <c r="W32" s="53">
        <f t="shared" si="23"/>
        <v>0</v>
      </c>
      <c r="X32" s="53">
        <f t="shared" si="23"/>
        <v>0</v>
      </c>
      <c r="Y32" s="53">
        <f t="shared" si="23"/>
        <v>0</v>
      </c>
      <c r="Z32" s="53">
        <f t="shared" si="23"/>
        <v>0</v>
      </c>
      <c r="AA32" s="53">
        <f t="shared" si="23"/>
        <v>0</v>
      </c>
      <c r="AB32" s="53">
        <f t="shared" si="23"/>
        <v>0</v>
      </c>
      <c r="AC32" s="53">
        <f t="shared" si="23"/>
        <v>0</v>
      </c>
      <c r="AD32" s="53">
        <f t="shared" si="23"/>
        <v>0</v>
      </c>
      <c r="AE32" s="53">
        <f t="shared" si="23"/>
        <v>0</v>
      </c>
      <c r="AF32" s="53">
        <f t="shared" si="23"/>
        <v>0</v>
      </c>
      <c r="AG32" s="53">
        <f t="shared" si="23"/>
        <v>0</v>
      </c>
      <c r="AH32" s="53">
        <f t="shared" si="23"/>
        <v>0</v>
      </c>
      <c r="AI32" s="53">
        <f t="shared" si="23"/>
        <v>0</v>
      </c>
      <c r="AJ32" s="53">
        <f t="shared" si="23"/>
        <v>0</v>
      </c>
      <c r="AK32" s="53">
        <f t="shared" si="23"/>
        <v>0</v>
      </c>
      <c r="AL32" s="53">
        <f t="shared" si="23"/>
        <v>0</v>
      </c>
      <c r="AM32" s="53">
        <f t="shared" si="23"/>
        <v>0</v>
      </c>
      <c r="AN32" s="53">
        <f t="shared" si="23"/>
        <v>0</v>
      </c>
      <c r="AO32" s="53">
        <f t="shared" si="23"/>
        <v>0</v>
      </c>
      <c r="AP32" s="53">
        <f t="shared" si="23"/>
        <v>0</v>
      </c>
      <c r="AQ32" s="53">
        <f t="shared" si="23"/>
        <v>0</v>
      </c>
      <c r="AR32" s="53">
        <f t="shared" si="23"/>
        <v>0</v>
      </c>
      <c r="AS32" s="53">
        <f t="shared" si="23"/>
        <v>0</v>
      </c>
      <c r="AT32" s="53">
        <f t="shared" si="23"/>
        <v>0</v>
      </c>
      <c r="AU32" s="53">
        <f t="shared" si="23"/>
        <v>0</v>
      </c>
      <c r="AV32" s="53">
        <f t="shared" si="23"/>
        <v>0</v>
      </c>
      <c r="AW32" s="53">
        <f t="shared" si="23"/>
        <v>0</v>
      </c>
      <c r="AX32" s="53">
        <f t="shared" si="23"/>
        <v>0</v>
      </c>
      <c r="AY32" s="53">
        <f t="shared" si="23"/>
        <v>0</v>
      </c>
      <c r="AZ32" s="53">
        <f t="shared" si="23"/>
        <v>0</v>
      </c>
      <c r="BA32" s="53">
        <f t="shared" si="23"/>
        <v>0</v>
      </c>
      <c r="BB32" s="53">
        <f t="shared" si="23"/>
        <v>0</v>
      </c>
      <c r="BC32" s="53">
        <f t="shared" si="23"/>
        <v>0</v>
      </c>
      <c r="BD32" s="53">
        <f t="shared" si="23"/>
        <v>0</v>
      </c>
      <c r="BE32" s="53">
        <f t="shared" si="23"/>
        <v>0</v>
      </c>
      <c r="BF32" s="53">
        <f t="shared" si="23"/>
        <v>0</v>
      </c>
      <c r="BG32" s="53">
        <f t="shared" si="23"/>
        <v>0</v>
      </c>
      <c r="BH32" s="53">
        <f t="shared" si="23"/>
        <v>0</v>
      </c>
      <c r="BI32" s="53">
        <f t="shared" si="23"/>
        <v>0</v>
      </c>
      <c r="BJ32" s="53">
        <f t="shared" si="23"/>
        <v>0</v>
      </c>
      <c r="BK32" s="53">
        <f t="shared" si="23"/>
        <v>0</v>
      </c>
      <c r="BL32" s="53">
        <f t="shared" si="23"/>
        <v>0</v>
      </c>
      <c r="BM32" s="53">
        <f t="shared" si="23"/>
        <v>0</v>
      </c>
      <c r="BN32" s="53">
        <f t="shared" si="23"/>
        <v>0</v>
      </c>
      <c r="BO32" s="53">
        <f t="shared" si="23"/>
        <v>0</v>
      </c>
      <c r="BP32" s="53">
        <f t="shared" si="23"/>
        <v>0</v>
      </c>
      <c r="BQ32" s="53">
        <f t="shared" si="23"/>
        <v>0</v>
      </c>
      <c r="BR32" s="53">
        <f t="shared" si="23"/>
        <v>0</v>
      </c>
      <c r="BS32" s="53">
        <f t="shared" si="23"/>
        <v>0</v>
      </c>
      <c r="BT32" s="53">
        <f t="shared" si="23"/>
        <v>0</v>
      </c>
      <c r="BU32" s="53">
        <f t="shared" ref="BU32:DC32" si="24">BU12</f>
        <v>0</v>
      </c>
      <c r="BV32" s="53">
        <f t="shared" si="24"/>
        <v>0</v>
      </c>
      <c r="BW32" s="53">
        <f t="shared" si="24"/>
        <v>0</v>
      </c>
      <c r="BX32" s="53">
        <f t="shared" si="24"/>
        <v>0</v>
      </c>
      <c r="BY32" s="53">
        <f t="shared" si="24"/>
        <v>0</v>
      </c>
      <c r="BZ32" s="53">
        <f t="shared" si="24"/>
        <v>0</v>
      </c>
      <c r="CA32" s="53">
        <f t="shared" si="24"/>
        <v>0</v>
      </c>
      <c r="CB32" s="53">
        <f t="shared" si="24"/>
        <v>0</v>
      </c>
      <c r="CC32" s="53">
        <f t="shared" si="24"/>
        <v>0</v>
      </c>
      <c r="CD32" s="53">
        <f t="shared" si="24"/>
        <v>0</v>
      </c>
      <c r="CE32" s="53">
        <f t="shared" si="24"/>
        <v>0</v>
      </c>
      <c r="CF32" s="53">
        <f t="shared" si="24"/>
        <v>0</v>
      </c>
      <c r="CG32" s="53">
        <f t="shared" si="24"/>
        <v>0</v>
      </c>
      <c r="CH32" s="53">
        <f t="shared" si="24"/>
        <v>0</v>
      </c>
      <c r="CI32" s="53">
        <f t="shared" si="24"/>
        <v>0</v>
      </c>
      <c r="CJ32" s="53">
        <f t="shared" si="24"/>
        <v>0</v>
      </c>
      <c r="CK32" s="53">
        <f t="shared" si="24"/>
        <v>0</v>
      </c>
      <c r="CL32" s="53">
        <f t="shared" si="24"/>
        <v>0</v>
      </c>
      <c r="CM32" s="53">
        <f t="shared" si="24"/>
        <v>0</v>
      </c>
      <c r="CN32" s="53">
        <f t="shared" si="24"/>
        <v>0</v>
      </c>
      <c r="CO32" s="53">
        <f t="shared" si="24"/>
        <v>0</v>
      </c>
      <c r="CP32" s="53">
        <f t="shared" si="24"/>
        <v>0</v>
      </c>
      <c r="CQ32" s="53">
        <f t="shared" si="24"/>
        <v>0</v>
      </c>
      <c r="CR32" s="53">
        <f t="shared" si="24"/>
        <v>0</v>
      </c>
      <c r="CS32" s="53">
        <f t="shared" si="24"/>
        <v>0</v>
      </c>
      <c r="CT32" s="53">
        <f t="shared" si="24"/>
        <v>0</v>
      </c>
      <c r="CU32" s="53">
        <f t="shared" si="24"/>
        <v>0</v>
      </c>
      <c r="CV32" s="53">
        <f t="shared" si="24"/>
        <v>0</v>
      </c>
      <c r="CW32" s="53">
        <f t="shared" si="24"/>
        <v>0</v>
      </c>
      <c r="CX32" s="53">
        <f t="shared" si="24"/>
        <v>0</v>
      </c>
      <c r="CY32" s="53">
        <f t="shared" si="24"/>
        <v>0</v>
      </c>
      <c r="CZ32" s="53">
        <f t="shared" si="24"/>
        <v>0</v>
      </c>
      <c r="DA32" s="53">
        <f t="shared" si="24"/>
        <v>0</v>
      </c>
      <c r="DB32" s="53">
        <f t="shared" si="24"/>
        <v>0</v>
      </c>
      <c r="DC32" s="53">
        <f t="shared" si="24"/>
        <v>0</v>
      </c>
    </row>
    <row r="33" spans="2:107" ht="15" customHeight="1" x14ac:dyDescent="0.35">
      <c r="B33" s="554">
        <v>17</v>
      </c>
      <c r="C33" s="43" t="s">
        <v>21</v>
      </c>
      <c r="D33" s="43"/>
      <c r="E33" s="46" t="s">
        <v>23</v>
      </c>
      <c r="F33" s="47" t="s">
        <v>396</v>
      </c>
      <c r="G33" s="50" t="str">
        <f>IF(OR(LARGE(H33:DC33,1)&gt;8760,SMALL(H33:DC33,1)&lt;0),"ERRO","")</f>
        <v/>
      </c>
      <c r="H33" s="53">
        <f t="shared" si="20"/>
        <v>0</v>
      </c>
      <c r="I33" s="53">
        <f t="shared" ref="I33:BT33" si="25">I13</f>
        <v>0</v>
      </c>
      <c r="J33" s="53">
        <f t="shared" si="25"/>
        <v>0</v>
      </c>
      <c r="K33" s="53">
        <f t="shared" si="25"/>
        <v>0</v>
      </c>
      <c r="L33" s="53">
        <f t="shared" si="25"/>
        <v>0</v>
      </c>
      <c r="M33" s="53">
        <f t="shared" si="25"/>
        <v>0</v>
      </c>
      <c r="N33" s="53">
        <f t="shared" si="25"/>
        <v>0</v>
      </c>
      <c r="O33" s="53">
        <f t="shared" si="25"/>
        <v>0</v>
      </c>
      <c r="P33" s="53">
        <f t="shared" si="25"/>
        <v>0</v>
      </c>
      <c r="Q33" s="53">
        <f t="shared" si="25"/>
        <v>0</v>
      </c>
      <c r="R33" s="53">
        <f t="shared" si="25"/>
        <v>0</v>
      </c>
      <c r="S33" s="53">
        <f t="shared" si="25"/>
        <v>0</v>
      </c>
      <c r="T33" s="53">
        <f t="shared" si="25"/>
        <v>0</v>
      </c>
      <c r="U33" s="53">
        <f t="shared" si="25"/>
        <v>0</v>
      </c>
      <c r="V33" s="53">
        <f t="shared" si="25"/>
        <v>0</v>
      </c>
      <c r="W33" s="53">
        <f t="shared" si="25"/>
        <v>0</v>
      </c>
      <c r="X33" s="53">
        <f t="shared" si="25"/>
        <v>0</v>
      </c>
      <c r="Y33" s="53">
        <f t="shared" si="25"/>
        <v>0</v>
      </c>
      <c r="Z33" s="53">
        <f t="shared" si="25"/>
        <v>0</v>
      </c>
      <c r="AA33" s="53">
        <f t="shared" si="25"/>
        <v>0</v>
      </c>
      <c r="AB33" s="53">
        <f t="shared" si="25"/>
        <v>0</v>
      </c>
      <c r="AC33" s="53">
        <f t="shared" si="25"/>
        <v>0</v>
      </c>
      <c r="AD33" s="53">
        <f t="shared" si="25"/>
        <v>0</v>
      </c>
      <c r="AE33" s="53">
        <f t="shared" si="25"/>
        <v>0</v>
      </c>
      <c r="AF33" s="53">
        <f t="shared" si="25"/>
        <v>0</v>
      </c>
      <c r="AG33" s="53">
        <f t="shared" si="25"/>
        <v>0</v>
      </c>
      <c r="AH33" s="53">
        <f t="shared" si="25"/>
        <v>0</v>
      </c>
      <c r="AI33" s="53">
        <f t="shared" si="25"/>
        <v>0</v>
      </c>
      <c r="AJ33" s="53">
        <f t="shared" si="25"/>
        <v>0</v>
      </c>
      <c r="AK33" s="53">
        <f t="shared" si="25"/>
        <v>0</v>
      </c>
      <c r="AL33" s="53">
        <f t="shared" si="25"/>
        <v>0</v>
      </c>
      <c r="AM33" s="53">
        <f t="shared" si="25"/>
        <v>0</v>
      </c>
      <c r="AN33" s="53">
        <f t="shared" si="25"/>
        <v>0</v>
      </c>
      <c r="AO33" s="53">
        <f t="shared" si="25"/>
        <v>0</v>
      </c>
      <c r="AP33" s="53">
        <f t="shared" si="25"/>
        <v>0</v>
      </c>
      <c r="AQ33" s="53">
        <f t="shared" si="25"/>
        <v>0</v>
      </c>
      <c r="AR33" s="53">
        <f t="shared" si="25"/>
        <v>0</v>
      </c>
      <c r="AS33" s="53">
        <f t="shared" si="25"/>
        <v>0</v>
      </c>
      <c r="AT33" s="53">
        <f t="shared" si="25"/>
        <v>0</v>
      </c>
      <c r="AU33" s="53">
        <f t="shared" si="25"/>
        <v>0</v>
      </c>
      <c r="AV33" s="53">
        <f t="shared" si="25"/>
        <v>0</v>
      </c>
      <c r="AW33" s="53">
        <f t="shared" si="25"/>
        <v>0</v>
      </c>
      <c r="AX33" s="53">
        <f t="shared" si="25"/>
        <v>0</v>
      </c>
      <c r="AY33" s="53">
        <f t="shared" si="25"/>
        <v>0</v>
      </c>
      <c r="AZ33" s="53">
        <f t="shared" si="25"/>
        <v>0</v>
      </c>
      <c r="BA33" s="53">
        <f t="shared" si="25"/>
        <v>0</v>
      </c>
      <c r="BB33" s="53">
        <f t="shared" si="25"/>
        <v>0</v>
      </c>
      <c r="BC33" s="53">
        <f t="shared" si="25"/>
        <v>0</v>
      </c>
      <c r="BD33" s="53">
        <f t="shared" si="25"/>
        <v>0</v>
      </c>
      <c r="BE33" s="53">
        <f t="shared" si="25"/>
        <v>0</v>
      </c>
      <c r="BF33" s="53">
        <f t="shared" si="25"/>
        <v>0</v>
      </c>
      <c r="BG33" s="53">
        <f t="shared" si="25"/>
        <v>0</v>
      </c>
      <c r="BH33" s="53">
        <f t="shared" si="25"/>
        <v>0</v>
      </c>
      <c r="BI33" s="53">
        <f t="shared" si="25"/>
        <v>0</v>
      </c>
      <c r="BJ33" s="53">
        <f t="shared" si="25"/>
        <v>0</v>
      </c>
      <c r="BK33" s="53">
        <f t="shared" si="25"/>
        <v>0</v>
      </c>
      <c r="BL33" s="53">
        <f t="shared" si="25"/>
        <v>0</v>
      </c>
      <c r="BM33" s="53">
        <f t="shared" si="25"/>
        <v>0</v>
      </c>
      <c r="BN33" s="53">
        <f t="shared" si="25"/>
        <v>0</v>
      </c>
      <c r="BO33" s="53">
        <f t="shared" si="25"/>
        <v>0</v>
      </c>
      <c r="BP33" s="53">
        <f t="shared" si="25"/>
        <v>0</v>
      </c>
      <c r="BQ33" s="53">
        <f t="shared" si="25"/>
        <v>0</v>
      </c>
      <c r="BR33" s="53">
        <f t="shared" si="25"/>
        <v>0</v>
      </c>
      <c r="BS33" s="53">
        <f t="shared" si="25"/>
        <v>0</v>
      </c>
      <c r="BT33" s="53">
        <f t="shared" si="25"/>
        <v>0</v>
      </c>
      <c r="BU33" s="53">
        <f t="shared" ref="BU33:DC33" si="26">BU13</f>
        <v>0</v>
      </c>
      <c r="BV33" s="53">
        <f t="shared" si="26"/>
        <v>0</v>
      </c>
      <c r="BW33" s="53">
        <f t="shared" si="26"/>
        <v>0</v>
      </c>
      <c r="BX33" s="53">
        <f t="shared" si="26"/>
        <v>0</v>
      </c>
      <c r="BY33" s="53">
        <f t="shared" si="26"/>
        <v>0</v>
      </c>
      <c r="BZ33" s="53">
        <f t="shared" si="26"/>
        <v>0</v>
      </c>
      <c r="CA33" s="53">
        <f t="shared" si="26"/>
        <v>0</v>
      </c>
      <c r="CB33" s="53">
        <f t="shared" si="26"/>
        <v>0</v>
      </c>
      <c r="CC33" s="53">
        <f t="shared" si="26"/>
        <v>0</v>
      </c>
      <c r="CD33" s="53">
        <f t="shared" si="26"/>
        <v>0</v>
      </c>
      <c r="CE33" s="53">
        <f t="shared" si="26"/>
        <v>0</v>
      </c>
      <c r="CF33" s="53">
        <f t="shared" si="26"/>
        <v>0</v>
      </c>
      <c r="CG33" s="53">
        <f t="shared" si="26"/>
        <v>0</v>
      </c>
      <c r="CH33" s="53">
        <f t="shared" si="26"/>
        <v>0</v>
      </c>
      <c r="CI33" s="53">
        <f t="shared" si="26"/>
        <v>0</v>
      </c>
      <c r="CJ33" s="53">
        <f t="shared" si="26"/>
        <v>0</v>
      </c>
      <c r="CK33" s="53">
        <f t="shared" si="26"/>
        <v>0</v>
      </c>
      <c r="CL33" s="53">
        <f t="shared" si="26"/>
        <v>0</v>
      </c>
      <c r="CM33" s="53">
        <f t="shared" si="26"/>
        <v>0</v>
      </c>
      <c r="CN33" s="53">
        <f t="shared" si="26"/>
        <v>0</v>
      </c>
      <c r="CO33" s="53">
        <f t="shared" si="26"/>
        <v>0</v>
      </c>
      <c r="CP33" s="53">
        <f t="shared" si="26"/>
        <v>0</v>
      </c>
      <c r="CQ33" s="53">
        <f t="shared" si="26"/>
        <v>0</v>
      </c>
      <c r="CR33" s="53">
        <f t="shared" si="26"/>
        <v>0</v>
      </c>
      <c r="CS33" s="53">
        <f t="shared" si="26"/>
        <v>0</v>
      </c>
      <c r="CT33" s="53">
        <f t="shared" si="26"/>
        <v>0</v>
      </c>
      <c r="CU33" s="53">
        <f t="shared" si="26"/>
        <v>0</v>
      </c>
      <c r="CV33" s="53">
        <f t="shared" si="26"/>
        <v>0</v>
      </c>
      <c r="CW33" s="53">
        <f t="shared" si="26"/>
        <v>0</v>
      </c>
      <c r="CX33" s="53">
        <f t="shared" si="26"/>
        <v>0</v>
      </c>
      <c r="CY33" s="53">
        <f t="shared" si="26"/>
        <v>0</v>
      </c>
      <c r="CZ33" s="53">
        <f t="shared" si="26"/>
        <v>0</v>
      </c>
      <c r="DA33" s="53">
        <f t="shared" si="26"/>
        <v>0</v>
      </c>
      <c r="DB33" s="53">
        <f t="shared" si="26"/>
        <v>0</v>
      </c>
      <c r="DC33" s="53">
        <f t="shared" si="26"/>
        <v>0</v>
      </c>
    </row>
    <row r="34" spans="2:107" ht="15" customHeight="1" x14ac:dyDescent="0.35">
      <c r="B34" s="553"/>
      <c r="C34" s="43" t="s">
        <v>503</v>
      </c>
      <c r="D34" s="43"/>
      <c r="E34" s="46" t="s">
        <v>30</v>
      </c>
      <c r="F34" s="47" t="s">
        <v>593</v>
      </c>
      <c r="G34" s="50" t="s">
        <v>1700</v>
      </c>
      <c r="H34" s="744">
        <f t="shared" si="20"/>
        <v>0</v>
      </c>
      <c r="I34" s="744">
        <f t="shared" ref="I34:BT34" si="27">I14</f>
        <v>0</v>
      </c>
      <c r="J34" s="744">
        <f t="shared" si="27"/>
        <v>0</v>
      </c>
      <c r="K34" s="744">
        <f t="shared" si="27"/>
        <v>0</v>
      </c>
      <c r="L34" s="744">
        <f t="shared" si="27"/>
        <v>0</v>
      </c>
      <c r="M34" s="744">
        <f t="shared" si="27"/>
        <v>0</v>
      </c>
      <c r="N34" s="744">
        <f t="shared" si="27"/>
        <v>0</v>
      </c>
      <c r="O34" s="744">
        <f t="shared" si="27"/>
        <v>0</v>
      </c>
      <c r="P34" s="744">
        <f t="shared" si="27"/>
        <v>0</v>
      </c>
      <c r="Q34" s="744">
        <f t="shared" si="27"/>
        <v>0</v>
      </c>
      <c r="R34" s="744">
        <f t="shared" si="27"/>
        <v>0</v>
      </c>
      <c r="S34" s="744">
        <f t="shared" si="27"/>
        <v>0</v>
      </c>
      <c r="T34" s="744">
        <f t="shared" si="27"/>
        <v>0</v>
      </c>
      <c r="U34" s="744">
        <f t="shared" si="27"/>
        <v>0</v>
      </c>
      <c r="V34" s="744">
        <f t="shared" si="27"/>
        <v>0</v>
      </c>
      <c r="W34" s="744">
        <f t="shared" si="27"/>
        <v>0</v>
      </c>
      <c r="X34" s="744">
        <f t="shared" si="27"/>
        <v>0</v>
      </c>
      <c r="Y34" s="744">
        <f t="shared" si="27"/>
        <v>0</v>
      </c>
      <c r="Z34" s="744">
        <f t="shared" si="27"/>
        <v>0</v>
      </c>
      <c r="AA34" s="744">
        <f t="shared" si="27"/>
        <v>0</v>
      </c>
      <c r="AB34" s="744">
        <f t="shared" si="27"/>
        <v>0</v>
      </c>
      <c r="AC34" s="744">
        <f t="shared" si="27"/>
        <v>0</v>
      </c>
      <c r="AD34" s="744">
        <f t="shared" si="27"/>
        <v>0</v>
      </c>
      <c r="AE34" s="744">
        <f t="shared" si="27"/>
        <v>0</v>
      </c>
      <c r="AF34" s="744">
        <f t="shared" si="27"/>
        <v>0</v>
      </c>
      <c r="AG34" s="744">
        <f t="shared" si="27"/>
        <v>0</v>
      </c>
      <c r="AH34" s="744">
        <f t="shared" si="27"/>
        <v>0</v>
      </c>
      <c r="AI34" s="744">
        <f t="shared" si="27"/>
        <v>0</v>
      </c>
      <c r="AJ34" s="744">
        <f t="shared" si="27"/>
        <v>0</v>
      </c>
      <c r="AK34" s="744">
        <f t="shared" si="27"/>
        <v>0</v>
      </c>
      <c r="AL34" s="744">
        <f t="shared" si="27"/>
        <v>0</v>
      </c>
      <c r="AM34" s="744">
        <f t="shared" si="27"/>
        <v>0</v>
      </c>
      <c r="AN34" s="744">
        <f t="shared" si="27"/>
        <v>0</v>
      </c>
      <c r="AO34" s="744">
        <f t="shared" si="27"/>
        <v>0</v>
      </c>
      <c r="AP34" s="744">
        <f t="shared" si="27"/>
        <v>0</v>
      </c>
      <c r="AQ34" s="744">
        <f t="shared" si="27"/>
        <v>0</v>
      </c>
      <c r="AR34" s="744">
        <f t="shared" si="27"/>
        <v>0</v>
      </c>
      <c r="AS34" s="744">
        <f t="shared" si="27"/>
        <v>0</v>
      </c>
      <c r="AT34" s="744">
        <f t="shared" si="27"/>
        <v>0</v>
      </c>
      <c r="AU34" s="744">
        <f t="shared" si="27"/>
        <v>0</v>
      </c>
      <c r="AV34" s="744">
        <f t="shared" si="27"/>
        <v>0</v>
      </c>
      <c r="AW34" s="744">
        <f t="shared" si="27"/>
        <v>0</v>
      </c>
      <c r="AX34" s="744">
        <f t="shared" si="27"/>
        <v>0</v>
      </c>
      <c r="AY34" s="744">
        <f t="shared" si="27"/>
        <v>0</v>
      </c>
      <c r="AZ34" s="744">
        <f t="shared" si="27"/>
        <v>0</v>
      </c>
      <c r="BA34" s="744">
        <f t="shared" si="27"/>
        <v>0</v>
      </c>
      <c r="BB34" s="744">
        <f t="shared" si="27"/>
        <v>0</v>
      </c>
      <c r="BC34" s="744">
        <f t="shared" si="27"/>
        <v>0</v>
      </c>
      <c r="BD34" s="744">
        <f t="shared" si="27"/>
        <v>0</v>
      </c>
      <c r="BE34" s="744">
        <f t="shared" si="27"/>
        <v>0</v>
      </c>
      <c r="BF34" s="744">
        <f t="shared" si="27"/>
        <v>0</v>
      </c>
      <c r="BG34" s="744">
        <f t="shared" si="27"/>
        <v>0</v>
      </c>
      <c r="BH34" s="744">
        <f t="shared" si="27"/>
        <v>0</v>
      </c>
      <c r="BI34" s="744">
        <f t="shared" si="27"/>
        <v>0</v>
      </c>
      <c r="BJ34" s="744">
        <f t="shared" si="27"/>
        <v>0</v>
      </c>
      <c r="BK34" s="744">
        <f t="shared" si="27"/>
        <v>0</v>
      </c>
      <c r="BL34" s="744">
        <f t="shared" si="27"/>
        <v>0</v>
      </c>
      <c r="BM34" s="744">
        <f t="shared" si="27"/>
        <v>0</v>
      </c>
      <c r="BN34" s="744">
        <f t="shared" si="27"/>
        <v>0</v>
      </c>
      <c r="BO34" s="744">
        <f t="shared" si="27"/>
        <v>0</v>
      </c>
      <c r="BP34" s="744">
        <f t="shared" si="27"/>
        <v>0</v>
      </c>
      <c r="BQ34" s="744">
        <f t="shared" si="27"/>
        <v>0</v>
      </c>
      <c r="BR34" s="744">
        <f t="shared" si="27"/>
        <v>0</v>
      </c>
      <c r="BS34" s="744">
        <f t="shared" si="27"/>
        <v>0</v>
      </c>
      <c r="BT34" s="744">
        <f t="shared" si="27"/>
        <v>0</v>
      </c>
      <c r="BU34" s="744">
        <f t="shared" ref="BU34:DC34" si="28">BU14</f>
        <v>0</v>
      </c>
      <c r="BV34" s="744">
        <f t="shared" si="28"/>
        <v>0</v>
      </c>
      <c r="BW34" s="744">
        <f t="shared" si="28"/>
        <v>0</v>
      </c>
      <c r="BX34" s="744">
        <f t="shared" si="28"/>
        <v>0</v>
      </c>
      <c r="BY34" s="744">
        <f t="shared" si="28"/>
        <v>0</v>
      </c>
      <c r="BZ34" s="744">
        <f t="shared" si="28"/>
        <v>0</v>
      </c>
      <c r="CA34" s="744">
        <f t="shared" si="28"/>
        <v>0</v>
      </c>
      <c r="CB34" s="744">
        <f t="shared" si="28"/>
        <v>0</v>
      </c>
      <c r="CC34" s="744">
        <f t="shared" si="28"/>
        <v>0</v>
      </c>
      <c r="CD34" s="744">
        <f t="shared" si="28"/>
        <v>0</v>
      </c>
      <c r="CE34" s="744">
        <f t="shared" si="28"/>
        <v>0</v>
      </c>
      <c r="CF34" s="744">
        <f t="shared" si="28"/>
        <v>0</v>
      </c>
      <c r="CG34" s="744">
        <f t="shared" si="28"/>
        <v>0</v>
      </c>
      <c r="CH34" s="744">
        <f t="shared" si="28"/>
        <v>0</v>
      </c>
      <c r="CI34" s="744">
        <f t="shared" si="28"/>
        <v>0</v>
      </c>
      <c r="CJ34" s="744">
        <f t="shared" si="28"/>
        <v>0</v>
      </c>
      <c r="CK34" s="744">
        <f t="shared" si="28"/>
        <v>0</v>
      </c>
      <c r="CL34" s="744">
        <f t="shared" si="28"/>
        <v>0</v>
      </c>
      <c r="CM34" s="744">
        <f t="shared" si="28"/>
        <v>0</v>
      </c>
      <c r="CN34" s="744">
        <f t="shared" si="28"/>
        <v>0</v>
      </c>
      <c r="CO34" s="744">
        <f t="shared" si="28"/>
        <v>0</v>
      </c>
      <c r="CP34" s="744">
        <f t="shared" si="28"/>
        <v>0</v>
      </c>
      <c r="CQ34" s="744">
        <f t="shared" si="28"/>
        <v>0</v>
      </c>
      <c r="CR34" s="744">
        <f t="shared" si="28"/>
        <v>0</v>
      </c>
      <c r="CS34" s="744">
        <f t="shared" si="28"/>
        <v>0</v>
      </c>
      <c r="CT34" s="744">
        <f t="shared" si="28"/>
        <v>0</v>
      </c>
      <c r="CU34" s="744">
        <f t="shared" si="28"/>
        <v>0</v>
      </c>
      <c r="CV34" s="744">
        <f t="shared" si="28"/>
        <v>0</v>
      </c>
      <c r="CW34" s="744">
        <f t="shared" si="28"/>
        <v>0</v>
      </c>
      <c r="CX34" s="744">
        <f t="shared" si="28"/>
        <v>0</v>
      </c>
      <c r="CY34" s="744">
        <f t="shared" si="28"/>
        <v>0</v>
      </c>
      <c r="CZ34" s="744">
        <f t="shared" si="28"/>
        <v>0</v>
      </c>
      <c r="DA34" s="744">
        <f t="shared" si="28"/>
        <v>0</v>
      </c>
      <c r="DB34" s="744">
        <f t="shared" si="28"/>
        <v>0</v>
      </c>
      <c r="DC34" s="744">
        <f t="shared" si="28"/>
        <v>0</v>
      </c>
    </row>
    <row r="35" spans="2:107" ht="15" customHeight="1" x14ac:dyDescent="0.35">
      <c r="B35" s="641"/>
      <c r="C35" s="43" t="s">
        <v>504</v>
      </c>
      <c r="D35" s="43"/>
      <c r="E35" s="44" t="s">
        <v>501</v>
      </c>
      <c r="F35" s="47" t="s">
        <v>594</v>
      </c>
      <c r="G35" s="50" t="s">
        <v>1701</v>
      </c>
      <c r="H35" s="581">
        <f t="shared" si="20"/>
        <v>0</v>
      </c>
      <c r="I35" s="581">
        <f t="shared" ref="I35:BT35" si="29">I15</f>
        <v>0</v>
      </c>
      <c r="J35" s="581">
        <f t="shared" si="29"/>
        <v>0</v>
      </c>
      <c r="K35" s="581">
        <f t="shared" si="29"/>
        <v>0</v>
      </c>
      <c r="L35" s="581">
        <f t="shared" si="29"/>
        <v>0</v>
      </c>
      <c r="M35" s="581">
        <f t="shared" si="29"/>
        <v>0</v>
      </c>
      <c r="N35" s="581">
        <f t="shared" si="29"/>
        <v>0</v>
      </c>
      <c r="O35" s="581">
        <f t="shared" si="29"/>
        <v>0</v>
      </c>
      <c r="P35" s="581">
        <f t="shared" si="29"/>
        <v>0</v>
      </c>
      <c r="Q35" s="581">
        <f t="shared" si="29"/>
        <v>0</v>
      </c>
      <c r="R35" s="581">
        <f t="shared" si="29"/>
        <v>0</v>
      </c>
      <c r="S35" s="581">
        <f t="shared" si="29"/>
        <v>0</v>
      </c>
      <c r="T35" s="581">
        <f t="shared" si="29"/>
        <v>0</v>
      </c>
      <c r="U35" s="581">
        <f t="shared" si="29"/>
        <v>0</v>
      </c>
      <c r="V35" s="581">
        <f t="shared" si="29"/>
        <v>0</v>
      </c>
      <c r="W35" s="581">
        <f t="shared" si="29"/>
        <v>0</v>
      </c>
      <c r="X35" s="581">
        <f t="shared" si="29"/>
        <v>0</v>
      </c>
      <c r="Y35" s="581">
        <f t="shared" si="29"/>
        <v>0</v>
      </c>
      <c r="Z35" s="581">
        <f t="shared" si="29"/>
        <v>0</v>
      </c>
      <c r="AA35" s="581">
        <f t="shared" si="29"/>
        <v>0</v>
      </c>
      <c r="AB35" s="581">
        <f t="shared" si="29"/>
        <v>0</v>
      </c>
      <c r="AC35" s="581">
        <f t="shared" si="29"/>
        <v>0</v>
      </c>
      <c r="AD35" s="581">
        <f t="shared" si="29"/>
        <v>0</v>
      </c>
      <c r="AE35" s="581">
        <f t="shared" si="29"/>
        <v>0</v>
      </c>
      <c r="AF35" s="581">
        <f t="shared" si="29"/>
        <v>0</v>
      </c>
      <c r="AG35" s="581">
        <f t="shared" si="29"/>
        <v>0</v>
      </c>
      <c r="AH35" s="581">
        <f t="shared" si="29"/>
        <v>0</v>
      </c>
      <c r="AI35" s="581">
        <f t="shared" si="29"/>
        <v>0</v>
      </c>
      <c r="AJ35" s="581">
        <f t="shared" si="29"/>
        <v>0</v>
      </c>
      <c r="AK35" s="581">
        <f t="shared" si="29"/>
        <v>0</v>
      </c>
      <c r="AL35" s="581">
        <f t="shared" si="29"/>
        <v>0</v>
      </c>
      <c r="AM35" s="581">
        <f t="shared" si="29"/>
        <v>0</v>
      </c>
      <c r="AN35" s="581">
        <f t="shared" si="29"/>
        <v>0</v>
      </c>
      <c r="AO35" s="581">
        <f t="shared" si="29"/>
        <v>0</v>
      </c>
      <c r="AP35" s="581">
        <f t="shared" si="29"/>
        <v>0</v>
      </c>
      <c r="AQ35" s="581">
        <f t="shared" si="29"/>
        <v>0</v>
      </c>
      <c r="AR35" s="581">
        <f t="shared" si="29"/>
        <v>0</v>
      </c>
      <c r="AS35" s="581">
        <f t="shared" si="29"/>
        <v>0</v>
      </c>
      <c r="AT35" s="581">
        <f t="shared" si="29"/>
        <v>0</v>
      </c>
      <c r="AU35" s="581">
        <f t="shared" si="29"/>
        <v>0</v>
      </c>
      <c r="AV35" s="581">
        <f t="shared" si="29"/>
        <v>0</v>
      </c>
      <c r="AW35" s="581">
        <f t="shared" si="29"/>
        <v>0</v>
      </c>
      <c r="AX35" s="581">
        <f t="shared" si="29"/>
        <v>0</v>
      </c>
      <c r="AY35" s="581">
        <f t="shared" si="29"/>
        <v>0</v>
      </c>
      <c r="AZ35" s="581">
        <f t="shared" si="29"/>
        <v>0</v>
      </c>
      <c r="BA35" s="581">
        <f t="shared" si="29"/>
        <v>0</v>
      </c>
      <c r="BB35" s="581">
        <f t="shared" si="29"/>
        <v>0</v>
      </c>
      <c r="BC35" s="581">
        <f t="shared" si="29"/>
        <v>0</v>
      </c>
      <c r="BD35" s="581">
        <f t="shared" si="29"/>
        <v>0</v>
      </c>
      <c r="BE35" s="581">
        <f t="shared" si="29"/>
        <v>0</v>
      </c>
      <c r="BF35" s="581">
        <f t="shared" si="29"/>
        <v>0</v>
      </c>
      <c r="BG35" s="581">
        <f t="shared" si="29"/>
        <v>0</v>
      </c>
      <c r="BH35" s="581">
        <f t="shared" si="29"/>
        <v>0</v>
      </c>
      <c r="BI35" s="581">
        <f t="shared" si="29"/>
        <v>0</v>
      </c>
      <c r="BJ35" s="581">
        <f t="shared" si="29"/>
        <v>0</v>
      </c>
      <c r="BK35" s="581">
        <f t="shared" si="29"/>
        <v>0</v>
      </c>
      <c r="BL35" s="581">
        <f t="shared" si="29"/>
        <v>0</v>
      </c>
      <c r="BM35" s="581">
        <f t="shared" si="29"/>
        <v>0</v>
      </c>
      <c r="BN35" s="581">
        <f t="shared" si="29"/>
        <v>0</v>
      </c>
      <c r="BO35" s="581">
        <f t="shared" si="29"/>
        <v>0</v>
      </c>
      <c r="BP35" s="581">
        <f t="shared" si="29"/>
        <v>0</v>
      </c>
      <c r="BQ35" s="581">
        <f t="shared" si="29"/>
        <v>0</v>
      </c>
      <c r="BR35" s="581">
        <f t="shared" si="29"/>
        <v>0</v>
      </c>
      <c r="BS35" s="581">
        <f t="shared" si="29"/>
        <v>0</v>
      </c>
      <c r="BT35" s="581">
        <f t="shared" si="29"/>
        <v>0</v>
      </c>
      <c r="BU35" s="581">
        <f t="shared" ref="BU35:DC35" si="30">BU15</f>
        <v>0</v>
      </c>
      <c r="BV35" s="581">
        <f t="shared" si="30"/>
        <v>0</v>
      </c>
      <c r="BW35" s="581">
        <f t="shared" si="30"/>
        <v>0</v>
      </c>
      <c r="BX35" s="581">
        <f t="shared" si="30"/>
        <v>0</v>
      </c>
      <c r="BY35" s="581">
        <f t="shared" si="30"/>
        <v>0</v>
      </c>
      <c r="BZ35" s="581">
        <f t="shared" si="30"/>
        <v>0</v>
      </c>
      <c r="CA35" s="581">
        <f t="shared" si="30"/>
        <v>0</v>
      </c>
      <c r="CB35" s="581">
        <f t="shared" si="30"/>
        <v>0</v>
      </c>
      <c r="CC35" s="581">
        <f t="shared" si="30"/>
        <v>0</v>
      </c>
      <c r="CD35" s="581">
        <f t="shared" si="30"/>
        <v>0</v>
      </c>
      <c r="CE35" s="581">
        <f t="shared" si="30"/>
        <v>0</v>
      </c>
      <c r="CF35" s="581">
        <f t="shared" si="30"/>
        <v>0</v>
      </c>
      <c r="CG35" s="581">
        <f t="shared" si="30"/>
        <v>0</v>
      </c>
      <c r="CH35" s="581">
        <f t="shared" si="30"/>
        <v>0</v>
      </c>
      <c r="CI35" s="581">
        <f t="shared" si="30"/>
        <v>0</v>
      </c>
      <c r="CJ35" s="581">
        <f t="shared" si="30"/>
        <v>0</v>
      </c>
      <c r="CK35" s="581">
        <f t="shared" si="30"/>
        <v>0</v>
      </c>
      <c r="CL35" s="581">
        <f t="shared" si="30"/>
        <v>0</v>
      </c>
      <c r="CM35" s="581">
        <f t="shared" si="30"/>
        <v>0</v>
      </c>
      <c r="CN35" s="581">
        <f t="shared" si="30"/>
        <v>0</v>
      </c>
      <c r="CO35" s="581">
        <f t="shared" si="30"/>
        <v>0</v>
      </c>
      <c r="CP35" s="581">
        <f t="shared" si="30"/>
        <v>0</v>
      </c>
      <c r="CQ35" s="581">
        <f t="shared" si="30"/>
        <v>0</v>
      </c>
      <c r="CR35" s="581">
        <f t="shared" si="30"/>
        <v>0</v>
      </c>
      <c r="CS35" s="581">
        <f t="shared" si="30"/>
        <v>0</v>
      </c>
      <c r="CT35" s="581">
        <f t="shared" si="30"/>
        <v>0</v>
      </c>
      <c r="CU35" s="581">
        <f t="shared" si="30"/>
        <v>0</v>
      </c>
      <c r="CV35" s="581">
        <f t="shared" si="30"/>
        <v>0</v>
      </c>
      <c r="CW35" s="581">
        <f t="shared" si="30"/>
        <v>0</v>
      </c>
      <c r="CX35" s="581">
        <f t="shared" si="30"/>
        <v>0</v>
      </c>
      <c r="CY35" s="581">
        <f t="shared" si="30"/>
        <v>0</v>
      </c>
      <c r="CZ35" s="581">
        <f t="shared" si="30"/>
        <v>0</v>
      </c>
      <c r="DA35" s="581">
        <f t="shared" si="30"/>
        <v>0</v>
      </c>
      <c r="DB35" s="581">
        <f t="shared" si="30"/>
        <v>0</v>
      </c>
      <c r="DC35" s="581">
        <f t="shared" si="30"/>
        <v>0</v>
      </c>
    </row>
    <row r="36" spans="2:107" ht="15" customHeight="1" x14ac:dyDescent="0.35">
      <c r="B36" s="641"/>
      <c r="C36" s="43" t="s">
        <v>505</v>
      </c>
      <c r="D36" s="43"/>
      <c r="E36" s="44" t="s">
        <v>502</v>
      </c>
      <c r="F36" s="47" t="s">
        <v>595</v>
      </c>
      <c r="G36" s="50" t="s">
        <v>1702</v>
      </c>
      <c r="H36" s="581">
        <f t="shared" si="20"/>
        <v>0</v>
      </c>
      <c r="I36" s="581">
        <f t="shared" ref="I36:BT36" si="31">I16</f>
        <v>0</v>
      </c>
      <c r="J36" s="581">
        <f t="shared" si="31"/>
        <v>0</v>
      </c>
      <c r="K36" s="581">
        <f t="shared" si="31"/>
        <v>0</v>
      </c>
      <c r="L36" s="581">
        <f t="shared" si="31"/>
        <v>0</v>
      </c>
      <c r="M36" s="581">
        <f t="shared" si="31"/>
        <v>0</v>
      </c>
      <c r="N36" s="581">
        <f t="shared" si="31"/>
        <v>0</v>
      </c>
      <c r="O36" s="581">
        <f t="shared" si="31"/>
        <v>0</v>
      </c>
      <c r="P36" s="581">
        <f t="shared" si="31"/>
        <v>0</v>
      </c>
      <c r="Q36" s="581">
        <f t="shared" si="31"/>
        <v>0</v>
      </c>
      <c r="R36" s="581">
        <f t="shared" si="31"/>
        <v>0</v>
      </c>
      <c r="S36" s="581">
        <f t="shared" si="31"/>
        <v>0</v>
      </c>
      <c r="T36" s="581">
        <f t="shared" si="31"/>
        <v>0</v>
      </c>
      <c r="U36" s="581">
        <f t="shared" si="31"/>
        <v>0</v>
      </c>
      <c r="V36" s="581">
        <f t="shared" si="31"/>
        <v>0</v>
      </c>
      <c r="W36" s="581">
        <f t="shared" si="31"/>
        <v>0</v>
      </c>
      <c r="X36" s="581">
        <f t="shared" si="31"/>
        <v>0</v>
      </c>
      <c r="Y36" s="581">
        <f t="shared" si="31"/>
        <v>0</v>
      </c>
      <c r="Z36" s="581">
        <f t="shared" si="31"/>
        <v>0</v>
      </c>
      <c r="AA36" s="581">
        <f t="shared" si="31"/>
        <v>0</v>
      </c>
      <c r="AB36" s="581">
        <f t="shared" si="31"/>
        <v>0</v>
      </c>
      <c r="AC36" s="581">
        <f t="shared" si="31"/>
        <v>0</v>
      </c>
      <c r="AD36" s="581">
        <f t="shared" si="31"/>
        <v>0</v>
      </c>
      <c r="AE36" s="581">
        <f t="shared" si="31"/>
        <v>0</v>
      </c>
      <c r="AF36" s="581">
        <f t="shared" si="31"/>
        <v>0</v>
      </c>
      <c r="AG36" s="581">
        <f t="shared" si="31"/>
        <v>0</v>
      </c>
      <c r="AH36" s="581">
        <f t="shared" si="31"/>
        <v>0</v>
      </c>
      <c r="AI36" s="581">
        <f t="shared" si="31"/>
        <v>0</v>
      </c>
      <c r="AJ36" s="581">
        <f t="shared" si="31"/>
        <v>0</v>
      </c>
      <c r="AK36" s="581">
        <f t="shared" si="31"/>
        <v>0</v>
      </c>
      <c r="AL36" s="581">
        <f t="shared" si="31"/>
        <v>0</v>
      </c>
      <c r="AM36" s="581">
        <f t="shared" si="31"/>
        <v>0</v>
      </c>
      <c r="AN36" s="581">
        <f t="shared" si="31"/>
        <v>0</v>
      </c>
      <c r="AO36" s="581">
        <f t="shared" si="31"/>
        <v>0</v>
      </c>
      <c r="AP36" s="581">
        <f t="shared" si="31"/>
        <v>0</v>
      </c>
      <c r="AQ36" s="581">
        <f t="shared" si="31"/>
        <v>0</v>
      </c>
      <c r="AR36" s="581">
        <f t="shared" si="31"/>
        <v>0</v>
      </c>
      <c r="AS36" s="581">
        <f t="shared" si="31"/>
        <v>0</v>
      </c>
      <c r="AT36" s="581">
        <f t="shared" si="31"/>
        <v>0</v>
      </c>
      <c r="AU36" s="581">
        <f t="shared" si="31"/>
        <v>0</v>
      </c>
      <c r="AV36" s="581">
        <f t="shared" si="31"/>
        <v>0</v>
      </c>
      <c r="AW36" s="581">
        <f t="shared" si="31"/>
        <v>0</v>
      </c>
      <c r="AX36" s="581">
        <f t="shared" si="31"/>
        <v>0</v>
      </c>
      <c r="AY36" s="581">
        <f t="shared" si="31"/>
        <v>0</v>
      </c>
      <c r="AZ36" s="581">
        <f t="shared" si="31"/>
        <v>0</v>
      </c>
      <c r="BA36" s="581">
        <f t="shared" si="31"/>
        <v>0</v>
      </c>
      <c r="BB36" s="581">
        <f t="shared" si="31"/>
        <v>0</v>
      </c>
      <c r="BC36" s="581">
        <f t="shared" si="31"/>
        <v>0</v>
      </c>
      <c r="BD36" s="581">
        <f t="shared" si="31"/>
        <v>0</v>
      </c>
      <c r="BE36" s="581">
        <f t="shared" si="31"/>
        <v>0</v>
      </c>
      <c r="BF36" s="581">
        <f t="shared" si="31"/>
        <v>0</v>
      </c>
      <c r="BG36" s="581">
        <f t="shared" si="31"/>
        <v>0</v>
      </c>
      <c r="BH36" s="581">
        <f t="shared" si="31"/>
        <v>0</v>
      </c>
      <c r="BI36" s="581">
        <f t="shared" si="31"/>
        <v>0</v>
      </c>
      <c r="BJ36" s="581">
        <f t="shared" si="31"/>
        <v>0</v>
      </c>
      <c r="BK36" s="581">
        <f t="shared" si="31"/>
        <v>0</v>
      </c>
      <c r="BL36" s="581">
        <f t="shared" si="31"/>
        <v>0</v>
      </c>
      <c r="BM36" s="581">
        <f t="shared" si="31"/>
        <v>0</v>
      </c>
      <c r="BN36" s="581">
        <f t="shared" si="31"/>
        <v>0</v>
      </c>
      <c r="BO36" s="581">
        <f t="shared" si="31"/>
        <v>0</v>
      </c>
      <c r="BP36" s="581">
        <f t="shared" si="31"/>
        <v>0</v>
      </c>
      <c r="BQ36" s="581">
        <f t="shared" si="31"/>
        <v>0</v>
      </c>
      <c r="BR36" s="581">
        <f t="shared" si="31"/>
        <v>0</v>
      </c>
      <c r="BS36" s="581">
        <f t="shared" si="31"/>
        <v>0</v>
      </c>
      <c r="BT36" s="581">
        <f t="shared" si="31"/>
        <v>0</v>
      </c>
      <c r="BU36" s="581">
        <f t="shared" ref="BU36:DC36" si="32">BU16</f>
        <v>0</v>
      </c>
      <c r="BV36" s="581">
        <f t="shared" si="32"/>
        <v>0</v>
      </c>
      <c r="BW36" s="581">
        <f t="shared" si="32"/>
        <v>0</v>
      </c>
      <c r="BX36" s="581">
        <f t="shared" si="32"/>
        <v>0</v>
      </c>
      <c r="BY36" s="581">
        <f t="shared" si="32"/>
        <v>0</v>
      </c>
      <c r="BZ36" s="581">
        <f t="shared" si="32"/>
        <v>0</v>
      </c>
      <c r="CA36" s="581">
        <f t="shared" si="32"/>
        <v>0</v>
      </c>
      <c r="CB36" s="581">
        <f t="shared" si="32"/>
        <v>0</v>
      </c>
      <c r="CC36" s="581">
        <f t="shared" si="32"/>
        <v>0</v>
      </c>
      <c r="CD36" s="581">
        <f t="shared" si="32"/>
        <v>0</v>
      </c>
      <c r="CE36" s="581">
        <f t="shared" si="32"/>
        <v>0</v>
      </c>
      <c r="CF36" s="581">
        <f t="shared" si="32"/>
        <v>0</v>
      </c>
      <c r="CG36" s="581">
        <f t="shared" si="32"/>
        <v>0</v>
      </c>
      <c r="CH36" s="581">
        <f t="shared" si="32"/>
        <v>0</v>
      </c>
      <c r="CI36" s="581">
        <f t="shared" si="32"/>
        <v>0</v>
      </c>
      <c r="CJ36" s="581">
        <f t="shared" si="32"/>
        <v>0</v>
      </c>
      <c r="CK36" s="581">
        <f t="shared" si="32"/>
        <v>0</v>
      </c>
      <c r="CL36" s="581">
        <f t="shared" si="32"/>
        <v>0</v>
      </c>
      <c r="CM36" s="581">
        <f t="shared" si="32"/>
        <v>0</v>
      </c>
      <c r="CN36" s="581">
        <f t="shared" si="32"/>
        <v>0</v>
      </c>
      <c r="CO36" s="581">
        <f t="shared" si="32"/>
        <v>0</v>
      </c>
      <c r="CP36" s="581">
        <f t="shared" si="32"/>
        <v>0</v>
      </c>
      <c r="CQ36" s="581">
        <f t="shared" si="32"/>
        <v>0</v>
      </c>
      <c r="CR36" s="581">
        <f t="shared" si="32"/>
        <v>0</v>
      </c>
      <c r="CS36" s="581">
        <f t="shared" si="32"/>
        <v>0</v>
      </c>
      <c r="CT36" s="581">
        <f t="shared" si="32"/>
        <v>0</v>
      </c>
      <c r="CU36" s="581">
        <f t="shared" si="32"/>
        <v>0</v>
      </c>
      <c r="CV36" s="581">
        <f t="shared" si="32"/>
        <v>0</v>
      </c>
      <c r="CW36" s="581">
        <f t="shared" si="32"/>
        <v>0</v>
      </c>
      <c r="CX36" s="581">
        <f t="shared" si="32"/>
        <v>0</v>
      </c>
      <c r="CY36" s="581">
        <f t="shared" si="32"/>
        <v>0</v>
      </c>
      <c r="CZ36" s="581">
        <f t="shared" si="32"/>
        <v>0</v>
      </c>
      <c r="DA36" s="581">
        <f t="shared" si="32"/>
        <v>0</v>
      </c>
      <c r="DB36" s="581">
        <f t="shared" si="32"/>
        <v>0</v>
      </c>
      <c r="DC36" s="581">
        <f t="shared" si="32"/>
        <v>0</v>
      </c>
    </row>
    <row r="37" spans="2:107" ht="15" customHeight="1" x14ac:dyDescent="0.35">
      <c r="B37" s="641"/>
      <c r="C37" s="43" t="s">
        <v>166</v>
      </c>
      <c r="D37" s="43"/>
      <c r="E37" s="46" t="s">
        <v>1</v>
      </c>
      <c r="F37" s="47" t="s">
        <v>461</v>
      </c>
      <c r="G37" s="48">
        <f>SUM(H37:DC37)</f>
        <v>0</v>
      </c>
      <c r="H37" s="581">
        <f>H30*((H34*H35*H36)/792)</f>
        <v>0</v>
      </c>
      <c r="I37" s="581">
        <f t="shared" ref="I37:BT37" si="33">I30*((I34*I35*I36)/792)</f>
        <v>0</v>
      </c>
      <c r="J37" s="581">
        <f t="shared" si="33"/>
        <v>0</v>
      </c>
      <c r="K37" s="581">
        <f t="shared" si="33"/>
        <v>0</v>
      </c>
      <c r="L37" s="581">
        <f t="shared" si="33"/>
        <v>0</v>
      </c>
      <c r="M37" s="581">
        <f t="shared" si="33"/>
        <v>0</v>
      </c>
      <c r="N37" s="581">
        <f t="shared" si="33"/>
        <v>0</v>
      </c>
      <c r="O37" s="581">
        <f t="shared" si="33"/>
        <v>0</v>
      </c>
      <c r="P37" s="581">
        <f t="shared" si="33"/>
        <v>0</v>
      </c>
      <c r="Q37" s="581">
        <f t="shared" si="33"/>
        <v>0</v>
      </c>
      <c r="R37" s="581">
        <f t="shared" si="33"/>
        <v>0</v>
      </c>
      <c r="S37" s="581">
        <f t="shared" si="33"/>
        <v>0</v>
      </c>
      <c r="T37" s="581">
        <f t="shared" si="33"/>
        <v>0</v>
      </c>
      <c r="U37" s="581">
        <f t="shared" si="33"/>
        <v>0</v>
      </c>
      <c r="V37" s="581">
        <f t="shared" si="33"/>
        <v>0</v>
      </c>
      <c r="W37" s="581">
        <f t="shared" si="33"/>
        <v>0</v>
      </c>
      <c r="X37" s="581">
        <f t="shared" si="33"/>
        <v>0</v>
      </c>
      <c r="Y37" s="581">
        <f t="shared" si="33"/>
        <v>0</v>
      </c>
      <c r="Z37" s="581">
        <f t="shared" si="33"/>
        <v>0</v>
      </c>
      <c r="AA37" s="581">
        <f t="shared" si="33"/>
        <v>0</v>
      </c>
      <c r="AB37" s="581">
        <f t="shared" si="33"/>
        <v>0</v>
      </c>
      <c r="AC37" s="581">
        <f t="shared" si="33"/>
        <v>0</v>
      </c>
      <c r="AD37" s="581">
        <f t="shared" si="33"/>
        <v>0</v>
      </c>
      <c r="AE37" s="581">
        <f t="shared" si="33"/>
        <v>0</v>
      </c>
      <c r="AF37" s="581">
        <f t="shared" si="33"/>
        <v>0</v>
      </c>
      <c r="AG37" s="581">
        <f t="shared" si="33"/>
        <v>0</v>
      </c>
      <c r="AH37" s="581">
        <f t="shared" si="33"/>
        <v>0</v>
      </c>
      <c r="AI37" s="581">
        <f t="shared" si="33"/>
        <v>0</v>
      </c>
      <c r="AJ37" s="581">
        <f t="shared" si="33"/>
        <v>0</v>
      </c>
      <c r="AK37" s="581">
        <f t="shared" si="33"/>
        <v>0</v>
      </c>
      <c r="AL37" s="581">
        <f t="shared" si="33"/>
        <v>0</v>
      </c>
      <c r="AM37" s="581">
        <f t="shared" si="33"/>
        <v>0</v>
      </c>
      <c r="AN37" s="581">
        <f t="shared" si="33"/>
        <v>0</v>
      </c>
      <c r="AO37" s="581">
        <f t="shared" si="33"/>
        <v>0</v>
      </c>
      <c r="AP37" s="581">
        <f t="shared" si="33"/>
        <v>0</v>
      </c>
      <c r="AQ37" s="581">
        <f t="shared" si="33"/>
        <v>0</v>
      </c>
      <c r="AR37" s="581">
        <f t="shared" si="33"/>
        <v>0</v>
      </c>
      <c r="AS37" s="581">
        <f t="shared" si="33"/>
        <v>0</v>
      </c>
      <c r="AT37" s="581">
        <f t="shared" si="33"/>
        <v>0</v>
      </c>
      <c r="AU37" s="581">
        <f t="shared" si="33"/>
        <v>0</v>
      </c>
      <c r="AV37" s="581">
        <f t="shared" si="33"/>
        <v>0</v>
      </c>
      <c r="AW37" s="581">
        <f t="shared" si="33"/>
        <v>0</v>
      </c>
      <c r="AX37" s="581">
        <f t="shared" si="33"/>
        <v>0</v>
      </c>
      <c r="AY37" s="581">
        <f t="shared" si="33"/>
        <v>0</v>
      </c>
      <c r="AZ37" s="581">
        <f t="shared" si="33"/>
        <v>0</v>
      </c>
      <c r="BA37" s="581">
        <f t="shared" si="33"/>
        <v>0</v>
      </c>
      <c r="BB37" s="581">
        <f t="shared" si="33"/>
        <v>0</v>
      </c>
      <c r="BC37" s="581">
        <f t="shared" si="33"/>
        <v>0</v>
      </c>
      <c r="BD37" s="581">
        <f t="shared" si="33"/>
        <v>0</v>
      </c>
      <c r="BE37" s="581">
        <f t="shared" si="33"/>
        <v>0</v>
      </c>
      <c r="BF37" s="581">
        <f t="shared" si="33"/>
        <v>0</v>
      </c>
      <c r="BG37" s="581">
        <f t="shared" si="33"/>
        <v>0</v>
      </c>
      <c r="BH37" s="581">
        <f t="shared" si="33"/>
        <v>0</v>
      </c>
      <c r="BI37" s="581">
        <f t="shared" si="33"/>
        <v>0</v>
      </c>
      <c r="BJ37" s="581">
        <f t="shared" si="33"/>
        <v>0</v>
      </c>
      <c r="BK37" s="581">
        <f t="shared" si="33"/>
        <v>0</v>
      </c>
      <c r="BL37" s="581">
        <f t="shared" si="33"/>
        <v>0</v>
      </c>
      <c r="BM37" s="581">
        <f t="shared" si="33"/>
        <v>0</v>
      </c>
      <c r="BN37" s="581">
        <f t="shared" si="33"/>
        <v>0</v>
      </c>
      <c r="BO37" s="581">
        <f t="shared" si="33"/>
        <v>0</v>
      </c>
      <c r="BP37" s="581">
        <f t="shared" si="33"/>
        <v>0</v>
      </c>
      <c r="BQ37" s="581">
        <f t="shared" si="33"/>
        <v>0</v>
      </c>
      <c r="BR37" s="581">
        <f t="shared" si="33"/>
        <v>0</v>
      </c>
      <c r="BS37" s="581">
        <f t="shared" si="33"/>
        <v>0</v>
      </c>
      <c r="BT37" s="581">
        <f t="shared" si="33"/>
        <v>0</v>
      </c>
      <c r="BU37" s="581">
        <f t="shared" ref="BU37:DC37" si="34">BU30*((BU34*BU35*BU36)/792)</f>
        <v>0</v>
      </c>
      <c r="BV37" s="581">
        <f t="shared" si="34"/>
        <v>0</v>
      </c>
      <c r="BW37" s="581">
        <f t="shared" si="34"/>
        <v>0</v>
      </c>
      <c r="BX37" s="581">
        <f t="shared" si="34"/>
        <v>0</v>
      </c>
      <c r="BY37" s="581">
        <f t="shared" si="34"/>
        <v>0</v>
      </c>
      <c r="BZ37" s="581">
        <f t="shared" si="34"/>
        <v>0</v>
      </c>
      <c r="CA37" s="581">
        <f t="shared" si="34"/>
        <v>0</v>
      </c>
      <c r="CB37" s="581">
        <f t="shared" si="34"/>
        <v>0</v>
      </c>
      <c r="CC37" s="581">
        <f t="shared" si="34"/>
        <v>0</v>
      </c>
      <c r="CD37" s="581">
        <f t="shared" si="34"/>
        <v>0</v>
      </c>
      <c r="CE37" s="581">
        <f t="shared" si="34"/>
        <v>0</v>
      </c>
      <c r="CF37" s="581">
        <f t="shared" si="34"/>
        <v>0</v>
      </c>
      <c r="CG37" s="581">
        <f t="shared" si="34"/>
        <v>0</v>
      </c>
      <c r="CH37" s="581">
        <f t="shared" si="34"/>
        <v>0</v>
      </c>
      <c r="CI37" s="581">
        <f t="shared" si="34"/>
        <v>0</v>
      </c>
      <c r="CJ37" s="581">
        <f t="shared" si="34"/>
        <v>0</v>
      </c>
      <c r="CK37" s="581">
        <f t="shared" si="34"/>
        <v>0</v>
      </c>
      <c r="CL37" s="581">
        <f t="shared" si="34"/>
        <v>0</v>
      </c>
      <c r="CM37" s="581">
        <f t="shared" si="34"/>
        <v>0</v>
      </c>
      <c r="CN37" s="581">
        <f t="shared" si="34"/>
        <v>0</v>
      </c>
      <c r="CO37" s="581">
        <f t="shared" si="34"/>
        <v>0</v>
      </c>
      <c r="CP37" s="581">
        <f t="shared" si="34"/>
        <v>0</v>
      </c>
      <c r="CQ37" s="581">
        <f t="shared" si="34"/>
        <v>0</v>
      </c>
      <c r="CR37" s="581">
        <f t="shared" si="34"/>
        <v>0</v>
      </c>
      <c r="CS37" s="581">
        <f t="shared" si="34"/>
        <v>0</v>
      </c>
      <c r="CT37" s="581">
        <f t="shared" si="34"/>
        <v>0</v>
      </c>
      <c r="CU37" s="581">
        <f t="shared" si="34"/>
        <v>0</v>
      </c>
      <c r="CV37" s="581">
        <f t="shared" si="34"/>
        <v>0</v>
      </c>
      <c r="CW37" s="581">
        <f t="shared" si="34"/>
        <v>0</v>
      </c>
      <c r="CX37" s="581">
        <f t="shared" si="34"/>
        <v>0</v>
      </c>
      <c r="CY37" s="581">
        <f t="shared" si="34"/>
        <v>0</v>
      </c>
      <c r="CZ37" s="581">
        <f t="shared" si="34"/>
        <v>0</v>
      </c>
      <c r="DA37" s="581">
        <f t="shared" si="34"/>
        <v>0</v>
      </c>
      <c r="DB37" s="581">
        <f t="shared" si="34"/>
        <v>0</v>
      </c>
      <c r="DC37" s="581">
        <f t="shared" si="34"/>
        <v>0</v>
      </c>
    </row>
    <row r="38" spans="2:107" ht="15" customHeight="1" x14ac:dyDescent="0.35">
      <c r="B38" s="554">
        <v>18</v>
      </c>
      <c r="C38" s="43" t="s">
        <v>25</v>
      </c>
      <c r="D38" s="43"/>
      <c r="E38" s="43"/>
      <c r="F38" s="47" t="s">
        <v>36</v>
      </c>
      <c r="G38" s="50" t="str">
        <f>IF(OR(LARGE(H38:DC38,1)&gt;1,SMALL(H38:DC38,1)&lt;0),"ERRO","")</f>
        <v/>
      </c>
      <c r="H38" s="53">
        <f>IF(H30=0,0,H37/H30)</f>
        <v>0</v>
      </c>
      <c r="I38" s="53">
        <f t="shared" ref="I38:BT38" si="35">IF(I30=0,0,I37/I30)</f>
        <v>0</v>
      </c>
      <c r="J38" s="53">
        <f t="shared" si="35"/>
        <v>0</v>
      </c>
      <c r="K38" s="53">
        <f t="shared" si="35"/>
        <v>0</v>
      </c>
      <c r="L38" s="53">
        <f t="shared" si="35"/>
        <v>0</v>
      </c>
      <c r="M38" s="53">
        <f t="shared" si="35"/>
        <v>0</v>
      </c>
      <c r="N38" s="53">
        <f t="shared" si="35"/>
        <v>0</v>
      </c>
      <c r="O38" s="53">
        <f t="shared" si="35"/>
        <v>0</v>
      </c>
      <c r="P38" s="53">
        <f t="shared" si="35"/>
        <v>0</v>
      </c>
      <c r="Q38" s="53">
        <f t="shared" si="35"/>
        <v>0</v>
      </c>
      <c r="R38" s="53">
        <f t="shared" si="35"/>
        <v>0</v>
      </c>
      <c r="S38" s="53">
        <f t="shared" si="35"/>
        <v>0</v>
      </c>
      <c r="T38" s="53">
        <f t="shared" si="35"/>
        <v>0</v>
      </c>
      <c r="U38" s="53">
        <f t="shared" si="35"/>
        <v>0</v>
      </c>
      <c r="V38" s="53">
        <f t="shared" si="35"/>
        <v>0</v>
      </c>
      <c r="W38" s="53">
        <f t="shared" si="35"/>
        <v>0</v>
      </c>
      <c r="X38" s="53">
        <f t="shared" si="35"/>
        <v>0</v>
      </c>
      <c r="Y38" s="53">
        <f t="shared" si="35"/>
        <v>0</v>
      </c>
      <c r="Z38" s="53">
        <f t="shared" si="35"/>
        <v>0</v>
      </c>
      <c r="AA38" s="53">
        <f t="shared" si="35"/>
        <v>0</v>
      </c>
      <c r="AB38" s="53">
        <f t="shared" si="35"/>
        <v>0</v>
      </c>
      <c r="AC38" s="53">
        <f t="shared" si="35"/>
        <v>0</v>
      </c>
      <c r="AD38" s="53">
        <f t="shared" si="35"/>
        <v>0</v>
      </c>
      <c r="AE38" s="53">
        <f t="shared" si="35"/>
        <v>0</v>
      </c>
      <c r="AF38" s="53">
        <f t="shared" si="35"/>
        <v>0</v>
      </c>
      <c r="AG38" s="53">
        <f t="shared" si="35"/>
        <v>0</v>
      </c>
      <c r="AH38" s="53">
        <f t="shared" si="35"/>
        <v>0</v>
      </c>
      <c r="AI38" s="53">
        <f t="shared" si="35"/>
        <v>0</v>
      </c>
      <c r="AJ38" s="53">
        <f t="shared" si="35"/>
        <v>0</v>
      </c>
      <c r="AK38" s="53">
        <f t="shared" si="35"/>
        <v>0</v>
      </c>
      <c r="AL38" s="53">
        <f t="shared" si="35"/>
        <v>0</v>
      </c>
      <c r="AM38" s="53">
        <f t="shared" si="35"/>
        <v>0</v>
      </c>
      <c r="AN38" s="53">
        <f t="shared" si="35"/>
        <v>0</v>
      </c>
      <c r="AO38" s="53">
        <f t="shared" si="35"/>
        <v>0</v>
      </c>
      <c r="AP38" s="53">
        <f t="shared" si="35"/>
        <v>0</v>
      </c>
      <c r="AQ38" s="53">
        <f t="shared" si="35"/>
        <v>0</v>
      </c>
      <c r="AR38" s="53">
        <f t="shared" si="35"/>
        <v>0</v>
      </c>
      <c r="AS38" s="53">
        <f t="shared" si="35"/>
        <v>0</v>
      </c>
      <c r="AT38" s="53">
        <f t="shared" si="35"/>
        <v>0</v>
      </c>
      <c r="AU38" s="53">
        <f t="shared" si="35"/>
        <v>0</v>
      </c>
      <c r="AV38" s="53">
        <f t="shared" si="35"/>
        <v>0</v>
      </c>
      <c r="AW38" s="53">
        <f t="shared" si="35"/>
        <v>0</v>
      </c>
      <c r="AX38" s="53">
        <f t="shared" si="35"/>
        <v>0</v>
      </c>
      <c r="AY38" s="53">
        <f t="shared" si="35"/>
        <v>0</v>
      </c>
      <c r="AZ38" s="53">
        <f t="shared" si="35"/>
        <v>0</v>
      </c>
      <c r="BA38" s="53">
        <f t="shared" si="35"/>
        <v>0</v>
      </c>
      <c r="BB38" s="53">
        <f t="shared" si="35"/>
        <v>0</v>
      </c>
      <c r="BC38" s="53">
        <f t="shared" si="35"/>
        <v>0</v>
      </c>
      <c r="BD38" s="53">
        <f t="shared" si="35"/>
        <v>0</v>
      </c>
      <c r="BE38" s="53">
        <f t="shared" si="35"/>
        <v>0</v>
      </c>
      <c r="BF38" s="53">
        <f t="shared" si="35"/>
        <v>0</v>
      </c>
      <c r="BG38" s="53">
        <f t="shared" si="35"/>
        <v>0</v>
      </c>
      <c r="BH38" s="53">
        <f t="shared" si="35"/>
        <v>0</v>
      </c>
      <c r="BI38" s="53">
        <f t="shared" si="35"/>
        <v>0</v>
      </c>
      <c r="BJ38" s="53">
        <f t="shared" si="35"/>
        <v>0</v>
      </c>
      <c r="BK38" s="53">
        <f t="shared" si="35"/>
        <v>0</v>
      </c>
      <c r="BL38" s="53">
        <f t="shared" si="35"/>
        <v>0</v>
      </c>
      <c r="BM38" s="53">
        <f t="shared" si="35"/>
        <v>0</v>
      </c>
      <c r="BN38" s="53">
        <f t="shared" si="35"/>
        <v>0</v>
      </c>
      <c r="BO38" s="53">
        <f t="shared" si="35"/>
        <v>0</v>
      </c>
      <c r="BP38" s="53">
        <f t="shared" si="35"/>
        <v>0</v>
      </c>
      <c r="BQ38" s="53">
        <f t="shared" si="35"/>
        <v>0</v>
      </c>
      <c r="BR38" s="53">
        <f t="shared" si="35"/>
        <v>0</v>
      </c>
      <c r="BS38" s="53">
        <f t="shared" si="35"/>
        <v>0</v>
      </c>
      <c r="BT38" s="53">
        <f t="shared" si="35"/>
        <v>0</v>
      </c>
      <c r="BU38" s="53">
        <f t="shared" ref="BU38:DC38" si="36">IF(BU30=0,0,BU37/BU30)</f>
        <v>0</v>
      </c>
      <c r="BV38" s="53">
        <f t="shared" si="36"/>
        <v>0</v>
      </c>
      <c r="BW38" s="53">
        <f t="shared" si="36"/>
        <v>0</v>
      </c>
      <c r="BX38" s="53">
        <f t="shared" si="36"/>
        <v>0</v>
      </c>
      <c r="BY38" s="53">
        <f t="shared" si="36"/>
        <v>0</v>
      </c>
      <c r="BZ38" s="53">
        <f t="shared" si="36"/>
        <v>0</v>
      </c>
      <c r="CA38" s="53">
        <f t="shared" si="36"/>
        <v>0</v>
      </c>
      <c r="CB38" s="53">
        <f t="shared" si="36"/>
        <v>0</v>
      </c>
      <c r="CC38" s="53">
        <f t="shared" si="36"/>
        <v>0</v>
      </c>
      <c r="CD38" s="53">
        <f t="shared" si="36"/>
        <v>0</v>
      </c>
      <c r="CE38" s="53">
        <f t="shared" si="36"/>
        <v>0</v>
      </c>
      <c r="CF38" s="53">
        <f t="shared" si="36"/>
        <v>0</v>
      </c>
      <c r="CG38" s="53">
        <f t="shared" si="36"/>
        <v>0</v>
      </c>
      <c r="CH38" s="53">
        <f t="shared" si="36"/>
        <v>0</v>
      </c>
      <c r="CI38" s="53">
        <f t="shared" si="36"/>
        <v>0</v>
      </c>
      <c r="CJ38" s="53">
        <f t="shared" si="36"/>
        <v>0</v>
      </c>
      <c r="CK38" s="53">
        <f t="shared" si="36"/>
        <v>0</v>
      </c>
      <c r="CL38" s="53">
        <f t="shared" si="36"/>
        <v>0</v>
      </c>
      <c r="CM38" s="53">
        <f t="shared" si="36"/>
        <v>0</v>
      </c>
      <c r="CN38" s="53">
        <f t="shared" si="36"/>
        <v>0</v>
      </c>
      <c r="CO38" s="53">
        <f t="shared" si="36"/>
        <v>0</v>
      </c>
      <c r="CP38" s="53">
        <f t="shared" si="36"/>
        <v>0</v>
      </c>
      <c r="CQ38" s="53">
        <f t="shared" si="36"/>
        <v>0</v>
      </c>
      <c r="CR38" s="53">
        <f t="shared" si="36"/>
        <v>0</v>
      </c>
      <c r="CS38" s="53">
        <f t="shared" si="36"/>
        <v>0</v>
      </c>
      <c r="CT38" s="53">
        <f t="shared" si="36"/>
        <v>0</v>
      </c>
      <c r="CU38" s="53">
        <f t="shared" si="36"/>
        <v>0</v>
      </c>
      <c r="CV38" s="53">
        <f t="shared" si="36"/>
        <v>0</v>
      </c>
      <c r="CW38" s="53">
        <f t="shared" si="36"/>
        <v>0</v>
      </c>
      <c r="CX38" s="53">
        <f t="shared" si="36"/>
        <v>0</v>
      </c>
      <c r="CY38" s="53">
        <f t="shared" si="36"/>
        <v>0</v>
      </c>
      <c r="CZ38" s="53">
        <f t="shared" si="36"/>
        <v>0</v>
      </c>
      <c r="DA38" s="53">
        <f t="shared" si="36"/>
        <v>0</v>
      </c>
      <c r="DB38" s="53">
        <f t="shared" si="36"/>
        <v>0</v>
      </c>
      <c r="DC38" s="53">
        <f t="shared" si="36"/>
        <v>0</v>
      </c>
    </row>
    <row r="39" spans="2:107" ht="15" customHeight="1" x14ac:dyDescent="0.35">
      <c r="B39" s="38">
        <v>19</v>
      </c>
      <c r="C39" s="43" t="s">
        <v>26</v>
      </c>
      <c r="D39" s="43"/>
      <c r="E39" s="46" t="s">
        <v>0</v>
      </c>
      <c r="F39" s="47" t="s">
        <v>460</v>
      </c>
      <c r="G39" s="555">
        <f>SUM(H39:DC39)</f>
        <v>0</v>
      </c>
      <c r="H39" s="53">
        <f>H30*H33/1000</f>
        <v>0</v>
      </c>
      <c r="I39" s="53">
        <f t="shared" ref="I39:BT39" si="37">I30*I33/1000</f>
        <v>0</v>
      </c>
      <c r="J39" s="53">
        <f t="shared" si="37"/>
        <v>0</v>
      </c>
      <c r="K39" s="53">
        <f t="shared" si="37"/>
        <v>0</v>
      </c>
      <c r="L39" s="53">
        <f t="shared" si="37"/>
        <v>0</v>
      </c>
      <c r="M39" s="53">
        <f t="shared" si="37"/>
        <v>0</v>
      </c>
      <c r="N39" s="53">
        <f t="shared" si="37"/>
        <v>0</v>
      </c>
      <c r="O39" s="53">
        <f t="shared" si="37"/>
        <v>0</v>
      </c>
      <c r="P39" s="53">
        <f t="shared" si="37"/>
        <v>0</v>
      </c>
      <c r="Q39" s="53">
        <f t="shared" si="37"/>
        <v>0</v>
      </c>
      <c r="R39" s="53">
        <f t="shared" si="37"/>
        <v>0</v>
      </c>
      <c r="S39" s="53">
        <f t="shared" si="37"/>
        <v>0</v>
      </c>
      <c r="T39" s="53">
        <f t="shared" si="37"/>
        <v>0</v>
      </c>
      <c r="U39" s="53">
        <f t="shared" si="37"/>
        <v>0</v>
      </c>
      <c r="V39" s="53">
        <f t="shared" si="37"/>
        <v>0</v>
      </c>
      <c r="W39" s="53">
        <f t="shared" si="37"/>
        <v>0</v>
      </c>
      <c r="X39" s="53">
        <f t="shared" si="37"/>
        <v>0</v>
      </c>
      <c r="Y39" s="53">
        <f t="shared" si="37"/>
        <v>0</v>
      </c>
      <c r="Z39" s="53">
        <f t="shared" si="37"/>
        <v>0</v>
      </c>
      <c r="AA39" s="53">
        <f t="shared" si="37"/>
        <v>0</v>
      </c>
      <c r="AB39" s="53">
        <f t="shared" si="37"/>
        <v>0</v>
      </c>
      <c r="AC39" s="53">
        <f t="shared" si="37"/>
        <v>0</v>
      </c>
      <c r="AD39" s="53">
        <f t="shared" si="37"/>
        <v>0</v>
      </c>
      <c r="AE39" s="53">
        <f t="shared" si="37"/>
        <v>0</v>
      </c>
      <c r="AF39" s="53">
        <f t="shared" si="37"/>
        <v>0</v>
      </c>
      <c r="AG39" s="53">
        <f t="shared" si="37"/>
        <v>0</v>
      </c>
      <c r="AH39" s="53">
        <f t="shared" si="37"/>
        <v>0</v>
      </c>
      <c r="AI39" s="53">
        <f t="shared" si="37"/>
        <v>0</v>
      </c>
      <c r="AJ39" s="53">
        <f t="shared" si="37"/>
        <v>0</v>
      </c>
      <c r="AK39" s="53">
        <f t="shared" si="37"/>
        <v>0</v>
      </c>
      <c r="AL39" s="53">
        <f t="shared" si="37"/>
        <v>0</v>
      </c>
      <c r="AM39" s="53">
        <f t="shared" si="37"/>
        <v>0</v>
      </c>
      <c r="AN39" s="53">
        <f t="shared" si="37"/>
        <v>0</v>
      </c>
      <c r="AO39" s="53">
        <f t="shared" si="37"/>
        <v>0</v>
      </c>
      <c r="AP39" s="53">
        <f t="shared" si="37"/>
        <v>0</v>
      </c>
      <c r="AQ39" s="53">
        <f t="shared" si="37"/>
        <v>0</v>
      </c>
      <c r="AR39" s="53">
        <f t="shared" si="37"/>
        <v>0</v>
      </c>
      <c r="AS39" s="53">
        <f t="shared" si="37"/>
        <v>0</v>
      </c>
      <c r="AT39" s="53">
        <f t="shared" si="37"/>
        <v>0</v>
      </c>
      <c r="AU39" s="53">
        <f t="shared" si="37"/>
        <v>0</v>
      </c>
      <c r="AV39" s="53">
        <f t="shared" si="37"/>
        <v>0</v>
      </c>
      <c r="AW39" s="53">
        <f t="shared" si="37"/>
        <v>0</v>
      </c>
      <c r="AX39" s="53">
        <f t="shared" si="37"/>
        <v>0</v>
      </c>
      <c r="AY39" s="53">
        <f t="shared" si="37"/>
        <v>0</v>
      </c>
      <c r="AZ39" s="53">
        <f t="shared" si="37"/>
        <v>0</v>
      </c>
      <c r="BA39" s="53">
        <f t="shared" si="37"/>
        <v>0</v>
      </c>
      <c r="BB39" s="53">
        <f t="shared" si="37"/>
        <v>0</v>
      </c>
      <c r="BC39" s="53">
        <f t="shared" si="37"/>
        <v>0</v>
      </c>
      <c r="BD39" s="53">
        <f t="shared" si="37"/>
        <v>0</v>
      </c>
      <c r="BE39" s="53">
        <f t="shared" si="37"/>
        <v>0</v>
      </c>
      <c r="BF39" s="53">
        <f t="shared" si="37"/>
        <v>0</v>
      </c>
      <c r="BG39" s="53">
        <f t="shared" si="37"/>
        <v>0</v>
      </c>
      <c r="BH39" s="53">
        <f t="shared" si="37"/>
        <v>0</v>
      </c>
      <c r="BI39" s="53">
        <f t="shared" si="37"/>
        <v>0</v>
      </c>
      <c r="BJ39" s="53">
        <f t="shared" si="37"/>
        <v>0</v>
      </c>
      <c r="BK39" s="53">
        <f t="shared" si="37"/>
        <v>0</v>
      </c>
      <c r="BL39" s="53">
        <f t="shared" si="37"/>
        <v>0</v>
      </c>
      <c r="BM39" s="53">
        <f t="shared" si="37"/>
        <v>0</v>
      </c>
      <c r="BN39" s="53">
        <f t="shared" si="37"/>
        <v>0</v>
      </c>
      <c r="BO39" s="53">
        <f t="shared" si="37"/>
        <v>0</v>
      </c>
      <c r="BP39" s="53">
        <f t="shared" si="37"/>
        <v>0</v>
      </c>
      <c r="BQ39" s="53">
        <f t="shared" si="37"/>
        <v>0</v>
      </c>
      <c r="BR39" s="53">
        <f t="shared" si="37"/>
        <v>0</v>
      </c>
      <c r="BS39" s="53">
        <f t="shared" si="37"/>
        <v>0</v>
      </c>
      <c r="BT39" s="53">
        <f t="shared" si="37"/>
        <v>0</v>
      </c>
      <c r="BU39" s="53">
        <f t="shared" ref="BU39:DC39" si="38">BU30*BU33/1000</f>
        <v>0</v>
      </c>
      <c r="BV39" s="53">
        <f t="shared" si="38"/>
        <v>0</v>
      </c>
      <c r="BW39" s="53">
        <f t="shared" si="38"/>
        <v>0</v>
      </c>
      <c r="BX39" s="53">
        <f t="shared" si="38"/>
        <v>0</v>
      </c>
      <c r="BY39" s="53">
        <f t="shared" si="38"/>
        <v>0</v>
      </c>
      <c r="BZ39" s="53">
        <f t="shared" si="38"/>
        <v>0</v>
      </c>
      <c r="CA39" s="53">
        <f t="shared" si="38"/>
        <v>0</v>
      </c>
      <c r="CB39" s="53">
        <f t="shared" si="38"/>
        <v>0</v>
      </c>
      <c r="CC39" s="53">
        <f t="shared" si="38"/>
        <v>0</v>
      </c>
      <c r="CD39" s="53">
        <f t="shared" si="38"/>
        <v>0</v>
      </c>
      <c r="CE39" s="53">
        <f t="shared" si="38"/>
        <v>0</v>
      </c>
      <c r="CF39" s="53">
        <f t="shared" si="38"/>
        <v>0</v>
      </c>
      <c r="CG39" s="53">
        <f t="shared" si="38"/>
        <v>0</v>
      </c>
      <c r="CH39" s="53">
        <f t="shared" si="38"/>
        <v>0</v>
      </c>
      <c r="CI39" s="53">
        <f t="shared" si="38"/>
        <v>0</v>
      </c>
      <c r="CJ39" s="53">
        <f t="shared" si="38"/>
        <v>0</v>
      </c>
      <c r="CK39" s="53">
        <f t="shared" si="38"/>
        <v>0</v>
      </c>
      <c r="CL39" s="53">
        <f t="shared" si="38"/>
        <v>0</v>
      </c>
      <c r="CM39" s="53">
        <f t="shared" si="38"/>
        <v>0</v>
      </c>
      <c r="CN39" s="53">
        <f t="shared" si="38"/>
        <v>0</v>
      </c>
      <c r="CO39" s="53">
        <f t="shared" si="38"/>
        <v>0</v>
      </c>
      <c r="CP39" s="53">
        <f t="shared" si="38"/>
        <v>0</v>
      </c>
      <c r="CQ39" s="53">
        <f t="shared" si="38"/>
        <v>0</v>
      </c>
      <c r="CR39" s="53">
        <f t="shared" si="38"/>
        <v>0</v>
      </c>
      <c r="CS39" s="53">
        <f t="shared" si="38"/>
        <v>0</v>
      </c>
      <c r="CT39" s="53">
        <f t="shared" si="38"/>
        <v>0</v>
      </c>
      <c r="CU39" s="53">
        <f t="shared" si="38"/>
        <v>0</v>
      </c>
      <c r="CV39" s="53">
        <f t="shared" si="38"/>
        <v>0</v>
      </c>
      <c r="CW39" s="53">
        <f t="shared" si="38"/>
        <v>0</v>
      </c>
      <c r="CX39" s="53">
        <f t="shared" si="38"/>
        <v>0</v>
      </c>
      <c r="CY39" s="53">
        <f t="shared" si="38"/>
        <v>0</v>
      </c>
      <c r="CZ39" s="53">
        <f t="shared" si="38"/>
        <v>0</v>
      </c>
      <c r="DA39" s="53">
        <f t="shared" si="38"/>
        <v>0</v>
      </c>
      <c r="DB39" s="53">
        <f t="shared" si="38"/>
        <v>0</v>
      </c>
      <c r="DC39" s="53">
        <f t="shared" si="38"/>
        <v>0</v>
      </c>
    </row>
    <row r="40" spans="2:107" ht="15" customHeight="1" x14ac:dyDescent="0.35">
      <c r="B40" s="38">
        <v>20</v>
      </c>
      <c r="C40" s="43" t="s">
        <v>27</v>
      </c>
      <c r="D40" s="43"/>
      <c r="E40" s="44" t="s">
        <v>1</v>
      </c>
      <c r="F40" s="47" t="s">
        <v>397</v>
      </c>
      <c r="G40" s="577">
        <f>SUM(H40:DC40)</f>
        <v>0</v>
      </c>
      <c r="H40" s="582">
        <f>H30*H38</f>
        <v>0</v>
      </c>
      <c r="I40" s="582">
        <f t="shared" ref="I40:BT40" si="39">I30*I38</f>
        <v>0</v>
      </c>
      <c r="J40" s="582">
        <f t="shared" si="39"/>
        <v>0</v>
      </c>
      <c r="K40" s="582">
        <f t="shared" si="39"/>
        <v>0</v>
      </c>
      <c r="L40" s="582">
        <f t="shared" si="39"/>
        <v>0</v>
      </c>
      <c r="M40" s="582">
        <f t="shared" si="39"/>
        <v>0</v>
      </c>
      <c r="N40" s="582">
        <f t="shared" si="39"/>
        <v>0</v>
      </c>
      <c r="O40" s="582">
        <f t="shared" si="39"/>
        <v>0</v>
      </c>
      <c r="P40" s="582">
        <f t="shared" si="39"/>
        <v>0</v>
      </c>
      <c r="Q40" s="582">
        <f t="shared" si="39"/>
        <v>0</v>
      </c>
      <c r="R40" s="582">
        <f t="shared" si="39"/>
        <v>0</v>
      </c>
      <c r="S40" s="582">
        <f t="shared" si="39"/>
        <v>0</v>
      </c>
      <c r="T40" s="582">
        <f t="shared" si="39"/>
        <v>0</v>
      </c>
      <c r="U40" s="582">
        <f t="shared" si="39"/>
        <v>0</v>
      </c>
      <c r="V40" s="582">
        <f t="shared" si="39"/>
        <v>0</v>
      </c>
      <c r="W40" s="582">
        <f t="shared" si="39"/>
        <v>0</v>
      </c>
      <c r="X40" s="582">
        <f t="shared" si="39"/>
        <v>0</v>
      </c>
      <c r="Y40" s="582">
        <f t="shared" si="39"/>
        <v>0</v>
      </c>
      <c r="Z40" s="582">
        <f t="shared" si="39"/>
        <v>0</v>
      </c>
      <c r="AA40" s="582">
        <f t="shared" si="39"/>
        <v>0</v>
      </c>
      <c r="AB40" s="582">
        <f t="shared" si="39"/>
        <v>0</v>
      </c>
      <c r="AC40" s="582">
        <f t="shared" si="39"/>
        <v>0</v>
      </c>
      <c r="AD40" s="582">
        <f t="shared" si="39"/>
        <v>0</v>
      </c>
      <c r="AE40" s="582">
        <f t="shared" si="39"/>
        <v>0</v>
      </c>
      <c r="AF40" s="582">
        <f t="shared" si="39"/>
        <v>0</v>
      </c>
      <c r="AG40" s="582">
        <f t="shared" si="39"/>
        <v>0</v>
      </c>
      <c r="AH40" s="582">
        <f t="shared" si="39"/>
        <v>0</v>
      </c>
      <c r="AI40" s="582">
        <f t="shared" si="39"/>
        <v>0</v>
      </c>
      <c r="AJ40" s="582">
        <f t="shared" si="39"/>
        <v>0</v>
      </c>
      <c r="AK40" s="582">
        <f t="shared" si="39"/>
        <v>0</v>
      </c>
      <c r="AL40" s="582">
        <f t="shared" si="39"/>
        <v>0</v>
      </c>
      <c r="AM40" s="582">
        <f t="shared" si="39"/>
        <v>0</v>
      </c>
      <c r="AN40" s="582">
        <f t="shared" si="39"/>
        <v>0</v>
      </c>
      <c r="AO40" s="582">
        <f t="shared" si="39"/>
        <v>0</v>
      </c>
      <c r="AP40" s="582">
        <f t="shared" si="39"/>
        <v>0</v>
      </c>
      <c r="AQ40" s="582">
        <f t="shared" si="39"/>
        <v>0</v>
      </c>
      <c r="AR40" s="582">
        <f t="shared" si="39"/>
        <v>0</v>
      </c>
      <c r="AS40" s="582">
        <f t="shared" si="39"/>
        <v>0</v>
      </c>
      <c r="AT40" s="582">
        <f t="shared" si="39"/>
        <v>0</v>
      </c>
      <c r="AU40" s="582">
        <f t="shared" si="39"/>
        <v>0</v>
      </c>
      <c r="AV40" s="582">
        <f t="shared" si="39"/>
        <v>0</v>
      </c>
      <c r="AW40" s="582">
        <f t="shared" si="39"/>
        <v>0</v>
      </c>
      <c r="AX40" s="582">
        <f t="shared" si="39"/>
        <v>0</v>
      </c>
      <c r="AY40" s="582">
        <f t="shared" si="39"/>
        <v>0</v>
      </c>
      <c r="AZ40" s="582">
        <f t="shared" si="39"/>
        <v>0</v>
      </c>
      <c r="BA40" s="582">
        <f t="shared" si="39"/>
        <v>0</v>
      </c>
      <c r="BB40" s="582">
        <f t="shared" si="39"/>
        <v>0</v>
      </c>
      <c r="BC40" s="582">
        <f t="shared" si="39"/>
        <v>0</v>
      </c>
      <c r="BD40" s="582">
        <f t="shared" si="39"/>
        <v>0</v>
      </c>
      <c r="BE40" s="582">
        <f t="shared" si="39"/>
        <v>0</v>
      </c>
      <c r="BF40" s="582">
        <f t="shared" si="39"/>
        <v>0</v>
      </c>
      <c r="BG40" s="582">
        <f t="shared" si="39"/>
        <v>0</v>
      </c>
      <c r="BH40" s="582">
        <f t="shared" si="39"/>
        <v>0</v>
      </c>
      <c r="BI40" s="582">
        <f t="shared" si="39"/>
        <v>0</v>
      </c>
      <c r="BJ40" s="582">
        <f t="shared" si="39"/>
        <v>0</v>
      </c>
      <c r="BK40" s="582">
        <f t="shared" si="39"/>
        <v>0</v>
      </c>
      <c r="BL40" s="582">
        <f t="shared" si="39"/>
        <v>0</v>
      </c>
      <c r="BM40" s="582">
        <f t="shared" si="39"/>
        <v>0</v>
      </c>
      <c r="BN40" s="582">
        <f t="shared" si="39"/>
        <v>0</v>
      </c>
      <c r="BO40" s="582">
        <f t="shared" si="39"/>
        <v>0</v>
      </c>
      <c r="BP40" s="582">
        <f t="shared" si="39"/>
        <v>0</v>
      </c>
      <c r="BQ40" s="582">
        <f t="shared" si="39"/>
        <v>0</v>
      </c>
      <c r="BR40" s="582">
        <f t="shared" si="39"/>
        <v>0</v>
      </c>
      <c r="BS40" s="582">
        <f t="shared" si="39"/>
        <v>0</v>
      </c>
      <c r="BT40" s="582">
        <f t="shared" si="39"/>
        <v>0</v>
      </c>
      <c r="BU40" s="582">
        <f t="shared" ref="BU40:DC40" si="40">BU30*BU38</f>
        <v>0</v>
      </c>
      <c r="BV40" s="582">
        <f t="shared" si="40"/>
        <v>0</v>
      </c>
      <c r="BW40" s="582">
        <f t="shared" si="40"/>
        <v>0</v>
      </c>
      <c r="BX40" s="582">
        <f t="shared" si="40"/>
        <v>0</v>
      </c>
      <c r="BY40" s="582">
        <f t="shared" si="40"/>
        <v>0</v>
      </c>
      <c r="BZ40" s="582">
        <f t="shared" si="40"/>
        <v>0</v>
      </c>
      <c r="CA40" s="582">
        <f t="shared" si="40"/>
        <v>0</v>
      </c>
      <c r="CB40" s="582">
        <f t="shared" si="40"/>
        <v>0</v>
      </c>
      <c r="CC40" s="582">
        <f t="shared" si="40"/>
        <v>0</v>
      </c>
      <c r="CD40" s="582">
        <f t="shared" si="40"/>
        <v>0</v>
      </c>
      <c r="CE40" s="582">
        <f t="shared" si="40"/>
        <v>0</v>
      </c>
      <c r="CF40" s="582">
        <f t="shared" si="40"/>
        <v>0</v>
      </c>
      <c r="CG40" s="582">
        <f t="shared" si="40"/>
        <v>0</v>
      </c>
      <c r="CH40" s="582">
        <f t="shared" si="40"/>
        <v>0</v>
      </c>
      <c r="CI40" s="582">
        <f t="shared" si="40"/>
        <v>0</v>
      </c>
      <c r="CJ40" s="582">
        <f t="shared" si="40"/>
        <v>0</v>
      </c>
      <c r="CK40" s="582">
        <f t="shared" si="40"/>
        <v>0</v>
      </c>
      <c r="CL40" s="582">
        <f t="shared" si="40"/>
        <v>0</v>
      </c>
      <c r="CM40" s="582">
        <f t="shared" si="40"/>
        <v>0</v>
      </c>
      <c r="CN40" s="582">
        <f t="shared" si="40"/>
        <v>0</v>
      </c>
      <c r="CO40" s="582">
        <f t="shared" si="40"/>
        <v>0</v>
      </c>
      <c r="CP40" s="582">
        <f t="shared" si="40"/>
        <v>0</v>
      </c>
      <c r="CQ40" s="582">
        <f t="shared" si="40"/>
        <v>0</v>
      </c>
      <c r="CR40" s="582">
        <f t="shared" si="40"/>
        <v>0</v>
      </c>
      <c r="CS40" s="582">
        <f t="shared" si="40"/>
        <v>0</v>
      </c>
      <c r="CT40" s="582">
        <f t="shared" si="40"/>
        <v>0</v>
      </c>
      <c r="CU40" s="582">
        <f t="shared" si="40"/>
        <v>0</v>
      </c>
      <c r="CV40" s="582">
        <f t="shared" si="40"/>
        <v>0</v>
      </c>
      <c r="CW40" s="582">
        <f t="shared" si="40"/>
        <v>0</v>
      </c>
      <c r="CX40" s="582">
        <f t="shared" si="40"/>
        <v>0</v>
      </c>
      <c r="CY40" s="582">
        <f t="shared" si="40"/>
        <v>0</v>
      </c>
      <c r="CZ40" s="582">
        <f t="shared" si="40"/>
        <v>0</v>
      </c>
      <c r="DA40" s="582">
        <f t="shared" si="40"/>
        <v>0</v>
      </c>
      <c r="DB40" s="582">
        <f t="shared" si="40"/>
        <v>0</v>
      </c>
      <c r="DC40" s="582">
        <f t="shared" si="40"/>
        <v>0</v>
      </c>
    </row>
    <row r="42" spans="2:107" ht="15" customHeight="1" x14ac:dyDescent="0.35">
      <c r="B42" s="310" t="s">
        <v>441</v>
      </c>
      <c r="C42" s="311"/>
      <c r="D42" s="311"/>
      <c r="E42" s="311"/>
      <c r="F42" s="311"/>
      <c r="G42" s="529"/>
      <c r="H42" s="52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</row>
    <row r="43" spans="2:107" s="11" customFormat="1" ht="15" customHeight="1" x14ac:dyDescent="0.35">
      <c r="B43" s="476"/>
      <c r="C43" s="160"/>
      <c r="D43" s="160"/>
      <c r="E43" s="160"/>
      <c r="F43" s="528"/>
      <c r="G43" s="527" t="s">
        <v>16</v>
      </c>
      <c r="H43" s="42" t="str">
        <f>H23</f>
        <v>motor 1</v>
      </c>
      <c r="I43" s="42" t="str">
        <f t="shared" ref="I43:BT43" si="41">I23</f>
        <v>motor 2</v>
      </c>
      <c r="J43" s="42" t="str">
        <f t="shared" si="41"/>
        <v>motor 3</v>
      </c>
      <c r="K43" s="42" t="str">
        <f t="shared" si="41"/>
        <v>motor 4</v>
      </c>
      <c r="L43" s="42" t="str">
        <f t="shared" si="41"/>
        <v>motor 5</v>
      </c>
      <c r="M43" s="42" t="str">
        <f t="shared" si="41"/>
        <v>motor 6</v>
      </c>
      <c r="N43" s="42" t="str">
        <f t="shared" si="41"/>
        <v>motor 7</v>
      </c>
      <c r="O43" s="42" t="str">
        <f t="shared" si="41"/>
        <v>motor 8</v>
      </c>
      <c r="P43" s="42" t="str">
        <f t="shared" si="41"/>
        <v>motor 9</v>
      </c>
      <c r="Q43" s="42" t="str">
        <f t="shared" si="41"/>
        <v>motor 10</v>
      </c>
      <c r="R43" s="42" t="str">
        <f t="shared" si="41"/>
        <v>motor 11</v>
      </c>
      <c r="S43" s="42" t="str">
        <f t="shared" si="41"/>
        <v>motor 12</v>
      </c>
      <c r="T43" s="42" t="str">
        <f t="shared" si="41"/>
        <v>motor 13</v>
      </c>
      <c r="U43" s="42" t="str">
        <f t="shared" si="41"/>
        <v>motor 14</v>
      </c>
      <c r="V43" s="42" t="str">
        <f t="shared" si="41"/>
        <v>motor 15</v>
      </c>
      <c r="W43" s="42" t="str">
        <f t="shared" si="41"/>
        <v>motor 16</v>
      </c>
      <c r="X43" s="42" t="str">
        <f t="shared" si="41"/>
        <v>motor 17</v>
      </c>
      <c r="Y43" s="42" t="str">
        <f t="shared" si="41"/>
        <v>motor 18</v>
      </c>
      <c r="Z43" s="42" t="str">
        <f t="shared" si="41"/>
        <v>motor 19</v>
      </c>
      <c r="AA43" s="42" t="str">
        <f t="shared" si="41"/>
        <v>motor 20</v>
      </c>
      <c r="AB43" s="42" t="str">
        <f t="shared" si="41"/>
        <v>motor 21</v>
      </c>
      <c r="AC43" s="42" t="str">
        <f t="shared" si="41"/>
        <v>motor 22</v>
      </c>
      <c r="AD43" s="42" t="str">
        <f t="shared" si="41"/>
        <v>motor 23</v>
      </c>
      <c r="AE43" s="42" t="str">
        <f t="shared" si="41"/>
        <v>motor 24</v>
      </c>
      <c r="AF43" s="42" t="str">
        <f t="shared" si="41"/>
        <v>motor 25</v>
      </c>
      <c r="AG43" s="42" t="str">
        <f t="shared" si="41"/>
        <v>motor 26</v>
      </c>
      <c r="AH43" s="42" t="str">
        <f t="shared" si="41"/>
        <v>motor 27</v>
      </c>
      <c r="AI43" s="42" t="str">
        <f t="shared" si="41"/>
        <v>motor 28</v>
      </c>
      <c r="AJ43" s="42" t="str">
        <f t="shared" si="41"/>
        <v>motor 29</v>
      </c>
      <c r="AK43" s="42" t="str">
        <f t="shared" si="41"/>
        <v>motor 30</v>
      </c>
      <c r="AL43" s="42" t="str">
        <f t="shared" si="41"/>
        <v>motor 31</v>
      </c>
      <c r="AM43" s="42" t="str">
        <f t="shared" si="41"/>
        <v>motor 32</v>
      </c>
      <c r="AN43" s="42" t="str">
        <f t="shared" si="41"/>
        <v>motor 33</v>
      </c>
      <c r="AO43" s="42" t="str">
        <f t="shared" si="41"/>
        <v>motor 34</v>
      </c>
      <c r="AP43" s="42" t="str">
        <f t="shared" si="41"/>
        <v>motor 35</v>
      </c>
      <c r="AQ43" s="42" t="str">
        <f t="shared" si="41"/>
        <v>motor 36</v>
      </c>
      <c r="AR43" s="42" t="str">
        <f t="shared" si="41"/>
        <v>motor 37</v>
      </c>
      <c r="AS43" s="42" t="str">
        <f t="shared" si="41"/>
        <v>motor 38</v>
      </c>
      <c r="AT43" s="42" t="str">
        <f t="shared" si="41"/>
        <v>motor 39</v>
      </c>
      <c r="AU43" s="42" t="str">
        <f t="shared" si="41"/>
        <v>motor 40</v>
      </c>
      <c r="AV43" s="42" t="str">
        <f t="shared" si="41"/>
        <v>motor 41</v>
      </c>
      <c r="AW43" s="42" t="str">
        <f t="shared" si="41"/>
        <v>motor 42</v>
      </c>
      <c r="AX43" s="42" t="str">
        <f t="shared" si="41"/>
        <v>motor 43</v>
      </c>
      <c r="AY43" s="42" t="str">
        <f t="shared" si="41"/>
        <v>motor 44</v>
      </c>
      <c r="AZ43" s="42" t="str">
        <f t="shared" si="41"/>
        <v>motor 45</v>
      </c>
      <c r="BA43" s="42" t="str">
        <f t="shared" si="41"/>
        <v>motor 46</v>
      </c>
      <c r="BB43" s="42" t="str">
        <f t="shared" si="41"/>
        <v>motor 47</v>
      </c>
      <c r="BC43" s="42" t="str">
        <f t="shared" si="41"/>
        <v>motor 48</v>
      </c>
      <c r="BD43" s="42" t="str">
        <f t="shared" si="41"/>
        <v>motor 49</v>
      </c>
      <c r="BE43" s="42" t="str">
        <f t="shared" si="41"/>
        <v>motor 50</v>
      </c>
      <c r="BF43" s="42" t="str">
        <f t="shared" si="41"/>
        <v>motor 51</v>
      </c>
      <c r="BG43" s="42" t="str">
        <f t="shared" si="41"/>
        <v>motor 52</v>
      </c>
      <c r="BH43" s="42" t="str">
        <f t="shared" si="41"/>
        <v>motor 53</v>
      </c>
      <c r="BI43" s="42" t="str">
        <f t="shared" si="41"/>
        <v>motor 54</v>
      </c>
      <c r="BJ43" s="42" t="str">
        <f t="shared" si="41"/>
        <v>motor 55</v>
      </c>
      <c r="BK43" s="42" t="str">
        <f t="shared" si="41"/>
        <v>motor 56</v>
      </c>
      <c r="BL43" s="42" t="str">
        <f t="shared" si="41"/>
        <v>motor 57</v>
      </c>
      <c r="BM43" s="42" t="str">
        <f t="shared" si="41"/>
        <v>motor 58</v>
      </c>
      <c r="BN43" s="42" t="str">
        <f t="shared" si="41"/>
        <v>motor 59</v>
      </c>
      <c r="BO43" s="42" t="str">
        <f t="shared" si="41"/>
        <v>motor 60</v>
      </c>
      <c r="BP43" s="42" t="str">
        <f t="shared" si="41"/>
        <v>motor 61</v>
      </c>
      <c r="BQ43" s="42" t="str">
        <f t="shared" si="41"/>
        <v>motor 62</v>
      </c>
      <c r="BR43" s="42" t="str">
        <f t="shared" si="41"/>
        <v>motor 63</v>
      </c>
      <c r="BS43" s="42" t="str">
        <f t="shared" si="41"/>
        <v>motor 64</v>
      </c>
      <c r="BT43" s="42" t="str">
        <f t="shared" si="41"/>
        <v>motor 65</v>
      </c>
      <c r="BU43" s="42" t="str">
        <f t="shared" ref="BU43:DC43" si="42">BU23</f>
        <v>motor 66</v>
      </c>
      <c r="BV43" s="42" t="str">
        <f t="shared" si="42"/>
        <v>motor 67</v>
      </c>
      <c r="BW43" s="42" t="str">
        <f t="shared" si="42"/>
        <v>motor 68</v>
      </c>
      <c r="BX43" s="42" t="str">
        <f t="shared" si="42"/>
        <v>motor 69</v>
      </c>
      <c r="BY43" s="42" t="str">
        <f t="shared" si="42"/>
        <v>motor 70</v>
      </c>
      <c r="BZ43" s="42" t="str">
        <f t="shared" si="42"/>
        <v>motor 71</v>
      </c>
      <c r="CA43" s="42" t="str">
        <f t="shared" si="42"/>
        <v>motor 72</v>
      </c>
      <c r="CB43" s="42" t="str">
        <f t="shared" si="42"/>
        <v>motor 73</v>
      </c>
      <c r="CC43" s="42" t="str">
        <f t="shared" si="42"/>
        <v>motor 74</v>
      </c>
      <c r="CD43" s="42" t="str">
        <f t="shared" si="42"/>
        <v>motor 75</v>
      </c>
      <c r="CE43" s="42" t="str">
        <f t="shared" si="42"/>
        <v>motor 76</v>
      </c>
      <c r="CF43" s="42" t="str">
        <f t="shared" si="42"/>
        <v>motor 77</v>
      </c>
      <c r="CG43" s="42" t="str">
        <f t="shared" si="42"/>
        <v>motor 78</v>
      </c>
      <c r="CH43" s="42" t="str">
        <f t="shared" si="42"/>
        <v>motor 79</v>
      </c>
      <c r="CI43" s="42" t="str">
        <f t="shared" si="42"/>
        <v>motor 80</v>
      </c>
      <c r="CJ43" s="42" t="str">
        <f t="shared" si="42"/>
        <v>motor 81</v>
      </c>
      <c r="CK43" s="42" t="str">
        <f t="shared" si="42"/>
        <v>motor 82</v>
      </c>
      <c r="CL43" s="42" t="str">
        <f t="shared" si="42"/>
        <v>motor 83</v>
      </c>
      <c r="CM43" s="42" t="str">
        <f t="shared" si="42"/>
        <v>motor 84</v>
      </c>
      <c r="CN43" s="42" t="str">
        <f t="shared" si="42"/>
        <v>motor 85</v>
      </c>
      <c r="CO43" s="42" t="str">
        <f t="shared" si="42"/>
        <v>motor 86</v>
      </c>
      <c r="CP43" s="42" t="str">
        <f t="shared" si="42"/>
        <v>motor 87</v>
      </c>
      <c r="CQ43" s="42" t="str">
        <f t="shared" si="42"/>
        <v>motor 88</v>
      </c>
      <c r="CR43" s="42" t="str">
        <f t="shared" si="42"/>
        <v>motor 89</v>
      </c>
      <c r="CS43" s="42" t="str">
        <f t="shared" si="42"/>
        <v>motor 90</v>
      </c>
      <c r="CT43" s="42" t="str">
        <f t="shared" si="42"/>
        <v>motor 91</v>
      </c>
      <c r="CU43" s="42" t="str">
        <f t="shared" si="42"/>
        <v>motor 92</v>
      </c>
      <c r="CV43" s="42" t="str">
        <f t="shared" si="42"/>
        <v>motor 93</v>
      </c>
      <c r="CW43" s="42" t="str">
        <f t="shared" si="42"/>
        <v>motor 94</v>
      </c>
      <c r="CX43" s="42" t="str">
        <f t="shared" si="42"/>
        <v>motor 95</v>
      </c>
      <c r="CY43" s="42" t="str">
        <f t="shared" si="42"/>
        <v>motor 96</v>
      </c>
      <c r="CZ43" s="42" t="str">
        <f t="shared" si="42"/>
        <v>motor 97</v>
      </c>
      <c r="DA43" s="42" t="str">
        <f t="shared" si="42"/>
        <v>motor 98</v>
      </c>
      <c r="DB43" s="42" t="str">
        <f t="shared" si="42"/>
        <v>motor 99</v>
      </c>
      <c r="DC43" s="42" t="str">
        <f t="shared" si="42"/>
        <v>motor 100</v>
      </c>
    </row>
    <row r="44" spans="2:107" ht="15" customHeight="1" x14ac:dyDescent="0.35">
      <c r="B44" s="38">
        <v>21</v>
      </c>
      <c r="C44" s="58" t="s">
        <v>32</v>
      </c>
      <c r="D44" s="58"/>
      <c r="E44" s="477" t="s">
        <v>1</v>
      </c>
      <c r="F44" s="47" t="s">
        <v>401</v>
      </c>
      <c r="G44" s="577">
        <f>SUM(H44:DC44)</f>
        <v>0</v>
      </c>
      <c r="H44" s="53">
        <f>H20-H40</f>
        <v>0</v>
      </c>
      <c r="I44" s="53">
        <f t="shared" ref="I44:DC44" si="43">I20-I40</f>
        <v>0</v>
      </c>
      <c r="J44" s="53">
        <f t="shared" si="43"/>
        <v>0</v>
      </c>
      <c r="K44" s="53">
        <f t="shared" si="43"/>
        <v>0</v>
      </c>
      <c r="L44" s="53">
        <f t="shared" si="43"/>
        <v>0</v>
      </c>
      <c r="M44" s="53">
        <f t="shared" si="43"/>
        <v>0</v>
      </c>
      <c r="N44" s="53">
        <f t="shared" si="43"/>
        <v>0</v>
      </c>
      <c r="O44" s="53">
        <f t="shared" si="43"/>
        <v>0</v>
      </c>
      <c r="P44" s="53">
        <f t="shared" si="43"/>
        <v>0</v>
      </c>
      <c r="Q44" s="53">
        <f t="shared" si="43"/>
        <v>0</v>
      </c>
      <c r="R44" s="53">
        <f t="shared" si="43"/>
        <v>0</v>
      </c>
      <c r="S44" s="53">
        <f t="shared" si="43"/>
        <v>0</v>
      </c>
      <c r="T44" s="53">
        <f t="shared" si="43"/>
        <v>0</v>
      </c>
      <c r="U44" s="53">
        <f t="shared" si="43"/>
        <v>0</v>
      </c>
      <c r="V44" s="53">
        <f t="shared" si="43"/>
        <v>0</v>
      </c>
      <c r="W44" s="53">
        <f t="shared" si="43"/>
        <v>0</v>
      </c>
      <c r="X44" s="53">
        <f t="shared" si="43"/>
        <v>0</v>
      </c>
      <c r="Y44" s="53">
        <f t="shared" si="43"/>
        <v>0</v>
      </c>
      <c r="Z44" s="53">
        <f t="shared" si="43"/>
        <v>0</v>
      </c>
      <c r="AA44" s="53">
        <f t="shared" si="43"/>
        <v>0</v>
      </c>
      <c r="AB44" s="53">
        <f t="shared" si="43"/>
        <v>0</v>
      </c>
      <c r="AC44" s="53">
        <f t="shared" si="43"/>
        <v>0</v>
      </c>
      <c r="AD44" s="53">
        <f t="shared" si="43"/>
        <v>0</v>
      </c>
      <c r="AE44" s="53">
        <f t="shared" si="43"/>
        <v>0</v>
      </c>
      <c r="AF44" s="53">
        <f t="shared" si="43"/>
        <v>0</v>
      </c>
      <c r="AG44" s="53">
        <f t="shared" si="43"/>
        <v>0</v>
      </c>
      <c r="AH44" s="53">
        <f t="shared" si="43"/>
        <v>0</v>
      </c>
      <c r="AI44" s="53">
        <f t="shared" si="43"/>
        <v>0</v>
      </c>
      <c r="AJ44" s="53">
        <f t="shared" si="43"/>
        <v>0</v>
      </c>
      <c r="AK44" s="53">
        <f t="shared" si="43"/>
        <v>0</v>
      </c>
      <c r="AL44" s="53">
        <f t="shared" si="43"/>
        <v>0</v>
      </c>
      <c r="AM44" s="53">
        <f t="shared" si="43"/>
        <v>0</v>
      </c>
      <c r="AN44" s="53">
        <f t="shared" si="43"/>
        <v>0</v>
      </c>
      <c r="AO44" s="53">
        <f t="shared" si="43"/>
        <v>0</v>
      </c>
      <c r="AP44" s="53">
        <f t="shared" si="43"/>
        <v>0</v>
      </c>
      <c r="AQ44" s="53">
        <f t="shared" si="43"/>
        <v>0</v>
      </c>
      <c r="AR44" s="53">
        <f t="shared" si="43"/>
        <v>0</v>
      </c>
      <c r="AS44" s="53">
        <f t="shared" si="43"/>
        <v>0</v>
      </c>
      <c r="AT44" s="53">
        <f t="shared" si="43"/>
        <v>0</v>
      </c>
      <c r="AU44" s="53">
        <f t="shared" si="43"/>
        <v>0</v>
      </c>
      <c r="AV44" s="53">
        <f t="shared" si="43"/>
        <v>0</v>
      </c>
      <c r="AW44" s="53">
        <f t="shared" si="43"/>
        <v>0</v>
      </c>
      <c r="AX44" s="53">
        <f t="shared" si="43"/>
        <v>0</v>
      </c>
      <c r="AY44" s="53">
        <f t="shared" si="43"/>
        <v>0</v>
      </c>
      <c r="AZ44" s="53">
        <f t="shared" si="43"/>
        <v>0</v>
      </c>
      <c r="BA44" s="53">
        <f t="shared" si="43"/>
        <v>0</v>
      </c>
      <c r="BB44" s="53">
        <f t="shared" si="43"/>
        <v>0</v>
      </c>
      <c r="BC44" s="53">
        <f t="shared" si="43"/>
        <v>0</v>
      </c>
      <c r="BD44" s="53">
        <f t="shared" si="43"/>
        <v>0</v>
      </c>
      <c r="BE44" s="53">
        <f t="shared" ref="BE44:BF44" si="44">BE20-BE40</f>
        <v>0</v>
      </c>
      <c r="BF44" s="53">
        <f t="shared" si="44"/>
        <v>0</v>
      </c>
      <c r="BG44" s="53">
        <f t="shared" ref="BG44:DB44" si="45">BG20-BG40</f>
        <v>0</v>
      </c>
      <c r="BH44" s="53">
        <f t="shared" si="45"/>
        <v>0</v>
      </c>
      <c r="BI44" s="53">
        <f t="shared" si="45"/>
        <v>0</v>
      </c>
      <c r="BJ44" s="53">
        <f t="shared" si="45"/>
        <v>0</v>
      </c>
      <c r="BK44" s="53">
        <f t="shared" si="45"/>
        <v>0</v>
      </c>
      <c r="BL44" s="53">
        <f t="shared" si="45"/>
        <v>0</v>
      </c>
      <c r="BM44" s="53">
        <f t="shared" si="45"/>
        <v>0</v>
      </c>
      <c r="BN44" s="53">
        <f t="shared" si="45"/>
        <v>0</v>
      </c>
      <c r="BO44" s="53">
        <f t="shared" si="45"/>
        <v>0</v>
      </c>
      <c r="BP44" s="53">
        <f t="shared" si="45"/>
        <v>0</v>
      </c>
      <c r="BQ44" s="53">
        <f t="shared" si="45"/>
        <v>0</v>
      </c>
      <c r="BR44" s="53">
        <f t="shared" si="45"/>
        <v>0</v>
      </c>
      <c r="BS44" s="53">
        <f t="shared" si="45"/>
        <v>0</v>
      </c>
      <c r="BT44" s="53">
        <f t="shared" si="45"/>
        <v>0</v>
      </c>
      <c r="BU44" s="53">
        <f t="shared" si="45"/>
        <v>0</v>
      </c>
      <c r="BV44" s="53">
        <f t="shared" si="45"/>
        <v>0</v>
      </c>
      <c r="BW44" s="53">
        <f t="shared" si="45"/>
        <v>0</v>
      </c>
      <c r="BX44" s="53">
        <f t="shared" si="45"/>
        <v>0</v>
      </c>
      <c r="BY44" s="53">
        <f t="shared" si="45"/>
        <v>0</v>
      </c>
      <c r="BZ44" s="53">
        <f t="shared" si="45"/>
        <v>0</v>
      </c>
      <c r="CA44" s="53">
        <f t="shared" si="45"/>
        <v>0</v>
      </c>
      <c r="CB44" s="53">
        <f t="shared" si="45"/>
        <v>0</v>
      </c>
      <c r="CC44" s="53">
        <f t="shared" si="45"/>
        <v>0</v>
      </c>
      <c r="CD44" s="53">
        <f t="shared" si="45"/>
        <v>0</v>
      </c>
      <c r="CE44" s="53">
        <f t="shared" si="45"/>
        <v>0</v>
      </c>
      <c r="CF44" s="53">
        <f t="shared" si="45"/>
        <v>0</v>
      </c>
      <c r="CG44" s="53">
        <f t="shared" si="45"/>
        <v>0</v>
      </c>
      <c r="CH44" s="53">
        <f t="shared" si="45"/>
        <v>0</v>
      </c>
      <c r="CI44" s="53">
        <f t="shared" si="45"/>
        <v>0</v>
      </c>
      <c r="CJ44" s="53">
        <f t="shared" si="45"/>
        <v>0</v>
      </c>
      <c r="CK44" s="53">
        <f t="shared" si="45"/>
        <v>0</v>
      </c>
      <c r="CL44" s="53">
        <f t="shared" si="45"/>
        <v>0</v>
      </c>
      <c r="CM44" s="53">
        <f t="shared" si="45"/>
        <v>0</v>
      </c>
      <c r="CN44" s="53">
        <f t="shared" si="45"/>
        <v>0</v>
      </c>
      <c r="CO44" s="53">
        <f t="shared" si="45"/>
        <v>0</v>
      </c>
      <c r="CP44" s="53">
        <f t="shared" si="45"/>
        <v>0</v>
      </c>
      <c r="CQ44" s="53">
        <f t="shared" si="45"/>
        <v>0</v>
      </c>
      <c r="CR44" s="53">
        <f t="shared" si="45"/>
        <v>0</v>
      </c>
      <c r="CS44" s="53">
        <f t="shared" si="45"/>
        <v>0</v>
      </c>
      <c r="CT44" s="53">
        <f t="shared" si="45"/>
        <v>0</v>
      </c>
      <c r="CU44" s="53">
        <f t="shared" si="45"/>
        <v>0</v>
      </c>
      <c r="CV44" s="53">
        <f t="shared" si="45"/>
        <v>0</v>
      </c>
      <c r="CW44" s="53">
        <f t="shared" si="45"/>
        <v>0</v>
      </c>
      <c r="CX44" s="53">
        <f t="shared" si="45"/>
        <v>0</v>
      </c>
      <c r="CY44" s="53">
        <f t="shared" si="45"/>
        <v>0</v>
      </c>
      <c r="CZ44" s="53">
        <f t="shared" si="45"/>
        <v>0</v>
      </c>
      <c r="DA44" s="53">
        <f t="shared" si="45"/>
        <v>0</v>
      </c>
      <c r="DB44" s="53">
        <f t="shared" si="45"/>
        <v>0</v>
      </c>
      <c r="DC44" s="53">
        <f t="shared" si="43"/>
        <v>0</v>
      </c>
    </row>
    <row r="45" spans="2:107" ht="15" customHeight="1" x14ac:dyDescent="0.35">
      <c r="B45" s="38">
        <v>22</v>
      </c>
      <c r="C45" s="59" t="s">
        <v>950</v>
      </c>
      <c r="D45" s="60">
        <f>Projeto!$K$84</f>
        <v>1798.33</v>
      </c>
      <c r="E45" s="478" t="s">
        <v>33</v>
      </c>
      <c r="F45" s="47" t="s">
        <v>402</v>
      </c>
      <c r="G45" s="178">
        <f t="shared" ref="G45:H45" si="46">IF(G20=0,0,G44/G20)</f>
        <v>0</v>
      </c>
      <c r="H45" s="578">
        <f t="shared" si="46"/>
        <v>0</v>
      </c>
      <c r="I45" s="578">
        <f t="shared" ref="I45:DC45" si="47">IF(I20=0,0,I44/I20)</f>
        <v>0</v>
      </c>
      <c r="J45" s="578">
        <f t="shared" si="47"/>
        <v>0</v>
      </c>
      <c r="K45" s="578">
        <f t="shared" si="47"/>
        <v>0</v>
      </c>
      <c r="L45" s="578">
        <f t="shared" si="47"/>
        <v>0</v>
      </c>
      <c r="M45" s="578">
        <f t="shared" si="47"/>
        <v>0</v>
      </c>
      <c r="N45" s="578">
        <f t="shared" si="47"/>
        <v>0</v>
      </c>
      <c r="O45" s="578">
        <f t="shared" si="47"/>
        <v>0</v>
      </c>
      <c r="P45" s="578">
        <f t="shared" si="47"/>
        <v>0</v>
      </c>
      <c r="Q45" s="578">
        <f t="shared" si="47"/>
        <v>0</v>
      </c>
      <c r="R45" s="578">
        <f t="shared" si="47"/>
        <v>0</v>
      </c>
      <c r="S45" s="578">
        <f t="shared" si="47"/>
        <v>0</v>
      </c>
      <c r="T45" s="578">
        <f t="shared" si="47"/>
        <v>0</v>
      </c>
      <c r="U45" s="578">
        <f t="shared" si="47"/>
        <v>0</v>
      </c>
      <c r="V45" s="578">
        <f t="shared" si="47"/>
        <v>0</v>
      </c>
      <c r="W45" s="578">
        <f t="shared" si="47"/>
        <v>0</v>
      </c>
      <c r="X45" s="578">
        <f t="shared" si="47"/>
        <v>0</v>
      </c>
      <c r="Y45" s="578">
        <f t="shared" si="47"/>
        <v>0</v>
      </c>
      <c r="Z45" s="578">
        <f t="shared" si="47"/>
        <v>0</v>
      </c>
      <c r="AA45" s="578">
        <f t="shared" si="47"/>
        <v>0</v>
      </c>
      <c r="AB45" s="578">
        <f t="shared" si="47"/>
        <v>0</v>
      </c>
      <c r="AC45" s="578">
        <f t="shared" si="47"/>
        <v>0</v>
      </c>
      <c r="AD45" s="578">
        <f t="shared" si="47"/>
        <v>0</v>
      </c>
      <c r="AE45" s="578">
        <f t="shared" si="47"/>
        <v>0</v>
      </c>
      <c r="AF45" s="578">
        <f t="shared" si="47"/>
        <v>0</v>
      </c>
      <c r="AG45" s="578">
        <f t="shared" si="47"/>
        <v>0</v>
      </c>
      <c r="AH45" s="578">
        <f t="shared" si="47"/>
        <v>0</v>
      </c>
      <c r="AI45" s="578">
        <f t="shared" si="47"/>
        <v>0</v>
      </c>
      <c r="AJ45" s="578">
        <f t="shared" si="47"/>
        <v>0</v>
      </c>
      <c r="AK45" s="578">
        <f t="shared" si="47"/>
        <v>0</v>
      </c>
      <c r="AL45" s="578">
        <f t="shared" si="47"/>
        <v>0</v>
      </c>
      <c r="AM45" s="578">
        <f t="shared" si="47"/>
        <v>0</v>
      </c>
      <c r="AN45" s="578">
        <f t="shared" si="47"/>
        <v>0</v>
      </c>
      <c r="AO45" s="578">
        <f t="shared" si="47"/>
        <v>0</v>
      </c>
      <c r="AP45" s="578">
        <f t="shared" si="47"/>
        <v>0</v>
      </c>
      <c r="AQ45" s="578">
        <f t="shared" si="47"/>
        <v>0</v>
      </c>
      <c r="AR45" s="578">
        <f t="shared" si="47"/>
        <v>0</v>
      </c>
      <c r="AS45" s="578">
        <f t="shared" si="47"/>
        <v>0</v>
      </c>
      <c r="AT45" s="578">
        <f t="shared" si="47"/>
        <v>0</v>
      </c>
      <c r="AU45" s="578">
        <f t="shared" si="47"/>
        <v>0</v>
      </c>
      <c r="AV45" s="578">
        <f t="shared" si="47"/>
        <v>0</v>
      </c>
      <c r="AW45" s="578">
        <f t="shared" si="47"/>
        <v>0</v>
      </c>
      <c r="AX45" s="578">
        <f t="shared" si="47"/>
        <v>0</v>
      </c>
      <c r="AY45" s="578">
        <f t="shared" si="47"/>
        <v>0</v>
      </c>
      <c r="AZ45" s="578">
        <f t="shared" si="47"/>
        <v>0</v>
      </c>
      <c r="BA45" s="578">
        <f t="shared" si="47"/>
        <v>0</v>
      </c>
      <c r="BB45" s="578">
        <f t="shared" si="47"/>
        <v>0</v>
      </c>
      <c r="BC45" s="578">
        <f t="shared" si="47"/>
        <v>0</v>
      </c>
      <c r="BD45" s="578">
        <f t="shared" si="47"/>
        <v>0</v>
      </c>
      <c r="BE45" s="578">
        <f t="shared" ref="BE45:BF45" si="48">IF(BE20=0,0,BE44/BE20)</f>
        <v>0</v>
      </c>
      <c r="BF45" s="578">
        <f t="shared" si="48"/>
        <v>0</v>
      </c>
      <c r="BG45" s="578">
        <f t="shared" ref="BG45:DB45" si="49">IF(BG20=0,0,BG44/BG20)</f>
        <v>0</v>
      </c>
      <c r="BH45" s="578">
        <f t="shared" si="49"/>
        <v>0</v>
      </c>
      <c r="BI45" s="578">
        <f t="shared" si="49"/>
        <v>0</v>
      </c>
      <c r="BJ45" s="578">
        <f t="shared" si="49"/>
        <v>0</v>
      </c>
      <c r="BK45" s="578">
        <f t="shared" si="49"/>
        <v>0</v>
      </c>
      <c r="BL45" s="578">
        <f t="shared" si="49"/>
        <v>0</v>
      </c>
      <c r="BM45" s="578">
        <f t="shared" si="49"/>
        <v>0</v>
      </c>
      <c r="BN45" s="578">
        <f t="shared" si="49"/>
        <v>0</v>
      </c>
      <c r="BO45" s="578">
        <f t="shared" si="49"/>
        <v>0</v>
      </c>
      <c r="BP45" s="578">
        <f t="shared" si="49"/>
        <v>0</v>
      </c>
      <c r="BQ45" s="578">
        <f t="shared" si="49"/>
        <v>0</v>
      </c>
      <c r="BR45" s="578">
        <f t="shared" si="49"/>
        <v>0</v>
      </c>
      <c r="BS45" s="578">
        <f t="shared" si="49"/>
        <v>0</v>
      </c>
      <c r="BT45" s="578">
        <f t="shared" si="49"/>
        <v>0</v>
      </c>
      <c r="BU45" s="578">
        <f t="shared" si="49"/>
        <v>0</v>
      </c>
      <c r="BV45" s="578">
        <f t="shared" si="49"/>
        <v>0</v>
      </c>
      <c r="BW45" s="578">
        <f t="shared" si="49"/>
        <v>0</v>
      </c>
      <c r="BX45" s="578">
        <f t="shared" si="49"/>
        <v>0</v>
      </c>
      <c r="BY45" s="578">
        <f t="shared" si="49"/>
        <v>0</v>
      </c>
      <c r="BZ45" s="578">
        <f t="shared" si="49"/>
        <v>0</v>
      </c>
      <c r="CA45" s="578">
        <f t="shared" si="49"/>
        <v>0</v>
      </c>
      <c r="CB45" s="578">
        <f t="shared" si="49"/>
        <v>0</v>
      </c>
      <c r="CC45" s="578">
        <f t="shared" si="49"/>
        <v>0</v>
      </c>
      <c r="CD45" s="578">
        <f t="shared" si="49"/>
        <v>0</v>
      </c>
      <c r="CE45" s="578">
        <f t="shared" si="49"/>
        <v>0</v>
      </c>
      <c r="CF45" s="578">
        <f t="shared" si="49"/>
        <v>0</v>
      </c>
      <c r="CG45" s="578">
        <f t="shared" si="49"/>
        <v>0</v>
      </c>
      <c r="CH45" s="578">
        <f t="shared" si="49"/>
        <v>0</v>
      </c>
      <c r="CI45" s="578">
        <f t="shared" si="49"/>
        <v>0</v>
      </c>
      <c r="CJ45" s="578">
        <f t="shared" si="49"/>
        <v>0</v>
      </c>
      <c r="CK45" s="578">
        <f t="shared" si="49"/>
        <v>0</v>
      </c>
      <c r="CL45" s="578">
        <f t="shared" si="49"/>
        <v>0</v>
      </c>
      <c r="CM45" s="578">
        <f t="shared" si="49"/>
        <v>0</v>
      </c>
      <c r="CN45" s="578">
        <f t="shared" si="49"/>
        <v>0</v>
      </c>
      <c r="CO45" s="578">
        <f t="shared" si="49"/>
        <v>0</v>
      </c>
      <c r="CP45" s="578">
        <f t="shared" si="49"/>
        <v>0</v>
      </c>
      <c r="CQ45" s="578">
        <f t="shared" si="49"/>
        <v>0</v>
      </c>
      <c r="CR45" s="578">
        <f t="shared" si="49"/>
        <v>0</v>
      </c>
      <c r="CS45" s="578">
        <f t="shared" si="49"/>
        <v>0</v>
      </c>
      <c r="CT45" s="578">
        <f t="shared" si="49"/>
        <v>0</v>
      </c>
      <c r="CU45" s="578">
        <f t="shared" si="49"/>
        <v>0</v>
      </c>
      <c r="CV45" s="578">
        <f t="shared" si="49"/>
        <v>0</v>
      </c>
      <c r="CW45" s="578">
        <f t="shared" si="49"/>
        <v>0</v>
      </c>
      <c r="CX45" s="578">
        <f t="shared" si="49"/>
        <v>0</v>
      </c>
      <c r="CY45" s="578">
        <f t="shared" si="49"/>
        <v>0</v>
      </c>
      <c r="CZ45" s="578">
        <f t="shared" si="49"/>
        <v>0</v>
      </c>
      <c r="DA45" s="578">
        <f t="shared" si="49"/>
        <v>0</v>
      </c>
      <c r="DB45" s="578">
        <f t="shared" si="49"/>
        <v>0</v>
      </c>
      <c r="DC45" s="578">
        <f t="shared" si="47"/>
        <v>0</v>
      </c>
    </row>
    <row r="46" spans="2:107" ht="15" customHeight="1" x14ac:dyDescent="0.35">
      <c r="B46" s="38">
        <v>23</v>
      </c>
      <c r="C46" s="58" t="s">
        <v>34</v>
      </c>
      <c r="D46" s="58"/>
      <c r="E46" s="477" t="s">
        <v>0</v>
      </c>
      <c r="F46" s="47" t="s">
        <v>403</v>
      </c>
      <c r="G46" s="577">
        <f>SUM(H46:DC46)</f>
        <v>0</v>
      </c>
      <c r="H46" s="53">
        <f>H19-H39</f>
        <v>0</v>
      </c>
      <c r="I46" s="53">
        <f t="shared" ref="I46:DC46" si="50">I19-I39</f>
        <v>0</v>
      </c>
      <c r="J46" s="53">
        <f t="shared" si="50"/>
        <v>0</v>
      </c>
      <c r="K46" s="53">
        <f t="shared" si="50"/>
        <v>0</v>
      </c>
      <c r="L46" s="53">
        <f t="shared" si="50"/>
        <v>0</v>
      </c>
      <c r="M46" s="53">
        <f t="shared" si="50"/>
        <v>0</v>
      </c>
      <c r="N46" s="53">
        <f t="shared" si="50"/>
        <v>0</v>
      </c>
      <c r="O46" s="53">
        <f t="shared" si="50"/>
        <v>0</v>
      </c>
      <c r="P46" s="53">
        <f t="shared" si="50"/>
        <v>0</v>
      </c>
      <c r="Q46" s="53">
        <f t="shared" si="50"/>
        <v>0</v>
      </c>
      <c r="R46" s="53">
        <f t="shared" si="50"/>
        <v>0</v>
      </c>
      <c r="S46" s="53">
        <f t="shared" si="50"/>
        <v>0</v>
      </c>
      <c r="T46" s="53">
        <f t="shared" si="50"/>
        <v>0</v>
      </c>
      <c r="U46" s="53">
        <f t="shared" si="50"/>
        <v>0</v>
      </c>
      <c r="V46" s="53">
        <f t="shared" si="50"/>
        <v>0</v>
      </c>
      <c r="W46" s="53">
        <f t="shared" si="50"/>
        <v>0</v>
      </c>
      <c r="X46" s="53">
        <f t="shared" si="50"/>
        <v>0</v>
      </c>
      <c r="Y46" s="53">
        <f t="shared" si="50"/>
        <v>0</v>
      </c>
      <c r="Z46" s="53">
        <f t="shared" si="50"/>
        <v>0</v>
      </c>
      <c r="AA46" s="53">
        <f t="shared" si="50"/>
        <v>0</v>
      </c>
      <c r="AB46" s="53">
        <f t="shared" si="50"/>
        <v>0</v>
      </c>
      <c r="AC46" s="53">
        <f t="shared" si="50"/>
        <v>0</v>
      </c>
      <c r="AD46" s="53">
        <f t="shared" si="50"/>
        <v>0</v>
      </c>
      <c r="AE46" s="53">
        <f t="shared" si="50"/>
        <v>0</v>
      </c>
      <c r="AF46" s="53">
        <f t="shared" si="50"/>
        <v>0</v>
      </c>
      <c r="AG46" s="53">
        <f t="shared" si="50"/>
        <v>0</v>
      </c>
      <c r="AH46" s="53">
        <f t="shared" si="50"/>
        <v>0</v>
      </c>
      <c r="AI46" s="53">
        <f t="shared" si="50"/>
        <v>0</v>
      </c>
      <c r="AJ46" s="53">
        <f t="shared" si="50"/>
        <v>0</v>
      </c>
      <c r="AK46" s="53">
        <f t="shared" si="50"/>
        <v>0</v>
      </c>
      <c r="AL46" s="53">
        <f t="shared" si="50"/>
        <v>0</v>
      </c>
      <c r="AM46" s="53">
        <f t="shared" si="50"/>
        <v>0</v>
      </c>
      <c r="AN46" s="53">
        <f t="shared" si="50"/>
        <v>0</v>
      </c>
      <c r="AO46" s="53">
        <f t="shared" si="50"/>
        <v>0</v>
      </c>
      <c r="AP46" s="53">
        <f t="shared" si="50"/>
        <v>0</v>
      </c>
      <c r="AQ46" s="53">
        <f t="shared" si="50"/>
        <v>0</v>
      </c>
      <c r="AR46" s="53">
        <f t="shared" si="50"/>
        <v>0</v>
      </c>
      <c r="AS46" s="53">
        <f t="shared" si="50"/>
        <v>0</v>
      </c>
      <c r="AT46" s="53">
        <f t="shared" si="50"/>
        <v>0</v>
      </c>
      <c r="AU46" s="53">
        <f t="shared" si="50"/>
        <v>0</v>
      </c>
      <c r="AV46" s="53">
        <f t="shared" si="50"/>
        <v>0</v>
      </c>
      <c r="AW46" s="53">
        <f t="shared" si="50"/>
        <v>0</v>
      </c>
      <c r="AX46" s="53">
        <f t="shared" si="50"/>
        <v>0</v>
      </c>
      <c r="AY46" s="53">
        <f t="shared" si="50"/>
        <v>0</v>
      </c>
      <c r="AZ46" s="53">
        <f t="shared" si="50"/>
        <v>0</v>
      </c>
      <c r="BA46" s="53">
        <f t="shared" si="50"/>
        <v>0</v>
      </c>
      <c r="BB46" s="53">
        <f t="shared" si="50"/>
        <v>0</v>
      </c>
      <c r="BC46" s="53">
        <f t="shared" si="50"/>
        <v>0</v>
      </c>
      <c r="BD46" s="53">
        <f t="shared" si="50"/>
        <v>0</v>
      </c>
      <c r="BE46" s="53">
        <f t="shared" ref="BE46:BF46" si="51">BE19-BE39</f>
        <v>0</v>
      </c>
      <c r="BF46" s="53">
        <f t="shared" si="51"/>
        <v>0</v>
      </c>
      <c r="BG46" s="53">
        <f t="shared" ref="BG46:DB46" si="52">BG19-BG39</f>
        <v>0</v>
      </c>
      <c r="BH46" s="53">
        <f t="shared" si="52"/>
        <v>0</v>
      </c>
      <c r="BI46" s="53">
        <f t="shared" si="52"/>
        <v>0</v>
      </c>
      <c r="BJ46" s="53">
        <f t="shared" si="52"/>
        <v>0</v>
      </c>
      <c r="BK46" s="53">
        <f t="shared" si="52"/>
        <v>0</v>
      </c>
      <c r="BL46" s="53">
        <f t="shared" si="52"/>
        <v>0</v>
      </c>
      <c r="BM46" s="53">
        <f t="shared" si="52"/>
        <v>0</v>
      </c>
      <c r="BN46" s="53">
        <f t="shared" si="52"/>
        <v>0</v>
      </c>
      <c r="BO46" s="53">
        <f t="shared" si="52"/>
        <v>0</v>
      </c>
      <c r="BP46" s="53">
        <f t="shared" si="52"/>
        <v>0</v>
      </c>
      <c r="BQ46" s="53">
        <f t="shared" si="52"/>
        <v>0</v>
      </c>
      <c r="BR46" s="53">
        <f t="shared" si="52"/>
        <v>0</v>
      </c>
      <c r="BS46" s="53">
        <f t="shared" si="52"/>
        <v>0</v>
      </c>
      <c r="BT46" s="53">
        <f t="shared" si="52"/>
        <v>0</v>
      </c>
      <c r="BU46" s="53">
        <f t="shared" si="52"/>
        <v>0</v>
      </c>
      <c r="BV46" s="53">
        <f t="shared" si="52"/>
        <v>0</v>
      </c>
      <c r="BW46" s="53">
        <f t="shared" si="52"/>
        <v>0</v>
      </c>
      <c r="BX46" s="53">
        <f t="shared" si="52"/>
        <v>0</v>
      </c>
      <c r="BY46" s="53">
        <f t="shared" si="52"/>
        <v>0</v>
      </c>
      <c r="BZ46" s="53">
        <f t="shared" si="52"/>
        <v>0</v>
      </c>
      <c r="CA46" s="53">
        <f t="shared" si="52"/>
        <v>0</v>
      </c>
      <c r="CB46" s="53">
        <f t="shared" si="52"/>
        <v>0</v>
      </c>
      <c r="CC46" s="53">
        <f t="shared" si="52"/>
        <v>0</v>
      </c>
      <c r="CD46" s="53">
        <f t="shared" si="52"/>
        <v>0</v>
      </c>
      <c r="CE46" s="53">
        <f t="shared" si="52"/>
        <v>0</v>
      </c>
      <c r="CF46" s="53">
        <f t="shared" si="52"/>
        <v>0</v>
      </c>
      <c r="CG46" s="53">
        <f t="shared" si="52"/>
        <v>0</v>
      </c>
      <c r="CH46" s="53">
        <f t="shared" si="52"/>
        <v>0</v>
      </c>
      <c r="CI46" s="53">
        <f t="shared" si="52"/>
        <v>0</v>
      </c>
      <c r="CJ46" s="53">
        <f t="shared" si="52"/>
        <v>0</v>
      </c>
      <c r="CK46" s="53">
        <f t="shared" si="52"/>
        <v>0</v>
      </c>
      <c r="CL46" s="53">
        <f t="shared" si="52"/>
        <v>0</v>
      </c>
      <c r="CM46" s="53">
        <f t="shared" si="52"/>
        <v>0</v>
      </c>
      <c r="CN46" s="53">
        <f t="shared" si="52"/>
        <v>0</v>
      </c>
      <c r="CO46" s="53">
        <f t="shared" si="52"/>
        <v>0</v>
      </c>
      <c r="CP46" s="53">
        <f t="shared" si="52"/>
        <v>0</v>
      </c>
      <c r="CQ46" s="53">
        <f t="shared" si="52"/>
        <v>0</v>
      </c>
      <c r="CR46" s="53">
        <f t="shared" si="52"/>
        <v>0</v>
      </c>
      <c r="CS46" s="53">
        <f t="shared" si="52"/>
        <v>0</v>
      </c>
      <c r="CT46" s="53">
        <f t="shared" si="52"/>
        <v>0</v>
      </c>
      <c r="CU46" s="53">
        <f t="shared" si="52"/>
        <v>0</v>
      </c>
      <c r="CV46" s="53">
        <f t="shared" si="52"/>
        <v>0</v>
      </c>
      <c r="CW46" s="53">
        <f t="shared" si="52"/>
        <v>0</v>
      </c>
      <c r="CX46" s="53">
        <f t="shared" si="52"/>
        <v>0</v>
      </c>
      <c r="CY46" s="53">
        <f t="shared" si="52"/>
        <v>0</v>
      </c>
      <c r="CZ46" s="53">
        <f t="shared" si="52"/>
        <v>0</v>
      </c>
      <c r="DA46" s="53">
        <f t="shared" si="52"/>
        <v>0</v>
      </c>
      <c r="DB46" s="53">
        <f t="shared" si="52"/>
        <v>0</v>
      </c>
      <c r="DC46" s="53">
        <f t="shared" si="50"/>
        <v>0</v>
      </c>
    </row>
    <row r="47" spans="2:107" ht="15" customHeight="1" x14ac:dyDescent="0.35">
      <c r="B47" s="38">
        <v>24</v>
      </c>
      <c r="C47" s="59" t="s">
        <v>949</v>
      </c>
      <c r="D47" s="60">
        <f>Projeto!$K$83</f>
        <v>540.4</v>
      </c>
      <c r="E47" s="478" t="s">
        <v>33</v>
      </c>
      <c r="F47" s="47" t="s">
        <v>404</v>
      </c>
      <c r="G47" s="178">
        <f t="shared" ref="G47:H47" si="53">IF(G19=0,0,G46/G19)</f>
        <v>0</v>
      </c>
      <c r="H47" s="578">
        <f t="shared" si="53"/>
        <v>0</v>
      </c>
      <c r="I47" s="578">
        <f t="shared" ref="I47:DC47" si="54">IF(I19=0,0,I46/I19)</f>
        <v>0</v>
      </c>
      <c r="J47" s="578">
        <f t="shared" si="54"/>
        <v>0</v>
      </c>
      <c r="K47" s="578">
        <f t="shared" si="54"/>
        <v>0</v>
      </c>
      <c r="L47" s="578">
        <f t="shared" si="54"/>
        <v>0</v>
      </c>
      <c r="M47" s="578">
        <f t="shared" si="54"/>
        <v>0</v>
      </c>
      <c r="N47" s="578">
        <f t="shared" si="54"/>
        <v>0</v>
      </c>
      <c r="O47" s="578">
        <f t="shared" si="54"/>
        <v>0</v>
      </c>
      <c r="P47" s="578">
        <f t="shared" si="54"/>
        <v>0</v>
      </c>
      <c r="Q47" s="578">
        <f t="shared" si="54"/>
        <v>0</v>
      </c>
      <c r="R47" s="578">
        <f t="shared" si="54"/>
        <v>0</v>
      </c>
      <c r="S47" s="578">
        <f t="shared" si="54"/>
        <v>0</v>
      </c>
      <c r="T47" s="578">
        <f t="shared" si="54"/>
        <v>0</v>
      </c>
      <c r="U47" s="578">
        <f t="shared" si="54"/>
        <v>0</v>
      </c>
      <c r="V47" s="578">
        <f t="shared" si="54"/>
        <v>0</v>
      </c>
      <c r="W47" s="578">
        <f t="shared" si="54"/>
        <v>0</v>
      </c>
      <c r="X47" s="578">
        <f t="shared" si="54"/>
        <v>0</v>
      </c>
      <c r="Y47" s="578">
        <f t="shared" si="54"/>
        <v>0</v>
      </c>
      <c r="Z47" s="578">
        <f t="shared" si="54"/>
        <v>0</v>
      </c>
      <c r="AA47" s="578">
        <f t="shared" si="54"/>
        <v>0</v>
      </c>
      <c r="AB47" s="578">
        <f t="shared" si="54"/>
        <v>0</v>
      </c>
      <c r="AC47" s="578">
        <f t="shared" si="54"/>
        <v>0</v>
      </c>
      <c r="AD47" s="578">
        <f t="shared" si="54"/>
        <v>0</v>
      </c>
      <c r="AE47" s="578">
        <f t="shared" si="54"/>
        <v>0</v>
      </c>
      <c r="AF47" s="578">
        <f t="shared" si="54"/>
        <v>0</v>
      </c>
      <c r="AG47" s="578">
        <f t="shared" si="54"/>
        <v>0</v>
      </c>
      <c r="AH47" s="578">
        <f t="shared" si="54"/>
        <v>0</v>
      </c>
      <c r="AI47" s="578">
        <f t="shared" si="54"/>
        <v>0</v>
      </c>
      <c r="AJ47" s="578">
        <f t="shared" si="54"/>
        <v>0</v>
      </c>
      <c r="AK47" s="578">
        <f t="shared" si="54"/>
        <v>0</v>
      </c>
      <c r="AL47" s="578">
        <f t="shared" si="54"/>
        <v>0</v>
      </c>
      <c r="AM47" s="578">
        <f t="shared" si="54"/>
        <v>0</v>
      </c>
      <c r="AN47" s="578">
        <f t="shared" si="54"/>
        <v>0</v>
      </c>
      <c r="AO47" s="578">
        <f t="shared" si="54"/>
        <v>0</v>
      </c>
      <c r="AP47" s="578">
        <f t="shared" si="54"/>
        <v>0</v>
      </c>
      <c r="AQ47" s="578">
        <f t="shared" si="54"/>
        <v>0</v>
      </c>
      <c r="AR47" s="578">
        <f t="shared" si="54"/>
        <v>0</v>
      </c>
      <c r="AS47" s="578">
        <f t="shared" si="54"/>
        <v>0</v>
      </c>
      <c r="AT47" s="578">
        <f t="shared" si="54"/>
        <v>0</v>
      </c>
      <c r="AU47" s="578">
        <f t="shared" si="54"/>
        <v>0</v>
      </c>
      <c r="AV47" s="578">
        <f t="shared" si="54"/>
        <v>0</v>
      </c>
      <c r="AW47" s="578">
        <f t="shared" si="54"/>
        <v>0</v>
      </c>
      <c r="AX47" s="578">
        <f t="shared" si="54"/>
        <v>0</v>
      </c>
      <c r="AY47" s="578">
        <f t="shared" si="54"/>
        <v>0</v>
      </c>
      <c r="AZ47" s="578">
        <f t="shared" si="54"/>
        <v>0</v>
      </c>
      <c r="BA47" s="578">
        <f t="shared" si="54"/>
        <v>0</v>
      </c>
      <c r="BB47" s="578">
        <f t="shared" si="54"/>
        <v>0</v>
      </c>
      <c r="BC47" s="578">
        <f t="shared" si="54"/>
        <v>0</v>
      </c>
      <c r="BD47" s="578">
        <f t="shared" si="54"/>
        <v>0</v>
      </c>
      <c r="BE47" s="578">
        <f t="shared" ref="BE47:BF47" si="55">IF(BE19=0,0,BE46/BE19)</f>
        <v>0</v>
      </c>
      <c r="BF47" s="578">
        <f t="shared" si="55"/>
        <v>0</v>
      </c>
      <c r="BG47" s="578">
        <f t="shared" ref="BG47:DB47" si="56">IF(BG19=0,0,BG46/BG19)</f>
        <v>0</v>
      </c>
      <c r="BH47" s="578">
        <f t="shared" si="56"/>
        <v>0</v>
      </c>
      <c r="BI47" s="578">
        <f t="shared" si="56"/>
        <v>0</v>
      </c>
      <c r="BJ47" s="578">
        <f t="shared" si="56"/>
        <v>0</v>
      </c>
      <c r="BK47" s="578">
        <f t="shared" si="56"/>
        <v>0</v>
      </c>
      <c r="BL47" s="578">
        <f t="shared" si="56"/>
        <v>0</v>
      </c>
      <c r="BM47" s="578">
        <f t="shared" si="56"/>
        <v>0</v>
      </c>
      <c r="BN47" s="578">
        <f t="shared" si="56"/>
        <v>0</v>
      </c>
      <c r="BO47" s="578">
        <f t="shared" si="56"/>
        <v>0</v>
      </c>
      <c r="BP47" s="578">
        <f t="shared" si="56"/>
        <v>0</v>
      </c>
      <c r="BQ47" s="578">
        <f t="shared" si="56"/>
        <v>0</v>
      </c>
      <c r="BR47" s="578">
        <f t="shared" si="56"/>
        <v>0</v>
      </c>
      <c r="BS47" s="578">
        <f t="shared" si="56"/>
        <v>0</v>
      </c>
      <c r="BT47" s="578">
        <f t="shared" si="56"/>
        <v>0</v>
      </c>
      <c r="BU47" s="578">
        <f t="shared" si="56"/>
        <v>0</v>
      </c>
      <c r="BV47" s="578">
        <f t="shared" si="56"/>
        <v>0</v>
      </c>
      <c r="BW47" s="578">
        <f t="shared" si="56"/>
        <v>0</v>
      </c>
      <c r="BX47" s="578">
        <f t="shared" si="56"/>
        <v>0</v>
      </c>
      <c r="BY47" s="578">
        <f t="shared" si="56"/>
        <v>0</v>
      </c>
      <c r="BZ47" s="578">
        <f t="shared" si="56"/>
        <v>0</v>
      </c>
      <c r="CA47" s="578">
        <f t="shared" si="56"/>
        <v>0</v>
      </c>
      <c r="CB47" s="578">
        <f t="shared" si="56"/>
        <v>0</v>
      </c>
      <c r="CC47" s="578">
        <f t="shared" si="56"/>
        <v>0</v>
      </c>
      <c r="CD47" s="578">
        <f t="shared" si="56"/>
        <v>0</v>
      </c>
      <c r="CE47" s="578">
        <f t="shared" si="56"/>
        <v>0</v>
      </c>
      <c r="CF47" s="578">
        <f t="shared" si="56"/>
        <v>0</v>
      </c>
      <c r="CG47" s="578">
        <f t="shared" si="56"/>
        <v>0</v>
      </c>
      <c r="CH47" s="578">
        <f t="shared" si="56"/>
        <v>0</v>
      </c>
      <c r="CI47" s="578">
        <f t="shared" si="56"/>
        <v>0</v>
      </c>
      <c r="CJ47" s="578">
        <f t="shared" si="56"/>
        <v>0</v>
      </c>
      <c r="CK47" s="578">
        <f t="shared" si="56"/>
        <v>0</v>
      </c>
      <c r="CL47" s="578">
        <f t="shared" si="56"/>
        <v>0</v>
      </c>
      <c r="CM47" s="578">
        <f t="shared" si="56"/>
        <v>0</v>
      </c>
      <c r="CN47" s="578">
        <f t="shared" si="56"/>
        <v>0</v>
      </c>
      <c r="CO47" s="578">
        <f t="shared" si="56"/>
        <v>0</v>
      </c>
      <c r="CP47" s="578">
        <f t="shared" si="56"/>
        <v>0</v>
      </c>
      <c r="CQ47" s="578">
        <f t="shared" si="56"/>
        <v>0</v>
      </c>
      <c r="CR47" s="578">
        <f t="shared" si="56"/>
        <v>0</v>
      </c>
      <c r="CS47" s="578">
        <f t="shared" si="56"/>
        <v>0</v>
      </c>
      <c r="CT47" s="578">
        <f t="shared" si="56"/>
        <v>0</v>
      </c>
      <c r="CU47" s="578">
        <f t="shared" si="56"/>
        <v>0</v>
      </c>
      <c r="CV47" s="578">
        <f t="shared" si="56"/>
        <v>0</v>
      </c>
      <c r="CW47" s="578">
        <f t="shared" si="56"/>
        <v>0</v>
      </c>
      <c r="CX47" s="578">
        <f t="shared" si="56"/>
        <v>0</v>
      </c>
      <c r="CY47" s="578">
        <f t="shared" si="56"/>
        <v>0</v>
      </c>
      <c r="CZ47" s="578">
        <f t="shared" si="56"/>
        <v>0</v>
      </c>
      <c r="DA47" s="578">
        <f t="shared" si="56"/>
        <v>0</v>
      </c>
      <c r="DB47" s="578">
        <f t="shared" si="56"/>
        <v>0</v>
      </c>
      <c r="DC47" s="578">
        <f t="shared" si="54"/>
        <v>0</v>
      </c>
    </row>
    <row r="48" spans="2:107" ht="15" customHeight="1" x14ac:dyDescent="0.35">
      <c r="B48" s="61"/>
      <c r="C48" s="62" t="s">
        <v>422</v>
      </c>
      <c r="D48" s="62"/>
      <c r="E48" s="132" t="s">
        <v>85</v>
      </c>
      <c r="F48" s="63" t="s">
        <v>421</v>
      </c>
      <c r="G48" s="579">
        <f>SUM(H48:DC48)</f>
        <v>0</v>
      </c>
      <c r="H48" s="580">
        <f>H44*$D$45+H46*$D$47</f>
        <v>0</v>
      </c>
      <c r="I48" s="580">
        <f t="shared" ref="I48:DC48" si="57">I44*$D$45+I46*$D$47</f>
        <v>0</v>
      </c>
      <c r="J48" s="580">
        <f t="shared" si="57"/>
        <v>0</v>
      </c>
      <c r="K48" s="580">
        <f t="shared" si="57"/>
        <v>0</v>
      </c>
      <c r="L48" s="580">
        <f t="shared" si="57"/>
        <v>0</v>
      </c>
      <c r="M48" s="580">
        <f t="shared" si="57"/>
        <v>0</v>
      </c>
      <c r="N48" s="580">
        <f t="shared" si="57"/>
        <v>0</v>
      </c>
      <c r="O48" s="580">
        <f t="shared" si="57"/>
        <v>0</v>
      </c>
      <c r="P48" s="580">
        <f t="shared" si="57"/>
        <v>0</v>
      </c>
      <c r="Q48" s="580">
        <f t="shared" si="57"/>
        <v>0</v>
      </c>
      <c r="R48" s="580">
        <f t="shared" si="57"/>
        <v>0</v>
      </c>
      <c r="S48" s="580">
        <f t="shared" si="57"/>
        <v>0</v>
      </c>
      <c r="T48" s="580">
        <f t="shared" si="57"/>
        <v>0</v>
      </c>
      <c r="U48" s="580">
        <f t="shared" si="57"/>
        <v>0</v>
      </c>
      <c r="V48" s="580">
        <f t="shared" si="57"/>
        <v>0</v>
      </c>
      <c r="W48" s="580">
        <f t="shared" si="57"/>
        <v>0</v>
      </c>
      <c r="X48" s="580">
        <f t="shared" si="57"/>
        <v>0</v>
      </c>
      <c r="Y48" s="580">
        <f t="shared" si="57"/>
        <v>0</v>
      </c>
      <c r="Z48" s="580">
        <f t="shared" si="57"/>
        <v>0</v>
      </c>
      <c r="AA48" s="580">
        <f t="shared" si="57"/>
        <v>0</v>
      </c>
      <c r="AB48" s="580">
        <f t="shared" si="57"/>
        <v>0</v>
      </c>
      <c r="AC48" s="580">
        <f t="shared" si="57"/>
        <v>0</v>
      </c>
      <c r="AD48" s="580">
        <f t="shared" si="57"/>
        <v>0</v>
      </c>
      <c r="AE48" s="580">
        <f t="shared" si="57"/>
        <v>0</v>
      </c>
      <c r="AF48" s="580">
        <f t="shared" si="57"/>
        <v>0</v>
      </c>
      <c r="AG48" s="580">
        <f t="shared" si="57"/>
        <v>0</v>
      </c>
      <c r="AH48" s="580">
        <f t="shared" si="57"/>
        <v>0</v>
      </c>
      <c r="AI48" s="580">
        <f t="shared" si="57"/>
        <v>0</v>
      </c>
      <c r="AJ48" s="580">
        <f t="shared" si="57"/>
        <v>0</v>
      </c>
      <c r="AK48" s="580">
        <f t="shared" si="57"/>
        <v>0</v>
      </c>
      <c r="AL48" s="580">
        <f t="shared" si="57"/>
        <v>0</v>
      </c>
      <c r="AM48" s="580">
        <f t="shared" si="57"/>
        <v>0</v>
      </c>
      <c r="AN48" s="580">
        <f t="shared" si="57"/>
        <v>0</v>
      </c>
      <c r="AO48" s="580">
        <f t="shared" si="57"/>
        <v>0</v>
      </c>
      <c r="AP48" s="580">
        <f t="shared" si="57"/>
        <v>0</v>
      </c>
      <c r="AQ48" s="580">
        <f t="shared" si="57"/>
        <v>0</v>
      </c>
      <c r="AR48" s="580">
        <f t="shared" si="57"/>
        <v>0</v>
      </c>
      <c r="AS48" s="580">
        <f t="shared" si="57"/>
        <v>0</v>
      </c>
      <c r="AT48" s="580">
        <f t="shared" si="57"/>
        <v>0</v>
      </c>
      <c r="AU48" s="580">
        <f t="shared" si="57"/>
        <v>0</v>
      </c>
      <c r="AV48" s="580">
        <f t="shared" si="57"/>
        <v>0</v>
      </c>
      <c r="AW48" s="580">
        <f t="shared" si="57"/>
        <v>0</v>
      </c>
      <c r="AX48" s="580">
        <f t="shared" si="57"/>
        <v>0</v>
      </c>
      <c r="AY48" s="580">
        <f t="shared" si="57"/>
        <v>0</v>
      </c>
      <c r="AZ48" s="580">
        <f t="shared" si="57"/>
        <v>0</v>
      </c>
      <c r="BA48" s="580">
        <f t="shared" si="57"/>
        <v>0</v>
      </c>
      <c r="BB48" s="580">
        <f t="shared" si="57"/>
        <v>0</v>
      </c>
      <c r="BC48" s="580">
        <f t="shared" si="57"/>
        <v>0</v>
      </c>
      <c r="BD48" s="580">
        <f t="shared" si="57"/>
        <v>0</v>
      </c>
      <c r="BE48" s="580">
        <f t="shared" ref="BE48:BF48" si="58">BE44*$D$45+BE46*$D$47</f>
        <v>0</v>
      </c>
      <c r="BF48" s="580">
        <f t="shared" si="58"/>
        <v>0</v>
      </c>
      <c r="BG48" s="580">
        <f t="shared" ref="BG48:DB48" si="59">BG44*$D$45+BG46*$D$47</f>
        <v>0</v>
      </c>
      <c r="BH48" s="580">
        <f t="shared" si="59"/>
        <v>0</v>
      </c>
      <c r="BI48" s="580">
        <f t="shared" si="59"/>
        <v>0</v>
      </c>
      <c r="BJ48" s="580">
        <f t="shared" si="59"/>
        <v>0</v>
      </c>
      <c r="BK48" s="580">
        <f t="shared" si="59"/>
        <v>0</v>
      </c>
      <c r="BL48" s="580">
        <f t="shared" si="59"/>
        <v>0</v>
      </c>
      <c r="BM48" s="580">
        <f t="shared" si="59"/>
        <v>0</v>
      </c>
      <c r="BN48" s="580">
        <f t="shared" si="59"/>
        <v>0</v>
      </c>
      <c r="BO48" s="580">
        <f t="shared" si="59"/>
        <v>0</v>
      </c>
      <c r="BP48" s="580">
        <f t="shared" si="59"/>
        <v>0</v>
      </c>
      <c r="BQ48" s="580">
        <f t="shared" si="59"/>
        <v>0</v>
      </c>
      <c r="BR48" s="580">
        <f t="shared" si="59"/>
        <v>0</v>
      </c>
      <c r="BS48" s="580">
        <f t="shared" si="59"/>
        <v>0</v>
      </c>
      <c r="BT48" s="580">
        <f t="shared" si="59"/>
        <v>0</v>
      </c>
      <c r="BU48" s="580">
        <f t="shared" si="59"/>
        <v>0</v>
      </c>
      <c r="BV48" s="580">
        <f t="shared" si="59"/>
        <v>0</v>
      </c>
      <c r="BW48" s="580">
        <f t="shared" si="59"/>
        <v>0</v>
      </c>
      <c r="BX48" s="580">
        <f t="shared" si="59"/>
        <v>0</v>
      </c>
      <c r="BY48" s="580">
        <f t="shared" si="59"/>
        <v>0</v>
      </c>
      <c r="BZ48" s="580">
        <f t="shared" si="59"/>
        <v>0</v>
      </c>
      <c r="CA48" s="580">
        <f t="shared" si="59"/>
        <v>0</v>
      </c>
      <c r="CB48" s="580">
        <f t="shared" si="59"/>
        <v>0</v>
      </c>
      <c r="CC48" s="580">
        <f t="shared" si="59"/>
        <v>0</v>
      </c>
      <c r="CD48" s="580">
        <f t="shared" si="59"/>
        <v>0</v>
      </c>
      <c r="CE48" s="580">
        <f t="shared" si="59"/>
        <v>0</v>
      </c>
      <c r="CF48" s="580">
        <f t="shared" si="59"/>
        <v>0</v>
      </c>
      <c r="CG48" s="580">
        <f t="shared" si="59"/>
        <v>0</v>
      </c>
      <c r="CH48" s="580">
        <f t="shared" si="59"/>
        <v>0</v>
      </c>
      <c r="CI48" s="580">
        <f t="shared" si="59"/>
        <v>0</v>
      </c>
      <c r="CJ48" s="580">
        <f t="shared" si="59"/>
        <v>0</v>
      </c>
      <c r="CK48" s="580">
        <f t="shared" si="59"/>
        <v>0</v>
      </c>
      <c r="CL48" s="580">
        <f t="shared" si="59"/>
        <v>0</v>
      </c>
      <c r="CM48" s="580">
        <f t="shared" si="59"/>
        <v>0</v>
      </c>
      <c r="CN48" s="580">
        <f t="shared" si="59"/>
        <v>0</v>
      </c>
      <c r="CO48" s="580">
        <f t="shared" si="59"/>
        <v>0</v>
      </c>
      <c r="CP48" s="580">
        <f t="shared" si="59"/>
        <v>0</v>
      </c>
      <c r="CQ48" s="580">
        <f t="shared" si="59"/>
        <v>0</v>
      </c>
      <c r="CR48" s="580">
        <f t="shared" si="59"/>
        <v>0</v>
      </c>
      <c r="CS48" s="580">
        <f t="shared" si="59"/>
        <v>0</v>
      </c>
      <c r="CT48" s="580">
        <f t="shared" si="59"/>
        <v>0</v>
      </c>
      <c r="CU48" s="580">
        <f t="shared" si="59"/>
        <v>0</v>
      </c>
      <c r="CV48" s="580">
        <f t="shared" si="59"/>
        <v>0</v>
      </c>
      <c r="CW48" s="580">
        <f t="shared" si="59"/>
        <v>0</v>
      </c>
      <c r="CX48" s="580">
        <f t="shared" si="59"/>
        <v>0</v>
      </c>
      <c r="CY48" s="580">
        <f t="shared" si="59"/>
        <v>0</v>
      </c>
      <c r="CZ48" s="580">
        <f t="shared" si="59"/>
        <v>0</v>
      </c>
      <c r="DA48" s="580">
        <f t="shared" si="59"/>
        <v>0</v>
      </c>
      <c r="DB48" s="580">
        <f t="shared" si="59"/>
        <v>0</v>
      </c>
      <c r="DC48" s="580">
        <f t="shared" si="57"/>
        <v>0</v>
      </c>
    </row>
    <row r="50" spans="6:61" ht="15" customHeight="1" x14ac:dyDescent="0.45">
      <c r="F50" s="493" t="s">
        <v>725</v>
      </c>
      <c r="G50" s="31">
        <f>RCB!$G$9</f>
        <v>0</v>
      </c>
      <c r="I50" s="3"/>
      <c r="J50" s="3"/>
      <c r="K50" s="137"/>
      <c r="BG50" s="3"/>
      <c r="BH50" s="3"/>
      <c r="BI50" s="137"/>
    </row>
    <row r="51" spans="6:61" ht="15" customHeight="1" x14ac:dyDescent="0.45">
      <c r="F51" s="493" t="s">
        <v>800</v>
      </c>
      <c r="G51" s="31">
        <f>RCB!$H$7</f>
        <v>0</v>
      </c>
      <c r="I51" s="3"/>
      <c r="J51" s="3"/>
      <c r="K51" s="137"/>
      <c r="BG51" s="3"/>
      <c r="BH51" s="3"/>
      <c r="BI51" s="137"/>
    </row>
    <row r="53" spans="6:61" ht="15" customHeight="1" x14ac:dyDescent="0.35">
      <c r="H53" s="64"/>
      <c r="I53" s="64"/>
      <c r="BG53" s="64"/>
    </row>
  </sheetData>
  <conditionalFormatting sqref="G4:G13 G24:G33 G44:G48 G17:G20 G37:G40">
    <cfRule type="expression" dxfId="105" priority="35">
      <formula>G4="ERRO"</formula>
    </cfRule>
  </conditionalFormatting>
  <conditionalFormatting sqref="H12:DC12 H32:DC32">
    <cfRule type="expression" dxfId="104" priority="33">
      <formula>OR(H12&gt;365,H12&lt;0)</formula>
    </cfRule>
  </conditionalFormatting>
  <conditionalFormatting sqref="H15:DC15 H35:DC35">
    <cfRule type="expression" dxfId="103" priority="31">
      <formula>OR(H15&gt;22,H15&lt;0)</formula>
    </cfRule>
  </conditionalFormatting>
  <conditionalFormatting sqref="H16:DC16 H36:DC36">
    <cfRule type="expression" dxfId="102" priority="30">
      <formula>OR(H16&gt;12,H16&lt;0)</formula>
    </cfRule>
  </conditionalFormatting>
  <conditionalFormatting sqref="H13:DC13 H33:DC33">
    <cfRule type="expression" dxfId="101" priority="29">
      <formula>OR(H13&gt;8760,H13&lt;0)</formula>
    </cfRule>
  </conditionalFormatting>
  <conditionalFormatting sqref="H18:DC18 H38:DC38">
    <cfRule type="expression" dxfId="100" priority="28">
      <formula>OR(H18&gt;1,H18&lt;0)</formula>
    </cfRule>
  </conditionalFormatting>
  <conditionalFormatting sqref="H11:DC11">
    <cfRule type="expression" dxfId="99" priority="8">
      <formula>OR(H11&gt;3,H11&lt;0)</formula>
    </cfRule>
  </conditionalFormatting>
  <conditionalFormatting sqref="H14:DC14">
    <cfRule type="expression" dxfId="98" priority="7">
      <formula>OR(H14&gt;3,H14&lt;0)</formula>
    </cfRule>
  </conditionalFormatting>
  <conditionalFormatting sqref="G14:G16">
    <cfRule type="expression" dxfId="97" priority="6">
      <formula>G14="ERRO"</formula>
    </cfRule>
  </conditionalFormatting>
  <conditionalFormatting sqref="G14:G16">
    <cfRule type="expression" dxfId="96" priority="5">
      <formula>AND(G14&lt;&gt;"",G14&lt;&gt;"ERRO")</formula>
    </cfRule>
  </conditionalFormatting>
  <conditionalFormatting sqref="G34:G36">
    <cfRule type="expression" dxfId="95" priority="4">
      <formula>G34="ERRO"</formula>
    </cfRule>
  </conditionalFormatting>
  <conditionalFormatting sqref="G34:G36">
    <cfRule type="expression" dxfId="94" priority="3">
      <formula>AND(G34&lt;&gt;"",G34&lt;&gt;"ERRO")</formula>
    </cfRule>
  </conditionalFormatting>
  <conditionalFormatting sqref="H31:DC31">
    <cfRule type="expression" dxfId="93" priority="2">
      <formula>OR(H31&gt;3,H31&lt;0)</formula>
    </cfRule>
  </conditionalFormatting>
  <conditionalFormatting sqref="H34:DC34">
    <cfRule type="expression" dxfId="92" priority="1">
      <formula>OR(H34&gt;3,H34&lt;0)</formula>
    </cfRule>
  </conditionalFormatting>
  <pageMargins left="0.59055118110236227" right="0.59055118110236227" top="1.1023622047244095" bottom="0.47244094488188981" header="0.19685039370078741" footer="0.19685039370078741"/>
  <pageSetup paperSize="9" scale="66" fitToWidth="0" orientation="landscape" r:id="rId1"/>
  <headerFooter scaleWithDoc="0" alignWithMargins="0">
    <oddFooter>&amp;L&amp;F / &amp;A&amp;R&amp;P</oddFooter>
  </headerFooter>
  <ignoredErrors>
    <ignoredError sqref="A19:F25 A52:F52 A50:D51 H50:H51 A4:F6 A7 A8:G8 A11 A12:G12 A13:A14 A15:F16 H24:H28 DC1:XFD2 C7:F7 C11:G11 C13:F14 A18 C18:F18 A28:F30 A26:A27 C26:F27 A35:F37 A31:A34 C31:F34 A39:F44 A38 C38:F38 A48:F49 A47:B47 D47:F47 A46:F46 A45:B45 D45:F45 H41:BD42 H29:H30 A17:H17 A9:H10 A53:BD1048576 L50:BD51 H52:BD52 H21:BD22 A1:BD2 DC21:XFD22 DD3:XFD3 A3:BB3 DC41:XFD42 DD23:XFD23 H44:BD49 DC44:XFD1048576 DD43:XFD43 H18:H20 DD4:XFD20 H37:H40 DD24:XFD40" unlockedFormula="1"/>
    <ignoredError sqref="G19:G23 G28:G32 G37 G39:G52" formula="1" unlockedFormula="1"/>
    <ignoredError sqref="G18 G3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2" id="{FDA74B68-494B-48DB-93F9-6BB53B339155}">
            <xm:f>AND(G50&lt;=Projeto!$K$55,G50&gt;0)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3" id="{B0E642D8-08FB-4CD5-AB8B-4E1F0081396C}">
            <xm:f>OR(G50&gt;Projeto!$K$55,G50&lt;0)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G50:G51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Apoio!$CQ$4:$CQ$100</xm:f>
          </x14:formula1>
          <xm:sqref>H11:DC11</xm:sqref>
        </x14:dataValidation>
        <x14:dataValidation type="list" allowBlank="1" showInputMessage="1" showErrorMessage="1">
          <x14:formula1>
            <xm:f>Apoio!$CQ$4:$CQ$16</xm:f>
          </x14:formula1>
          <xm:sqref>H14:DC14</xm:sqref>
        </x14:dataValidation>
        <x14:dataValidation type="list" allowBlank="1" showInputMessage="1" showErrorMessage="1">
          <x14:formula1>
            <xm:f>Apoio!$CS$4:$CS$26</xm:f>
          </x14:formula1>
          <xm:sqref>H15:DC15</xm:sqref>
        </x14:dataValidation>
        <x14:dataValidation type="list" allowBlank="1" showInputMessage="1" showErrorMessage="1">
          <x14:formula1>
            <xm:f>Apoio!$CS$4:$CS$16</xm:f>
          </x14:formula1>
          <xm:sqref>H16:DC16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6">
    <tabColor theme="7" tint="0.39997558519241921"/>
    <pageSetUpPr fitToPage="1"/>
  </sheetPr>
  <dimension ref="B2:O119"/>
  <sheetViews>
    <sheetView zoomScaleNormal="100" workbookViewId="0">
      <selection activeCell="C6" sqref="C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414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313" t="s">
        <v>408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ref="F25:F36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ref="F37:F54" si="2">IF(ISERR(SMALL(G37:L37,1)),0,SMALL(G37:L37,1))</f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2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2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2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2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2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2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si="3"/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3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ref="F72:F74" si="4">IF(ISERR(SMALL(G72:L72,1)),0,SMALL(G72:L72,1))</f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si="4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4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5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5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5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si="5"/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ref="F91:F92" si="6">IF(ISERR(SMALL(G91:L91,1)),0,SMALL(G91:L91,1))</f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6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5" si="7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7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7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5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8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8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8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8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8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89" priority="15">
      <formula>AND(G6=$F6,$F6&gt;0)</formula>
    </cfRule>
  </conditionalFormatting>
  <conditionalFormatting sqref="C6:C55 C66:C75 C87:D96 C107:D111">
    <cfRule type="expression" dxfId="88" priority="14">
      <formula>AND(COUNT($G6:$L6)&lt;&gt;0,COUNT($G6:$L6)&lt;3)</formula>
    </cfRule>
  </conditionalFormatting>
  <conditionalFormatting sqref="F6:L55 F66:L75 F87:L96 F107:L111">
    <cfRule type="cellIs" dxfId="87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  <dataValidation type="whole" operator="greaterThanOrEqual" allowBlank="1" showInputMessage="1" showErrorMessage="1" errorTitle="Atenção!" error="Inserir apenas números" sqref="G58:L58 G114:L114 G99:L99 G78:L78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theme="7" tint="0.39997558519241921"/>
    <pageSetUpPr fitToPage="1"/>
  </sheetPr>
  <dimension ref="B2:R103"/>
  <sheetViews>
    <sheetView zoomScaleNormal="100" workbookViewId="0"/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414</v>
      </c>
      <c r="C2" s="311"/>
      <c r="D2" s="311"/>
      <c r="E2" s="311"/>
      <c r="F2" s="311"/>
      <c r="G2" s="311"/>
      <c r="H2" s="311"/>
      <c r="I2" s="311"/>
      <c r="J2" s="312"/>
      <c r="L2" s="310" t="str">
        <f>B2</f>
        <v>SISTEMAS DE REFRIGERAÇÃO - EX ANTE</v>
      </c>
      <c r="M2" s="311"/>
      <c r="N2" s="311"/>
      <c r="O2" s="311"/>
      <c r="P2" s="311"/>
      <c r="Q2" s="312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0" t="s">
        <v>409</v>
      </c>
      <c r="M3" s="311"/>
      <c r="N3" s="311"/>
      <c r="O3" s="311"/>
      <c r="P3" s="311"/>
      <c r="Q3" s="312"/>
    </row>
    <row r="4" spans="2:18" ht="15" customHeight="1" x14ac:dyDescent="0.35">
      <c r="B4" s="442" t="s">
        <v>105</v>
      </c>
      <c r="C4" s="443"/>
      <c r="D4" s="443"/>
      <c r="E4" s="443"/>
      <c r="F4" s="459"/>
      <c r="G4" s="442" t="s">
        <v>99</v>
      </c>
      <c r="H4" s="443"/>
      <c r="I4" s="443"/>
      <c r="J4" s="459"/>
      <c r="L4" s="487" t="s">
        <v>105</v>
      </c>
      <c r="M4" s="488"/>
      <c r="N4" s="443"/>
      <c r="O4" s="459"/>
      <c r="P4" s="484" t="s">
        <v>99</v>
      </c>
      <c r="Q4" s="485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486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IF(RefrigOrç!C6="","",RefrigOrç!C6)</f>
        <v/>
      </c>
      <c r="D6" s="252" t="str">
        <f>IF(RefrigOrç!D6="","",RefrigOrç!D6)</f>
        <v/>
      </c>
      <c r="E6" s="253" t="str">
        <f>IF(RefrigOrç!E6="","",RefrigOrç!E6)</f>
        <v/>
      </c>
      <c r="F6" s="254">
        <f>IF(RefrigOrç!F6="","",RefrigOrç!F6)</f>
        <v>0</v>
      </c>
      <c r="G6" s="19">
        <f>J6-H6-I6</f>
        <v>0</v>
      </c>
      <c r="H6" s="18"/>
      <c r="I6" s="18"/>
      <c r="J6" s="19">
        <f>IF(ISERR(E6*F6),0,E6*F6)</f>
        <v>0</v>
      </c>
      <c r="L6" s="489">
        <f t="shared" ref="L6:L55" si="0">B6</f>
        <v>1</v>
      </c>
      <c r="M6" s="490" t="str">
        <f t="shared" ref="M6:M55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IF(RefrigOrç!C7="","",RefrigOrç!C7)</f>
        <v/>
      </c>
      <c r="D7" s="252" t="str">
        <f>IF(RefrigOrç!D7="","",RefrigOrç!D7)</f>
        <v/>
      </c>
      <c r="E7" s="253" t="str">
        <f>IF(RefrigOrç!E7="","",RefrigOrç!E7)</f>
        <v/>
      </c>
      <c r="F7" s="254">
        <f>IF(RefrigOrç!F7="","",RefrigOrç!F7)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IF(RefrigOrç!C8="","",RefrigOrç!C8)</f>
        <v/>
      </c>
      <c r="D8" s="252" t="str">
        <f>IF(RefrigOrç!D8="","",RefrigOrç!D8)</f>
        <v/>
      </c>
      <c r="E8" s="253" t="str">
        <f>IF(RefrigOrç!E8="","",RefrigOrç!E8)</f>
        <v/>
      </c>
      <c r="F8" s="254">
        <f>IF(RefrigOrç!F8="","",RefrigOrç!F8)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4">
        <v>4</v>
      </c>
      <c r="C9" s="250" t="str">
        <f>IF(RefrigOrç!C9="","",RefrigOrç!C9)</f>
        <v/>
      </c>
      <c r="D9" s="252" t="str">
        <f>IF(RefrigOrç!D9="","",RefrigOrç!D9)</f>
        <v/>
      </c>
      <c r="E9" s="253" t="str">
        <f>IF(RefrigOrç!E9="","",RefrigOrç!E9)</f>
        <v/>
      </c>
      <c r="F9" s="254">
        <f>IF(RefrigOrç!F9="","",RefrigOrç!F9)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IF(RefrigOrç!C10="","",RefrigOrç!C10)</f>
        <v/>
      </c>
      <c r="D10" s="252" t="str">
        <f>IF(RefrigOrç!D10="","",RefrigOrç!D10)</f>
        <v/>
      </c>
      <c r="E10" s="253" t="str">
        <f>IF(RefrigOrç!E10="","",RefrigOrç!E10)</f>
        <v/>
      </c>
      <c r="F10" s="254">
        <f>IF(RefrigOrç!F10="","",RefrigOrç!F10)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4">
        <v>6</v>
      </c>
      <c r="C11" s="250" t="str">
        <f>IF(RefrigOrç!C11="","",RefrigOrç!C11)</f>
        <v/>
      </c>
      <c r="D11" s="252" t="str">
        <f>IF(RefrigOrç!D11="","",RefrigOrç!D11)</f>
        <v/>
      </c>
      <c r="E11" s="253" t="str">
        <f>IF(RefrigOrç!E11="","",RefrigOrç!E11)</f>
        <v/>
      </c>
      <c r="F11" s="254">
        <f>IF(RefrigOrç!F11="","",RefrigOrç!F11)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IF(RefrigOrç!C12="","",RefrigOrç!C12)</f>
        <v/>
      </c>
      <c r="D12" s="252" t="str">
        <f>IF(RefrigOrç!D12="","",RefrigOrç!D12)</f>
        <v/>
      </c>
      <c r="E12" s="253" t="str">
        <f>IF(RefrigOrç!E12="","",RefrigOrç!E12)</f>
        <v/>
      </c>
      <c r="F12" s="254">
        <f>IF(RefrigOrç!F12="","",RefrigOrç!F12)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IF(RefrigOrç!C13="","",RefrigOrç!C13)</f>
        <v/>
      </c>
      <c r="D13" s="252" t="str">
        <f>IF(RefrigOrç!D13="","",RefrigOrç!D13)</f>
        <v/>
      </c>
      <c r="E13" s="253" t="str">
        <f>IF(RefrigOrç!E13="","",RefrigOrç!E13)</f>
        <v/>
      </c>
      <c r="F13" s="254">
        <f>IF(RefrigOrç!F13="","",RefrigOrç!F13)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IF(RefrigOrç!C14="","",RefrigOrç!C14)</f>
        <v/>
      </c>
      <c r="D14" s="252" t="str">
        <f>IF(RefrigOrç!D14="","",RefrigOrç!D14)</f>
        <v/>
      </c>
      <c r="E14" s="253" t="str">
        <f>IF(RefrigOrç!E14="","",RefrigOrç!E14)</f>
        <v/>
      </c>
      <c r="F14" s="254">
        <f>IF(RefrigOrç!F14="","",RefrigOrç!F14)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4">
        <v>10</v>
      </c>
      <c r="C15" s="250" t="str">
        <f>IF(RefrigOrç!C15="","",RefrigOrç!C15)</f>
        <v/>
      </c>
      <c r="D15" s="252" t="str">
        <f>IF(RefrigOrç!D15="","",RefrigOrç!D15)</f>
        <v/>
      </c>
      <c r="E15" s="253" t="str">
        <f>IF(RefrigOrç!E15="","",RefrigOrç!E15)</f>
        <v/>
      </c>
      <c r="F15" s="254">
        <f>IF(RefrigOrç!F15="","",RefrigOrç!F15)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IF(RefrigOrç!C16="","",RefrigOrç!C16)</f>
        <v/>
      </c>
      <c r="D16" s="252" t="str">
        <f>IF(RefrigOrç!D16="","",RefrigOrç!D16)</f>
        <v/>
      </c>
      <c r="E16" s="253" t="str">
        <f>IF(RefrigOrç!E16="","",RefrigOrç!E16)</f>
        <v/>
      </c>
      <c r="F16" s="254">
        <f>IF(RefrigOrç!F16="","",RefrigOrç!F16)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4">
        <v>12</v>
      </c>
      <c r="C17" s="250" t="str">
        <f>IF(RefrigOrç!C17="","",RefrigOrç!C17)</f>
        <v/>
      </c>
      <c r="D17" s="252" t="str">
        <f>IF(RefrigOrç!D17="","",RefrigOrç!D17)</f>
        <v/>
      </c>
      <c r="E17" s="253" t="str">
        <f>IF(RefrigOrç!E17="","",RefrigOrç!E17)</f>
        <v/>
      </c>
      <c r="F17" s="254">
        <f>IF(RefrigOrç!F17="","",RefrigOrç!F17)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IF(RefrigOrç!C18="","",RefrigOrç!C18)</f>
        <v/>
      </c>
      <c r="D18" s="252" t="str">
        <f>IF(RefrigOrç!D18="","",RefrigOrç!D18)</f>
        <v/>
      </c>
      <c r="E18" s="253" t="str">
        <f>IF(RefrigOrç!E18="","",RefrigOrç!E18)</f>
        <v/>
      </c>
      <c r="F18" s="254">
        <f>IF(RefrigOrç!F18="","",RefrigOrç!F18)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IF(RefrigOrç!C19="","",RefrigOrç!C19)</f>
        <v/>
      </c>
      <c r="D19" s="252" t="str">
        <f>IF(RefrigOrç!D19="","",RefrigOrç!D19)</f>
        <v/>
      </c>
      <c r="E19" s="253" t="str">
        <f>IF(RefrigOrç!E19="","",RefrigOrç!E19)</f>
        <v/>
      </c>
      <c r="F19" s="254">
        <f>IF(RefrigOrç!F19="","",RefrigOrç!F19)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IF(RefrigOrç!C20="","",RefrigOrç!C20)</f>
        <v/>
      </c>
      <c r="D20" s="252" t="str">
        <f>IF(RefrigOrç!D20="","",RefrigOrç!D20)</f>
        <v/>
      </c>
      <c r="E20" s="253" t="str">
        <f>IF(RefrigOrç!E20="","",RefrigOrç!E20)</f>
        <v/>
      </c>
      <c r="F20" s="254">
        <f>IF(RefrigOrç!F20="","",RefrigOrç!F20)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4">
        <v>16</v>
      </c>
      <c r="C21" s="250" t="str">
        <f>IF(RefrigOrç!C21="","",RefrigOrç!C21)</f>
        <v/>
      </c>
      <c r="D21" s="252" t="str">
        <f>IF(RefrigOrç!D21="","",RefrigOrç!D21)</f>
        <v/>
      </c>
      <c r="E21" s="253" t="str">
        <f>IF(RefrigOrç!E21="","",RefrigOrç!E21)</f>
        <v/>
      </c>
      <c r="F21" s="254">
        <f>IF(RefrigOrç!F21="","",RefrigOrç!F21)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1">
        <v>17</v>
      </c>
      <c r="C22" s="250" t="str">
        <f>IF(RefrigOrç!C22="","",RefrigOrç!C22)</f>
        <v/>
      </c>
      <c r="D22" s="252" t="str">
        <f>IF(RefrigOrç!D22="","",RefrigOrç!D22)</f>
        <v/>
      </c>
      <c r="E22" s="253" t="str">
        <f>IF(RefrigOrç!E22="","",RefrigOrç!E22)</f>
        <v/>
      </c>
      <c r="F22" s="254">
        <f>IF(RefrigOrç!F22="","",RefrigOrç!F22)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4">
        <v>18</v>
      </c>
      <c r="C23" s="250" t="str">
        <f>IF(RefrigOrç!C23="","",RefrigOrç!C23)</f>
        <v/>
      </c>
      <c r="D23" s="252" t="str">
        <f>IF(RefrigOrç!D23="","",RefrigOrç!D23)</f>
        <v/>
      </c>
      <c r="E23" s="253" t="str">
        <f>IF(RefrigOrç!E23="","",RefrigOrç!E23)</f>
        <v/>
      </c>
      <c r="F23" s="254">
        <f>IF(RefrigOrç!F23="","",RefrigOrç!F23)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IF(RefrigOrç!C24="","",RefrigOrç!C24)</f>
        <v/>
      </c>
      <c r="D24" s="252" t="str">
        <f>IF(RefrigOrç!D24="","",RefrigOrç!D24)</f>
        <v/>
      </c>
      <c r="E24" s="253" t="str">
        <f>IF(RefrigOrç!E24="","",RefrigOrç!E24)</f>
        <v/>
      </c>
      <c r="F24" s="254">
        <f>IF(RefrigOrç!F24="","",RefrigOrç!F24)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IF(RefrigOrç!C25="","",RefrigOrç!C25)</f>
        <v/>
      </c>
      <c r="D25" s="252" t="str">
        <f>IF(RefrigOrç!D25="","",RefrigOrç!D25)</f>
        <v/>
      </c>
      <c r="E25" s="253" t="str">
        <f>IF(RefrigOrç!E25="","",RefrigOrç!E25)</f>
        <v/>
      </c>
      <c r="F25" s="254">
        <f>IF(RefrigOrç!F25="","",RefrigOrç!F25)</f>
        <v>0</v>
      </c>
      <c r="G25" s="19">
        <f t="shared" ref="G25:G36" si="5">J25-H25-I25</f>
        <v>0</v>
      </c>
      <c r="H25" s="18"/>
      <c r="I25" s="18"/>
      <c r="J25" s="19">
        <f t="shared" ref="J25:J36" si="6">IF(ISERR(E25*F25),0,E25*F25)</f>
        <v>0</v>
      </c>
      <c r="L25" s="21">
        <f t="shared" ref="L25:L36" si="7">B25</f>
        <v>20</v>
      </c>
      <c r="M25" s="462" t="str">
        <f t="shared" ref="M25:M36" si="8">IF(OR(C25=0,C25=""),"",C25)</f>
        <v/>
      </c>
      <c r="N25" s="249" t="str">
        <f t="shared" ref="N25:N36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IF(RefrigOrç!C26="","",RefrigOrç!C26)</f>
        <v/>
      </c>
      <c r="D26" s="252" t="str">
        <f>IF(RefrigOrç!D26="","",RefrigOrç!D26)</f>
        <v/>
      </c>
      <c r="E26" s="253" t="str">
        <f>IF(RefrigOrç!E26="","",RefrigOrç!E26)</f>
        <v/>
      </c>
      <c r="F26" s="254">
        <f>IF(RefrigOrç!F26="","",RefrigOrç!F26)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49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4">
        <v>22</v>
      </c>
      <c r="C27" s="250" t="str">
        <f>IF(RefrigOrç!C27="","",RefrigOrç!C27)</f>
        <v/>
      </c>
      <c r="D27" s="252" t="str">
        <f>IF(RefrigOrç!D27="","",RefrigOrç!D27)</f>
        <v/>
      </c>
      <c r="E27" s="253" t="str">
        <f>IF(RefrigOrç!E27="","",RefrigOrç!E27)</f>
        <v/>
      </c>
      <c r="F27" s="254">
        <f>IF(RefrigOrç!F27="","",RefrigOrç!F27)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49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IF(RefrigOrç!C28="","",RefrigOrç!C28)</f>
        <v/>
      </c>
      <c r="D28" s="252" t="str">
        <f>IF(RefrigOrç!D28="","",RefrigOrç!D28)</f>
        <v/>
      </c>
      <c r="E28" s="253" t="str">
        <f>IF(RefrigOrç!E28="","",RefrigOrç!E28)</f>
        <v/>
      </c>
      <c r="F28" s="254">
        <f>IF(RefrigOrç!F28="","",RefrigOrç!F28)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49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4">
        <v>24</v>
      </c>
      <c r="C29" s="250" t="str">
        <f>IF(RefrigOrç!C29="","",RefrigOrç!C29)</f>
        <v/>
      </c>
      <c r="D29" s="252" t="str">
        <f>IF(RefrigOrç!D29="","",RefrigOrç!D29)</f>
        <v/>
      </c>
      <c r="E29" s="253" t="str">
        <f>IF(RefrigOrç!E29="","",RefrigOrç!E29)</f>
        <v/>
      </c>
      <c r="F29" s="254">
        <f>IF(RefrigOrç!F29="","",RefrigOrç!F29)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49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IF(RefrigOrç!C30="","",RefrigOrç!C30)</f>
        <v/>
      </c>
      <c r="D30" s="252" t="str">
        <f>IF(RefrigOrç!D30="","",RefrigOrç!D30)</f>
        <v/>
      </c>
      <c r="E30" s="253" t="str">
        <f>IF(RefrigOrç!E30="","",RefrigOrç!E30)</f>
        <v/>
      </c>
      <c r="F30" s="254">
        <f>IF(RefrigOrç!F30="","",RefrigOrç!F30)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49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IF(RefrigOrç!C31="","",RefrigOrç!C31)</f>
        <v/>
      </c>
      <c r="D31" s="252" t="str">
        <f>IF(RefrigOrç!D31="","",RefrigOrç!D31)</f>
        <v/>
      </c>
      <c r="E31" s="253" t="str">
        <f>IF(RefrigOrç!E31="","",RefrigOrç!E31)</f>
        <v/>
      </c>
      <c r="F31" s="254">
        <f>IF(RefrigOrç!F31="","",RefrigOrç!F31)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49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IF(RefrigOrç!C32="","",RefrigOrç!C32)</f>
        <v/>
      </c>
      <c r="D32" s="252" t="str">
        <f>IF(RefrigOrç!D32="","",RefrigOrç!D32)</f>
        <v/>
      </c>
      <c r="E32" s="253" t="str">
        <f>IF(RefrigOrç!E32="","",RefrigOrç!E32)</f>
        <v/>
      </c>
      <c r="F32" s="254">
        <f>IF(RefrigOrç!F32="","",RefrigOrç!F32)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49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4">
        <v>28</v>
      </c>
      <c r="C33" s="250" t="str">
        <f>IF(RefrigOrç!C33="","",RefrigOrç!C33)</f>
        <v/>
      </c>
      <c r="D33" s="252" t="str">
        <f>IF(RefrigOrç!D33="","",RefrigOrç!D33)</f>
        <v/>
      </c>
      <c r="E33" s="253" t="str">
        <f>IF(RefrigOrç!E33="","",RefrigOrç!E33)</f>
        <v/>
      </c>
      <c r="F33" s="254">
        <f>IF(RefrigOrç!F33="","",RefrigOrç!F33)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49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1">
        <v>29</v>
      </c>
      <c r="C34" s="250" t="str">
        <f>IF(RefrigOrç!C34="","",RefrigOrç!C34)</f>
        <v/>
      </c>
      <c r="D34" s="252" t="str">
        <f>IF(RefrigOrç!D34="","",RefrigOrç!D34)</f>
        <v/>
      </c>
      <c r="E34" s="253" t="str">
        <f>IF(RefrigOrç!E34="","",RefrigOrç!E34)</f>
        <v/>
      </c>
      <c r="F34" s="254">
        <f>IF(RefrigOrç!F34="","",RefrigOrç!F34)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49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4">
        <v>30</v>
      </c>
      <c r="C35" s="250" t="str">
        <f>IF(RefrigOrç!C35="","",RefrigOrç!C35)</f>
        <v/>
      </c>
      <c r="D35" s="252" t="str">
        <f>IF(RefrigOrç!D35="","",RefrigOrç!D35)</f>
        <v/>
      </c>
      <c r="E35" s="253" t="str">
        <f>IF(RefrigOrç!E35="","",RefrigOrç!E35)</f>
        <v/>
      </c>
      <c r="F35" s="254">
        <f>IF(RefrigOrç!F35="","",RefrigOrç!F35)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49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IF(RefrigOrç!C36="","",RefrigOrç!C36)</f>
        <v/>
      </c>
      <c r="D36" s="252" t="str">
        <f>IF(RefrigOrç!D36="","",RefrigOrç!D36)</f>
        <v/>
      </c>
      <c r="E36" s="253" t="str">
        <f>IF(RefrigOrç!E36="","",RefrigOrç!E36)</f>
        <v/>
      </c>
      <c r="F36" s="254">
        <f>IF(RefrigOrç!F36="","",RefrigOrç!F36)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49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IF(RefrigOrç!C37="","",RefrigOrç!C37)</f>
        <v/>
      </c>
      <c r="D37" s="252" t="str">
        <f>IF(RefrigOrç!D37="","",RefrigOrç!D37)</f>
        <v/>
      </c>
      <c r="E37" s="253" t="str">
        <f>IF(RefrigOrç!E37="","",RefrigOrç!E37)</f>
        <v/>
      </c>
      <c r="F37" s="254">
        <f>IF(RefrigOrç!F37="","",RefrigOrç!F37)</f>
        <v>0</v>
      </c>
      <c r="G37" s="19">
        <f t="shared" ref="G37:G54" si="10">J37-H37-I37</f>
        <v>0</v>
      </c>
      <c r="H37" s="18"/>
      <c r="I37" s="18"/>
      <c r="J37" s="19">
        <f t="shared" ref="J37:J54" si="11">IF(ISERR(E37*F37),0,E37*F37)</f>
        <v>0</v>
      </c>
      <c r="L37" s="21">
        <f t="shared" ref="L37:L54" si="12">B37</f>
        <v>32</v>
      </c>
      <c r="M37" s="462" t="str">
        <f t="shared" ref="M37:M54" si="13">IF(OR(C37=0,C37=""),"",C37)</f>
        <v/>
      </c>
      <c r="N37" s="249" t="str">
        <f t="shared" ref="N37:N54" si="14">IF(J37=0,"",D37)</f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IF(RefrigOrç!C38="","",RefrigOrç!C38)</f>
        <v/>
      </c>
      <c r="D38" s="252" t="str">
        <f>IF(RefrigOrç!D38="","",RefrigOrç!D38)</f>
        <v/>
      </c>
      <c r="E38" s="253" t="str">
        <f>IF(RefrigOrç!E38="","",RefrigOrç!E38)</f>
        <v/>
      </c>
      <c r="F38" s="254">
        <f>IF(RefrigOrç!F38="","",RefrigOrç!F38)</f>
        <v>0</v>
      </c>
      <c r="G38" s="19">
        <f t="shared" si="10"/>
        <v>0</v>
      </c>
      <c r="H38" s="18"/>
      <c r="I38" s="18"/>
      <c r="J38" s="19">
        <f t="shared" si="11"/>
        <v>0</v>
      </c>
      <c r="L38" s="21">
        <f t="shared" si="12"/>
        <v>33</v>
      </c>
      <c r="M38" s="462" t="str">
        <f t="shared" si="13"/>
        <v/>
      </c>
      <c r="N38" s="249" t="str">
        <f t="shared" si="1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4">
        <v>34</v>
      </c>
      <c r="C39" s="250" t="str">
        <f>IF(RefrigOrç!C39="","",RefrigOrç!C39)</f>
        <v/>
      </c>
      <c r="D39" s="252" t="str">
        <f>IF(RefrigOrç!D39="","",RefrigOrç!D39)</f>
        <v/>
      </c>
      <c r="E39" s="253" t="str">
        <f>IF(RefrigOrç!E39="","",RefrigOrç!E39)</f>
        <v/>
      </c>
      <c r="F39" s="254">
        <f>IF(RefrigOrç!F39="","",RefrigOrç!F39)</f>
        <v>0</v>
      </c>
      <c r="G39" s="19">
        <f t="shared" si="10"/>
        <v>0</v>
      </c>
      <c r="H39" s="18"/>
      <c r="I39" s="18"/>
      <c r="J39" s="19">
        <f t="shared" si="11"/>
        <v>0</v>
      </c>
      <c r="L39" s="21">
        <f t="shared" si="12"/>
        <v>34</v>
      </c>
      <c r="M39" s="462" t="str">
        <f t="shared" si="13"/>
        <v/>
      </c>
      <c r="N39" s="249" t="str">
        <f t="shared" si="1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IF(RefrigOrç!C40="","",RefrigOrç!C40)</f>
        <v/>
      </c>
      <c r="D40" s="252" t="str">
        <f>IF(RefrigOrç!D40="","",RefrigOrç!D40)</f>
        <v/>
      </c>
      <c r="E40" s="253" t="str">
        <f>IF(RefrigOrç!E40="","",RefrigOrç!E40)</f>
        <v/>
      </c>
      <c r="F40" s="254">
        <f>IF(RefrigOrç!F40="","",RefrigOrç!F40)</f>
        <v>0</v>
      </c>
      <c r="G40" s="19">
        <f t="shared" si="10"/>
        <v>0</v>
      </c>
      <c r="H40" s="18"/>
      <c r="I40" s="18"/>
      <c r="J40" s="19">
        <f t="shared" si="11"/>
        <v>0</v>
      </c>
      <c r="L40" s="21">
        <f t="shared" si="12"/>
        <v>35</v>
      </c>
      <c r="M40" s="462" t="str">
        <f t="shared" si="13"/>
        <v/>
      </c>
      <c r="N40" s="249" t="str">
        <f t="shared" si="1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4">
        <v>36</v>
      </c>
      <c r="C41" s="250" t="str">
        <f>IF(RefrigOrç!C41="","",RefrigOrç!C41)</f>
        <v/>
      </c>
      <c r="D41" s="252" t="str">
        <f>IF(RefrigOrç!D41="","",RefrigOrç!D41)</f>
        <v/>
      </c>
      <c r="E41" s="253" t="str">
        <f>IF(RefrigOrç!E41="","",RefrigOrç!E41)</f>
        <v/>
      </c>
      <c r="F41" s="254">
        <f>IF(RefrigOrç!F41="","",RefrigOrç!F41)</f>
        <v>0</v>
      </c>
      <c r="G41" s="19">
        <f t="shared" si="10"/>
        <v>0</v>
      </c>
      <c r="H41" s="18"/>
      <c r="I41" s="18"/>
      <c r="J41" s="19">
        <f t="shared" si="11"/>
        <v>0</v>
      </c>
      <c r="L41" s="21">
        <f t="shared" si="12"/>
        <v>36</v>
      </c>
      <c r="M41" s="462" t="str">
        <f t="shared" si="13"/>
        <v/>
      </c>
      <c r="N41" s="249" t="str">
        <f t="shared" si="1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IF(RefrigOrç!C42="","",RefrigOrç!C42)</f>
        <v/>
      </c>
      <c r="D42" s="252" t="str">
        <f>IF(RefrigOrç!D42="","",RefrigOrç!D42)</f>
        <v/>
      </c>
      <c r="E42" s="253" t="str">
        <f>IF(RefrigOrç!E42="","",RefrigOrç!E42)</f>
        <v/>
      </c>
      <c r="F42" s="254">
        <f>IF(RefrigOrç!F42="","",RefrigOrç!F42)</f>
        <v>0</v>
      </c>
      <c r="G42" s="19">
        <f t="shared" si="10"/>
        <v>0</v>
      </c>
      <c r="H42" s="18"/>
      <c r="I42" s="18"/>
      <c r="J42" s="19">
        <f t="shared" si="11"/>
        <v>0</v>
      </c>
      <c r="L42" s="21">
        <f t="shared" si="12"/>
        <v>37</v>
      </c>
      <c r="M42" s="462" t="str">
        <f t="shared" si="13"/>
        <v/>
      </c>
      <c r="N42" s="249" t="str">
        <f t="shared" si="1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IF(RefrigOrç!C43="","",RefrigOrç!C43)</f>
        <v/>
      </c>
      <c r="D43" s="252" t="str">
        <f>IF(RefrigOrç!D43="","",RefrigOrç!D43)</f>
        <v/>
      </c>
      <c r="E43" s="253" t="str">
        <f>IF(RefrigOrç!E43="","",RefrigOrç!E43)</f>
        <v/>
      </c>
      <c r="F43" s="254">
        <f>IF(RefrigOrç!F43="","",RefrigOrç!F43)</f>
        <v>0</v>
      </c>
      <c r="G43" s="19">
        <f t="shared" si="10"/>
        <v>0</v>
      </c>
      <c r="H43" s="18"/>
      <c r="I43" s="18"/>
      <c r="J43" s="19">
        <f t="shared" si="11"/>
        <v>0</v>
      </c>
      <c r="L43" s="21">
        <f t="shared" si="12"/>
        <v>38</v>
      </c>
      <c r="M43" s="462" t="str">
        <f t="shared" si="13"/>
        <v/>
      </c>
      <c r="N43" s="249" t="str">
        <f t="shared" si="1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IF(RefrigOrç!C44="","",RefrigOrç!C44)</f>
        <v/>
      </c>
      <c r="D44" s="252" t="str">
        <f>IF(RefrigOrç!D44="","",RefrigOrç!D44)</f>
        <v/>
      </c>
      <c r="E44" s="253" t="str">
        <f>IF(RefrigOrç!E44="","",RefrigOrç!E44)</f>
        <v/>
      </c>
      <c r="F44" s="254">
        <f>IF(RefrigOrç!F44="","",RefrigOrç!F44)</f>
        <v>0</v>
      </c>
      <c r="G44" s="19">
        <f t="shared" si="10"/>
        <v>0</v>
      </c>
      <c r="H44" s="18"/>
      <c r="I44" s="18"/>
      <c r="J44" s="19">
        <f t="shared" si="11"/>
        <v>0</v>
      </c>
      <c r="L44" s="21">
        <f t="shared" si="12"/>
        <v>39</v>
      </c>
      <c r="M44" s="462" t="str">
        <f t="shared" si="13"/>
        <v/>
      </c>
      <c r="N44" s="249" t="str">
        <f t="shared" si="1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4">
        <v>40</v>
      </c>
      <c r="C45" s="250" t="str">
        <f>IF(RefrigOrç!C45="","",RefrigOrç!C45)</f>
        <v/>
      </c>
      <c r="D45" s="252" t="str">
        <f>IF(RefrigOrç!D45="","",RefrigOrç!D45)</f>
        <v/>
      </c>
      <c r="E45" s="253" t="str">
        <f>IF(RefrigOrç!E45="","",RefrigOrç!E45)</f>
        <v/>
      </c>
      <c r="F45" s="254">
        <f>IF(RefrigOrç!F45="","",RefrigOrç!F45)</f>
        <v>0</v>
      </c>
      <c r="G45" s="19">
        <f t="shared" si="10"/>
        <v>0</v>
      </c>
      <c r="H45" s="18"/>
      <c r="I45" s="18"/>
      <c r="J45" s="19">
        <f t="shared" si="11"/>
        <v>0</v>
      </c>
      <c r="L45" s="21">
        <f t="shared" si="12"/>
        <v>40</v>
      </c>
      <c r="M45" s="462" t="str">
        <f t="shared" si="13"/>
        <v/>
      </c>
      <c r="N45" s="249" t="str">
        <f t="shared" si="1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IF(RefrigOrç!C46="","",RefrigOrç!C46)</f>
        <v/>
      </c>
      <c r="D46" s="252" t="str">
        <f>IF(RefrigOrç!D46="","",RefrigOrç!D46)</f>
        <v/>
      </c>
      <c r="E46" s="253" t="str">
        <f>IF(RefrigOrç!E46="","",RefrigOrç!E46)</f>
        <v/>
      </c>
      <c r="F46" s="254">
        <f>IF(RefrigOrç!F46="","",RefrigOrç!F46)</f>
        <v>0</v>
      </c>
      <c r="G46" s="19">
        <f t="shared" si="10"/>
        <v>0</v>
      </c>
      <c r="H46" s="18"/>
      <c r="I46" s="18"/>
      <c r="J46" s="19">
        <f t="shared" si="11"/>
        <v>0</v>
      </c>
      <c r="L46" s="21">
        <f t="shared" si="12"/>
        <v>41</v>
      </c>
      <c r="M46" s="462" t="str">
        <f t="shared" si="13"/>
        <v/>
      </c>
      <c r="N46" s="249" t="str">
        <f t="shared" si="1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4">
        <v>42</v>
      </c>
      <c r="C47" s="250" t="str">
        <f>IF(RefrigOrç!C47="","",RefrigOrç!C47)</f>
        <v/>
      </c>
      <c r="D47" s="252" t="str">
        <f>IF(RefrigOrç!D47="","",RefrigOrç!D47)</f>
        <v/>
      </c>
      <c r="E47" s="253" t="str">
        <f>IF(RefrigOrç!E47="","",RefrigOrç!E47)</f>
        <v/>
      </c>
      <c r="F47" s="254">
        <f>IF(RefrigOrç!F47="","",RefrigOrç!F47)</f>
        <v>0</v>
      </c>
      <c r="G47" s="19">
        <f t="shared" si="10"/>
        <v>0</v>
      </c>
      <c r="H47" s="18"/>
      <c r="I47" s="18"/>
      <c r="J47" s="19">
        <f t="shared" si="11"/>
        <v>0</v>
      </c>
      <c r="L47" s="21">
        <f t="shared" si="12"/>
        <v>42</v>
      </c>
      <c r="M47" s="462" t="str">
        <f t="shared" si="13"/>
        <v/>
      </c>
      <c r="N47" s="249" t="str">
        <f t="shared" si="1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IF(RefrigOrç!C48="","",RefrigOrç!C48)</f>
        <v/>
      </c>
      <c r="D48" s="252" t="str">
        <f>IF(RefrigOrç!D48="","",RefrigOrç!D48)</f>
        <v/>
      </c>
      <c r="E48" s="253" t="str">
        <f>IF(RefrigOrç!E48="","",RefrigOrç!E48)</f>
        <v/>
      </c>
      <c r="F48" s="254">
        <f>IF(RefrigOrç!F48="","",RefrigOrç!F48)</f>
        <v>0</v>
      </c>
      <c r="G48" s="19">
        <f t="shared" si="10"/>
        <v>0</v>
      </c>
      <c r="H48" s="18"/>
      <c r="I48" s="18"/>
      <c r="J48" s="19">
        <f t="shared" si="11"/>
        <v>0</v>
      </c>
      <c r="L48" s="21">
        <f t="shared" si="12"/>
        <v>43</v>
      </c>
      <c r="M48" s="462" t="str">
        <f t="shared" si="13"/>
        <v/>
      </c>
      <c r="N48" s="249" t="str">
        <f t="shared" si="1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IF(RefrigOrç!C49="","",RefrigOrç!C49)</f>
        <v/>
      </c>
      <c r="D49" s="252" t="str">
        <f>IF(RefrigOrç!D49="","",RefrigOrç!D49)</f>
        <v/>
      </c>
      <c r="E49" s="253" t="str">
        <f>IF(RefrigOrç!E49="","",RefrigOrç!E49)</f>
        <v/>
      </c>
      <c r="F49" s="254">
        <f>IF(RefrigOrç!F49="","",RefrigOrç!F49)</f>
        <v>0</v>
      </c>
      <c r="G49" s="19">
        <f t="shared" si="10"/>
        <v>0</v>
      </c>
      <c r="H49" s="18"/>
      <c r="I49" s="18"/>
      <c r="J49" s="19">
        <f t="shared" si="11"/>
        <v>0</v>
      </c>
      <c r="L49" s="21">
        <f t="shared" si="12"/>
        <v>44</v>
      </c>
      <c r="M49" s="462" t="str">
        <f t="shared" si="13"/>
        <v/>
      </c>
      <c r="N49" s="249" t="str">
        <f t="shared" si="1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IF(RefrigOrç!C50="","",RefrigOrç!C50)</f>
        <v/>
      </c>
      <c r="D50" s="252" t="str">
        <f>IF(RefrigOrç!D50="","",RefrigOrç!D50)</f>
        <v/>
      </c>
      <c r="E50" s="253" t="str">
        <f>IF(RefrigOrç!E50="","",RefrigOrç!E50)</f>
        <v/>
      </c>
      <c r="F50" s="254">
        <f>IF(RefrigOrç!F50="","",RefrigOrç!F50)</f>
        <v>0</v>
      </c>
      <c r="G50" s="19">
        <f t="shared" si="10"/>
        <v>0</v>
      </c>
      <c r="H50" s="18"/>
      <c r="I50" s="18"/>
      <c r="J50" s="19">
        <f t="shared" si="11"/>
        <v>0</v>
      </c>
      <c r="L50" s="21">
        <f t="shared" si="12"/>
        <v>45</v>
      </c>
      <c r="M50" s="462" t="str">
        <f t="shared" si="13"/>
        <v/>
      </c>
      <c r="N50" s="249" t="str">
        <f t="shared" si="1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4">
        <v>46</v>
      </c>
      <c r="C51" s="250" t="str">
        <f>IF(RefrigOrç!C51="","",RefrigOrç!C51)</f>
        <v/>
      </c>
      <c r="D51" s="252" t="str">
        <f>IF(RefrigOrç!D51="","",RefrigOrç!D51)</f>
        <v/>
      </c>
      <c r="E51" s="253" t="str">
        <f>IF(RefrigOrç!E51="","",RefrigOrç!E51)</f>
        <v/>
      </c>
      <c r="F51" s="254">
        <f>IF(RefrigOrç!F51="","",RefrigOrç!F51)</f>
        <v>0</v>
      </c>
      <c r="G51" s="19">
        <f t="shared" si="10"/>
        <v>0</v>
      </c>
      <c r="H51" s="18"/>
      <c r="I51" s="18"/>
      <c r="J51" s="19">
        <f t="shared" si="11"/>
        <v>0</v>
      </c>
      <c r="L51" s="21">
        <f t="shared" si="12"/>
        <v>46</v>
      </c>
      <c r="M51" s="462" t="str">
        <f t="shared" si="13"/>
        <v/>
      </c>
      <c r="N51" s="249" t="str">
        <f t="shared" si="1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1">
        <v>47</v>
      </c>
      <c r="C52" s="250" t="str">
        <f>IF(RefrigOrç!C52="","",RefrigOrç!C52)</f>
        <v/>
      </c>
      <c r="D52" s="252" t="str">
        <f>IF(RefrigOrç!D52="","",RefrigOrç!D52)</f>
        <v/>
      </c>
      <c r="E52" s="253" t="str">
        <f>IF(RefrigOrç!E52="","",RefrigOrç!E52)</f>
        <v/>
      </c>
      <c r="F52" s="254">
        <f>IF(RefrigOrç!F52="","",RefrigOrç!F52)</f>
        <v>0</v>
      </c>
      <c r="G52" s="19">
        <f t="shared" si="10"/>
        <v>0</v>
      </c>
      <c r="H52" s="18"/>
      <c r="I52" s="18"/>
      <c r="J52" s="19">
        <f t="shared" si="11"/>
        <v>0</v>
      </c>
      <c r="L52" s="21">
        <f t="shared" si="12"/>
        <v>47</v>
      </c>
      <c r="M52" s="462" t="str">
        <f t="shared" si="13"/>
        <v/>
      </c>
      <c r="N52" s="249" t="str">
        <f t="shared" si="1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4">
        <v>48</v>
      </c>
      <c r="C53" s="250" t="str">
        <f>IF(RefrigOrç!C53="","",RefrigOrç!C53)</f>
        <v/>
      </c>
      <c r="D53" s="252" t="str">
        <f>IF(RefrigOrç!D53="","",RefrigOrç!D53)</f>
        <v/>
      </c>
      <c r="E53" s="253" t="str">
        <f>IF(RefrigOrç!E53="","",RefrigOrç!E53)</f>
        <v/>
      </c>
      <c r="F53" s="254">
        <f>IF(RefrigOrç!F53="","",RefrigOrç!F53)</f>
        <v>0</v>
      </c>
      <c r="G53" s="19">
        <f t="shared" si="10"/>
        <v>0</v>
      </c>
      <c r="H53" s="18"/>
      <c r="I53" s="18"/>
      <c r="J53" s="19">
        <f t="shared" si="11"/>
        <v>0</v>
      </c>
      <c r="L53" s="21">
        <f t="shared" si="12"/>
        <v>48</v>
      </c>
      <c r="M53" s="462" t="str">
        <f t="shared" si="13"/>
        <v/>
      </c>
      <c r="N53" s="249" t="str">
        <f t="shared" si="1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IF(RefrigOrç!C54="","",RefrigOrç!C54)</f>
        <v/>
      </c>
      <c r="D54" s="252" t="str">
        <f>IF(RefrigOrç!D54="","",RefrigOrç!D54)</f>
        <v/>
      </c>
      <c r="E54" s="253" t="str">
        <f>IF(RefrigOrç!E54="","",RefrigOrç!E54)</f>
        <v/>
      </c>
      <c r="F54" s="254">
        <f>IF(RefrigOrç!F54="","",RefrigOrç!F54)</f>
        <v>0</v>
      </c>
      <c r="G54" s="19">
        <f t="shared" si="10"/>
        <v>0</v>
      </c>
      <c r="H54" s="18"/>
      <c r="I54" s="18"/>
      <c r="J54" s="19">
        <f t="shared" si="11"/>
        <v>0</v>
      </c>
      <c r="L54" s="21">
        <f t="shared" si="12"/>
        <v>49</v>
      </c>
      <c r="M54" s="462" t="str">
        <f t="shared" si="13"/>
        <v/>
      </c>
      <c r="N54" s="249" t="str">
        <f t="shared" si="1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IF(RefrigOrç!C55="","",RefrigOrç!C55)</f>
        <v/>
      </c>
      <c r="D55" s="252" t="str">
        <f>IF(RefrigOrç!D55="","",RefrigOrç!D55)</f>
        <v/>
      </c>
      <c r="E55" s="253" t="str">
        <f>IF(RefrigOrç!E55="","",RefrigOrç!E55)</f>
        <v/>
      </c>
      <c r="F55" s="254">
        <f>IF(RefrigOrç!F55="","",RefrigOrç!F55)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49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433</v>
      </c>
      <c r="O56" s="26" t="s">
        <v>804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Apoio!BE7</f>
        <v>0</v>
      </c>
      <c r="H57" s="19">
        <v>0</v>
      </c>
      <c r="I57" s="19">
        <v>0</v>
      </c>
      <c r="J57" s="19">
        <f>SUM(G57:I57)</f>
        <v>0</v>
      </c>
      <c r="L57" s="28"/>
      <c r="M57" s="28"/>
      <c r="N57" s="29"/>
      <c r="O57" s="30"/>
    </row>
    <row r="58" spans="2:17" ht="15" customHeight="1" x14ac:dyDescent="0.35">
      <c r="B58" s="292"/>
      <c r="C58" s="293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N58" s="69" t="s">
        <v>726</v>
      </c>
      <c r="O58" s="464">
        <f>RCB!$G$10</f>
        <v>0</v>
      </c>
    </row>
    <row r="59" spans="2:17" ht="15" customHeight="1" x14ac:dyDescent="0.35">
      <c r="B59" s="21">
        <v>1</v>
      </c>
      <c r="C59" s="250" t="str">
        <f>IF(RefrigOrç!C66="","",RefrigOrç!C66)</f>
        <v/>
      </c>
      <c r="D59" s="258" t="str">
        <f>IF(RefrigOrç!D66="","",RefrigOrç!D66)</f>
        <v/>
      </c>
      <c r="E59" s="255" t="str">
        <f>IF(RefrigOrç!E66="","",RefrigOrç!E66)</f>
        <v/>
      </c>
      <c r="F59" s="254">
        <f>IF(RefrigOrç!F66="","",RefrigOrç!F66)</f>
        <v>0</v>
      </c>
      <c r="G59" s="19">
        <f t="shared" ref="G59:G62" si="15">J59-H59-I59</f>
        <v>0</v>
      </c>
      <c r="H59" s="18"/>
      <c r="I59" s="18"/>
      <c r="J59" s="19">
        <f>IF(ISERR(D59*E59*F59),0,D59*E59*F59)</f>
        <v>0</v>
      </c>
      <c r="N59" s="69" t="s">
        <v>800</v>
      </c>
      <c r="O59" s="464">
        <f>RCB!$H$7</f>
        <v>0</v>
      </c>
    </row>
    <row r="60" spans="2:17" ht="15" customHeight="1" x14ac:dyDescent="0.35">
      <c r="B60" s="24">
        <v>2</v>
      </c>
      <c r="C60" s="250" t="str">
        <f>IF(RefrigOrç!C67="","",RefrigOrç!C67)</f>
        <v/>
      </c>
      <c r="D60" s="258" t="str">
        <f>IF(RefrigOrç!D67="","",RefrigOrç!D67)</f>
        <v/>
      </c>
      <c r="E60" s="255" t="str">
        <f>IF(RefrigOrç!E67="","",RefrigOrç!E67)</f>
        <v/>
      </c>
      <c r="F60" s="254">
        <f>IF(RefrigOrç!F67="","",RefrigOrç!F67)</f>
        <v>0</v>
      </c>
      <c r="G60" s="19">
        <f t="shared" si="15"/>
        <v>0</v>
      </c>
      <c r="H60" s="18"/>
      <c r="I60" s="18"/>
      <c r="J60" s="19">
        <f t="shared" ref="J60:J68" si="16">IF(ISERR(D60*E60*F60),0,D60*E60*F60)</f>
        <v>0</v>
      </c>
    </row>
    <row r="61" spans="2:17" ht="15" customHeight="1" x14ac:dyDescent="0.35">
      <c r="B61" s="21">
        <v>3</v>
      </c>
      <c r="C61" s="250" t="str">
        <f>IF(RefrigOrç!C68="","",RefrigOrç!C68)</f>
        <v/>
      </c>
      <c r="D61" s="258" t="str">
        <f>IF(RefrigOrç!D68="","",RefrigOrç!D68)</f>
        <v/>
      </c>
      <c r="E61" s="255" t="str">
        <f>IF(RefrigOrç!E68="","",RefrigOrç!E68)</f>
        <v/>
      </c>
      <c r="F61" s="254">
        <f>IF(RefrigOrç!F68="","",RefrigOrç!F68)</f>
        <v>0</v>
      </c>
      <c r="G61" s="19">
        <f t="shared" si="15"/>
        <v>0</v>
      </c>
      <c r="H61" s="18"/>
      <c r="I61" s="18"/>
      <c r="J61" s="19">
        <f t="shared" si="16"/>
        <v>0</v>
      </c>
    </row>
    <row r="62" spans="2:17" ht="15" customHeight="1" x14ac:dyDescent="0.35">
      <c r="B62" s="21">
        <v>4</v>
      </c>
      <c r="C62" s="250" t="str">
        <f>IF(RefrigOrç!C69="","",RefrigOrç!C69)</f>
        <v/>
      </c>
      <c r="D62" s="258" t="str">
        <f>IF(RefrigOrç!D69="","",RefrigOrç!D69)</f>
        <v/>
      </c>
      <c r="E62" s="255" t="str">
        <f>IF(RefrigOrç!E69="","",RefrigOrç!E69)</f>
        <v/>
      </c>
      <c r="F62" s="254">
        <f>IF(RefrigOrç!F69="","",RefrigOrç!F69)</f>
        <v>0</v>
      </c>
      <c r="G62" s="19">
        <f t="shared" si="15"/>
        <v>0</v>
      </c>
      <c r="H62" s="18"/>
      <c r="I62" s="18"/>
      <c r="J62" s="19">
        <f t="shared" si="16"/>
        <v>0</v>
      </c>
    </row>
    <row r="63" spans="2:17" ht="15" customHeight="1" x14ac:dyDescent="0.35">
      <c r="B63" s="24">
        <v>5</v>
      </c>
      <c r="C63" s="250" t="str">
        <f>IF(RefrigOrç!C70="","",RefrigOrç!C70)</f>
        <v/>
      </c>
      <c r="D63" s="258" t="str">
        <f>IF(RefrigOrç!D70="","",RefrigOrç!D70)</f>
        <v/>
      </c>
      <c r="E63" s="255" t="str">
        <f>IF(RefrigOrç!E70="","",RefrigOrç!E70)</f>
        <v/>
      </c>
      <c r="F63" s="254">
        <f>IF(RefrigOrç!F70="","",RefrigOrç!F70)</f>
        <v>0</v>
      </c>
      <c r="G63" s="19">
        <f t="shared" ref="G63:G67" si="17">J63-H63-I63</f>
        <v>0</v>
      </c>
      <c r="H63" s="18"/>
      <c r="I63" s="18"/>
      <c r="J63" s="19">
        <f t="shared" ref="J63:J67" si="18">IF(ISERR(D63*E63*F63),0,D63*E63*F63)</f>
        <v>0</v>
      </c>
    </row>
    <row r="64" spans="2:17" ht="15" customHeight="1" x14ac:dyDescent="0.35">
      <c r="B64" s="21">
        <v>6</v>
      </c>
      <c r="C64" s="250" t="str">
        <f>IF(RefrigOrç!C71="","",RefrigOrç!C71)</f>
        <v/>
      </c>
      <c r="D64" s="258" t="str">
        <f>IF(RefrigOrç!D71="","",RefrigOrç!D71)</f>
        <v/>
      </c>
      <c r="E64" s="255" t="str">
        <f>IF(RefrigOrç!E71="","",RefrigOrç!E71)</f>
        <v/>
      </c>
      <c r="F64" s="254">
        <f>IF(RefrigOrç!F71="","",RefrigOrç!F71)</f>
        <v>0</v>
      </c>
      <c r="G64" s="19">
        <f t="shared" si="17"/>
        <v>0</v>
      </c>
      <c r="H64" s="18"/>
      <c r="I64" s="18"/>
      <c r="J64" s="19">
        <f t="shared" si="18"/>
        <v>0</v>
      </c>
    </row>
    <row r="65" spans="2:12" ht="15" customHeight="1" x14ac:dyDescent="0.35">
      <c r="B65" s="21">
        <v>7</v>
      </c>
      <c r="C65" s="250" t="str">
        <f>IF(RefrigOrç!C72="","",RefrigOrç!C72)</f>
        <v/>
      </c>
      <c r="D65" s="258" t="str">
        <f>IF(RefrigOrç!D72="","",RefrigOrç!D72)</f>
        <v/>
      </c>
      <c r="E65" s="255" t="str">
        <f>IF(RefrigOrç!E72="","",RefrigOrç!E72)</f>
        <v/>
      </c>
      <c r="F65" s="254">
        <f>IF(RefrigOrç!F72="","",RefrigOrç!F72)</f>
        <v>0</v>
      </c>
      <c r="G65" s="19">
        <f t="shared" ref="G65:G66" si="19">J65-H65-I65</f>
        <v>0</v>
      </c>
      <c r="H65" s="18"/>
      <c r="I65" s="18"/>
      <c r="J65" s="19">
        <f t="shared" ref="J65:J66" si="20">IF(ISERR(D65*E65*F65),0,D65*E65*F65)</f>
        <v>0</v>
      </c>
    </row>
    <row r="66" spans="2:12" ht="15" customHeight="1" x14ac:dyDescent="0.35">
      <c r="B66" s="24">
        <v>8</v>
      </c>
      <c r="C66" s="250" t="str">
        <f>IF(RefrigOrç!C73="","",RefrigOrç!C73)</f>
        <v/>
      </c>
      <c r="D66" s="258" t="str">
        <f>IF(RefrigOrç!D73="","",RefrigOrç!D73)</f>
        <v/>
      </c>
      <c r="E66" s="255" t="str">
        <f>IF(RefrigOrç!E73="","",RefrigOrç!E73)</f>
        <v/>
      </c>
      <c r="F66" s="254">
        <f>IF(RefrigOrç!F73="","",RefrigOrç!F73)</f>
        <v>0</v>
      </c>
      <c r="G66" s="19">
        <f t="shared" si="19"/>
        <v>0</v>
      </c>
      <c r="H66" s="18"/>
      <c r="I66" s="18"/>
      <c r="J66" s="19">
        <f t="shared" si="20"/>
        <v>0</v>
      </c>
    </row>
    <row r="67" spans="2:12" ht="15" customHeight="1" x14ac:dyDescent="0.35">
      <c r="B67" s="21">
        <v>9</v>
      </c>
      <c r="C67" s="250" t="str">
        <f>IF(RefrigOrç!C74="","",RefrigOrç!C74)</f>
        <v/>
      </c>
      <c r="D67" s="258" t="str">
        <f>IF(RefrigOrç!D74="","",RefrigOrç!D74)</f>
        <v/>
      </c>
      <c r="E67" s="255" t="str">
        <f>IF(RefrigOrç!E74="","",RefrigOrç!E74)</f>
        <v/>
      </c>
      <c r="F67" s="254">
        <f>IF(RefrigOrç!F74="","",RefrigOrç!F74)</f>
        <v>0</v>
      </c>
      <c r="G67" s="19">
        <f t="shared" si="17"/>
        <v>0</v>
      </c>
      <c r="H67" s="18"/>
      <c r="I67" s="18"/>
      <c r="J67" s="19">
        <f t="shared" si="18"/>
        <v>0</v>
      </c>
    </row>
    <row r="68" spans="2:12" ht="15" customHeight="1" x14ac:dyDescent="0.35">
      <c r="B68" s="21">
        <v>10</v>
      </c>
      <c r="C68" s="250" t="str">
        <f>IF(RefrigOrç!C75="","",RefrigOrç!C75)</f>
        <v/>
      </c>
      <c r="D68" s="258" t="str">
        <f>IF(RefrigOrç!D75="","",RefrigOrç!D75)</f>
        <v/>
      </c>
      <c r="E68" s="255" t="str">
        <f>IF(RefrigOrç!E75="","",RefrigOrç!E75)</f>
        <v/>
      </c>
      <c r="F68" s="254">
        <f>IF(RefrigOrç!F75="","",RefrigOrç!F75)</f>
        <v>0</v>
      </c>
      <c r="G68" s="19">
        <f t="shared" ref="G68" si="21">J68-H68-I68</f>
        <v>0</v>
      </c>
      <c r="H68" s="18"/>
      <c r="I68" s="18"/>
      <c r="J68" s="19">
        <f t="shared" si="16"/>
        <v>0</v>
      </c>
    </row>
    <row r="69" spans="2:12" ht="15" customHeight="1" x14ac:dyDescent="0.35">
      <c r="B69" s="21"/>
      <c r="C69" s="283" t="s">
        <v>1563</v>
      </c>
      <c r="D69" s="78"/>
      <c r="E69" s="235"/>
      <c r="F69" s="236"/>
      <c r="G69" s="19">
        <f>DiagCusto!G20</f>
        <v>0</v>
      </c>
      <c r="H69" s="19">
        <f>DiagCusto!H20</f>
        <v>0</v>
      </c>
      <c r="I69" s="19">
        <f>DiagCusto!I20</f>
        <v>0</v>
      </c>
      <c r="J69" s="19">
        <f>DiagCusto!J20</f>
        <v>0</v>
      </c>
    </row>
    <row r="70" spans="2:12" ht="15" customHeight="1" x14ac:dyDescent="0.35">
      <c r="B70" s="21"/>
      <c r="C70" s="283" t="s">
        <v>1582</v>
      </c>
      <c r="D70" s="78"/>
      <c r="E70" s="235"/>
      <c r="F70" s="236"/>
      <c r="G70" s="19">
        <f>GestãoProjCusto!G20</f>
        <v>0</v>
      </c>
      <c r="H70" s="19">
        <f>GestãoProjCusto!H20</f>
        <v>0</v>
      </c>
      <c r="I70" s="19">
        <f>GestãoProjCusto!I20</f>
        <v>0</v>
      </c>
      <c r="J70" s="19">
        <f>GestãoProjCusto!J20</f>
        <v>0</v>
      </c>
    </row>
    <row r="71" spans="2:12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22">SUM(H59:H70)</f>
        <v>0</v>
      </c>
      <c r="I71" s="23">
        <f t="shared" si="22"/>
        <v>0</v>
      </c>
      <c r="J71" s="23">
        <f t="shared" si="22"/>
        <v>0</v>
      </c>
    </row>
    <row r="72" spans="2:12" ht="15" customHeight="1" x14ac:dyDescent="0.35">
      <c r="B72" s="131"/>
      <c r="C72" s="78" t="s">
        <v>90</v>
      </c>
      <c r="D72" s="78"/>
      <c r="E72" s="78"/>
      <c r="F72" s="70"/>
      <c r="G72" s="19">
        <f>Apoio!BH7</f>
        <v>0</v>
      </c>
      <c r="H72" s="264">
        <v>0</v>
      </c>
      <c r="I72" s="264">
        <v>0</v>
      </c>
      <c r="J72" s="19">
        <f>SUM(G72:I72)</f>
        <v>0</v>
      </c>
    </row>
    <row r="73" spans="2:12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2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</row>
    <row r="75" spans="2:12" ht="15" customHeight="1" x14ac:dyDescent="0.35">
      <c r="B75" s="442" t="s">
        <v>572</v>
      </c>
      <c r="C75" s="443"/>
      <c r="D75" s="443"/>
      <c r="E75" s="443"/>
      <c r="F75" s="459"/>
      <c r="G75" s="442" t="s">
        <v>99</v>
      </c>
      <c r="H75" s="443"/>
      <c r="I75" s="443"/>
      <c r="J75" s="459"/>
    </row>
    <row r="76" spans="2:12" ht="15" customHeight="1" x14ac:dyDescent="0.35">
      <c r="B76" s="131"/>
      <c r="C76" s="78" t="s">
        <v>92</v>
      </c>
      <c r="D76" s="78"/>
      <c r="E76" s="78"/>
      <c r="F76" s="70"/>
      <c r="G76" s="19">
        <f>Apoio!BK7</f>
        <v>0</v>
      </c>
      <c r="H76" s="265">
        <v>0</v>
      </c>
      <c r="I76" s="19">
        <v>0</v>
      </c>
      <c r="J76" s="19">
        <f>SUM(G76:I76)</f>
        <v>0</v>
      </c>
    </row>
    <row r="77" spans="2:12" ht="15" customHeight="1" x14ac:dyDescent="0.35">
      <c r="B77" s="131"/>
      <c r="C77" s="78" t="s">
        <v>93</v>
      </c>
      <c r="D77" s="78"/>
      <c r="E77" s="78"/>
      <c r="F77" s="70"/>
      <c r="G77" s="19">
        <f>MktCusto!F20</f>
        <v>0</v>
      </c>
      <c r="H77" s="19">
        <f>MktCusto!G20</f>
        <v>0</v>
      </c>
      <c r="I77" s="19">
        <f>MktCusto!H20</f>
        <v>0</v>
      </c>
      <c r="J77" s="19">
        <f>MktCusto!I20</f>
        <v>0</v>
      </c>
    </row>
    <row r="78" spans="2:12" ht="15" customHeight="1" x14ac:dyDescent="0.35">
      <c r="B78" s="131"/>
      <c r="C78" s="78" t="s">
        <v>97</v>
      </c>
      <c r="D78" s="78"/>
      <c r="E78" s="78"/>
      <c r="F78" s="70"/>
      <c r="G78" s="19">
        <f>TreinCusto!F20</f>
        <v>0</v>
      </c>
      <c r="H78" s="19">
        <f>TreinCusto!G20</f>
        <v>0</v>
      </c>
      <c r="I78" s="19">
        <f>TreinCusto!H20</f>
        <v>0</v>
      </c>
      <c r="J78" s="19">
        <f>TreinCusto!I20</f>
        <v>0</v>
      </c>
    </row>
    <row r="79" spans="2:12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2" ht="15" customHeight="1" x14ac:dyDescent="0.35">
      <c r="B80" s="24">
        <v>1</v>
      </c>
      <c r="C80" s="250" t="str">
        <f>IF(RefrigOrç!C87="","",RefrigOrç!C87)</f>
        <v/>
      </c>
      <c r="D80" s="251"/>
      <c r="E80" s="256" t="str">
        <f>IF(RefrigOrç!E87="","",RefrigOrç!E87)</f>
        <v/>
      </c>
      <c r="F80" s="254">
        <f>IF(RefrigOrç!F87="","",RefrigOrç!F87)</f>
        <v>0</v>
      </c>
      <c r="G80" s="19">
        <f t="shared" ref="G80:G89" si="23">J80-H80-I80</f>
        <v>0</v>
      </c>
      <c r="H80" s="18"/>
      <c r="I80" s="18"/>
      <c r="J80" s="19">
        <f>IF(ISERR(E80*F80),0,E80*F80)</f>
        <v>0</v>
      </c>
      <c r="L80" s="467"/>
    </row>
    <row r="81" spans="2:12" ht="15" customHeight="1" x14ac:dyDescent="0.35">
      <c r="B81" s="24">
        <v>2</v>
      </c>
      <c r="C81" s="250" t="str">
        <f>IF(RefrigOrç!C88="","",RefrigOrç!C88)</f>
        <v/>
      </c>
      <c r="D81" s="251"/>
      <c r="E81" s="256" t="str">
        <f>IF(RefrigOrç!E88="","",RefrigOrç!E88)</f>
        <v/>
      </c>
      <c r="F81" s="254">
        <f>IF(RefrigOrç!F88="","",RefrigOrç!F88)</f>
        <v>0</v>
      </c>
      <c r="G81" s="19">
        <f t="shared" si="23"/>
        <v>0</v>
      </c>
      <c r="H81" s="18"/>
      <c r="I81" s="18"/>
      <c r="J81" s="19">
        <f t="shared" ref="J81:J89" si="24">IF(ISERR(E81*F81),0,E81*F81)</f>
        <v>0</v>
      </c>
    </row>
    <row r="82" spans="2:12" ht="15" customHeight="1" x14ac:dyDescent="0.35">
      <c r="B82" s="24">
        <v>3</v>
      </c>
      <c r="C82" s="250" t="str">
        <f>IF(RefrigOrç!C89="","",RefrigOrç!C89)</f>
        <v/>
      </c>
      <c r="D82" s="251"/>
      <c r="E82" s="256" t="str">
        <f>IF(RefrigOrç!E89="","",RefrigOrç!E89)</f>
        <v/>
      </c>
      <c r="F82" s="254">
        <f>IF(RefrigOrç!F89="","",RefrigOrç!F89)</f>
        <v>0</v>
      </c>
      <c r="G82" s="19">
        <f t="shared" si="23"/>
        <v>0</v>
      </c>
      <c r="H82" s="18"/>
      <c r="I82" s="18"/>
      <c r="J82" s="19">
        <f t="shared" si="24"/>
        <v>0</v>
      </c>
    </row>
    <row r="83" spans="2:12" ht="15" customHeight="1" x14ac:dyDescent="0.35">
      <c r="B83" s="24">
        <v>4</v>
      </c>
      <c r="C83" s="250" t="str">
        <f>IF(RefrigOrç!C90="","",RefrigOrç!C90)</f>
        <v/>
      </c>
      <c r="D83" s="251"/>
      <c r="E83" s="256" t="str">
        <f>IF(RefrigOrç!E90="","",RefrigOrç!E90)</f>
        <v/>
      </c>
      <c r="F83" s="254">
        <f>IF(RefrigOrç!F90="","",RefrigOrç!F90)</f>
        <v>0</v>
      </c>
      <c r="G83" s="19">
        <f t="shared" si="23"/>
        <v>0</v>
      </c>
      <c r="H83" s="18"/>
      <c r="I83" s="18"/>
      <c r="J83" s="19">
        <f t="shared" si="24"/>
        <v>0</v>
      </c>
    </row>
    <row r="84" spans="2:12" ht="15" customHeight="1" x14ac:dyDescent="0.35">
      <c r="B84" s="24">
        <v>5</v>
      </c>
      <c r="C84" s="250" t="str">
        <f>IF(RefrigOrç!C91="","",RefrigOrç!C91)</f>
        <v/>
      </c>
      <c r="D84" s="251"/>
      <c r="E84" s="256" t="str">
        <f>IF(RefrigOrç!E91="","",RefrigOrç!E91)</f>
        <v/>
      </c>
      <c r="F84" s="254">
        <f>IF(RefrigOrç!F91="","",RefrigOrç!F91)</f>
        <v>0</v>
      </c>
      <c r="G84" s="19">
        <f t="shared" si="23"/>
        <v>0</v>
      </c>
      <c r="H84" s="18"/>
      <c r="I84" s="18"/>
      <c r="J84" s="19">
        <f t="shared" si="24"/>
        <v>0</v>
      </c>
    </row>
    <row r="85" spans="2:12" ht="15" customHeight="1" x14ac:dyDescent="0.35">
      <c r="B85" s="24">
        <v>6</v>
      </c>
      <c r="C85" s="250" t="str">
        <f>IF(RefrigOrç!C92="","",RefrigOrç!C92)</f>
        <v/>
      </c>
      <c r="D85" s="251"/>
      <c r="E85" s="256" t="str">
        <f>IF(RefrigOrç!E92="","",RefrigOrç!E92)</f>
        <v/>
      </c>
      <c r="F85" s="254">
        <f>IF(RefrigOrç!F92="","",RefrigOrç!F92)</f>
        <v>0</v>
      </c>
      <c r="G85" s="19">
        <f t="shared" si="23"/>
        <v>0</v>
      </c>
      <c r="H85" s="18"/>
      <c r="I85" s="18"/>
      <c r="J85" s="19">
        <f t="shared" si="24"/>
        <v>0</v>
      </c>
    </row>
    <row r="86" spans="2:12" ht="15" customHeight="1" x14ac:dyDescent="0.35">
      <c r="B86" s="24">
        <v>7</v>
      </c>
      <c r="C86" s="250" t="str">
        <f>IF(RefrigOrç!C93="","",RefrigOrç!C93)</f>
        <v/>
      </c>
      <c r="D86" s="251"/>
      <c r="E86" s="256" t="str">
        <f>IF(RefrigOrç!E93="","",RefrigOrç!E93)</f>
        <v/>
      </c>
      <c r="F86" s="254">
        <f>IF(RefrigOrç!F93="","",RefrigOrç!F93)</f>
        <v>0</v>
      </c>
      <c r="G86" s="19">
        <f t="shared" ref="G86:G88" si="25">J86-H86-I86</f>
        <v>0</v>
      </c>
      <c r="H86" s="18"/>
      <c r="I86" s="18"/>
      <c r="J86" s="19">
        <f t="shared" ref="J86:J88" si="26">IF(ISERR(E86*F86),0,E86*F86)</f>
        <v>0</v>
      </c>
    </row>
    <row r="87" spans="2:12" ht="15" customHeight="1" x14ac:dyDescent="0.35">
      <c r="B87" s="24">
        <v>8</v>
      </c>
      <c r="C87" s="250" t="str">
        <f>IF(RefrigOrç!C94="","",RefrigOrç!C94)</f>
        <v/>
      </c>
      <c r="D87" s="251"/>
      <c r="E87" s="256" t="str">
        <f>IF(RefrigOrç!E94="","",RefrigOrç!E94)</f>
        <v/>
      </c>
      <c r="F87" s="254">
        <f>IF(RefrigOrç!F94="","",RefrigOrç!F94)</f>
        <v>0</v>
      </c>
      <c r="G87" s="19">
        <f t="shared" si="25"/>
        <v>0</v>
      </c>
      <c r="H87" s="18"/>
      <c r="I87" s="18"/>
      <c r="J87" s="19">
        <f t="shared" si="26"/>
        <v>0</v>
      </c>
    </row>
    <row r="88" spans="2:12" ht="15" customHeight="1" x14ac:dyDescent="0.35">
      <c r="B88" s="24">
        <v>9</v>
      </c>
      <c r="C88" s="250" t="str">
        <f>IF(RefrigOrç!C95="","",RefrigOrç!C95)</f>
        <v/>
      </c>
      <c r="D88" s="251"/>
      <c r="E88" s="256" t="str">
        <f>IF(RefrigOrç!E95="","",RefrigOrç!E95)</f>
        <v/>
      </c>
      <c r="F88" s="254">
        <f>IF(RefrigOrç!F95="","",RefrigOrç!F95)</f>
        <v>0</v>
      </c>
      <c r="G88" s="19">
        <f t="shared" si="25"/>
        <v>0</v>
      </c>
      <c r="H88" s="18"/>
      <c r="I88" s="18"/>
      <c r="J88" s="19">
        <f t="shared" si="26"/>
        <v>0</v>
      </c>
    </row>
    <row r="89" spans="2:12" ht="15" customHeight="1" x14ac:dyDescent="0.35">
      <c r="B89" s="24">
        <v>10</v>
      </c>
      <c r="C89" s="250" t="str">
        <f>IF(RefrigOrç!C96="","",RefrigOrç!C96)</f>
        <v/>
      </c>
      <c r="D89" s="251"/>
      <c r="E89" s="256" t="str">
        <f>IF(RefrigOrç!E96="","",RefrigOrç!E96)</f>
        <v/>
      </c>
      <c r="F89" s="254">
        <f>IF(RefrigOrç!F96="","",RefrigOrç!F96)</f>
        <v>0</v>
      </c>
      <c r="G89" s="19">
        <f t="shared" si="23"/>
        <v>0</v>
      </c>
      <c r="H89" s="18"/>
      <c r="I89" s="18"/>
      <c r="J89" s="19">
        <f t="shared" si="24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>SUM(H80:H89)</f>
        <v>0</v>
      </c>
      <c r="I90" s="19">
        <f>SUM(I80:I89)</f>
        <v>0</v>
      </c>
      <c r="J90" s="19">
        <f>SUM(J80:J89)</f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'M&amp;VCusto'!H634</f>
        <v>0</v>
      </c>
      <c r="H91" s="19">
        <f>'M&amp;VCusto'!I634</f>
        <v>0</v>
      </c>
      <c r="I91" s="19">
        <f>'M&amp;VCusto'!J634</f>
        <v>0</v>
      </c>
      <c r="J91" s="19">
        <f>'M&amp;VCusto'!K634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IF(RefrigOrç!C107="","",RefrigOrç!C107)</f>
        <v/>
      </c>
      <c r="D93" s="251"/>
      <c r="E93" s="256" t="str">
        <f>IF(RefrigOrç!E107="","",RefrigOrç!E107)</f>
        <v/>
      </c>
      <c r="F93" s="254">
        <f>IF(RefrigOrç!F107="","",RefrigOrç!F107)</f>
        <v>0</v>
      </c>
      <c r="G93" s="19">
        <f t="shared" ref="G93:G97" si="27">J93-H93-I93</f>
        <v>0</v>
      </c>
      <c r="H93" s="18"/>
      <c r="I93" s="18"/>
      <c r="J93" s="19">
        <f>IF(ISERR(E93*F93),0,E93*F93)</f>
        <v>0</v>
      </c>
      <c r="L93" s="467"/>
    </row>
    <row r="94" spans="2:12" ht="15" customHeight="1" x14ac:dyDescent="0.35">
      <c r="B94" s="24">
        <v>2</v>
      </c>
      <c r="C94" s="250" t="str">
        <f>IF(RefrigOrç!C108="","",RefrigOrç!C108)</f>
        <v/>
      </c>
      <c r="D94" s="251"/>
      <c r="E94" s="256" t="str">
        <f>IF(RefrigOrç!E108="","",RefrigOrç!E108)</f>
        <v/>
      </c>
      <c r="F94" s="254">
        <f>IF(RefrigOrç!F108="","",RefrigOrç!F108)</f>
        <v>0</v>
      </c>
      <c r="G94" s="19">
        <f t="shared" ref="G94:G95" si="28">J94-H94-I94</f>
        <v>0</v>
      </c>
      <c r="H94" s="18"/>
      <c r="I94" s="18"/>
      <c r="J94" s="19">
        <f t="shared" ref="J94:J97" si="29">IF(ISERR(E94*F94),0,E94*F94)</f>
        <v>0</v>
      </c>
    </row>
    <row r="95" spans="2:12" ht="15" customHeight="1" x14ac:dyDescent="0.35">
      <c r="B95" s="24">
        <v>3</v>
      </c>
      <c r="C95" s="250" t="str">
        <f>IF(RefrigOrç!C109="","",RefrigOrç!C109)</f>
        <v/>
      </c>
      <c r="D95" s="251"/>
      <c r="E95" s="256" t="str">
        <f>IF(RefrigOrç!E109="","",RefrigOrç!E109)</f>
        <v/>
      </c>
      <c r="F95" s="254">
        <f>IF(RefrigOrç!F109="","",RefrigOrç!F109)</f>
        <v>0</v>
      </c>
      <c r="G95" s="19">
        <f t="shared" si="28"/>
        <v>0</v>
      </c>
      <c r="H95" s="18"/>
      <c r="I95" s="18"/>
      <c r="J95" s="19">
        <f t="shared" si="29"/>
        <v>0</v>
      </c>
    </row>
    <row r="96" spans="2:12" ht="15" customHeight="1" x14ac:dyDescent="0.35">
      <c r="B96" s="24">
        <v>4</v>
      </c>
      <c r="C96" s="250" t="str">
        <f>IF(RefrigOrç!C110="","",RefrigOrç!C110)</f>
        <v/>
      </c>
      <c r="D96" s="251"/>
      <c r="E96" s="256" t="str">
        <f>IF(RefrigOrç!E110="","",RefrigOrç!E110)</f>
        <v/>
      </c>
      <c r="F96" s="254">
        <f>IF(RefrigOrç!F110="","",RefrigOrç!F110)</f>
        <v>0</v>
      </c>
      <c r="G96" s="19">
        <f t="shared" si="27"/>
        <v>0</v>
      </c>
      <c r="H96" s="18"/>
      <c r="I96" s="18"/>
      <c r="J96" s="19">
        <f t="shared" si="29"/>
        <v>0</v>
      </c>
    </row>
    <row r="97" spans="2:10" ht="15" customHeight="1" x14ac:dyDescent="0.35">
      <c r="B97" s="24">
        <v>5</v>
      </c>
      <c r="C97" s="250" t="str">
        <f>IF(RefrigOrç!C111="","",RefrigOrç!C111)</f>
        <v/>
      </c>
      <c r="D97" s="251"/>
      <c r="E97" s="256" t="str">
        <f>IF(RefrigOrç!E111="","",RefrigOrç!E111)</f>
        <v/>
      </c>
      <c r="F97" s="254">
        <f>IF(RefrigOrç!F111="","",RefrigOrç!F111)</f>
        <v>0</v>
      </c>
      <c r="G97" s="19">
        <f t="shared" si="27"/>
        <v>0</v>
      </c>
      <c r="H97" s="18"/>
      <c r="I97" s="18"/>
      <c r="J97" s="19">
        <f t="shared" si="29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Apoio!BN7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Apoio!BQ7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696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2 G76:J78 F80:J89 G90:J91 F93:J97 G98:J102">
    <cfRule type="cellIs" dxfId="86" priority="47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ignoredErrors>
    <ignoredError sqref="B73 A5 H5:I5 H58:I58 H92:I92 K5 A56:B56 D73:E73 B101:B102 D101:E102 G102:J102 D71:F71 D56:K56 A71:B71 B57:C57 M56 P56:XFD56 P58:XFD59 K58:K59 B93 G96:I97 D69:F69 A55 G55:I55 B59:B61 G59:I62 D93 G93:I93 A100:A103 A92:A94 A68 A79 D5:E5 D92:E92 B90:F90 B100:F100 B103:J103 A72:G72 B74:J75 D57:F58 A91:J91 A1:XFD3 B76:F78 A104:J104 A73:A78 K55:XFD55 N5:XFD5 K57:XFD57 K100:XFD104 K91:XFD94 K68:XFD68 K79:XFD79 A105:XFD1048576 G6:I24 A6:B9 K6:XFD24 A10:A24 K60:XFD62 A57:A62 K71:XFD78 K97:XFD97 A9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0" id="{2831770B-5A83-4A2B-863B-A2F382C6CF3F}">
            <xm:f>AND(O58&lt;=Projeto!$K$55,O58&gt;0)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31" id="{E1B5EDAD-6894-4EBB-8E8C-8441FBFD8227}">
            <xm:f>OR(O58&gt;Projeto!$K$55,O58&lt;0)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O58:O59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>
    <tabColor theme="7" tint="0.39997558519241921"/>
    <pageSetUpPr fitToPage="1"/>
  </sheetPr>
  <dimension ref="A1:BE49"/>
  <sheetViews>
    <sheetView zoomScaleNormal="100" workbookViewId="0">
      <selection activeCell="H26" sqref="H26"/>
    </sheetView>
  </sheetViews>
  <sheetFormatPr defaultColWidth="9.1796875" defaultRowHeight="15" customHeight="1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57" width="11.7265625" style="12" customWidth="1"/>
    <col min="58" max="16384" width="9.1796875" style="12"/>
  </cols>
  <sheetData>
    <row r="1" spans="1:57" ht="15" customHeight="1" x14ac:dyDescent="0.35">
      <c r="A1" s="4"/>
      <c r="B1" s="12"/>
    </row>
    <row r="2" spans="1:57" ht="15" customHeight="1" x14ac:dyDescent="0.35">
      <c r="B2" s="310" t="s">
        <v>442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</row>
    <row r="3" spans="1:5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234</v>
      </c>
      <c r="I3" s="42" t="s">
        <v>235</v>
      </c>
      <c r="J3" s="42" t="s">
        <v>236</v>
      </c>
      <c r="K3" s="42" t="s">
        <v>237</v>
      </c>
      <c r="L3" s="42" t="s">
        <v>238</v>
      </c>
      <c r="M3" s="42" t="s">
        <v>239</v>
      </c>
      <c r="N3" s="42" t="s">
        <v>240</v>
      </c>
      <c r="O3" s="42" t="s">
        <v>241</v>
      </c>
      <c r="P3" s="42" t="s">
        <v>242</v>
      </c>
      <c r="Q3" s="42" t="s">
        <v>243</v>
      </c>
      <c r="R3" s="42" t="s">
        <v>244</v>
      </c>
      <c r="S3" s="42" t="s">
        <v>245</v>
      </c>
      <c r="T3" s="42" t="s">
        <v>246</v>
      </c>
      <c r="U3" s="42" t="s">
        <v>247</v>
      </c>
      <c r="V3" s="42" t="s">
        <v>248</v>
      </c>
      <c r="W3" s="42" t="s">
        <v>249</v>
      </c>
      <c r="X3" s="42" t="s">
        <v>250</v>
      </c>
      <c r="Y3" s="42" t="s">
        <v>251</v>
      </c>
      <c r="Z3" s="42" t="s">
        <v>252</v>
      </c>
      <c r="AA3" s="42" t="s">
        <v>253</v>
      </c>
      <c r="AB3" s="42" t="s">
        <v>1381</v>
      </c>
      <c r="AC3" s="42" t="s">
        <v>1382</v>
      </c>
      <c r="AD3" s="42" t="s">
        <v>1383</v>
      </c>
      <c r="AE3" s="42" t="s">
        <v>1384</v>
      </c>
      <c r="AF3" s="42" t="s">
        <v>1385</v>
      </c>
      <c r="AG3" s="42" t="s">
        <v>1386</v>
      </c>
      <c r="AH3" s="42" t="s">
        <v>1387</v>
      </c>
      <c r="AI3" s="42" t="s">
        <v>1388</v>
      </c>
      <c r="AJ3" s="42" t="s">
        <v>1389</v>
      </c>
      <c r="AK3" s="42" t="s">
        <v>1390</v>
      </c>
      <c r="AL3" s="42" t="s">
        <v>1391</v>
      </c>
      <c r="AM3" s="42" t="s">
        <v>1392</v>
      </c>
      <c r="AN3" s="42" t="s">
        <v>1393</v>
      </c>
      <c r="AO3" s="42" t="s">
        <v>1394</v>
      </c>
      <c r="AP3" s="42" t="s">
        <v>1395</v>
      </c>
      <c r="AQ3" s="42" t="s">
        <v>1396</v>
      </c>
      <c r="AR3" s="42" t="s">
        <v>1397</v>
      </c>
      <c r="AS3" s="42" t="s">
        <v>1398</v>
      </c>
      <c r="AT3" s="42" t="s">
        <v>1399</v>
      </c>
      <c r="AU3" s="42" t="s">
        <v>1400</v>
      </c>
      <c r="AV3" s="42" t="s">
        <v>1401</v>
      </c>
      <c r="AW3" s="42" t="s">
        <v>1402</v>
      </c>
      <c r="AX3" s="42" t="s">
        <v>1403</v>
      </c>
      <c r="AY3" s="42" t="s">
        <v>1404</v>
      </c>
      <c r="AZ3" s="42" t="s">
        <v>1405</v>
      </c>
      <c r="BA3" s="42" t="s">
        <v>1406</v>
      </c>
      <c r="BB3" s="42" t="s">
        <v>1407</v>
      </c>
      <c r="BC3" s="42" t="s">
        <v>1408</v>
      </c>
      <c r="BD3" s="42" t="s">
        <v>1409</v>
      </c>
      <c r="BE3" s="42" t="s">
        <v>1410</v>
      </c>
    </row>
    <row r="4" spans="1:57" ht="15" customHeight="1" x14ac:dyDescent="0.35">
      <c r="B4" s="38">
        <v>1</v>
      </c>
      <c r="C4" s="43" t="s">
        <v>84</v>
      </c>
      <c r="D4" s="43"/>
      <c r="E4" s="44"/>
      <c r="F4" s="45"/>
      <c r="G4" s="50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</row>
    <row r="5" spans="1:57" ht="15" customHeight="1" x14ac:dyDescent="0.35">
      <c r="B5" s="38">
        <v>2</v>
      </c>
      <c r="C5" s="43" t="s">
        <v>468</v>
      </c>
      <c r="D5" s="43"/>
      <c r="E5" s="46" t="s">
        <v>1</v>
      </c>
      <c r="F5" s="47" t="s">
        <v>164</v>
      </c>
      <c r="G5" s="5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</row>
    <row r="6" spans="1:57" ht="15" customHeight="1" x14ac:dyDescent="0.35">
      <c r="B6" s="553"/>
      <c r="C6" s="43" t="s">
        <v>254</v>
      </c>
      <c r="D6" s="43"/>
      <c r="E6" s="46"/>
      <c r="F6" s="47" t="s">
        <v>520</v>
      </c>
      <c r="G6" s="48">
        <f>IF(COUNTA(H6:BE6)=0,0,IF(OR(LARGE(H6:BE6,1)&gt;1,SMALL(H6:BE6,1)&lt;0),"ERRO",AVERAGE(H6:BE6)))</f>
        <v>0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</row>
    <row r="7" spans="1:57" ht="15" customHeight="1" x14ac:dyDescent="0.35">
      <c r="B7" s="554">
        <v>3</v>
      </c>
      <c r="C7" s="43" t="s">
        <v>167</v>
      </c>
      <c r="D7" s="43"/>
      <c r="E7" s="46" t="s">
        <v>1</v>
      </c>
      <c r="F7" s="47" t="s">
        <v>453</v>
      </c>
      <c r="G7" s="555">
        <f>SUM(H7:BE7)</f>
        <v>0</v>
      </c>
      <c r="H7" s="581">
        <f>H5*H6</f>
        <v>0</v>
      </c>
      <c r="I7" s="581">
        <f t="shared" ref="I7:BE7" si="0">I5*I6</f>
        <v>0</v>
      </c>
      <c r="J7" s="581">
        <f t="shared" si="0"/>
        <v>0</v>
      </c>
      <c r="K7" s="581">
        <f t="shared" si="0"/>
        <v>0</v>
      </c>
      <c r="L7" s="581">
        <f t="shared" si="0"/>
        <v>0</v>
      </c>
      <c r="M7" s="581">
        <f t="shared" si="0"/>
        <v>0</v>
      </c>
      <c r="N7" s="581">
        <f t="shared" si="0"/>
        <v>0</v>
      </c>
      <c r="O7" s="581">
        <f t="shared" si="0"/>
        <v>0</v>
      </c>
      <c r="P7" s="581">
        <f t="shared" si="0"/>
        <v>0</v>
      </c>
      <c r="Q7" s="581">
        <f t="shared" si="0"/>
        <v>0</v>
      </c>
      <c r="R7" s="581">
        <f t="shared" si="0"/>
        <v>0</v>
      </c>
      <c r="S7" s="581">
        <f t="shared" si="0"/>
        <v>0</v>
      </c>
      <c r="T7" s="581">
        <f t="shared" si="0"/>
        <v>0</v>
      </c>
      <c r="U7" s="581">
        <f t="shared" si="0"/>
        <v>0</v>
      </c>
      <c r="V7" s="581">
        <f t="shared" si="0"/>
        <v>0</v>
      </c>
      <c r="W7" s="581">
        <f t="shared" si="0"/>
        <v>0</v>
      </c>
      <c r="X7" s="581">
        <f t="shared" si="0"/>
        <v>0</v>
      </c>
      <c r="Y7" s="581">
        <f t="shared" si="0"/>
        <v>0</v>
      </c>
      <c r="Z7" s="581">
        <f t="shared" si="0"/>
        <v>0</v>
      </c>
      <c r="AA7" s="581">
        <f t="shared" si="0"/>
        <v>0</v>
      </c>
      <c r="AB7" s="581">
        <f t="shared" si="0"/>
        <v>0</v>
      </c>
      <c r="AC7" s="581">
        <f t="shared" si="0"/>
        <v>0</v>
      </c>
      <c r="AD7" s="581">
        <f t="shared" si="0"/>
        <v>0</v>
      </c>
      <c r="AE7" s="581">
        <f t="shared" si="0"/>
        <v>0</v>
      </c>
      <c r="AF7" s="581">
        <f t="shared" si="0"/>
        <v>0</v>
      </c>
      <c r="AG7" s="581">
        <f t="shared" si="0"/>
        <v>0</v>
      </c>
      <c r="AH7" s="581">
        <f t="shared" si="0"/>
        <v>0</v>
      </c>
      <c r="AI7" s="581">
        <f t="shared" si="0"/>
        <v>0</v>
      </c>
      <c r="AJ7" s="581">
        <f t="shared" si="0"/>
        <v>0</v>
      </c>
      <c r="AK7" s="581">
        <f t="shared" si="0"/>
        <v>0</v>
      </c>
      <c r="AL7" s="581">
        <f t="shared" si="0"/>
        <v>0</v>
      </c>
      <c r="AM7" s="581">
        <f t="shared" si="0"/>
        <v>0</v>
      </c>
      <c r="AN7" s="581">
        <f t="shared" si="0"/>
        <v>0</v>
      </c>
      <c r="AO7" s="581">
        <f t="shared" si="0"/>
        <v>0</v>
      </c>
      <c r="AP7" s="581">
        <f t="shared" si="0"/>
        <v>0</v>
      </c>
      <c r="AQ7" s="581">
        <f t="shared" si="0"/>
        <v>0</v>
      </c>
      <c r="AR7" s="581">
        <f t="shared" si="0"/>
        <v>0</v>
      </c>
      <c r="AS7" s="581">
        <f t="shared" si="0"/>
        <v>0</v>
      </c>
      <c r="AT7" s="581">
        <f t="shared" si="0"/>
        <v>0</v>
      </c>
      <c r="AU7" s="581">
        <f t="shared" si="0"/>
        <v>0</v>
      </c>
      <c r="AV7" s="581">
        <f t="shared" si="0"/>
        <v>0</v>
      </c>
      <c r="AW7" s="581">
        <f t="shared" si="0"/>
        <v>0</v>
      </c>
      <c r="AX7" s="581">
        <f t="shared" si="0"/>
        <v>0</v>
      </c>
      <c r="AY7" s="581">
        <f t="shared" si="0"/>
        <v>0</v>
      </c>
      <c r="AZ7" s="581">
        <f t="shared" si="0"/>
        <v>0</v>
      </c>
      <c r="BA7" s="581">
        <f t="shared" si="0"/>
        <v>0</v>
      </c>
      <c r="BB7" s="581">
        <f t="shared" si="0"/>
        <v>0</v>
      </c>
      <c r="BC7" s="581">
        <f t="shared" si="0"/>
        <v>0</v>
      </c>
      <c r="BD7" s="581">
        <f t="shared" si="0"/>
        <v>0</v>
      </c>
      <c r="BE7" s="581">
        <f t="shared" si="0"/>
        <v>0</v>
      </c>
    </row>
    <row r="8" spans="1:57" ht="15" customHeight="1" x14ac:dyDescent="0.35">
      <c r="B8" s="38">
        <v>4</v>
      </c>
      <c r="C8" s="43" t="s">
        <v>20</v>
      </c>
      <c r="D8" s="43"/>
      <c r="E8" s="46"/>
      <c r="F8" s="47" t="s">
        <v>385</v>
      </c>
      <c r="G8" s="49">
        <f>SUM(H8:BE8)</f>
        <v>0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</row>
    <row r="9" spans="1:57" ht="15" customHeight="1" x14ac:dyDescent="0.35">
      <c r="B9" s="553"/>
      <c r="C9" s="43" t="s">
        <v>28</v>
      </c>
      <c r="D9" s="43"/>
      <c r="E9" s="46" t="s">
        <v>30</v>
      </c>
      <c r="F9" s="47"/>
      <c r="G9" s="50" t="str">
        <f>IF(COUNTA(H9:BE9)=0,"",IF(OR(LARGE(H9:BE9,1)&gt;24,SMALL(H9:BE9,1)&lt;0),"ERRO",""))</f>
        <v/>
      </c>
      <c r="H9" s="745"/>
      <c r="I9" s="745"/>
      <c r="J9" s="745"/>
      <c r="K9" s="745"/>
      <c r="L9" s="745"/>
      <c r="M9" s="745"/>
      <c r="N9" s="745"/>
      <c r="O9" s="745"/>
      <c r="P9" s="745"/>
      <c r="Q9" s="745"/>
      <c r="R9" s="745"/>
      <c r="S9" s="745"/>
      <c r="T9" s="745"/>
      <c r="U9" s="745"/>
      <c r="V9" s="745"/>
      <c r="W9" s="745"/>
      <c r="X9" s="745"/>
      <c r="Y9" s="745"/>
      <c r="Z9" s="745"/>
      <c r="AA9" s="745"/>
      <c r="AB9" s="745"/>
      <c r="AC9" s="745"/>
      <c r="AD9" s="745"/>
      <c r="AE9" s="745"/>
      <c r="AF9" s="745"/>
      <c r="AG9" s="745"/>
      <c r="AH9" s="745"/>
      <c r="AI9" s="745"/>
      <c r="AJ9" s="745"/>
      <c r="AK9" s="745"/>
      <c r="AL9" s="745"/>
      <c r="AM9" s="745"/>
      <c r="AN9" s="745"/>
      <c r="AO9" s="745"/>
      <c r="AP9" s="745"/>
      <c r="AQ9" s="745"/>
      <c r="AR9" s="745"/>
      <c r="AS9" s="745"/>
      <c r="AT9" s="745"/>
      <c r="AU9" s="745"/>
      <c r="AV9" s="745"/>
      <c r="AW9" s="745"/>
      <c r="AX9" s="745"/>
      <c r="AY9" s="745"/>
      <c r="AZ9" s="745"/>
      <c r="BA9" s="745"/>
      <c r="BB9" s="745"/>
      <c r="BC9" s="745"/>
      <c r="BD9" s="745"/>
      <c r="BE9" s="745"/>
    </row>
    <row r="10" spans="1:57" ht="15" customHeight="1" x14ac:dyDescent="0.35">
      <c r="B10" s="641"/>
      <c r="C10" s="52" t="s">
        <v>29</v>
      </c>
      <c r="D10" s="52"/>
      <c r="E10" s="478" t="s">
        <v>31</v>
      </c>
      <c r="F10" s="47"/>
      <c r="G10" s="50" t="str">
        <f>IF(COUNTA(H10:BE10)=0,"",IF(OR(LARGE(H10:BE10,1)&gt;365,SMALL(H10:BE10,1)&lt;0),"ERRO",""))</f>
        <v/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</row>
    <row r="11" spans="1:57" ht="15" customHeight="1" x14ac:dyDescent="0.35">
      <c r="B11" s="554">
        <v>5</v>
      </c>
      <c r="C11" s="43" t="s">
        <v>21</v>
      </c>
      <c r="D11" s="43"/>
      <c r="E11" s="46" t="s">
        <v>23</v>
      </c>
      <c r="F11" s="47" t="s">
        <v>390</v>
      </c>
      <c r="G11" s="50" t="str">
        <f>IF(OR(LARGE(H11:BE11,1)&gt;8760,SMALL(H11:BE11,1)&lt;0),"ERRO","")</f>
        <v/>
      </c>
      <c r="H11" s="53">
        <f>H9*H10</f>
        <v>0</v>
      </c>
      <c r="I11" s="53">
        <f t="shared" ref="I11:BE11" si="1">I9*I10</f>
        <v>0</v>
      </c>
      <c r="J11" s="53">
        <f t="shared" si="1"/>
        <v>0</v>
      </c>
      <c r="K11" s="53">
        <f t="shared" si="1"/>
        <v>0</v>
      </c>
      <c r="L11" s="53">
        <f t="shared" si="1"/>
        <v>0</v>
      </c>
      <c r="M11" s="53">
        <f t="shared" si="1"/>
        <v>0</v>
      </c>
      <c r="N11" s="53">
        <f t="shared" si="1"/>
        <v>0</v>
      </c>
      <c r="O11" s="53">
        <f t="shared" si="1"/>
        <v>0</v>
      </c>
      <c r="P11" s="53">
        <f t="shared" si="1"/>
        <v>0</v>
      </c>
      <c r="Q11" s="53">
        <f t="shared" si="1"/>
        <v>0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 t="shared" si="1"/>
        <v>0</v>
      </c>
      <c r="W11" s="53">
        <f t="shared" si="1"/>
        <v>0</v>
      </c>
      <c r="X11" s="53">
        <f t="shared" si="1"/>
        <v>0</v>
      </c>
      <c r="Y11" s="53">
        <f t="shared" si="1"/>
        <v>0</v>
      </c>
      <c r="Z11" s="53">
        <f t="shared" si="1"/>
        <v>0</v>
      </c>
      <c r="AA11" s="53">
        <f t="shared" si="1"/>
        <v>0</v>
      </c>
      <c r="AB11" s="53">
        <f t="shared" si="1"/>
        <v>0</v>
      </c>
      <c r="AC11" s="53">
        <f t="shared" si="1"/>
        <v>0</v>
      </c>
      <c r="AD11" s="53">
        <f t="shared" si="1"/>
        <v>0</v>
      </c>
      <c r="AE11" s="53">
        <f t="shared" si="1"/>
        <v>0</v>
      </c>
      <c r="AF11" s="53">
        <f t="shared" si="1"/>
        <v>0</v>
      </c>
      <c r="AG11" s="53">
        <f t="shared" si="1"/>
        <v>0</v>
      </c>
      <c r="AH11" s="53">
        <f t="shared" si="1"/>
        <v>0</v>
      </c>
      <c r="AI11" s="53">
        <f t="shared" si="1"/>
        <v>0</v>
      </c>
      <c r="AJ11" s="53">
        <f t="shared" si="1"/>
        <v>0</v>
      </c>
      <c r="AK11" s="53">
        <f t="shared" si="1"/>
        <v>0</v>
      </c>
      <c r="AL11" s="53">
        <f t="shared" si="1"/>
        <v>0</v>
      </c>
      <c r="AM11" s="53">
        <f t="shared" si="1"/>
        <v>0</v>
      </c>
      <c r="AN11" s="53">
        <f t="shared" si="1"/>
        <v>0</v>
      </c>
      <c r="AO11" s="53">
        <f t="shared" si="1"/>
        <v>0</v>
      </c>
      <c r="AP11" s="53">
        <f t="shared" si="1"/>
        <v>0</v>
      </c>
      <c r="AQ11" s="53">
        <f t="shared" si="1"/>
        <v>0</v>
      </c>
      <c r="AR11" s="53">
        <f t="shared" si="1"/>
        <v>0</v>
      </c>
      <c r="AS11" s="53">
        <f t="shared" si="1"/>
        <v>0</v>
      </c>
      <c r="AT11" s="53">
        <f t="shared" si="1"/>
        <v>0</v>
      </c>
      <c r="AU11" s="53">
        <f t="shared" si="1"/>
        <v>0</v>
      </c>
      <c r="AV11" s="53">
        <f t="shared" si="1"/>
        <v>0</v>
      </c>
      <c r="AW11" s="53">
        <f t="shared" si="1"/>
        <v>0</v>
      </c>
      <c r="AX11" s="53">
        <f t="shared" si="1"/>
        <v>0</v>
      </c>
      <c r="AY11" s="53">
        <f t="shared" si="1"/>
        <v>0</v>
      </c>
      <c r="AZ11" s="53">
        <f t="shared" si="1"/>
        <v>0</v>
      </c>
      <c r="BA11" s="53">
        <f t="shared" si="1"/>
        <v>0</v>
      </c>
      <c r="BB11" s="53">
        <f t="shared" si="1"/>
        <v>0</v>
      </c>
      <c r="BC11" s="53">
        <f t="shared" si="1"/>
        <v>0</v>
      </c>
      <c r="BD11" s="53">
        <f t="shared" si="1"/>
        <v>0</v>
      </c>
      <c r="BE11" s="53">
        <f t="shared" si="1"/>
        <v>0</v>
      </c>
    </row>
    <row r="12" spans="1:57" ht="15" customHeight="1" x14ac:dyDescent="0.35">
      <c r="B12" s="553"/>
      <c r="C12" s="43" t="s">
        <v>503</v>
      </c>
      <c r="D12" s="43"/>
      <c r="E12" s="46" t="s">
        <v>30</v>
      </c>
      <c r="F12" s="47" t="s">
        <v>590</v>
      </c>
      <c r="G12" s="50" t="s">
        <v>1700</v>
      </c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5"/>
      <c r="S12" s="745"/>
      <c r="T12" s="745"/>
      <c r="U12" s="745"/>
      <c r="V12" s="745"/>
      <c r="W12" s="745"/>
      <c r="X12" s="745"/>
      <c r="Y12" s="745"/>
      <c r="Z12" s="745"/>
      <c r="AA12" s="745"/>
      <c r="AB12" s="745"/>
      <c r="AC12" s="745"/>
      <c r="AD12" s="745"/>
      <c r="AE12" s="745"/>
      <c r="AF12" s="745"/>
      <c r="AG12" s="745"/>
      <c r="AH12" s="745"/>
      <c r="AI12" s="745"/>
      <c r="AJ12" s="745"/>
      <c r="AK12" s="745"/>
      <c r="AL12" s="745"/>
      <c r="AM12" s="745"/>
      <c r="AN12" s="745"/>
      <c r="AO12" s="745"/>
      <c r="AP12" s="745"/>
      <c r="AQ12" s="745"/>
      <c r="AR12" s="745"/>
      <c r="AS12" s="745"/>
      <c r="AT12" s="745"/>
      <c r="AU12" s="745"/>
      <c r="AV12" s="745"/>
      <c r="AW12" s="745"/>
      <c r="AX12" s="745"/>
      <c r="AY12" s="745"/>
      <c r="AZ12" s="745"/>
      <c r="BA12" s="745"/>
      <c r="BB12" s="745"/>
      <c r="BC12" s="745"/>
      <c r="BD12" s="745"/>
      <c r="BE12" s="745"/>
    </row>
    <row r="13" spans="1:57" ht="15" customHeight="1" x14ac:dyDescent="0.35">
      <c r="B13" s="641"/>
      <c r="C13" s="43" t="s">
        <v>504</v>
      </c>
      <c r="D13" s="43"/>
      <c r="E13" s="44" t="s">
        <v>501</v>
      </c>
      <c r="F13" s="47" t="s">
        <v>591</v>
      </c>
      <c r="G13" s="50" t="s">
        <v>1701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57" ht="15" customHeight="1" x14ac:dyDescent="0.35">
      <c r="B14" s="641"/>
      <c r="C14" s="43" t="s">
        <v>505</v>
      </c>
      <c r="D14" s="43"/>
      <c r="E14" s="44" t="s">
        <v>502</v>
      </c>
      <c r="F14" s="47" t="s">
        <v>592</v>
      </c>
      <c r="G14" s="50" t="s">
        <v>1702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57" ht="15" customHeight="1" x14ac:dyDescent="0.35">
      <c r="B15" s="641"/>
      <c r="C15" s="43" t="s">
        <v>166</v>
      </c>
      <c r="D15" s="43"/>
      <c r="E15" s="46" t="s">
        <v>1</v>
      </c>
      <c r="F15" s="47" t="s">
        <v>458</v>
      </c>
      <c r="G15" s="555">
        <f>SUM(H15:BE15)</f>
        <v>0</v>
      </c>
      <c r="H15" s="581">
        <f>H7*((H12*H13*H14)/792)</f>
        <v>0</v>
      </c>
      <c r="I15" s="581">
        <f t="shared" ref="I15:BE15" si="2">I7*((I12*I13*I14)/792)</f>
        <v>0</v>
      </c>
      <c r="J15" s="581">
        <f t="shared" si="2"/>
        <v>0</v>
      </c>
      <c r="K15" s="581">
        <f t="shared" si="2"/>
        <v>0</v>
      </c>
      <c r="L15" s="581">
        <f t="shared" si="2"/>
        <v>0</v>
      </c>
      <c r="M15" s="581">
        <f t="shared" si="2"/>
        <v>0</v>
      </c>
      <c r="N15" s="581">
        <f t="shared" si="2"/>
        <v>0</v>
      </c>
      <c r="O15" s="581">
        <f t="shared" si="2"/>
        <v>0</v>
      </c>
      <c r="P15" s="581">
        <f t="shared" si="2"/>
        <v>0</v>
      </c>
      <c r="Q15" s="581">
        <f t="shared" si="2"/>
        <v>0</v>
      </c>
      <c r="R15" s="581">
        <f t="shared" si="2"/>
        <v>0</v>
      </c>
      <c r="S15" s="581">
        <f t="shared" si="2"/>
        <v>0</v>
      </c>
      <c r="T15" s="581">
        <f t="shared" si="2"/>
        <v>0</v>
      </c>
      <c r="U15" s="581">
        <f t="shared" si="2"/>
        <v>0</v>
      </c>
      <c r="V15" s="581">
        <f t="shared" si="2"/>
        <v>0</v>
      </c>
      <c r="W15" s="581">
        <f t="shared" si="2"/>
        <v>0</v>
      </c>
      <c r="X15" s="581">
        <f t="shared" si="2"/>
        <v>0</v>
      </c>
      <c r="Y15" s="581">
        <f t="shared" si="2"/>
        <v>0</v>
      </c>
      <c r="Z15" s="581">
        <f t="shared" si="2"/>
        <v>0</v>
      </c>
      <c r="AA15" s="581">
        <f t="shared" si="2"/>
        <v>0</v>
      </c>
      <c r="AB15" s="581">
        <f t="shared" si="2"/>
        <v>0</v>
      </c>
      <c r="AC15" s="581">
        <f t="shared" si="2"/>
        <v>0</v>
      </c>
      <c r="AD15" s="581">
        <f t="shared" si="2"/>
        <v>0</v>
      </c>
      <c r="AE15" s="581">
        <f t="shared" si="2"/>
        <v>0</v>
      </c>
      <c r="AF15" s="581">
        <f t="shared" si="2"/>
        <v>0</v>
      </c>
      <c r="AG15" s="581">
        <f t="shared" si="2"/>
        <v>0</v>
      </c>
      <c r="AH15" s="581">
        <f t="shared" si="2"/>
        <v>0</v>
      </c>
      <c r="AI15" s="581">
        <f t="shared" si="2"/>
        <v>0</v>
      </c>
      <c r="AJ15" s="581">
        <f t="shared" si="2"/>
        <v>0</v>
      </c>
      <c r="AK15" s="581">
        <f t="shared" si="2"/>
        <v>0</v>
      </c>
      <c r="AL15" s="581">
        <f t="shared" si="2"/>
        <v>0</v>
      </c>
      <c r="AM15" s="581">
        <f t="shared" si="2"/>
        <v>0</v>
      </c>
      <c r="AN15" s="581">
        <f t="shared" si="2"/>
        <v>0</v>
      </c>
      <c r="AO15" s="581">
        <f t="shared" si="2"/>
        <v>0</v>
      </c>
      <c r="AP15" s="581">
        <f t="shared" si="2"/>
        <v>0</v>
      </c>
      <c r="AQ15" s="581">
        <f t="shared" si="2"/>
        <v>0</v>
      </c>
      <c r="AR15" s="581">
        <f t="shared" si="2"/>
        <v>0</v>
      </c>
      <c r="AS15" s="581">
        <f t="shared" si="2"/>
        <v>0</v>
      </c>
      <c r="AT15" s="581">
        <f t="shared" si="2"/>
        <v>0</v>
      </c>
      <c r="AU15" s="581">
        <f t="shared" si="2"/>
        <v>0</v>
      </c>
      <c r="AV15" s="581">
        <f t="shared" si="2"/>
        <v>0</v>
      </c>
      <c r="AW15" s="581">
        <f t="shared" si="2"/>
        <v>0</v>
      </c>
      <c r="AX15" s="581">
        <f t="shared" si="2"/>
        <v>0</v>
      </c>
      <c r="AY15" s="581">
        <f t="shared" si="2"/>
        <v>0</v>
      </c>
      <c r="AZ15" s="581">
        <f t="shared" si="2"/>
        <v>0</v>
      </c>
      <c r="BA15" s="581">
        <f t="shared" si="2"/>
        <v>0</v>
      </c>
      <c r="BB15" s="581">
        <f t="shared" si="2"/>
        <v>0</v>
      </c>
      <c r="BC15" s="581">
        <f t="shared" si="2"/>
        <v>0</v>
      </c>
      <c r="BD15" s="581">
        <f t="shared" si="2"/>
        <v>0</v>
      </c>
      <c r="BE15" s="581">
        <f t="shared" si="2"/>
        <v>0</v>
      </c>
    </row>
    <row r="16" spans="1:57" ht="15" customHeight="1" x14ac:dyDescent="0.35">
      <c r="B16" s="554">
        <v>6</v>
      </c>
      <c r="C16" s="43" t="s">
        <v>25</v>
      </c>
      <c r="D16" s="43"/>
      <c r="E16" s="43"/>
      <c r="F16" s="47" t="s">
        <v>35</v>
      </c>
      <c r="G16" s="50" t="str">
        <f>IF(OR(LARGE(H16:BE16,1)&gt;1,SMALL(H16:BE16,1)&lt;0),"ERRO","")</f>
        <v/>
      </c>
      <c r="H16" s="53">
        <f>IF(H7=0,0,H15/H7)</f>
        <v>0</v>
      </c>
      <c r="I16" s="53">
        <f t="shared" ref="I16:BE16" si="3">IF(I7=0,0,I15/I7)</f>
        <v>0</v>
      </c>
      <c r="J16" s="53">
        <f t="shared" si="3"/>
        <v>0</v>
      </c>
      <c r="K16" s="53">
        <f t="shared" si="3"/>
        <v>0</v>
      </c>
      <c r="L16" s="53">
        <f t="shared" si="3"/>
        <v>0</v>
      </c>
      <c r="M16" s="53">
        <f t="shared" si="3"/>
        <v>0</v>
      </c>
      <c r="N16" s="53">
        <f t="shared" si="3"/>
        <v>0</v>
      </c>
      <c r="O16" s="53">
        <f t="shared" si="3"/>
        <v>0</v>
      </c>
      <c r="P16" s="53">
        <f t="shared" si="3"/>
        <v>0</v>
      </c>
      <c r="Q16" s="53">
        <f t="shared" si="3"/>
        <v>0</v>
      </c>
      <c r="R16" s="53">
        <f t="shared" si="3"/>
        <v>0</v>
      </c>
      <c r="S16" s="53">
        <f t="shared" si="3"/>
        <v>0</v>
      </c>
      <c r="T16" s="53">
        <f t="shared" si="3"/>
        <v>0</v>
      </c>
      <c r="U16" s="53">
        <f t="shared" si="3"/>
        <v>0</v>
      </c>
      <c r="V16" s="53">
        <f t="shared" si="3"/>
        <v>0</v>
      </c>
      <c r="W16" s="53">
        <f t="shared" si="3"/>
        <v>0</v>
      </c>
      <c r="X16" s="53">
        <f t="shared" si="3"/>
        <v>0</v>
      </c>
      <c r="Y16" s="53">
        <f t="shared" si="3"/>
        <v>0</v>
      </c>
      <c r="Z16" s="53">
        <f t="shared" si="3"/>
        <v>0</v>
      </c>
      <c r="AA16" s="53">
        <f t="shared" si="3"/>
        <v>0</v>
      </c>
      <c r="AB16" s="53">
        <f t="shared" si="3"/>
        <v>0</v>
      </c>
      <c r="AC16" s="53">
        <f t="shared" si="3"/>
        <v>0</v>
      </c>
      <c r="AD16" s="53">
        <f t="shared" si="3"/>
        <v>0</v>
      </c>
      <c r="AE16" s="53">
        <f t="shared" si="3"/>
        <v>0</v>
      </c>
      <c r="AF16" s="53">
        <f t="shared" si="3"/>
        <v>0</v>
      </c>
      <c r="AG16" s="53">
        <f t="shared" si="3"/>
        <v>0</v>
      </c>
      <c r="AH16" s="53">
        <f t="shared" si="3"/>
        <v>0</v>
      </c>
      <c r="AI16" s="53">
        <f t="shared" si="3"/>
        <v>0</v>
      </c>
      <c r="AJ16" s="53">
        <f t="shared" si="3"/>
        <v>0</v>
      </c>
      <c r="AK16" s="53">
        <f t="shared" si="3"/>
        <v>0</v>
      </c>
      <c r="AL16" s="53">
        <f t="shared" si="3"/>
        <v>0</v>
      </c>
      <c r="AM16" s="53">
        <f t="shared" si="3"/>
        <v>0</v>
      </c>
      <c r="AN16" s="53">
        <f t="shared" si="3"/>
        <v>0</v>
      </c>
      <c r="AO16" s="53">
        <f t="shared" si="3"/>
        <v>0</v>
      </c>
      <c r="AP16" s="53">
        <f t="shared" si="3"/>
        <v>0</v>
      </c>
      <c r="AQ16" s="53">
        <f t="shared" si="3"/>
        <v>0</v>
      </c>
      <c r="AR16" s="53">
        <f t="shared" si="3"/>
        <v>0</v>
      </c>
      <c r="AS16" s="53">
        <f t="shared" si="3"/>
        <v>0</v>
      </c>
      <c r="AT16" s="53">
        <f t="shared" si="3"/>
        <v>0</v>
      </c>
      <c r="AU16" s="53">
        <f t="shared" si="3"/>
        <v>0</v>
      </c>
      <c r="AV16" s="53">
        <f t="shared" si="3"/>
        <v>0</v>
      </c>
      <c r="AW16" s="53">
        <f t="shared" si="3"/>
        <v>0</v>
      </c>
      <c r="AX16" s="53">
        <f t="shared" si="3"/>
        <v>0</v>
      </c>
      <c r="AY16" s="53">
        <f t="shared" si="3"/>
        <v>0</v>
      </c>
      <c r="AZ16" s="53">
        <f t="shared" si="3"/>
        <v>0</v>
      </c>
      <c r="BA16" s="53">
        <f t="shared" si="3"/>
        <v>0</v>
      </c>
      <c r="BB16" s="53">
        <f t="shared" si="3"/>
        <v>0</v>
      </c>
      <c r="BC16" s="53">
        <f t="shared" si="3"/>
        <v>0</v>
      </c>
      <c r="BD16" s="53">
        <f t="shared" si="3"/>
        <v>0</v>
      </c>
      <c r="BE16" s="53">
        <f t="shared" si="3"/>
        <v>0</v>
      </c>
    </row>
    <row r="17" spans="2:57" ht="15" customHeight="1" x14ac:dyDescent="0.35">
      <c r="B17" s="38">
        <v>7</v>
      </c>
      <c r="C17" s="43" t="s">
        <v>26</v>
      </c>
      <c r="D17" s="43"/>
      <c r="E17" s="46" t="s">
        <v>0</v>
      </c>
      <c r="F17" s="47" t="s">
        <v>459</v>
      </c>
      <c r="G17" s="555">
        <f>SUM(H17:BE17)</f>
        <v>0</v>
      </c>
      <c r="H17" s="53">
        <f>(H7*H8*H11)/1000</f>
        <v>0</v>
      </c>
      <c r="I17" s="53">
        <f t="shared" ref="I17:BE17" si="4">(I7*I8*I11)/1000</f>
        <v>0</v>
      </c>
      <c r="J17" s="53">
        <f t="shared" si="4"/>
        <v>0</v>
      </c>
      <c r="K17" s="53">
        <f t="shared" si="4"/>
        <v>0</v>
      </c>
      <c r="L17" s="53">
        <f t="shared" si="4"/>
        <v>0</v>
      </c>
      <c r="M17" s="53">
        <f t="shared" si="4"/>
        <v>0</v>
      </c>
      <c r="N17" s="53">
        <f t="shared" si="4"/>
        <v>0</v>
      </c>
      <c r="O17" s="53">
        <f t="shared" si="4"/>
        <v>0</v>
      </c>
      <c r="P17" s="53">
        <f t="shared" si="4"/>
        <v>0</v>
      </c>
      <c r="Q17" s="53">
        <f t="shared" si="4"/>
        <v>0</v>
      </c>
      <c r="R17" s="53">
        <f t="shared" si="4"/>
        <v>0</v>
      </c>
      <c r="S17" s="53">
        <f t="shared" si="4"/>
        <v>0</v>
      </c>
      <c r="T17" s="53">
        <f t="shared" si="4"/>
        <v>0</v>
      </c>
      <c r="U17" s="53">
        <f t="shared" si="4"/>
        <v>0</v>
      </c>
      <c r="V17" s="53">
        <f t="shared" si="4"/>
        <v>0</v>
      </c>
      <c r="W17" s="53">
        <f t="shared" si="4"/>
        <v>0</v>
      </c>
      <c r="X17" s="53">
        <f t="shared" si="4"/>
        <v>0</v>
      </c>
      <c r="Y17" s="53">
        <f t="shared" si="4"/>
        <v>0</v>
      </c>
      <c r="Z17" s="53">
        <f t="shared" si="4"/>
        <v>0</v>
      </c>
      <c r="AA17" s="53">
        <f t="shared" si="4"/>
        <v>0</v>
      </c>
      <c r="AB17" s="53">
        <f t="shared" si="4"/>
        <v>0</v>
      </c>
      <c r="AC17" s="53">
        <f t="shared" si="4"/>
        <v>0</v>
      </c>
      <c r="AD17" s="53">
        <f t="shared" si="4"/>
        <v>0</v>
      </c>
      <c r="AE17" s="53">
        <f t="shared" si="4"/>
        <v>0</v>
      </c>
      <c r="AF17" s="53">
        <f t="shared" si="4"/>
        <v>0</v>
      </c>
      <c r="AG17" s="53">
        <f t="shared" si="4"/>
        <v>0</v>
      </c>
      <c r="AH17" s="53">
        <f t="shared" si="4"/>
        <v>0</v>
      </c>
      <c r="AI17" s="53">
        <f t="shared" si="4"/>
        <v>0</v>
      </c>
      <c r="AJ17" s="53">
        <f t="shared" si="4"/>
        <v>0</v>
      </c>
      <c r="AK17" s="53">
        <f t="shared" si="4"/>
        <v>0</v>
      </c>
      <c r="AL17" s="53">
        <f t="shared" si="4"/>
        <v>0</v>
      </c>
      <c r="AM17" s="53">
        <f t="shared" si="4"/>
        <v>0</v>
      </c>
      <c r="AN17" s="53">
        <f t="shared" si="4"/>
        <v>0</v>
      </c>
      <c r="AO17" s="53">
        <f t="shared" si="4"/>
        <v>0</v>
      </c>
      <c r="AP17" s="53">
        <f t="shared" si="4"/>
        <v>0</v>
      </c>
      <c r="AQ17" s="53">
        <f t="shared" si="4"/>
        <v>0</v>
      </c>
      <c r="AR17" s="53">
        <f t="shared" si="4"/>
        <v>0</v>
      </c>
      <c r="AS17" s="53">
        <f t="shared" si="4"/>
        <v>0</v>
      </c>
      <c r="AT17" s="53">
        <f t="shared" si="4"/>
        <v>0</v>
      </c>
      <c r="AU17" s="53">
        <f t="shared" si="4"/>
        <v>0</v>
      </c>
      <c r="AV17" s="53">
        <f t="shared" si="4"/>
        <v>0</v>
      </c>
      <c r="AW17" s="53">
        <f t="shared" si="4"/>
        <v>0</v>
      </c>
      <c r="AX17" s="53">
        <f t="shared" si="4"/>
        <v>0</v>
      </c>
      <c r="AY17" s="53">
        <f t="shared" si="4"/>
        <v>0</v>
      </c>
      <c r="AZ17" s="53">
        <f t="shared" si="4"/>
        <v>0</v>
      </c>
      <c r="BA17" s="53">
        <f t="shared" si="4"/>
        <v>0</v>
      </c>
      <c r="BB17" s="53">
        <f t="shared" si="4"/>
        <v>0</v>
      </c>
      <c r="BC17" s="53">
        <f t="shared" si="4"/>
        <v>0</v>
      </c>
      <c r="BD17" s="53">
        <f t="shared" si="4"/>
        <v>0</v>
      </c>
      <c r="BE17" s="53">
        <f t="shared" si="4"/>
        <v>0</v>
      </c>
    </row>
    <row r="18" spans="2:57" ht="15" customHeight="1" x14ac:dyDescent="0.35">
      <c r="B18" s="38">
        <v>8</v>
      </c>
      <c r="C18" s="43" t="s">
        <v>27</v>
      </c>
      <c r="D18" s="43"/>
      <c r="E18" s="44" t="s">
        <v>1</v>
      </c>
      <c r="F18" s="47" t="s">
        <v>391</v>
      </c>
      <c r="G18" s="577">
        <f>SUM(H18:BE18)</f>
        <v>0</v>
      </c>
      <c r="H18" s="582">
        <f>H7*H8*H16</f>
        <v>0</v>
      </c>
      <c r="I18" s="582">
        <f t="shared" ref="I18:BE18" si="5">I7*I8*I16</f>
        <v>0</v>
      </c>
      <c r="J18" s="582">
        <f t="shared" si="5"/>
        <v>0</v>
      </c>
      <c r="K18" s="582">
        <f t="shared" si="5"/>
        <v>0</v>
      </c>
      <c r="L18" s="582">
        <f t="shared" si="5"/>
        <v>0</v>
      </c>
      <c r="M18" s="582">
        <f t="shared" si="5"/>
        <v>0</v>
      </c>
      <c r="N18" s="582">
        <f t="shared" si="5"/>
        <v>0</v>
      </c>
      <c r="O18" s="582">
        <f t="shared" si="5"/>
        <v>0</v>
      </c>
      <c r="P18" s="582">
        <f t="shared" si="5"/>
        <v>0</v>
      </c>
      <c r="Q18" s="582">
        <f t="shared" si="5"/>
        <v>0</v>
      </c>
      <c r="R18" s="582">
        <f t="shared" si="5"/>
        <v>0</v>
      </c>
      <c r="S18" s="582">
        <f t="shared" si="5"/>
        <v>0</v>
      </c>
      <c r="T18" s="582">
        <f t="shared" si="5"/>
        <v>0</v>
      </c>
      <c r="U18" s="582">
        <f t="shared" si="5"/>
        <v>0</v>
      </c>
      <c r="V18" s="582">
        <f t="shared" si="5"/>
        <v>0</v>
      </c>
      <c r="W18" s="582">
        <f t="shared" si="5"/>
        <v>0</v>
      </c>
      <c r="X18" s="582">
        <f t="shared" si="5"/>
        <v>0</v>
      </c>
      <c r="Y18" s="582">
        <f t="shared" si="5"/>
        <v>0</v>
      </c>
      <c r="Z18" s="582">
        <f t="shared" si="5"/>
        <v>0</v>
      </c>
      <c r="AA18" s="582">
        <f t="shared" si="5"/>
        <v>0</v>
      </c>
      <c r="AB18" s="582">
        <f t="shared" si="5"/>
        <v>0</v>
      </c>
      <c r="AC18" s="582">
        <f t="shared" si="5"/>
        <v>0</v>
      </c>
      <c r="AD18" s="582">
        <f t="shared" si="5"/>
        <v>0</v>
      </c>
      <c r="AE18" s="582">
        <f t="shared" si="5"/>
        <v>0</v>
      </c>
      <c r="AF18" s="582">
        <f t="shared" si="5"/>
        <v>0</v>
      </c>
      <c r="AG18" s="582">
        <f t="shared" si="5"/>
        <v>0</v>
      </c>
      <c r="AH18" s="582">
        <f t="shared" si="5"/>
        <v>0</v>
      </c>
      <c r="AI18" s="582">
        <f t="shared" si="5"/>
        <v>0</v>
      </c>
      <c r="AJ18" s="582">
        <f t="shared" si="5"/>
        <v>0</v>
      </c>
      <c r="AK18" s="582">
        <f t="shared" si="5"/>
        <v>0</v>
      </c>
      <c r="AL18" s="582">
        <f t="shared" si="5"/>
        <v>0</v>
      </c>
      <c r="AM18" s="582">
        <f t="shared" si="5"/>
        <v>0</v>
      </c>
      <c r="AN18" s="582">
        <f t="shared" si="5"/>
        <v>0</v>
      </c>
      <c r="AO18" s="582">
        <f t="shared" si="5"/>
        <v>0</v>
      </c>
      <c r="AP18" s="582">
        <f t="shared" si="5"/>
        <v>0</v>
      </c>
      <c r="AQ18" s="582">
        <f t="shared" si="5"/>
        <v>0</v>
      </c>
      <c r="AR18" s="582">
        <f t="shared" si="5"/>
        <v>0</v>
      </c>
      <c r="AS18" s="582">
        <f t="shared" si="5"/>
        <v>0</v>
      </c>
      <c r="AT18" s="582">
        <f t="shared" si="5"/>
        <v>0</v>
      </c>
      <c r="AU18" s="582">
        <f t="shared" si="5"/>
        <v>0</v>
      </c>
      <c r="AV18" s="582">
        <f t="shared" si="5"/>
        <v>0</v>
      </c>
      <c r="AW18" s="582">
        <f t="shared" si="5"/>
        <v>0</v>
      </c>
      <c r="AX18" s="582">
        <f t="shared" si="5"/>
        <v>0</v>
      </c>
      <c r="AY18" s="582">
        <f t="shared" si="5"/>
        <v>0</v>
      </c>
      <c r="AZ18" s="582">
        <f t="shared" si="5"/>
        <v>0</v>
      </c>
      <c r="BA18" s="582">
        <f t="shared" si="5"/>
        <v>0</v>
      </c>
      <c r="BB18" s="582">
        <f t="shared" si="5"/>
        <v>0</v>
      </c>
      <c r="BC18" s="582">
        <f t="shared" si="5"/>
        <v>0</v>
      </c>
      <c r="BD18" s="582">
        <f t="shared" si="5"/>
        <v>0</v>
      </c>
      <c r="BE18" s="582">
        <f t="shared" si="5"/>
        <v>0</v>
      </c>
    </row>
    <row r="20" spans="2:57" ht="15" customHeight="1" x14ac:dyDescent="0.35">
      <c r="B20" s="310" t="s">
        <v>443</v>
      </c>
      <c r="C20" s="311"/>
      <c r="D20" s="311"/>
      <c r="E20" s="311"/>
      <c r="F20" s="311"/>
      <c r="G20" s="529"/>
      <c r="H20" s="524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2:57" s="11" customFormat="1" ht="15" customHeight="1" x14ac:dyDescent="0.35">
      <c r="B21" s="476"/>
      <c r="C21" s="525"/>
      <c r="D21" s="525"/>
      <c r="E21" s="525"/>
      <c r="F21" s="526"/>
      <c r="G21" s="527" t="s">
        <v>16</v>
      </c>
      <c r="H21" s="42" t="str">
        <f>H3</f>
        <v>refrig 1</v>
      </c>
      <c r="I21" s="42" t="str">
        <f t="shared" ref="I21:BE21" si="6">I3</f>
        <v>refrig 2</v>
      </c>
      <c r="J21" s="42" t="str">
        <f t="shared" si="6"/>
        <v>refrig 3</v>
      </c>
      <c r="K21" s="42" t="str">
        <f t="shared" si="6"/>
        <v>refrig 4</v>
      </c>
      <c r="L21" s="42" t="str">
        <f t="shared" si="6"/>
        <v>refrig 5</v>
      </c>
      <c r="M21" s="42" t="str">
        <f t="shared" si="6"/>
        <v>refrig 6</v>
      </c>
      <c r="N21" s="42" t="str">
        <f t="shared" si="6"/>
        <v>refrig 7</v>
      </c>
      <c r="O21" s="42" t="str">
        <f t="shared" si="6"/>
        <v>refrig 8</v>
      </c>
      <c r="P21" s="42" t="str">
        <f t="shared" si="6"/>
        <v>refrig 9</v>
      </c>
      <c r="Q21" s="42" t="str">
        <f t="shared" si="6"/>
        <v>refrig 10</v>
      </c>
      <c r="R21" s="42" t="str">
        <f t="shared" si="6"/>
        <v>refrig 11</v>
      </c>
      <c r="S21" s="42" t="str">
        <f t="shared" si="6"/>
        <v>refrig 12</v>
      </c>
      <c r="T21" s="42" t="str">
        <f t="shared" si="6"/>
        <v>refrig 13</v>
      </c>
      <c r="U21" s="42" t="str">
        <f t="shared" si="6"/>
        <v>refrig 14</v>
      </c>
      <c r="V21" s="42" t="str">
        <f t="shared" si="6"/>
        <v>refrig 15</v>
      </c>
      <c r="W21" s="42" t="str">
        <f t="shared" si="6"/>
        <v>refrig 16</v>
      </c>
      <c r="X21" s="42" t="str">
        <f t="shared" si="6"/>
        <v>refrig 17</v>
      </c>
      <c r="Y21" s="42" t="str">
        <f t="shared" si="6"/>
        <v>refrig 18</v>
      </c>
      <c r="Z21" s="42" t="str">
        <f t="shared" si="6"/>
        <v>refrig 19</v>
      </c>
      <c r="AA21" s="42" t="str">
        <f t="shared" si="6"/>
        <v>refrig 20</v>
      </c>
      <c r="AB21" s="42" t="str">
        <f t="shared" si="6"/>
        <v>refrig 21</v>
      </c>
      <c r="AC21" s="42" t="str">
        <f t="shared" si="6"/>
        <v>refrig 22</v>
      </c>
      <c r="AD21" s="42" t="str">
        <f t="shared" si="6"/>
        <v>refrig 23</v>
      </c>
      <c r="AE21" s="42" t="str">
        <f t="shared" si="6"/>
        <v>refrig 24</v>
      </c>
      <c r="AF21" s="42" t="str">
        <f t="shared" si="6"/>
        <v>refrig 25</v>
      </c>
      <c r="AG21" s="42" t="str">
        <f t="shared" si="6"/>
        <v>refrig 26</v>
      </c>
      <c r="AH21" s="42" t="str">
        <f t="shared" si="6"/>
        <v>refrig 27</v>
      </c>
      <c r="AI21" s="42" t="str">
        <f t="shared" si="6"/>
        <v>refrig 28</v>
      </c>
      <c r="AJ21" s="42" t="str">
        <f t="shared" si="6"/>
        <v>refrig 29</v>
      </c>
      <c r="AK21" s="42" t="str">
        <f t="shared" si="6"/>
        <v>refrig 30</v>
      </c>
      <c r="AL21" s="42" t="str">
        <f t="shared" si="6"/>
        <v>refrig 31</v>
      </c>
      <c r="AM21" s="42" t="str">
        <f t="shared" si="6"/>
        <v>refrig 32</v>
      </c>
      <c r="AN21" s="42" t="str">
        <f t="shared" si="6"/>
        <v>refrig 33</v>
      </c>
      <c r="AO21" s="42" t="str">
        <f t="shared" si="6"/>
        <v>refrig 34</v>
      </c>
      <c r="AP21" s="42" t="str">
        <f t="shared" si="6"/>
        <v>refrig 35</v>
      </c>
      <c r="AQ21" s="42" t="str">
        <f t="shared" si="6"/>
        <v>refrig 36</v>
      </c>
      <c r="AR21" s="42" t="str">
        <f t="shared" si="6"/>
        <v>refrig 37</v>
      </c>
      <c r="AS21" s="42" t="str">
        <f t="shared" si="6"/>
        <v>refrig 38</v>
      </c>
      <c r="AT21" s="42" t="str">
        <f t="shared" si="6"/>
        <v>refrig 39</v>
      </c>
      <c r="AU21" s="42" t="str">
        <f t="shared" si="6"/>
        <v>refrig 40</v>
      </c>
      <c r="AV21" s="42" t="str">
        <f t="shared" si="6"/>
        <v>refrig 41</v>
      </c>
      <c r="AW21" s="42" t="str">
        <f t="shared" si="6"/>
        <v>refrig 42</v>
      </c>
      <c r="AX21" s="42" t="str">
        <f t="shared" si="6"/>
        <v>refrig 43</v>
      </c>
      <c r="AY21" s="42" t="str">
        <f t="shared" si="6"/>
        <v>refrig 44</v>
      </c>
      <c r="AZ21" s="42" t="str">
        <f t="shared" si="6"/>
        <v>refrig 45</v>
      </c>
      <c r="BA21" s="42" t="str">
        <f t="shared" si="6"/>
        <v>refrig 46</v>
      </c>
      <c r="BB21" s="42" t="str">
        <f t="shared" si="6"/>
        <v>refrig 47</v>
      </c>
      <c r="BC21" s="42" t="str">
        <f t="shared" si="6"/>
        <v>refrig 48</v>
      </c>
      <c r="BD21" s="42" t="str">
        <f t="shared" si="6"/>
        <v>refrig 49</v>
      </c>
      <c r="BE21" s="42" t="str">
        <f t="shared" si="6"/>
        <v>refrig 50</v>
      </c>
    </row>
    <row r="22" spans="2:57" ht="15" customHeight="1" x14ac:dyDescent="0.35">
      <c r="B22" s="38">
        <v>11</v>
      </c>
      <c r="C22" s="43" t="s">
        <v>84</v>
      </c>
      <c r="D22" s="43"/>
      <c r="E22" s="44"/>
      <c r="F22" s="45"/>
      <c r="G22" s="50"/>
      <c r="H22" s="523"/>
      <c r="I22" s="523"/>
      <c r="J22" s="523"/>
      <c r="K22" s="523"/>
      <c r="L22" s="523"/>
      <c r="M22" s="523"/>
      <c r="N22" s="523"/>
      <c r="O22" s="523"/>
      <c r="P22" s="523"/>
      <c r="Q22" s="523"/>
      <c r="R22" s="523"/>
      <c r="S22" s="523"/>
      <c r="T22" s="523"/>
      <c r="U22" s="523"/>
      <c r="V22" s="523"/>
      <c r="W22" s="523"/>
      <c r="X22" s="523"/>
      <c r="Y22" s="523"/>
      <c r="Z22" s="523"/>
      <c r="AA22" s="523"/>
      <c r="AB22" s="523"/>
      <c r="AC22" s="523"/>
      <c r="AD22" s="523"/>
      <c r="AE22" s="523"/>
      <c r="AF22" s="523"/>
      <c r="AG22" s="523"/>
      <c r="AH22" s="523"/>
      <c r="AI22" s="523"/>
      <c r="AJ22" s="523"/>
      <c r="AK22" s="523"/>
      <c r="AL22" s="523"/>
      <c r="AM22" s="523"/>
      <c r="AN22" s="523"/>
      <c r="AO22" s="523"/>
      <c r="AP22" s="523"/>
      <c r="AQ22" s="523"/>
      <c r="AR22" s="523"/>
      <c r="AS22" s="523"/>
      <c r="AT22" s="523"/>
      <c r="AU22" s="523"/>
      <c r="AV22" s="523"/>
      <c r="AW22" s="523"/>
      <c r="AX22" s="523"/>
      <c r="AY22" s="523"/>
      <c r="AZ22" s="523"/>
      <c r="BA22" s="523"/>
      <c r="BB22" s="523"/>
      <c r="BC22" s="523"/>
      <c r="BD22" s="523"/>
      <c r="BE22" s="523"/>
    </row>
    <row r="23" spans="2:57" ht="15" customHeight="1" x14ac:dyDescent="0.35">
      <c r="B23" s="38">
        <v>12</v>
      </c>
      <c r="C23" s="43" t="s">
        <v>468</v>
      </c>
      <c r="D23" s="43"/>
      <c r="E23" s="46" t="s">
        <v>1</v>
      </c>
      <c r="F23" s="47" t="s">
        <v>165</v>
      </c>
      <c r="G23" s="5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</row>
    <row r="24" spans="2:57" ht="15" customHeight="1" x14ac:dyDescent="0.35">
      <c r="B24" s="553"/>
      <c r="C24" s="43" t="s">
        <v>254</v>
      </c>
      <c r="D24" s="43"/>
      <c r="E24" s="46"/>
      <c r="F24" s="47" t="s">
        <v>521</v>
      </c>
      <c r="G24" s="48">
        <f>IF(COUNTA(H24:BE24)=0,0,IF(OR(LARGE(H24:BE24,1)&gt;1,SMALL(H24:BE24,1)&lt;0),"ERRO",AVERAGE(H24:BE24)))</f>
        <v>0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</row>
    <row r="25" spans="2:57" ht="15" customHeight="1" x14ac:dyDescent="0.35">
      <c r="B25" s="554">
        <v>13</v>
      </c>
      <c r="C25" s="43" t="s">
        <v>167</v>
      </c>
      <c r="D25" s="43"/>
      <c r="E25" s="46" t="s">
        <v>1</v>
      </c>
      <c r="F25" s="47" t="s">
        <v>455</v>
      </c>
      <c r="G25" s="555">
        <f>SUM(H25:BE25)</f>
        <v>0</v>
      </c>
      <c r="H25" s="581">
        <f>H23*H24</f>
        <v>0</v>
      </c>
      <c r="I25" s="581">
        <f t="shared" ref="I25:BE25" si="7">I23*I24</f>
        <v>0</v>
      </c>
      <c r="J25" s="581">
        <f t="shared" si="7"/>
        <v>0</v>
      </c>
      <c r="K25" s="581">
        <f t="shared" si="7"/>
        <v>0</v>
      </c>
      <c r="L25" s="581">
        <f t="shared" si="7"/>
        <v>0</v>
      </c>
      <c r="M25" s="581">
        <f t="shared" si="7"/>
        <v>0</v>
      </c>
      <c r="N25" s="581">
        <f t="shared" si="7"/>
        <v>0</v>
      </c>
      <c r="O25" s="581">
        <f t="shared" si="7"/>
        <v>0</v>
      </c>
      <c r="P25" s="581">
        <f t="shared" si="7"/>
        <v>0</v>
      </c>
      <c r="Q25" s="581">
        <f t="shared" si="7"/>
        <v>0</v>
      </c>
      <c r="R25" s="581">
        <f t="shared" si="7"/>
        <v>0</v>
      </c>
      <c r="S25" s="581">
        <f t="shared" si="7"/>
        <v>0</v>
      </c>
      <c r="T25" s="581">
        <f t="shared" si="7"/>
        <v>0</v>
      </c>
      <c r="U25" s="581">
        <f t="shared" si="7"/>
        <v>0</v>
      </c>
      <c r="V25" s="581">
        <f t="shared" si="7"/>
        <v>0</v>
      </c>
      <c r="W25" s="581">
        <f t="shared" si="7"/>
        <v>0</v>
      </c>
      <c r="X25" s="581">
        <f t="shared" si="7"/>
        <v>0</v>
      </c>
      <c r="Y25" s="581">
        <f t="shared" si="7"/>
        <v>0</v>
      </c>
      <c r="Z25" s="581">
        <f t="shared" si="7"/>
        <v>0</v>
      </c>
      <c r="AA25" s="581">
        <f t="shared" si="7"/>
        <v>0</v>
      </c>
      <c r="AB25" s="581">
        <f t="shared" si="7"/>
        <v>0</v>
      </c>
      <c r="AC25" s="581">
        <f t="shared" si="7"/>
        <v>0</v>
      </c>
      <c r="AD25" s="581">
        <f t="shared" si="7"/>
        <v>0</v>
      </c>
      <c r="AE25" s="581">
        <f t="shared" si="7"/>
        <v>0</v>
      </c>
      <c r="AF25" s="581">
        <f t="shared" si="7"/>
        <v>0</v>
      </c>
      <c r="AG25" s="581">
        <f t="shared" si="7"/>
        <v>0</v>
      </c>
      <c r="AH25" s="581">
        <f t="shared" si="7"/>
        <v>0</v>
      </c>
      <c r="AI25" s="581">
        <f t="shared" si="7"/>
        <v>0</v>
      </c>
      <c r="AJ25" s="581">
        <f t="shared" si="7"/>
        <v>0</v>
      </c>
      <c r="AK25" s="581">
        <f t="shared" si="7"/>
        <v>0</v>
      </c>
      <c r="AL25" s="581">
        <f t="shared" si="7"/>
        <v>0</v>
      </c>
      <c r="AM25" s="581">
        <f t="shared" si="7"/>
        <v>0</v>
      </c>
      <c r="AN25" s="581">
        <f t="shared" si="7"/>
        <v>0</v>
      </c>
      <c r="AO25" s="581">
        <f t="shared" si="7"/>
        <v>0</v>
      </c>
      <c r="AP25" s="581">
        <f t="shared" si="7"/>
        <v>0</v>
      </c>
      <c r="AQ25" s="581">
        <f t="shared" si="7"/>
        <v>0</v>
      </c>
      <c r="AR25" s="581">
        <f t="shared" si="7"/>
        <v>0</v>
      </c>
      <c r="AS25" s="581">
        <f t="shared" si="7"/>
        <v>0</v>
      </c>
      <c r="AT25" s="581">
        <f t="shared" si="7"/>
        <v>0</v>
      </c>
      <c r="AU25" s="581">
        <f t="shared" si="7"/>
        <v>0</v>
      </c>
      <c r="AV25" s="581">
        <f t="shared" si="7"/>
        <v>0</v>
      </c>
      <c r="AW25" s="581">
        <f t="shared" si="7"/>
        <v>0</v>
      </c>
      <c r="AX25" s="581">
        <f t="shared" si="7"/>
        <v>0</v>
      </c>
      <c r="AY25" s="581">
        <f t="shared" si="7"/>
        <v>0</v>
      </c>
      <c r="AZ25" s="581">
        <f t="shared" si="7"/>
        <v>0</v>
      </c>
      <c r="BA25" s="581">
        <f t="shared" si="7"/>
        <v>0</v>
      </c>
      <c r="BB25" s="581">
        <f t="shared" si="7"/>
        <v>0</v>
      </c>
      <c r="BC25" s="581">
        <f t="shared" si="7"/>
        <v>0</v>
      </c>
      <c r="BD25" s="581">
        <f t="shared" si="7"/>
        <v>0</v>
      </c>
      <c r="BE25" s="581">
        <f t="shared" si="7"/>
        <v>0</v>
      </c>
    </row>
    <row r="26" spans="2:57" ht="15" customHeight="1" x14ac:dyDescent="0.35">
      <c r="B26" s="38">
        <v>14</v>
      </c>
      <c r="C26" s="43" t="s">
        <v>20</v>
      </c>
      <c r="D26" s="43"/>
      <c r="E26" s="46"/>
      <c r="F26" s="47" t="s">
        <v>405</v>
      </c>
      <c r="G26" s="49">
        <f>SUM(H26:BE26)</f>
        <v>0</v>
      </c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</row>
    <row r="27" spans="2:57" ht="15" customHeight="1" x14ac:dyDescent="0.35">
      <c r="B27" s="553"/>
      <c r="C27" s="43" t="s">
        <v>28</v>
      </c>
      <c r="D27" s="43"/>
      <c r="E27" s="46" t="s">
        <v>30</v>
      </c>
      <c r="F27" s="47"/>
      <c r="G27" s="50" t="str">
        <f>IF(COUNTA(H27:BE27)=0,"",IF(OR(LARGE(H27:BE27,1)&gt;24,SMALL(H27:BE27,1)&lt;0),"ERRO",""))</f>
        <v/>
      </c>
      <c r="H27" s="746">
        <f>H9</f>
        <v>0</v>
      </c>
      <c r="I27" s="746">
        <f t="shared" ref="I27:BE27" si="8">I9</f>
        <v>0</v>
      </c>
      <c r="J27" s="746">
        <f t="shared" si="8"/>
        <v>0</v>
      </c>
      <c r="K27" s="746">
        <f t="shared" si="8"/>
        <v>0</v>
      </c>
      <c r="L27" s="746">
        <f t="shared" si="8"/>
        <v>0</v>
      </c>
      <c r="M27" s="746">
        <f t="shared" si="8"/>
        <v>0</v>
      </c>
      <c r="N27" s="746">
        <f t="shared" si="8"/>
        <v>0</v>
      </c>
      <c r="O27" s="746">
        <f t="shared" si="8"/>
        <v>0</v>
      </c>
      <c r="P27" s="746">
        <f t="shared" si="8"/>
        <v>0</v>
      </c>
      <c r="Q27" s="746">
        <f t="shared" si="8"/>
        <v>0</v>
      </c>
      <c r="R27" s="746">
        <f t="shared" si="8"/>
        <v>0</v>
      </c>
      <c r="S27" s="746">
        <f t="shared" si="8"/>
        <v>0</v>
      </c>
      <c r="T27" s="746">
        <f t="shared" si="8"/>
        <v>0</v>
      </c>
      <c r="U27" s="746">
        <f t="shared" si="8"/>
        <v>0</v>
      </c>
      <c r="V27" s="746">
        <f t="shared" si="8"/>
        <v>0</v>
      </c>
      <c r="W27" s="746">
        <f t="shared" si="8"/>
        <v>0</v>
      </c>
      <c r="X27" s="746">
        <f t="shared" si="8"/>
        <v>0</v>
      </c>
      <c r="Y27" s="746">
        <f t="shared" si="8"/>
        <v>0</v>
      </c>
      <c r="Z27" s="746">
        <f t="shared" si="8"/>
        <v>0</v>
      </c>
      <c r="AA27" s="746">
        <f t="shared" si="8"/>
        <v>0</v>
      </c>
      <c r="AB27" s="746">
        <f t="shared" si="8"/>
        <v>0</v>
      </c>
      <c r="AC27" s="746">
        <f t="shared" si="8"/>
        <v>0</v>
      </c>
      <c r="AD27" s="746">
        <f t="shared" si="8"/>
        <v>0</v>
      </c>
      <c r="AE27" s="746">
        <f t="shared" si="8"/>
        <v>0</v>
      </c>
      <c r="AF27" s="746">
        <f t="shared" si="8"/>
        <v>0</v>
      </c>
      <c r="AG27" s="746">
        <f t="shared" si="8"/>
        <v>0</v>
      </c>
      <c r="AH27" s="746">
        <f t="shared" si="8"/>
        <v>0</v>
      </c>
      <c r="AI27" s="746">
        <f t="shared" si="8"/>
        <v>0</v>
      </c>
      <c r="AJ27" s="746">
        <f t="shared" si="8"/>
        <v>0</v>
      </c>
      <c r="AK27" s="746">
        <f t="shared" si="8"/>
        <v>0</v>
      </c>
      <c r="AL27" s="746">
        <f t="shared" si="8"/>
        <v>0</v>
      </c>
      <c r="AM27" s="746">
        <f t="shared" si="8"/>
        <v>0</v>
      </c>
      <c r="AN27" s="746">
        <f t="shared" si="8"/>
        <v>0</v>
      </c>
      <c r="AO27" s="746">
        <f t="shared" si="8"/>
        <v>0</v>
      </c>
      <c r="AP27" s="746">
        <f t="shared" si="8"/>
        <v>0</v>
      </c>
      <c r="AQ27" s="746">
        <f t="shared" si="8"/>
        <v>0</v>
      </c>
      <c r="AR27" s="746">
        <f t="shared" si="8"/>
        <v>0</v>
      </c>
      <c r="AS27" s="746">
        <f t="shared" si="8"/>
        <v>0</v>
      </c>
      <c r="AT27" s="746">
        <f t="shared" si="8"/>
        <v>0</v>
      </c>
      <c r="AU27" s="746">
        <f t="shared" si="8"/>
        <v>0</v>
      </c>
      <c r="AV27" s="746">
        <f t="shared" si="8"/>
        <v>0</v>
      </c>
      <c r="AW27" s="746">
        <f t="shared" si="8"/>
        <v>0</v>
      </c>
      <c r="AX27" s="746">
        <f t="shared" si="8"/>
        <v>0</v>
      </c>
      <c r="AY27" s="746">
        <f t="shared" si="8"/>
        <v>0</v>
      </c>
      <c r="AZ27" s="746">
        <f t="shared" si="8"/>
        <v>0</v>
      </c>
      <c r="BA27" s="746">
        <f t="shared" si="8"/>
        <v>0</v>
      </c>
      <c r="BB27" s="746">
        <f t="shared" si="8"/>
        <v>0</v>
      </c>
      <c r="BC27" s="746">
        <f t="shared" si="8"/>
        <v>0</v>
      </c>
      <c r="BD27" s="746">
        <f t="shared" si="8"/>
        <v>0</v>
      </c>
      <c r="BE27" s="746">
        <f t="shared" si="8"/>
        <v>0</v>
      </c>
    </row>
    <row r="28" spans="2:57" ht="15" customHeight="1" x14ac:dyDescent="0.35">
      <c r="B28" s="641"/>
      <c r="C28" s="52" t="s">
        <v>29</v>
      </c>
      <c r="D28" s="52"/>
      <c r="E28" s="478" t="s">
        <v>31</v>
      </c>
      <c r="F28" s="47"/>
      <c r="G28" s="50" t="str">
        <f>IF(COUNTA(H28:BE28)=0,"",IF(OR(LARGE(H28:BE28,1)&gt;365,SMALL(H28:BE28,1)&lt;0),"ERRO",""))</f>
        <v/>
      </c>
      <c r="H28" s="53">
        <f>H10</f>
        <v>0</v>
      </c>
      <c r="I28" s="53">
        <f t="shared" ref="I28:BE28" si="9">I10</f>
        <v>0</v>
      </c>
      <c r="J28" s="53">
        <f t="shared" si="9"/>
        <v>0</v>
      </c>
      <c r="K28" s="53">
        <f t="shared" si="9"/>
        <v>0</v>
      </c>
      <c r="L28" s="53">
        <f t="shared" si="9"/>
        <v>0</v>
      </c>
      <c r="M28" s="53">
        <f t="shared" si="9"/>
        <v>0</v>
      </c>
      <c r="N28" s="53">
        <f t="shared" si="9"/>
        <v>0</v>
      </c>
      <c r="O28" s="53">
        <f t="shared" si="9"/>
        <v>0</v>
      </c>
      <c r="P28" s="53">
        <f t="shared" si="9"/>
        <v>0</v>
      </c>
      <c r="Q28" s="53">
        <f t="shared" si="9"/>
        <v>0</v>
      </c>
      <c r="R28" s="53">
        <f t="shared" si="9"/>
        <v>0</v>
      </c>
      <c r="S28" s="53">
        <f t="shared" si="9"/>
        <v>0</v>
      </c>
      <c r="T28" s="53">
        <f t="shared" si="9"/>
        <v>0</v>
      </c>
      <c r="U28" s="53">
        <f t="shared" si="9"/>
        <v>0</v>
      </c>
      <c r="V28" s="53">
        <f t="shared" si="9"/>
        <v>0</v>
      </c>
      <c r="W28" s="53">
        <f t="shared" si="9"/>
        <v>0</v>
      </c>
      <c r="X28" s="53">
        <f t="shared" si="9"/>
        <v>0</v>
      </c>
      <c r="Y28" s="53">
        <f t="shared" si="9"/>
        <v>0</v>
      </c>
      <c r="Z28" s="53">
        <f t="shared" si="9"/>
        <v>0</v>
      </c>
      <c r="AA28" s="53">
        <f t="shared" si="9"/>
        <v>0</v>
      </c>
      <c r="AB28" s="53">
        <f t="shared" si="9"/>
        <v>0</v>
      </c>
      <c r="AC28" s="53">
        <f t="shared" si="9"/>
        <v>0</v>
      </c>
      <c r="AD28" s="53">
        <f t="shared" si="9"/>
        <v>0</v>
      </c>
      <c r="AE28" s="53">
        <f t="shared" si="9"/>
        <v>0</v>
      </c>
      <c r="AF28" s="53">
        <f t="shared" si="9"/>
        <v>0</v>
      </c>
      <c r="AG28" s="53">
        <f t="shared" si="9"/>
        <v>0</v>
      </c>
      <c r="AH28" s="53">
        <f t="shared" si="9"/>
        <v>0</v>
      </c>
      <c r="AI28" s="53">
        <f t="shared" si="9"/>
        <v>0</v>
      </c>
      <c r="AJ28" s="53">
        <f t="shared" si="9"/>
        <v>0</v>
      </c>
      <c r="AK28" s="53">
        <f t="shared" si="9"/>
        <v>0</v>
      </c>
      <c r="AL28" s="53">
        <f t="shared" si="9"/>
        <v>0</v>
      </c>
      <c r="AM28" s="53">
        <f t="shared" si="9"/>
        <v>0</v>
      </c>
      <c r="AN28" s="53">
        <f t="shared" si="9"/>
        <v>0</v>
      </c>
      <c r="AO28" s="53">
        <f t="shared" si="9"/>
        <v>0</v>
      </c>
      <c r="AP28" s="53">
        <f t="shared" si="9"/>
        <v>0</v>
      </c>
      <c r="AQ28" s="53">
        <f t="shared" si="9"/>
        <v>0</v>
      </c>
      <c r="AR28" s="53">
        <f t="shared" si="9"/>
        <v>0</v>
      </c>
      <c r="AS28" s="53">
        <f t="shared" si="9"/>
        <v>0</v>
      </c>
      <c r="AT28" s="53">
        <f t="shared" si="9"/>
        <v>0</v>
      </c>
      <c r="AU28" s="53">
        <f t="shared" si="9"/>
        <v>0</v>
      </c>
      <c r="AV28" s="53">
        <f t="shared" si="9"/>
        <v>0</v>
      </c>
      <c r="AW28" s="53">
        <f t="shared" si="9"/>
        <v>0</v>
      </c>
      <c r="AX28" s="53">
        <f t="shared" si="9"/>
        <v>0</v>
      </c>
      <c r="AY28" s="53">
        <f t="shared" si="9"/>
        <v>0</v>
      </c>
      <c r="AZ28" s="53">
        <f t="shared" si="9"/>
        <v>0</v>
      </c>
      <c r="BA28" s="53">
        <f t="shared" si="9"/>
        <v>0</v>
      </c>
      <c r="BB28" s="53">
        <f t="shared" si="9"/>
        <v>0</v>
      </c>
      <c r="BC28" s="53">
        <f t="shared" si="9"/>
        <v>0</v>
      </c>
      <c r="BD28" s="53">
        <f t="shared" si="9"/>
        <v>0</v>
      </c>
      <c r="BE28" s="53">
        <f t="shared" si="9"/>
        <v>0</v>
      </c>
    </row>
    <row r="29" spans="2:57" ht="15" customHeight="1" x14ac:dyDescent="0.35">
      <c r="B29" s="554">
        <v>15</v>
      </c>
      <c r="C29" s="43" t="s">
        <v>21</v>
      </c>
      <c r="D29" s="43"/>
      <c r="E29" s="46" t="s">
        <v>23</v>
      </c>
      <c r="F29" s="47" t="s">
        <v>396</v>
      </c>
      <c r="G29" s="50" t="str">
        <f>IF(OR(LARGE(H29:BE29,1)&gt;8760,SMALL(H29:BE29,1)&lt;0),"ERRO","")</f>
        <v/>
      </c>
      <c r="H29" s="53">
        <f>H27*H28</f>
        <v>0</v>
      </c>
      <c r="I29" s="53">
        <f t="shared" ref="I29:BE29" si="10">I27*I28</f>
        <v>0</v>
      </c>
      <c r="J29" s="53">
        <f t="shared" si="10"/>
        <v>0</v>
      </c>
      <c r="K29" s="53">
        <f t="shared" si="10"/>
        <v>0</v>
      </c>
      <c r="L29" s="53">
        <f t="shared" si="10"/>
        <v>0</v>
      </c>
      <c r="M29" s="53">
        <f t="shared" si="10"/>
        <v>0</v>
      </c>
      <c r="N29" s="53">
        <f t="shared" si="10"/>
        <v>0</v>
      </c>
      <c r="O29" s="53">
        <f t="shared" si="10"/>
        <v>0</v>
      </c>
      <c r="P29" s="53">
        <f t="shared" si="10"/>
        <v>0</v>
      </c>
      <c r="Q29" s="53">
        <f t="shared" si="10"/>
        <v>0</v>
      </c>
      <c r="R29" s="53">
        <f t="shared" si="10"/>
        <v>0</v>
      </c>
      <c r="S29" s="53">
        <f t="shared" si="10"/>
        <v>0</v>
      </c>
      <c r="T29" s="53">
        <f t="shared" si="10"/>
        <v>0</v>
      </c>
      <c r="U29" s="53">
        <f t="shared" si="10"/>
        <v>0</v>
      </c>
      <c r="V29" s="53">
        <f t="shared" si="10"/>
        <v>0</v>
      </c>
      <c r="W29" s="53">
        <f t="shared" si="10"/>
        <v>0</v>
      </c>
      <c r="X29" s="53">
        <f t="shared" si="10"/>
        <v>0</v>
      </c>
      <c r="Y29" s="53">
        <f t="shared" si="10"/>
        <v>0</v>
      </c>
      <c r="Z29" s="53">
        <f t="shared" si="10"/>
        <v>0</v>
      </c>
      <c r="AA29" s="53">
        <f t="shared" si="10"/>
        <v>0</v>
      </c>
      <c r="AB29" s="53">
        <f t="shared" si="10"/>
        <v>0</v>
      </c>
      <c r="AC29" s="53">
        <f t="shared" si="10"/>
        <v>0</v>
      </c>
      <c r="AD29" s="53">
        <f t="shared" si="10"/>
        <v>0</v>
      </c>
      <c r="AE29" s="53">
        <f t="shared" si="10"/>
        <v>0</v>
      </c>
      <c r="AF29" s="53">
        <f t="shared" si="10"/>
        <v>0</v>
      </c>
      <c r="AG29" s="53">
        <f t="shared" si="10"/>
        <v>0</v>
      </c>
      <c r="AH29" s="53">
        <f t="shared" si="10"/>
        <v>0</v>
      </c>
      <c r="AI29" s="53">
        <f t="shared" si="10"/>
        <v>0</v>
      </c>
      <c r="AJ29" s="53">
        <f t="shared" si="10"/>
        <v>0</v>
      </c>
      <c r="AK29" s="53">
        <f t="shared" si="10"/>
        <v>0</v>
      </c>
      <c r="AL29" s="53">
        <f t="shared" si="10"/>
        <v>0</v>
      </c>
      <c r="AM29" s="53">
        <f t="shared" si="10"/>
        <v>0</v>
      </c>
      <c r="AN29" s="53">
        <f t="shared" si="10"/>
        <v>0</v>
      </c>
      <c r="AO29" s="53">
        <f t="shared" si="10"/>
        <v>0</v>
      </c>
      <c r="AP29" s="53">
        <f t="shared" si="10"/>
        <v>0</v>
      </c>
      <c r="AQ29" s="53">
        <f t="shared" si="10"/>
        <v>0</v>
      </c>
      <c r="AR29" s="53">
        <f t="shared" si="10"/>
        <v>0</v>
      </c>
      <c r="AS29" s="53">
        <f t="shared" si="10"/>
        <v>0</v>
      </c>
      <c r="AT29" s="53">
        <f t="shared" si="10"/>
        <v>0</v>
      </c>
      <c r="AU29" s="53">
        <f t="shared" si="10"/>
        <v>0</v>
      </c>
      <c r="AV29" s="53">
        <f t="shared" si="10"/>
        <v>0</v>
      </c>
      <c r="AW29" s="53">
        <f t="shared" si="10"/>
        <v>0</v>
      </c>
      <c r="AX29" s="53">
        <f t="shared" si="10"/>
        <v>0</v>
      </c>
      <c r="AY29" s="53">
        <f t="shared" si="10"/>
        <v>0</v>
      </c>
      <c r="AZ29" s="53">
        <f t="shared" si="10"/>
        <v>0</v>
      </c>
      <c r="BA29" s="53">
        <f t="shared" si="10"/>
        <v>0</v>
      </c>
      <c r="BB29" s="53">
        <f t="shared" si="10"/>
        <v>0</v>
      </c>
      <c r="BC29" s="53">
        <f t="shared" si="10"/>
        <v>0</v>
      </c>
      <c r="BD29" s="53">
        <f t="shared" si="10"/>
        <v>0</v>
      </c>
      <c r="BE29" s="53">
        <f t="shared" si="10"/>
        <v>0</v>
      </c>
    </row>
    <row r="30" spans="2:57" ht="15" customHeight="1" x14ac:dyDescent="0.35">
      <c r="B30" s="553"/>
      <c r="C30" s="43" t="s">
        <v>503</v>
      </c>
      <c r="D30" s="43"/>
      <c r="E30" s="46" t="s">
        <v>30</v>
      </c>
      <c r="F30" s="47" t="s">
        <v>593</v>
      </c>
      <c r="G30" s="50" t="s">
        <v>1700</v>
      </c>
      <c r="H30" s="746">
        <f>H12</f>
        <v>0</v>
      </c>
      <c r="I30" s="746">
        <f t="shared" ref="I30:BE30" si="11">I12</f>
        <v>0</v>
      </c>
      <c r="J30" s="746">
        <f t="shared" si="11"/>
        <v>0</v>
      </c>
      <c r="K30" s="746">
        <f t="shared" si="11"/>
        <v>0</v>
      </c>
      <c r="L30" s="746">
        <f t="shared" si="11"/>
        <v>0</v>
      </c>
      <c r="M30" s="746">
        <f t="shared" si="11"/>
        <v>0</v>
      </c>
      <c r="N30" s="746">
        <f t="shared" si="11"/>
        <v>0</v>
      </c>
      <c r="O30" s="746">
        <f t="shared" si="11"/>
        <v>0</v>
      </c>
      <c r="P30" s="746">
        <f t="shared" si="11"/>
        <v>0</v>
      </c>
      <c r="Q30" s="746">
        <f t="shared" si="11"/>
        <v>0</v>
      </c>
      <c r="R30" s="746">
        <f t="shared" si="11"/>
        <v>0</v>
      </c>
      <c r="S30" s="746">
        <f t="shared" si="11"/>
        <v>0</v>
      </c>
      <c r="T30" s="746">
        <f t="shared" si="11"/>
        <v>0</v>
      </c>
      <c r="U30" s="746">
        <f t="shared" si="11"/>
        <v>0</v>
      </c>
      <c r="V30" s="746">
        <f t="shared" si="11"/>
        <v>0</v>
      </c>
      <c r="W30" s="746">
        <f t="shared" si="11"/>
        <v>0</v>
      </c>
      <c r="X30" s="746">
        <f t="shared" si="11"/>
        <v>0</v>
      </c>
      <c r="Y30" s="746">
        <f t="shared" si="11"/>
        <v>0</v>
      </c>
      <c r="Z30" s="746">
        <f t="shared" si="11"/>
        <v>0</v>
      </c>
      <c r="AA30" s="746">
        <f t="shared" si="11"/>
        <v>0</v>
      </c>
      <c r="AB30" s="746">
        <f t="shared" si="11"/>
        <v>0</v>
      </c>
      <c r="AC30" s="746">
        <f t="shared" si="11"/>
        <v>0</v>
      </c>
      <c r="AD30" s="746">
        <f t="shared" si="11"/>
        <v>0</v>
      </c>
      <c r="AE30" s="746">
        <f t="shared" si="11"/>
        <v>0</v>
      </c>
      <c r="AF30" s="746">
        <f t="shared" si="11"/>
        <v>0</v>
      </c>
      <c r="AG30" s="746">
        <f t="shared" si="11"/>
        <v>0</v>
      </c>
      <c r="AH30" s="746">
        <f t="shared" si="11"/>
        <v>0</v>
      </c>
      <c r="AI30" s="746">
        <f t="shared" si="11"/>
        <v>0</v>
      </c>
      <c r="AJ30" s="746">
        <f t="shared" si="11"/>
        <v>0</v>
      </c>
      <c r="AK30" s="746">
        <f t="shared" si="11"/>
        <v>0</v>
      </c>
      <c r="AL30" s="746">
        <f t="shared" si="11"/>
        <v>0</v>
      </c>
      <c r="AM30" s="746">
        <f t="shared" si="11"/>
        <v>0</v>
      </c>
      <c r="AN30" s="746">
        <f t="shared" si="11"/>
        <v>0</v>
      </c>
      <c r="AO30" s="746">
        <f t="shared" si="11"/>
        <v>0</v>
      </c>
      <c r="AP30" s="746">
        <f t="shared" si="11"/>
        <v>0</v>
      </c>
      <c r="AQ30" s="746">
        <f t="shared" si="11"/>
        <v>0</v>
      </c>
      <c r="AR30" s="746">
        <f t="shared" si="11"/>
        <v>0</v>
      </c>
      <c r="AS30" s="746">
        <f t="shared" si="11"/>
        <v>0</v>
      </c>
      <c r="AT30" s="746">
        <f t="shared" si="11"/>
        <v>0</v>
      </c>
      <c r="AU30" s="746">
        <f t="shared" si="11"/>
        <v>0</v>
      </c>
      <c r="AV30" s="746">
        <f t="shared" si="11"/>
        <v>0</v>
      </c>
      <c r="AW30" s="746">
        <f t="shared" si="11"/>
        <v>0</v>
      </c>
      <c r="AX30" s="746">
        <f t="shared" si="11"/>
        <v>0</v>
      </c>
      <c r="AY30" s="746">
        <f t="shared" si="11"/>
        <v>0</v>
      </c>
      <c r="AZ30" s="746">
        <f t="shared" si="11"/>
        <v>0</v>
      </c>
      <c r="BA30" s="746">
        <f t="shared" si="11"/>
        <v>0</v>
      </c>
      <c r="BB30" s="746">
        <f t="shared" si="11"/>
        <v>0</v>
      </c>
      <c r="BC30" s="746">
        <f t="shared" si="11"/>
        <v>0</v>
      </c>
      <c r="BD30" s="746">
        <f t="shared" si="11"/>
        <v>0</v>
      </c>
      <c r="BE30" s="746">
        <f t="shared" si="11"/>
        <v>0</v>
      </c>
    </row>
    <row r="31" spans="2:57" ht="15" customHeight="1" x14ac:dyDescent="0.35">
      <c r="B31" s="641"/>
      <c r="C31" s="43" t="s">
        <v>504</v>
      </c>
      <c r="D31" s="43"/>
      <c r="E31" s="44" t="s">
        <v>501</v>
      </c>
      <c r="F31" s="47" t="s">
        <v>594</v>
      </c>
      <c r="G31" s="50" t="s">
        <v>1701</v>
      </c>
      <c r="H31" s="581">
        <f>H13</f>
        <v>0</v>
      </c>
      <c r="I31" s="581">
        <f t="shared" ref="I31:BE31" si="12">I13</f>
        <v>0</v>
      </c>
      <c r="J31" s="581">
        <f t="shared" si="12"/>
        <v>0</v>
      </c>
      <c r="K31" s="581">
        <f t="shared" si="12"/>
        <v>0</v>
      </c>
      <c r="L31" s="581">
        <f t="shared" si="12"/>
        <v>0</v>
      </c>
      <c r="M31" s="581">
        <f t="shared" si="12"/>
        <v>0</v>
      </c>
      <c r="N31" s="581">
        <f t="shared" si="12"/>
        <v>0</v>
      </c>
      <c r="O31" s="581">
        <f t="shared" si="12"/>
        <v>0</v>
      </c>
      <c r="P31" s="581">
        <f t="shared" si="12"/>
        <v>0</v>
      </c>
      <c r="Q31" s="581">
        <f t="shared" si="12"/>
        <v>0</v>
      </c>
      <c r="R31" s="581">
        <f t="shared" si="12"/>
        <v>0</v>
      </c>
      <c r="S31" s="581">
        <f t="shared" si="12"/>
        <v>0</v>
      </c>
      <c r="T31" s="581">
        <f t="shared" si="12"/>
        <v>0</v>
      </c>
      <c r="U31" s="581">
        <f t="shared" si="12"/>
        <v>0</v>
      </c>
      <c r="V31" s="581">
        <f t="shared" si="12"/>
        <v>0</v>
      </c>
      <c r="W31" s="581">
        <f t="shared" si="12"/>
        <v>0</v>
      </c>
      <c r="X31" s="581">
        <f t="shared" si="12"/>
        <v>0</v>
      </c>
      <c r="Y31" s="581">
        <f t="shared" si="12"/>
        <v>0</v>
      </c>
      <c r="Z31" s="581">
        <f t="shared" si="12"/>
        <v>0</v>
      </c>
      <c r="AA31" s="581">
        <f t="shared" si="12"/>
        <v>0</v>
      </c>
      <c r="AB31" s="581">
        <f t="shared" si="12"/>
        <v>0</v>
      </c>
      <c r="AC31" s="581">
        <f t="shared" si="12"/>
        <v>0</v>
      </c>
      <c r="AD31" s="581">
        <f t="shared" si="12"/>
        <v>0</v>
      </c>
      <c r="AE31" s="581">
        <f t="shared" si="12"/>
        <v>0</v>
      </c>
      <c r="AF31" s="581">
        <f t="shared" si="12"/>
        <v>0</v>
      </c>
      <c r="AG31" s="581">
        <f t="shared" si="12"/>
        <v>0</v>
      </c>
      <c r="AH31" s="581">
        <f t="shared" si="12"/>
        <v>0</v>
      </c>
      <c r="AI31" s="581">
        <f t="shared" si="12"/>
        <v>0</v>
      </c>
      <c r="AJ31" s="581">
        <f t="shared" si="12"/>
        <v>0</v>
      </c>
      <c r="AK31" s="581">
        <f t="shared" si="12"/>
        <v>0</v>
      </c>
      <c r="AL31" s="581">
        <f t="shared" si="12"/>
        <v>0</v>
      </c>
      <c r="AM31" s="581">
        <f t="shared" si="12"/>
        <v>0</v>
      </c>
      <c r="AN31" s="581">
        <f t="shared" si="12"/>
        <v>0</v>
      </c>
      <c r="AO31" s="581">
        <f t="shared" si="12"/>
        <v>0</v>
      </c>
      <c r="AP31" s="581">
        <f t="shared" si="12"/>
        <v>0</v>
      </c>
      <c r="AQ31" s="581">
        <f t="shared" si="12"/>
        <v>0</v>
      </c>
      <c r="AR31" s="581">
        <f t="shared" si="12"/>
        <v>0</v>
      </c>
      <c r="AS31" s="581">
        <f t="shared" si="12"/>
        <v>0</v>
      </c>
      <c r="AT31" s="581">
        <f t="shared" si="12"/>
        <v>0</v>
      </c>
      <c r="AU31" s="581">
        <f t="shared" si="12"/>
        <v>0</v>
      </c>
      <c r="AV31" s="581">
        <f t="shared" si="12"/>
        <v>0</v>
      </c>
      <c r="AW31" s="581">
        <f t="shared" si="12"/>
        <v>0</v>
      </c>
      <c r="AX31" s="581">
        <f t="shared" si="12"/>
        <v>0</v>
      </c>
      <c r="AY31" s="581">
        <f t="shared" si="12"/>
        <v>0</v>
      </c>
      <c r="AZ31" s="581">
        <f t="shared" si="12"/>
        <v>0</v>
      </c>
      <c r="BA31" s="581">
        <f t="shared" si="12"/>
        <v>0</v>
      </c>
      <c r="BB31" s="581">
        <f t="shared" si="12"/>
        <v>0</v>
      </c>
      <c r="BC31" s="581">
        <f t="shared" si="12"/>
        <v>0</v>
      </c>
      <c r="BD31" s="581">
        <f t="shared" si="12"/>
        <v>0</v>
      </c>
      <c r="BE31" s="581">
        <f t="shared" si="12"/>
        <v>0</v>
      </c>
    </row>
    <row r="32" spans="2:57" ht="15" customHeight="1" x14ac:dyDescent="0.35">
      <c r="B32" s="641"/>
      <c r="C32" s="43" t="s">
        <v>505</v>
      </c>
      <c r="D32" s="43"/>
      <c r="E32" s="44" t="s">
        <v>502</v>
      </c>
      <c r="F32" s="47" t="s">
        <v>595</v>
      </c>
      <c r="G32" s="50" t="s">
        <v>1702</v>
      </c>
      <c r="H32" s="581">
        <f>H14</f>
        <v>0</v>
      </c>
      <c r="I32" s="581">
        <f t="shared" ref="I32:BE32" si="13">I14</f>
        <v>0</v>
      </c>
      <c r="J32" s="581">
        <f t="shared" si="13"/>
        <v>0</v>
      </c>
      <c r="K32" s="581">
        <f t="shared" si="13"/>
        <v>0</v>
      </c>
      <c r="L32" s="581">
        <f t="shared" si="13"/>
        <v>0</v>
      </c>
      <c r="M32" s="581">
        <f t="shared" si="13"/>
        <v>0</v>
      </c>
      <c r="N32" s="581">
        <f t="shared" si="13"/>
        <v>0</v>
      </c>
      <c r="O32" s="581">
        <f t="shared" si="13"/>
        <v>0</v>
      </c>
      <c r="P32" s="581">
        <f t="shared" si="13"/>
        <v>0</v>
      </c>
      <c r="Q32" s="581">
        <f t="shared" si="13"/>
        <v>0</v>
      </c>
      <c r="R32" s="581">
        <f t="shared" si="13"/>
        <v>0</v>
      </c>
      <c r="S32" s="581">
        <f t="shared" si="13"/>
        <v>0</v>
      </c>
      <c r="T32" s="581">
        <f t="shared" si="13"/>
        <v>0</v>
      </c>
      <c r="U32" s="581">
        <f t="shared" si="13"/>
        <v>0</v>
      </c>
      <c r="V32" s="581">
        <f t="shared" si="13"/>
        <v>0</v>
      </c>
      <c r="W32" s="581">
        <f t="shared" si="13"/>
        <v>0</v>
      </c>
      <c r="X32" s="581">
        <f t="shared" si="13"/>
        <v>0</v>
      </c>
      <c r="Y32" s="581">
        <f t="shared" si="13"/>
        <v>0</v>
      </c>
      <c r="Z32" s="581">
        <f t="shared" si="13"/>
        <v>0</v>
      </c>
      <c r="AA32" s="581">
        <f t="shared" si="13"/>
        <v>0</v>
      </c>
      <c r="AB32" s="581">
        <f t="shared" si="13"/>
        <v>0</v>
      </c>
      <c r="AC32" s="581">
        <f t="shared" si="13"/>
        <v>0</v>
      </c>
      <c r="AD32" s="581">
        <f t="shared" si="13"/>
        <v>0</v>
      </c>
      <c r="AE32" s="581">
        <f t="shared" si="13"/>
        <v>0</v>
      </c>
      <c r="AF32" s="581">
        <f t="shared" si="13"/>
        <v>0</v>
      </c>
      <c r="AG32" s="581">
        <f t="shared" si="13"/>
        <v>0</v>
      </c>
      <c r="AH32" s="581">
        <f t="shared" si="13"/>
        <v>0</v>
      </c>
      <c r="AI32" s="581">
        <f t="shared" si="13"/>
        <v>0</v>
      </c>
      <c r="AJ32" s="581">
        <f t="shared" si="13"/>
        <v>0</v>
      </c>
      <c r="AK32" s="581">
        <f t="shared" si="13"/>
        <v>0</v>
      </c>
      <c r="AL32" s="581">
        <f t="shared" si="13"/>
        <v>0</v>
      </c>
      <c r="AM32" s="581">
        <f t="shared" si="13"/>
        <v>0</v>
      </c>
      <c r="AN32" s="581">
        <f t="shared" si="13"/>
        <v>0</v>
      </c>
      <c r="AO32" s="581">
        <f t="shared" si="13"/>
        <v>0</v>
      </c>
      <c r="AP32" s="581">
        <f t="shared" si="13"/>
        <v>0</v>
      </c>
      <c r="AQ32" s="581">
        <f t="shared" si="13"/>
        <v>0</v>
      </c>
      <c r="AR32" s="581">
        <f t="shared" si="13"/>
        <v>0</v>
      </c>
      <c r="AS32" s="581">
        <f t="shared" si="13"/>
        <v>0</v>
      </c>
      <c r="AT32" s="581">
        <f t="shared" si="13"/>
        <v>0</v>
      </c>
      <c r="AU32" s="581">
        <f t="shared" si="13"/>
        <v>0</v>
      </c>
      <c r="AV32" s="581">
        <f t="shared" si="13"/>
        <v>0</v>
      </c>
      <c r="AW32" s="581">
        <f t="shared" si="13"/>
        <v>0</v>
      </c>
      <c r="AX32" s="581">
        <f t="shared" si="13"/>
        <v>0</v>
      </c>
      <c r="AY32" s="581">
        <f t="shared" si="13"/>
        <v>0</v>
      </c>
      <c r="AZ32" s="581">
        <f t="shared" si="13"/>
        <v>0</v>
      </c>
      <c r="BA32" s="581">
        <f t="shared" si="13"/>
        <v>0</v>
      </c>
      <c r="BB32" s="581">
        <f t="shared" si="13"/>
        <v>0</v>
      </c>
      <c r="BC32" s="581">
        <f t="shared" si="13"/>
        <v>0</v>
      </c>
      <c r="BD32" s="581">
        <f t="shared" si="13"/>
        <v>0</v>
      </c>
      <c r="BE32" s="581">
        <f t="shared" si="13"/>
        <v>0</v>
      </c>
    </row>
    <row r="33" spans="2:57" ht="15" customHeight="1" x14ac:dyDescent="0.35">
      <c r="B33" s="641"/>
      <c r="C33" s="43" t="s">
        <v>166</v>
      </c>
      <c r="D33" s="43"/>
      <c r="E33" s="46" t="s">
        <v>1</v>
      </c>
      <c r="F33" s="47" t="s">
        <v>461</v>
      </c>
      <c r="G33" s="555">
        <f>SUM(H33:BE33)</f>
        <v>0</v>
      </c>
      <c r="H33" s="581">
        <f>H25*((H30*H31*H32)/792)</f>
        <v>0</v>
      </c>
      <c r="I33" s="581">
        <f t="shared" ref="I33:BE33" si="14">I25*((I30*I31*I32)/792)</f>
        <v>0</v>
      </c>
      <c r="J33" s="581">
        <f t="shared" si="14"/>
        <v>0</v>
      </c>
      <c r="K33" s="581">
        <f t="shared" si="14"/>
        <v>0</v>
      </c>
      <c r="L33" s="581">
        <f t="shared" si="14"/>
        <v>0</v>
      </c>
      <c r="M33" s="581">
        <f t="shared" si="14"/>
        <v>0</v>
      </c>
      <c r="N33" s="581">
        <f t="shared" si="14"/>
        <v>0</v>
      </c>
      <c r="O33" s="581">
        <f t="shared" si="14"/>
        <v>0</v>
      </c>
      <c r="P33" s="581">
        <f t="shared" si="14"/>
        <v>0</v>
      </c>
      <c r="Q33" s="581">
        <f t="shared" si="14"/>
        <v>0</v>
      </c>
      <c r="R33" s="581">
        <f t="shared" si="14"/>
        <v>0</v>
      </c>
      <c r="S33" s="581">
        <f t="shared" si="14"/>
        <v>0</v>
      </c>
      <c r="T33" s="581">
        <f t="shared" si="14"/>
        <v>0</v>
      </c>
      <c r="U33" s="581">
        <f t="shared" si="14"/>
        <v>0</v>
      </c>
      <c r="V33" s="581">
        <f t="shared" si="14"/>
        <v>0</v>
      </c>
      <c r="W33" s="581">
        <f t="shared" si="14"/>
        <v>0</v>
      </c>
      <c r="X33" s="581">
        <f t="shared" si="14"/>
        <v>0</v>
      </c>
      <c r="Y33" s="581">
        <f t="shared" si="14"/>
        <v>0</v>
      </c>
      <c r="Z33" s="581">
        <f t="shared" si="14"/>
        <v>0</v>
      </c>
      <c r="AA33" s="581">
        <f t="shared" si="14"/>
        <v>0</v>
      </c>
      <c r="AB33" s="581">
        <f t="shared" si="14"/>
        <v>0</v>
      </c>
      <c r="AC33" s="581">
        <f t="shared" si="14"/>
        <v>0</v>
      </c>
      <c r="AD33" s="581">
        <f t="shared" si="14"/>
        <v>0</v>
      </c>
      <c r="AE33" s="581">
        <f t="shared" si="14"/>
        <v>0</v>
      </c>
      <c r="AF33" s="581">
        <f t="shared" si="14"/>
        <v>0</v>
      </c>
      <c r="AG33" s="581">
        <f t="shared" si="14"/>
        <v>0</v>
      </c>
      <c r="AH33" s="581">
        <f t="shared" si="14"/>
        <v>0</v>
      </c>
      <c r="AI33" s="581">
        <f t="shared" si="14"/>
        <v>0</v>
      </c>
      <c r="AJ33" s="581">
        <f t="shared" si="14"/>
        <v>0</v>
      </c>
      <c r="AK33" s="581">
        <f t="shared" si="14"/>
        <v>0</v>
      </c>
      <c r="AL33" s="581">
        <f t="shared" si="14"/>
        <v>0</v>
      </c>
      <c r="AM33" s="581">
        <f t="shared" si="14"/>
        <v>0</v>
      </c>
      <c r="AN33" s="581">
        <f t="shared" si="14"/>
        <v>0</v>
      </c>
      <c r="AO33" s="581">
        <f t="shared" si="14"/>
        <v>0</v>
      </c>
      <c r="AP33" s="581">
        <f t="shared" si="14"/>
        <v>0</v>
      </c>
      <c r="AQ33" s="581">
        <f t="shared" si="14"/>
        <v>0</v>
      </c>
      <c r="AR33" s="581">
        <f t="shared" si="14"/>
        <v>0</v>
      </c>
      <c r="AS33" s="581">
        <f t="shared" si="14"/>
        <v>0</v>
      </c>
      <c r="AT33" s="581">
        <f t="shared" si="14"/>
        <v>0</v>
      </c>
      <c r="AU33" s="581">
        <f t="shared" si="14"/>
        <v>0</v>
      </c>
      <c r="AV33" s="581">
        <f t="shared" si="14"/>
        <v>0</v>
      </c>
      <c r="AW33" s="581">
        <f t="shared" si="14"/>
        <v>0</v>
      </c>
      <c r="AX33" s="581">
        <f t="shared" si="14"/>
        <v>0</v>
      </c>
      <c r="AY33" s="581">
        <f t="shared" si="14"/>
        <v>0</v>
      </c>
      <c r="AZ33" s="581">
        <f t="shared" si="14"/>
        <v>0</v>
      </c>
      <c r="BA33" s="581">
        <f t="shared" si="14"/>
        <v>0</v>
      </c>
      <c r="BB33" s="581">
        <f t="shared" si="14"/>
        <v>0</v>
      </c>
      <c r="BC33" s="581">
        <f t="shared" si="14"/>
        <v>0</v>
      </c>
      <c r="BD33" s="581">
        <f t="shared" si="14"/>
        <v>0</v>
      </c>
      <c r="BE33" s="581">
        <f t="shared" si="14"/>
        <v>0</v>
      </c>
    </row>
    <row r="34" spans="2:57" ht="15" customHeight="1" x14ac:dyDescent="0.35">
      <c r="B34" s="554">
        <v>16</v>
      </c>
      <c r="C34" s="43" t="s">
        <v>25</v>
      </c>
      <c r="D34" s="43"/>
      <c r="E34" s="43"/>
      <c r="F34" s="47" t="s">
        <v>36</v>
      </c>
      <c r="G34" s="50" t="str">
        <f>IF(OR(LARGE(H34:BE34,1)&gt;1,SMALL(H34:BE34,1)&lt;0),"ERRO","")</f>
        <v/>
      </c>
      <c r="H34" s="53">
        <f>IF(H25=0,0,H33/H25)</f>
        <v>0</v>
      </c>
      <c r="I34" s="53">
        <f t="shared" ref="I34:BE34" si="15">IF(I25=0,0,I33/I25)</f>
        <v>0</v>
      </c>
      <c r="J34" s="53">
        <f t="shared" si="15"/>
        <v>0</v>
      </c>
      <c r="K34" s="53">
        <f t="shared" si="15"/>
        <v>0</v>
      </c>
      <c r="L34" s="53">
        <f t="shared" si="15"/>
        <v>0</v>
      </c>
      <c r="M34" s="53">
        <f t="shared" si="15"/>
        <v>0</v>
      </c>
      <c r="N34" s="53">
        <f t="shared" si="15"/>
        <v>0</v>
      </c>
      <c r="O34" s="53">
        <f t="shared" si="15"/>
        <v>0</v>
      </c>
      <c r="P34" s="53">
        <f t="shared" si="15"/>
        <v>0</v>
      </c>
      <c r="Q34" s="53">
        <f t="shared" si="15"/>
        <v>0</v>
      </c>
      <c r="R34" s="53">
        <f t="shared" si="15"/>
        <v>0</v>
      </c>
      <c r="S34" s="53">
        <f t="shared" si="15"/>
        <v>0</v>
      </c>
      <c r="T34" s="53">
        <f t="shared" si="15"/>
        <v>0</v>
      </c>
      <c r="U34" s="53">
        <f t="shared" si="15"/>
        <v>0</v>
      </c>
      <c r="V34" s="53">
        <f t="shared" si="15"/>
        <v>0</v>
      </c>
      <c r="W34" s="53">
        <f t="shared" si="15"/>
        <v>0</v>
      </c>
      <c r="X34" s="53">
        <f t="shared" si="15"/>
        <v>0</v>
      </c>
      <c r="Y34" s="53">
        <f t="shared" si="15"/>
        <v>0</v>
      </c>
      <c r="Z34" s="53">
        <f t="shared" si="15"/>
        <v>0</v>
      </c>
      <c r="AA34" s="53">
        <f t="shared" si="15"/>
        <v>0</v>
      </c>
      <c r="AB34" s="53">
        <f t="shared" si="15"/>
        <v>0</v>
      </c>
      <c r="AC34" s="53">
        <f t="shared" si="15"/>
        <v>0</v>
      </c>
      <c r="AD34" s="53">
        <f t="shared" si="15"/>
        <v>0</v>
      </c>
      <c r="AE34" s="53">
        <f t="shared" si="15"/>
        <v>0</v>
      </c>
      <c r="AF34" s="53">
        <f t="shared" si="15"/>
        <v>0</v>
      </c>
      <c r="AG34" s="53">
        <f t="shared" si="15"/>
        <v>0</v>
      </c>
      <c r="AH34" s="53">
        <f t="shared" si="15"/>
        <v>0</v>
      </c>
      <c r="AI34" s="53">
        <f t="shared" si="15"/>
        <v>0</v>
      </c>
      <c r="AJ34" s="53">
        <f t="shared" si="15"/>
        <v>0</v>
      </c>
      <c r="AK34" s="53">
        <f t="shared" si="15"/>
        <v>0</v>
      </c>
      <c r="AL34" s="53">
        <f t="shared" si="15"/>
        <v>0</v>
      </c>
      <c r="AM34" s="53">
        <f t="shared" si="15"/>
        <v>0</v>
      </c>
      <c r="AN34" s="53">
        <f t="shared" si="15"/>
        <v>0</v>
      </c>
      <c r="AO34" s="53">
        <f t="shared" si="15"/>
        <v>0</v>
      </c>
      <c r="AP34" s="53">
        <f t="shared" si="15"/>
        <v>0</v>
      </c>
      <c r="AQ34" s="53">
        <f t="shared" si="15"/>
        <v>0</v>
      </c>
      <c r="AR34" s="53">
        <f t="shared" si="15"/>
        <v>0</v>
      </c>
      <c r="AS34" s="53">
        <f t="shared" si="15"/>
        <v>0</v>
      </c>
      <c r="AT34" s="53">
        <f t="shared" si="15"/>
        <v>0</v>
      </c>
      <c r="AU34" s="53">
        <f t="shared" si="15"/>
        <v>0</v>
      </c>
      <c r="AV34" s="53">
        <f t="shared" si="15"/>
        <v>0</v>
      </c>
      <c r="AW34" s="53">
        <f t="shared" si="15"/>
        <v>0</v>
      </c>
      <c r="AX34" s="53">
        <f t="shared" si="15"/>
        <v>0</v>
      </c>
      <c r="AY34" s="53">
        <f t="shared" si="15"/>
        <v>0</v>
      </c>
      <c r="AZ34" s="53">
        <f t="shared" si="15"/>
        <v>0</v>
      </c>
      <c r="BA34" s="53">
        <f t="shared" si="15"/>
        <v>0</v>
      </c>
      <c r="BB34" s="53">
        <f t="shared" si="15"/>
        <v>0</v>
      </c>
      <c r="BC34" s="53">
        <f t="shared" si="15"/>
        <v>0</v>
      </c>
      <c r="BD34" s="53">
        <f t="shared" si="15"/>
        <v>0</v>
      </c>
      <c r="BE34" s="53">
        <f t="shared" si="15"/>
        <v>0</v>
      </c>
    </row>
    <row r="35" spans="2:57" ht="15" customHeight="1" x14ac:dyDescent="0.35">
      <c r="B35" s="38">
        <v>17</v>
      </c>
      <c r="C35" s="43" t="s">
        <v>26</v>
      </c>
      <c r="D35" s="43"/>
      <c r="E35" s="46" t="s">
        <v>0</v>
      </c>
      <c r="F35" s="47" t="s">
        <v>460</v>
      </c>
      <c r="G35" s="555">
        <f>SUM(H35:BE35)</f>
        <v>0</v>
      </c>
      <c r="H35" s="53">
        <f>(H25*H26*H29)/1000</f>
        <v>0</v>
      </c>
      <c r="I35" s="53">
        <f t="shared" ref="I35:BE35" si="16">(I25*I26*I29)/1000</f>
        <v>0</v>
      </c>
      <c r="J35" s="53">
        <f t="shared" si="16"/>
        <v>0</v>
      </c>
      <c r="K35" s="53">
        <f t="shared" si="16"/>
        <v>0</v>
      </c>
      <c r="L35" s="53">
        <f t="shared" si="16"/>
        <v>0</v>
      </c>
      <c r="M35" s="53">
        <f t="shared" si="16"/>
        <v>0</v>
      </c>
      <c r="N35" s="53">
        <f t="shared" si="16"/>
        <v>0</v>
      </c>
      <c r="O35" s="53">
        <f t="shared" si="16"/>
        <v>0</v>
      </c>
      <c r="P35" s="53">
        <f t="shared" si="16"/>
        <v>0</v>
      </c>
      <c r="Q35" s="53">
        <f t="shared" si="16"/>
        <v>0</v>
      </c>
      <c r="R35" s="53">
        <f t="shared" si="16"/>
        <v>0</v>
      </c>
      <c r="S35" s="53">
        <f t="shared" si="16"/>
        <v>0</v>
      </c>
      <c r="T35" s="53">
        <f t="shared" si="16"/>
        <v>0</v>
      </c>
      <c r="U35" s="53">
        <f t="shared" si="16"/>
        <v>0</v>
      </c>
      <c r="V35" s="53">
        <f t="shared" si="16"/>
        <v>0</v>
      </c>
      <c r="W35" s="53">
        <f t="shared" si="16"/>
        <v>0</v>
      </c>
      <c r="X35" s="53">
        <f t="shared" si="16"/>
        <v>0</v>
      </c>
      <c r="Y35" s="53">
        <f t="shared" si="16"/>
        <v>0</v>
      </c>
      <c r="Z35" s="53">
        <f t="shared" si="16"/>
        <v>0</v>
      </c>
      <c r="AA35" s="53">
        <f t="shared" si="16"/>
        <v>0</v>
      </c>
      <c r="AB35" s="53">
        <f t="shared" si="16"/>
        <v>0</v>
      </c>
      <c r="AC35" s="53">
        <f t="shared" si="16"/>
        <v>0</v>
      </c>
      <c r="AD35" s="53">
        <f t="shared" si="16"/>
        <v>0</v>
      </c>
      <c r="AE35" s="53">
        <f t="shared" si="16"/>
        <v>0</v>
      </c>
      <c r="AF35" s="53">
        <f t="shared" si="16"/>
        <v>0</v>
      </c>
      <c r="AG35" s="53">
        <f t="shared" si="16"/>
        <v>0</v>
      </c>
      <c r="AH35" s="53">
        <f t="shared" si="16"/>
        <v>0</v>
      </c>
      <c r="AI35" s="53">
        <f t="shared" si="16"/>
        <v>0</v>
      </c>
      <c r="AJ35" s="53">
        <f t="shared" si="16"/>
        <v>0</v>
      </c>
      <c r="AK35" s="53">
        <f t="shared" si="16"/>
        <v>0</v>
      </c>
      <c r="AL35" s="53">
        <f t="shared" si="16"/>
        <v>0</v>
      </c>
      <c r="AM35" s="53">
        <f t="shared" si="16"/>
        <v>0</v>
      </c>
      <c r="AN35" s="53">
        <f t="shared" si="16"/>
        <v>0</v>
      </c>
      <c r="AO35" s="53">
        <f t="shared" si="16"/>
        <v>0</v>
      </c>
      <c r="AP35" s="53">
        <f t="shared" si="16"/>
        <v>0</v>
      </c>
      <c r="AQ35" s="53">
        <f t="shared" si="16"/>
        <v>0</v>
      </c>
      <c r="AR35" s="53">
        <f t="shared" si="16"/>
        <v>0</v>
      </c>
      <c r="AS35" s="53">
        <f t="shared" si="16"/>
        <v>0</v>
      </c>
      <c r="AT35" s="53">
        <f t="shared" si="16"/>
        <v>0</v>
      </c>
      <c r="AU35" s="53">
        <f t="shared" si="16"/>
        <v>0</v>
      </c>
      <c r="AV35" s="53">
        <f t="shared" si="16"/>
        <v>0</v>
      </c>
      <c r="AW35" s="53">
        <f t="shared" si="16"/>
        <v>0</v>
      </c>
      <c r="AX35" s="53">
        <f t="shared" si="16"/>
        <v>0</v>
      </c>
      <c r="AY35" s="53">
        <f t="shared" si="16"/>
        <v>0</v>
      </c>
      <c r="AZ35" s="53">
        <f t="shared" si="16"/>
        <v>0</v>
      </c>
      <c r="BA35" s="53">
        <f t="shared" si="16"/>
        <v>0</v>
      </c>
      <c r="BB35" s="53">
        <f t="shared" si="16"/>
        <v>0</v>
      </c>
      <c r="BC35" s="53">
        <f t="shared" si="16"/>
        <v>0</v>
      </c>
      <c r="BD35" s="53">
        <f t="shared" si="16"/>
        <v>0</v>
      </c>
      <c r="BE35" s="53">
        <f t="shared" si="16"/>
        <v>0</v>
      </c>
    </row>
    <row r="36" spans="2:57" ht="15" customHeight="1" x14ac:dyDescent="0.35">
      <c r="B36" s="38">
        <v>18</v>
      </c>
      <c r="C36" s="43" t="s">
        <v>27</v>
      </c>
      <c r="D36" s="43"/>
      <c r="E36" s="44" t="s">
        <v>1</v>
      </c>
      <c r="F36" s="47" t="s">
        <v>397</v>
      </c>
      <c r="G36" s="577">
        <f>SUM(H36:BE36)</f>
        <v>0</v>
      </c>
      <c r="H36" s="582">
        <f>H25*H26*H34</f>
        <v>0</v>
      </c>
      <c r="I36" s="582">
        <f t="shared" ref="I36:BE36" si="17">I25*I26*I34</f>
        <v>0</v>
      </c>
      <c r="J36" s="582">
        <f t="shared" si="17"/>
        <v>0</v>
      </c>
      <c r="K36" s="582">
        <f t="shared" si="17"/>
        <v>0</v>
      </c>
      <c r="L36" s="582">
        <f t="shared" si="17"/>
        <v>0</v>
      </c>
      <c r="M36" s="582">
        <f t="shared" si="17"/>
        <v>0</v>
      </c>
      <c r="N36" s="582">
        <f t="shared" si="17"/>
        <v>0</v>
      </c>
      <c r="O36" s="582">
        <f t="shared" si="17"/>
        <v>0</v>
      </c>
      <c r="P36" s="582">
        <f t="shared" si="17"/>
        <v>0</v>
      </c>
      <c r="Q36" s="582">
        <f t="shared" si="17"/>
        <v>0</v>
      </c>
      <c r="R36" s="582">
        <f t="shared" si="17"/>
        <v>0</v>
      </c>
      <c r="S36" s="582">
        <f t="shared" si="17"/>
        <v>0</v>
      </c>
      <c r="T36" s="582">
        <f t="shared" si="17"/>
        <v>0</v>
      </c>
      <c r="U36" s="582">
        <f t="shared" si="17"/>
        <v>0</v>
      </c>
      <c r="V36" s="582">
        <f t="shared" si="17"/>
        <v>0</v>
      </c>
      <c r="W36" s="582">
        <f t="shared" si="17"/>
        <v>0</v>
      </c>
      <c r="X36" s="582">
        <f t="shared" si="17"/>
        <v>0</v>
      </c>
      <c r="Y36" s="582">
        <f t="shared" si="17"/>
        <v>0</v>
      </c>
      <c r="Z36" s="582">
        <f t="shared" si="17"/>
        <v>0</v>
      </c>
      <c r="AA36" s="582">
        <f t="shared" si="17"/>
        <v>0</v>
      </c>
      <c r="AB36" s="582">
        <f t="shared" si="17"/>
        <v>0</v>
      </c>
      <c r="AC36" s="582">
        <f t="shared" si="17"/>
        <v>0</v>
      </c>
      <c r="AD36" s="582">
        <f t="shared" si="17"/>
        <v>0</v>
      </c>
      <c r="AE36" s="582">
        <f t="shared" si="17"/>
        <v>0</v>
      </c>
      <c r="AF36" s="582">
        <f t="shared" si="17"/>
        <v>0</v>
      </c>
      <c r="AG36" s="582">
        <f t="shared" si="17"/>
        <v>0</v>
      </c>
      <c r="AH36" s="582">
        <f t="shared" si="17"/>
        <v>0</v>
      </c>
      <c r="AI36" s="582">
        <f t="shared" si="17"/>
        <v>0</v>
      </c>
      <c r="AJ36" s="582">
        <f t="shared" si="17"/>
        <v>0</v>
      </c>
      <c r="AK36" s="582">
        <f t="shared" si="17"/>
        <v>0</v>
      </c>
      <c r="AL36" s="582">
        <f t="shared" si="17"/>
        <v>0</v>
      </c>
      <c r="AM36" s="582">
        <f t="shared" si="17"/>
        <v>0</v>
      </c>
      <c r="AN36" s="582">
        <f t="shared" si="17"/>
        <v>0</v>
      </c>
      <c r="AO36" s="582">
        <f t="shared" si="17"/>
        <v>0</v>
      </c>
      <c r="AP36" s="582">
        <f t="shared" si="17"/>
        <v>0</v>
      </c>
      <c r="AQ36" s="582">
        <f t="shared" si="17"/>
        <v>0</v>
      </c>
      <c r="AR36" s="582">
        <f t="shared" si="17"/>
        <v>0</v>
      </c>
      <c r="AS36" s="582">
        <f t="shared" si="17"/>
        <v>0</v>
      </c>
      <c r="AT36" s="582">
        <f t="shared" si="17"/>
        <v>0</v>
      </c>
      <c r="AU36" s="582">
        <f t="shared" si="17"/>
        <v>0</v>
      </c>
      <c r="AV36" s="582">
        <f t="shared" si="17"/>
        <v>0</v>
      </c>
      <c r="AW36" s="582">
        <f t="shared" si="17"/>
        <v>0</v>
      </c>
      <c r="AX36" s="582">
        <f t="shared" si="17"/>
        <v>0</v>
      </c>
      <c r="AY36" s="582">
        <f t="shared" si="17"/>
        <v>0</v>
      </c>
      <c r="AZ36" s="582">
        <f t="shared" si="17"/>
        <v>0</v>
      </c>
      <c r="BA36" s="582">
        <f t="shared" si="17"/>
        <v>0</v>
      </c>
      <c r="BB36" s="582">
        <f t="shared" si="17"/>
        <v>0</v>
      </c>
      <c r="BC36" s="582">
        <f t="shared" si="17"/>
        <v>0</v>
      </c>
      <c r="BD36" s="582">
        <f t="shared" si="17"/>
        <v>0</v>
      </c>
      <c r="BE36" s="582">
        <f t="shared" si="17"/>
        <v>0</v>
      </c>
    </row>
    <row r="38" spans="2:57" ht="15" customHeight="1" x14ac:dyDescent="0.35">
      <c r="B38" s="310" t="s">
        <v>444</v>
      </c>
      <c r="C38" s="311"/>
      <c r="D38" s="311"/>
      <c r="E38" s="311"/>
      <c r="F38" s="311"/>
      <c r="G38" s="529"/>
      <c r="H38" s="52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</row>
    <row r="39" spans="2:57" s="11" customFormat="1" ht="15" customHeight="1" x14ac:dyDescent="0.35">
      <c r="B39" s="476"/>
      <c r="C39" s="160"/>
      <c r="D39" s="160"/>
      <c r="E39" s="160"/>
      <c r="F39" s="528"/>
      <c r="G39" s="527" t="s">
        <v>16</v>
      </c>
      <c r="H39" s="42" t="str">
        <f>H21</f>
        <v>refrig 1</v>
      </c>
      <c r="I39" s="42" t="str">
        <f t="shared" ref="I39:BE39" si="18">I21</f>
        <v>refrig 2</v>
      </c>
      <c r="J39" s="42" t="str">
        <f t="shared" si="18"/>
        <v>refrig 3</v>
      </c>
      <c r="K39" s="42" t="str">
        <f t="shared" si="18"/>
        <v>refrig 4</v>
      </c>
      <c r="L39" s="42" t="str">
        <f t="shared" si="18"/>
        <v>refrig 5</v>
      </c>
      <c r="M39" s="42" t="str">
        <f t="shared" si="18"/>
        <v>refrig 6</v>
      </c>
      <c r="N39" s="42" t="str">
        <f t="shared" si="18"/>
        <v>refrig 7</v>
      </c>
      <c r="O39" s="42" t="str">
        <f t="shared" si="18"/>
        <v>refrig 8</v>
      </c>
      <c r="P39" s="42" t="str">
        <f t="shared" si="18"/>
        <v>refrig 9</v>
      </c>
      <c r="Q39" s="42" t="str">
        <f t="shared" si="18"/>
        <v>refrig 10</v>
      </c>
      <c r="R39" s="42" t="str">
        <f t="shared" si="18"/>
        <v>refrig 11</v>
      </c>
      <c r="S39" s="42" t="str">
        <f t="shared" si="18"/>
        <v>refrig 12</v>
      </c>
      <c r="T39" s="42" t="str">
        <f t="shared" si="18"/>
        <v>refrig 13</v>
      </c>
      <c r="U39" s="42" t="str">
        <f t="shared" si="18"/>
        <v>refrig 14</v>
      </c>
      <c r="V39" s="42" t="str">
        <f t="shared" si="18"/>
        <v>refrig 15</v>
      </c>
      <c r="W39" s="42" t="str">
        <f t="shared" si="18"/>
        <v>refrig 16</v>
      </c>
      <c r="X39" s="42" t="str">
        <f t="shared" si="18"/>
        <v>refrig 17</v>
      </c>
      <c r="Y39" s="42" t="str">
        <f t="shared" si="18"/>
        <v>refrig 18</v>
      </c>
      <c r="Z39" s="42" t="str">
        <f t="shared" si="18"/>
        <v>refrig 19</v>
      </c>
      <c r="AA39" s="42" t="str">
        <f t="shared" si="18"/>
        <v>refrig 20</v>
      </c>
      <c r="AB39" s="42" t="str">
        <f t="shared" si="18"/>
        <v>refrig 21</v>
      </c>
      <c r="AC39" s="42" t="str">
        <f t="shared" si="18"/>
        <v>refrig 22</v>
      </c>
      <c r="AD39" s="42" t="str">
        <f t="shared" si="18"/>
        <v>refrig 23</v>
      </c>
      <c r="AE39" s="42" t="str">
        <f t="shared" si="18"/>
        <v>refrig 24</v>
      </c>
      <c r="AF39" s="42" t="str">
        <f t="shared" si="18"/>
        <v>refrig 25</v>
      </c>
      <c r="AG39" s="42" t="str">
        <f t="shared" si="18"/>
        <v>refrig 26</v>
      </c>
      <c r="AH39" s="42" t="str">
        <f t="shared" si="18"/>
        <v>refrig 27</v>
      </c>
      <c r="AI39" s="42" t="str">
        <f t="shared" si="18"/>
        <v>refrig 28</v>
      </c>
      <c r="AJ39" s="42" t="str">
        <f t="shared" si="18"/>
        <v>refrig 29</v>
      </c>
      <c r="AK39" s="42" t="str">
        <f t="shared" si="18"/>
        <v>refrig 30</v>
      </c>
      <c r="AL39" s="42" t="str">
        <f t="shared" si="18"/>
        <v>refrig 31</v>
      </c>
      <c r="AM39" s="42" t="str">
        <f t="shared" si="18"/>
        <v>refrig 32</v>
      </c>
      <c r="AN39" s="42" t="str">
        <f t="shared" si="18"/>
        <v>refrig 33</v>
      </c>
      <c r="AO39" s="42" t="str">
        <f t="shared" si="18"/>
        <v>refrig 34</v>
      </c>
      <c r="AP39" s="42" t="str">
        <f t="shared" si="18"/>
        <v>refrig 35</v>
      </c>
      <c r="AQ39" s="42" t="str">
        <f t="shared" si="18"/>
        <v>refrig 36</v>
      </c>
      <c r="AR39" s="42" t="str">
        <f t="shared" si="18"/>
        <v>refrig 37</v>
      </c>
      <c r="AS39" s="42" t="str">
        <f t="shared" si="18"/>
        <v>refrig 38</v>
      </c>
      <c r="AT39" s="42" t="str">
        <f t="shared" si="18"/>
        <v>refrig 39</v>
      </c>
      <c r="AU39" s="42" t="str">
        <f t="shared" si="18"/>
        <v>refrig 40</v>
      </c>
      <c r="AV39" s="42" t="str">
        <f t="shared" si="18"/>
        <v>refrig 41</v>
      </c>
      <c r="AW39" s="42" t="str">
        <f t="shared" si="18"/>
        <v>refrig 42</v>
      </c>
      <c r="AX39" s="42" t="str">
        <f t="shared" si="18"/>
        <v>refrig 43</v>
      </c>
      <c r="AY39" s="42" t="str">
        <f t="shared" si="18"/>
        <v>refrig 44</v>
      </c>
      <c r="AZ39" s="42" t="str">
        <f t="shared" si="18"/>
        <v>refrig 45</v>
      </c>
      <c r="BA39" s="42" t="str">
        <f t="shared" si="18"/>
        <v>refrig 46</v>
      </c>
      <c r="BB39" s="42" t="str">
        <f t="shared" si="18"/>
        <v>refrig 47</v>
      </c>
      <c r="BC39" s="42" t="str">
        <f t="shared" si="18"/>
        <v>refrig 48</v>
      </c>
      <c r="BD39" s="42" t="str">
        <f t="shared" si="18"/>
        <v>refrig 49</v>
      </c>
      <c r="BE39" s="42" t="str">
        <f t="shared" si="18"/>
        <v>refrig 50</v>
      </c>
    </row>
    <row r="40" spans="2:57" ht="15" customHeight="1" x14ac:dyDescent="0.35">
      <c r="B40" s="38">
        <v>21</v>
      </c>
      <c r="C40" s="58" t="s">
        <v>32</v>
      </c>
      <c r="D40" s="58"/>
      <c r="E40" s="477" t="s">
        <v>1</v>
      </c>
      <c r="F40" s="47" t="s">
        <v>401</v>
      </c>
      <c r="G40" s="577">
        <f>SUM(H40:BE40)</f>
        <v>0</v>
      </c>
      <c r="H40" s="53">
        <f>H18-H36</f>
        <v>0</v>
      </c>
      <c r="I40" s="53">
        <f t="shared" ref="I40:BE40" si="19">I18-I36</f>
        <v>0</v>
      </c>
      <c r="J40" s="53">
        <f t="shared" si="19"/>
        <v>0</v>
      </c>
      <c r="K40" s="53">
        <f t="shared" si="19"/>
        <v>0</v>
      </c>
      <c r="L40" s="53">
        <f t="shared" si="19"/>
        <v>0</v>
      </c>
      <c r="M40" s="53">
        <f t="shared" si="19"/>
        <v>0</v>
      </c>
      <c r="N40" s="53">
        <f t="shared" si="19"/>
        <v>0</v>
      </c>
      <c r="O40" s="53">
        <f t="shared" si="19"/>
        <v>0</v>
      </c>
      <c r="P40" s="53">
        <f t="shared" si="19"/>
        <v>0</v>
      </c>
      <c r="Q40" s="53">
        <f t="shared" si="19"/>
        <v>0</v>
      </c>
      <c r="R40" s="53">
        <f t="shared" si="19"/>
        <v>0</v>
      </c>
      <c r="S40" s="53">
        <f t="shared" si="19"/>
        <v>0</v>
      </c>
      <c r="T40" s="53">
        <f t="shared" si="19"/>
        <v>0</v>
      </c>
      <c r="U40" s="53">
        <f t="shared" si="19"/>
        <v>0</v>
      </c>
      <c r="V40" s="53">
        <f t="shared" si="19"/>
        <v>0</v>
      </c>
      <c r="W40" s="53">
        <f t="shared" si="19"/>
        <v>0</v>
      </c>
      <c r="X40" s="53">
        <f t="shared" si="19"/>
        <v>0</v>
      </c>
      <c r="Y40" s="53">
        <f t="shared" si="19"/>
        <v>0</v>
      </c>
      <c r="Z40" s="53">
        <f t="shared" si="19"/>
        <v>0</v>
      </c>
      <c r="AA40" s="53">
        <f t="shared" ref="AA40:BD40" si="20">AA18-AA36</f>
        <v>0</v>
      </c>
      <c r="AB40" s="53">
        <f t="shared" si="20"/>
        <v>0</v>
      </c>
      <c r="AC40" s="53">
        <f t="shared" si="20"/>
        <v>0</v>
      </c>
      <c r="AD40" s="53">
        <f t="shared" si="20"/>
        <v>0</v>
      </c>
      <c r="AE40" s="53">
        <f t="shared" si="20"/>
        <v>0</v>
      </c>
      <c r="AF40" s="53">
        <f t="shared" si="20"/>
        <v>0</v>
      </c>
      <c r="AG40" s="53">
        <f t="shared" si="20"/>
        <v>0</v>
      </c>
      <c r="AH40" s="53">
        <f t="shared" si="20"/>
        <v>0</v>
      </c>
      <c r="AI40" s="53">
        <f t="shared" si="20"/>
        <v>0</v>
      </c>
      <c r="AJ40" s="53">
        <f t="shared" si="20"/>
        <v>0</v>
      </c>
      <c r="AK40" s="53">
        <f t="shared" si="20"/>
        <v>0</v>
      </c>
      <c r="AL40" s="53">
        <f t="shared" si="20"/>
        <v>0</v>
      </c>
      <c r="AM40" s="53">
        <f t="shared" si="20"/>
        <v>0</v>
      </c>
      <c r="AN40" s="53">
        <f t="shared" si="20"/>
        <v>0</v>
      </c>
      <c r="AO40" s="53">
        <f t="shared" si="20"/>
        <v>0</v>
      </c>
      <c r="AP40" s="53">
        <f t="shared" si="20"/>
        <v>0</v>
      </c>
      <c r="AQ40" s="53">
        <f t="shared" si="20"/>
        <v>0</v>
      </c>
      <c r="AR40" s="53">
        <f t="shared" si="20"/>
        <v>0</v>
      </c>
      <c r="AS40" s="53">
        <f t="shared" si="20"/>
        <v>0</v>
      </c>
      <c r="AT40" s="53">
        <f t="shared" si="20"/>
        <v>0</v>
      </c>
      <c r="AU40" s="53">
        <f t="shared" si="20"/>
        <v>0</v>
      </c>
      <c r="AV40" s="53">
        <f t="shared" si="20"/>
        <v>0</v>
      </c>
      <c r="AW40" s="53">
        <f t="shared" si="20"/>
        <v>0</v>
      </c>
      <c r="AX40" s="53">
        <f t="shared" si="20"/>
        <v>0</v>
      </c>
      <c r="AY40" s="53">
        <f t="shared" si="20"/>
        <v>0</v>
      </c>
      <c r="AZ40" s="53">
        <f t="shared" si="20"/>
        <v>0</v>
      </c>
      <c r="BA40" s="53">
        <f t="shared" si="20"/>
        <v>0</v>
      </c>
      <c r="BB40" s="53">
        <f t="shared" si="20"/>
        <v>0</v>
      </c>
      <c r="BC40" s="53">
        <f t="shared" si="20"/>
        <v>0</v>
      </c>
      <c r="BD40" s="53">
        <f t="shared" si="20"/>
        <v>0</v>
      </c>
      <c r="BE40" s="53">
        <f t="shared" si="19"/>
        <v>0</v>
      </c>
    </row>
    <row r="41" spans="2:57" ht="15" customHeight="1" x14ac:dyDescent="0.35">
      <c r="B41" s="38">
        <v>22</v>
      </c>
      <c r="C41" s="59" t="s">
        <v>950</v>
      </c>
      <c r="D41" s="60">
        <f>Projeto!$K$84</f>
        <v>1798.33</v>
      </c>
      <c r="E41" s="478" t="s">
        <v>33</v>
      </c>
      <c r="F41" s="47" t="s">
        <v>402</v>
      </c>
      <c r="G41" s="178">
        <f t="shared" ref="G41:H41" si="21">IF(G18=0,0,G40/G18)</f>
        <v>0</v>
      </c>
      <c r="H41" s="578">
        <f t="shared" si="21"/>
        <v>0</v>
      </c>
      <c r="I41" s="578">
        <f t="shared" ref="I41:BE41" si="22">IF(I18=0,0,I40/I18)</f>
        <v>0</v>
      </c>
      <c r="J41" s="578">
        <f t="shared" si="22"/>
        <v>0</v>
      </c>
      <c r="K41" s="578">
        <f t="shared" si="22"/>
        <v>0</v>
      </c>
      <c r="L41" s="578">
        <f t="shared" si="22"/>
        <v>0</v>
      </c>
      <c r="M41" s="578">
        <f t="shared" si="22"/>
        <v>0</v>
      </c>
      <c r="N41" s="578">
        <f t="shared" si="22"/>
        <v>0</v>
      </c>
      <c r="O41" s="578">
        <f t="shared" si="22"/>
        <v>0</v>
      </c>
      <c r="P41" s="578">
        <f t="shared" si="22"/>
        <v>0</v>
      </c>
      <c r="Q41" s="578">
        <f t="shared" si="22"/>
        <v>0</v>
      </c>
      <c r="R41" s="578">
        <f t="shared" si="22"/>
        <v>0</v>
      </c>
      <c r="S41" s="578">
        <f t="shared" si="22"/>
        <v>0</v>
      </c>
      <c r="T41" s="578">
        <f t="shared" si="22"/>
        <v>0</v>
      </c>
      <c r="U41" s="578">
        <f t="shared" si="22"/>
        <v>0</v>
      </c>
      <c r="V41" s="578">
        <f t="shared" si="22"/>
        <v>0</v>
      </c>
      <c r="W41" s="578">
        <f t="shared" si="22"/>
        <v>0</v>
      </c>
      <c r="X41" s="578">
        <f t="shared" si="22"/>
        <v>0</v>
      </c>
      <c r="Y41" s="578">
        <f t="shared" si="22"/>
        <v>0</v>
      </c>
      <c r="Z41" s="578">
        <f t="shared" si="22"/>
        <v>0</v>
      </c>
      <c r="AA41" s="578">
        <f t="shared" ref="AA41:BD41" si="23">IF(AA18=0,0,AA40/AA18)</f>
        <v>0</v>
      </c>
      <c r="AB41" s="578">
        <f t="shared" si="23"/>
        <v>0</v>
      </c>
      <c r="AC41" s="578">
        <f t="shared" si="23"/>
        <v>0</v>
      </c>
      <c r="AD41" s="578">
        <f t="shared" si="23"/>
        <v>0</v>
      </c>
      <c r="AE41" s="578">
        <f t="shared" si="23"/>
        <v>0</v>
      </c>
      <c r="AF41" s="578">
        <f t="shared" si="23"/>
        <v>0</v>
      </c>
      <c r="AG41" s="578">
        <f t="shared" si="23"/>
        <v>0</v>
      </c>
      <c r="AH41" s="578">
        <f t="shared" si="23"/>
        <v>0</v>
      </c>
      <c r="AI41" s="578">
        <f t="shared" si="23"/>
        <v>0</v>
      </c>
      <c r="AJ41" s="578">
        <f t="shared" si="23"/>
        <v>0</v>
      </c>
      <c r="AK41" s="578">
        <f t="shared" si="23"/>
        <v>0</v>
      </c>
      <c r="AL41" s="578">
        <f t="shared" si="23"/>
        <v>0</v>
      </c>
      <c r="AM41" s="578">
        <f t="shared" si="23"/>
        <v>0</v>
      </c>
      <c r="AN41" s="578">
        <f t="shared" si="23"/>
        <v>0</v>
      </c>
      <c r="AO41" s="578">
        <f t="shared" si="23"/>
        <v>0</v>
      </c>
      <c r="AP41" s="578">
        <f t="shared" si="23"/>
        <v>0</v>
      </c>
      <c r="AQ41" s="578">
        <f t="shared" si="23"/>
        <v>0</v>
      </c>
      <c r="AR41" s="578">
        <f t="shared" si="23"/>
        <v>0</v>
      </c>
      <c r="AS41" s="578">
        <f t="shared" si="23"/>
        <v>0</v>
      </c>
      <c r="AT41" s="578">
        <f t="shared" si="23"/>
        <v>0</v>
      </c>
      <c r="AU41" s="578">
        <f t="shared" si="23"/>
        <v>0</v>
      </c>
      <c r="AV41" s="578">
        <f t="shared" si="23"/>
        <v>0</v>
      </c>
      <c r="AW41" s="578">
        <f t="shared" si="23"/>
        <v>0</v>
      </c>
      <c r="AX41" s="578">
        <f t="shared" si="23"/>
        <v>0</v>
      </c>
      <c r="AY41" s="578">
        <f t="shared" si="23"/>
        <v>0</v>
      </c>
      <c r="AZ41" s="578">
        <f t="shared" si="23"/>
        <v>0</v>
      </c>
      <c r="BA41" s="578">
        <f t="shared" si="23"/>
        <v>0</v>
      </c>
      <c r="BB41" s="578">
        <f t="shared" si="23"/>
        <v>0</v>
      </c>
      <c r="BC41" s="578">
        <f t="shared" si="23"/>
        <v>0</v>
      </c>
      <c r="BD41" s="578">
        <f t="shared" si="23"/>
        <v>0</v>
      </c>
      <c r="BE41" s="578">
        <f t="shared" si="22"/>
        <v>0</v>
      </c>
    </row>
    <row r="42" spans="2:57" ht="15" customHeight="1" x14ac:dyDescent="0.35">
      <c r="B42" s="38">
        <v>23</v>
      </c>
      <c r="C42" s="58" t="s">
        <v>34</v>
      </c>
      <c r="D42" s="58"/>
      <c r="E42" s="477" t="s">
        <v>0</v>
      </c>
      <c r="F42" s="47" t="s">
        <v>403</v>
      </c>
      <c r="G42" s="577">
        <f>SUM(H42:BE42)</f>
        <v>0</v>
      </c>
      <c r="H42" s="53">
        <f>H17-H35</f>
        <v>0</v>
      </c>
      <c r="I42" s="53">
        <f t="shared" ref="I42:BE42" si="24">I17-I35</f>
        <v>0</v>
      </c>
      <c r="J42" s="53">
        <f t="shared" si="24"/>
        <v>0</v>
      </c>
      <c r="K42" s="53">
        <f t="shared" si="24"/>
        <v>0</v>
      </c>
      <c r="L42" s="53">
        <f t="shared" si="24"/>
        <v>0</v>
      </c>
      <c r="M42" s="53">
        <f t="shared" si="24"/>
        <v>0</v>
      </c>
      <c r="N42" s="53">
        <f t="shared" si="24"/>
        <v>0</v>
      </c>
      <c r="O42" s="53">
        <f t="shared" si="24"/>
        <v>0</v>
      </c>
      <c r="P42" s="53">
        <f t="shared" si="24"/>
        <v>0</v>
      </c>
      <c r="Q42" s="53">
        <f t="shared" si="24"/>
        <v>0</v>
      </c>
      <c r="R42" s="53">
        <f t="shared" si="24"/>
        <v>0</v>
      </c>
      <c r="S42" s="53">
        <f t="shared" si="24"/>
        <v>0</v>
      </c>
      <c r="T42" s="53">
        <f t="shared" si="24"/>
        <v>0</v>
      </c>
      <c r="U42" s="53">
        <f t="shared" si="24"/>
        <v>0</v>
      </c>
      <c r="V42" s="53">
        <f t="shared" si="24"/>
        <v>0</v>
      </c>
      <c r="W42" s="53">
        <f t="shared" si="24"/>
        <v>0</v>
      </c>
      <c r="X42" s="53">
        <f t="shared" si="24"/>
        <v>0</v>
      </c>
      <c r="Y42" s="53">
        <f t="shared" si="24"/>
        <v>0</v>
      </c>
      <c r="Z42" s="53">
        <f t="shared" si="24"/>
        <v>0</v>
      </c>
      <c r="AA42" s="53">
        <f t="shared" ref="AA42:BD42" si="25">AA17-AA35</f>
        <v>0</v>
      </c>
      <c r="AB42" s="53">
        <f t="shared" si="25"/>
        <v>0</v>
      </c>
      <c r="AC42" s="53">
        <f t="shared" si="25"/>
        <v>0</v>
      </c>
      <c r="AD42" s="53">
        <f t="shared" si="25"/>
        <v>0</v>
      </c>
      <c r="AE42" s="53">
        <f t="shared" si="25"/>
        <v>0</v>
      </c>
      <c r="AF42" s="53">
        <f t="shared" si="25"/>
        <v>0</v>
      </c>
      <c r="AG42" s="53">
        <f t="shared" si="25"/>
        <v>0</v>
      </c>
      <c r="AH42" s="53">
        <f t="shared" si="25"/>
        <v>0</v>
      </c>
      <c r="AI42" s="53">
        <f t="shared" si="25"/>
        <v>0</v>
      </c>
      <c r="AJ42" s="53">
        <f t="shared" si="25"/>
        <v>0</v>
      </c>
      <c r="AK42" s="53">
        <f t="shared" si="25"/>
        <v>0</v>
      </c>
      <c r="AL42" s="53">
        <f t="shared" si="25"/>
        <v>0</v>
      </c>
      <c r="AM42" s="53">
        <f t="shared" si="25"/>
        <v>0</v>
      </c>
      <c r="AN42" s="53">
        <f t="shared" si="25"/>
        <v>0</v>
      </c>
      <c r="AO42" s="53">
        <f t="shared" si="25"/>
        <v>0</v>
      </c>
      <c r="AP42" s="53">
        <f t="shared" si="25"/>
        <v>0</v>
      </c>
      <c r="AQ42" s="53">
        <f t="shared" si="25"/>
        <v>0</v>
      </c>
      <c r="AR42" s="53">
        <f t="shared" si="25"/>
        <v>0</v>
      </c>
      <c r="AS42" s="53">
        <f t="shared" si="25"/>
        <v>0</v>
      </c>
      <c r="AT42" s="53">
        <f t="shared" si="25"/>
        <v>0</v>
      </c>
      <c r="AU42" s="53">
        <f t="shared" si="25"/>
        <v>0</v>
      </c>
      <c r="AV42" s="53">
        <f t="shared" si="25"/>
        <v>0</v>
      </c>
      <c r="AW42" s="53">
        <f t="shared" si="25"/>
        <v>0</v>
      </c>
      <c r="AX42" s="53">
        <f t="shared" si="25"/>
        <v>0</v>
      </c>
      <c r="AY42" s="53">
        <f t="shared" si="25"/>
        <v>0</v>
      </c>
      <c r="AZ42" s="53">
        <f t="shared" si="25"/>
        <v>0</v>
      </c>
      <c r="BA42" s="53">
        <f t="shared" si="25"/>
        <v>0</v>
      </c>
      <c r="BB42" s="53">
        <f t="shared" si="25"/>
        <v>0</v>
      </c>
      <c r="BC42" s="53">
        <f t="shared" si="25"/>
        <v>0</v>
      </c>
      <c r="BD42" s="53">
        <f t="shared" si="25"/>
        <v>0</v>
      </c>
      <c r="BE42" s="53">
        <f t="shared" si="24"/>
        <v>0</v>
      </c>
    </row>
    <row r="43" spans="2:57" ht="15" customHeight="1" x14ac:dyDescent="0.35">
      <c r="B43" s="38">
        <v>24</v>
      </c>
      <c r="C43" s="59" t="s">
        <v>949</v>
      </c>
      <c r="D43" s="60">
        <f>Projeto!$K$83</f>
        <v>540.4</v>
      </c>
      <c r="E43" s="478" t="s">
        <v>33</v>
      </c>
      <c r="F43" s="47" t="s">
        <v>404</v>
      </c>
      <c r="G43" s="178">
        <f t="shared" ref="G43:H43" si="26">IF(G17=0,0,G42/G17)</f>
        <v>0</v>
      </c>
      <c r="H43" s="578">
        <f t="shared" si="26"/>
        <v>0</v>
      </c>
      <c r="I43" s="578">
        <f t="shared" ref="I43:BE43" si="27">IF(I17=0,0,I42/I17)</f>
        <v>0</v>
      </c>
      <c r="J43" s="578">
        <f t="shared" si="27"/>
        <v>0</v>
      </c>
      <c r="K43" s="578">
        <f t="shared" si="27"/>
        <v>0</v>
      </c>
      <c r="L43" s="578">
        <f t="shared" si="27"/>
        <v>0</v>
      </c>
      <c r="M43" s="578">
        <f t="shared" si="27"/>
        <v>0</v>
      </c>
      <c r="N43" s="578">
        <f t="shared" si="27"/>
        <v>0</v>
      </c>
      <c r="O43" s="578">
        <f t="shared" si="27"/>
        <v>0</v>
      </c>
      <c r="P43" s="578">
        <f t="shared" si="27"/>
        <v>0</v>
      </c>
      <c r="Q43" s="578">
        <f t="shared" si="27"/>
        <v>0</v>
      </c>
      <c r="R43" s="578">
        <f t="shared" si="27"/>
        <v>0</v>
      </c>
      <c r="S43" s="578">
        <f t="shared" si="27"/>
        <v>0</v>
      </c>
      <c r="T43" s="578">
        <f t="shared" si="27"/>
        <v>0</v>
      </c>
      <c r="U43" s="578">
        <f t="shared" si="27"/>
        <v>0</v>
      </c>
      <c r="V43" s="578">
        <f t="shared" si="27"/>
        <v>0</v>
      </c>
      <c r="W43" s="578">
        <f t="shared" si="27"/>
        <v>0</v>
      </c>
      <c r="X43" s="578">
        <f t="shared" si="27"/>
        <v>0</v>
      </c>
      <c r="Y43" s="578">
        <f t="shared" si="27"/>
        <v>0</v>
      </c>
      <c r="Z43" s="578">
        <f t="shared" si="27"/>
        <v>0</v>
      </c>
      <c r="AA43" s="578">
        <f t="shared" ref="AA43:BD43" si="28">IF(AA17=0,0,AA42/AA17)</f>
        <v>0</v>
      </c>
      <c r="AB43" s="578">
        <f t="shared" si="28"/>
        <v>0</v>
      </c>
      <c r="AC43" s="578">
        <f t="shared" si="28"/>
        <v>0</v>
      </c>
      <c r="AD43" s="578">
        <f t="shared" si="28"/>
        <v>0</v>
      </c>
      <c r="AE43" s="578">
        <f t="shared" si="28"/>
        <v>0</v>
      </c>
      <c r="AF43" s="578">
        <f t="shared" si="28"/>
        <v>0</v>
      </c>
      <c r="AG43" s="578">
        <f t="shared" si="28"/>
        <v>0</v>
      </c>
      <c r="AH43" s="578">
        <f t="shared" si="28"/>
        <v>0</v>
      </c>
      <c r="AI43" s="578">
        <f t="shared" si="28"/>
        <v>0</v>
      </c>
      <c r="AJ43" s="578">
        <f t="shared" si="28"/>
        <v>0</v>
      </c>
      <c r="AK43" s="578">
        <f t="shared" si="28"/>
        <v>0</v>
      </c>
      <c r="AL43" s="578">
        <f t="shared" si="28"/>
        <v>0</v>
      </c>
      <c r="AM43" s="578">
        <f t="shared" si="28"/>
        <v>0</v>
      </c>
      <c r="AN43" s="578">
        <f t="shared" si="28"/>
        <v>0</v>
      </c>
      <c r="AO43" s="578">
        <f t="shared" si="28"/>
        <v>0</v>
      </c>
      <c r="AP43" s="578">
        <f t="shared" si="28"/>
        <v>0</v>
      </c>
      <c r="AQ43" s="578">
        <f t="shared" si="28"/>
        <v>0</v>
      </c>
      <c r="AR43" s="578">
        <f t="shared" si="28"/>
        <v>0</v>
      </c>
      <c r="AS43" s="578">
        <f t="shared" si="28"/>
        <v>0</v>
      </c>
      <c r="AT43" s="578">
        <f t="shared" si="28"/>
        <v>0</v>
      </c>
      <c r="AU43" s="578">
        <f t="shared" si="28"/>
        <v>0</v>
      </c>
      <c r="AV43" s="578">
        <f t="shared" si="28"/>
        <v>0</v>
      </c>
      <c r="AW43" s="578">
        <f t="shared" si="28"/>
        <v>0</v>
      </c>
      <c r="AX43" s="578">
        <f t="shared" si="28"/>
        <v>0</v>
      </c>
      <c r="AY43" s="578">
        <f t="shared" si="28"/>
        <v>0</v>
      </c>
      <c r="AZ43" s="578">
        <f t="shared" si="28"/>
        <v>0</v>
      </c>
      <c r="BA43" s="578">
        <f t="shared" si="28"/>
        <v>0</v>
      </c>
      <c r="BB43" s="578">
        <f t="shared" si="28"/>
        <v>0</v>
      </c>
      <c r="BC43" s="578">
        <f t="shared" si="28"/>
        <v>0</v>
      </c>
      <c r="BD43" s="578">
        <f t="shared" si="28"/>
        <v>0</v>
      </c>
      <c r="BE43" s="578">
        <f t="shared" si="27"/>
        <v>0</v>
      </c>
    </row>
    <row r="44" spans="2:57" ht="15" customHeight="1" x14ac:dyDescent="0.35">
      <c r="B44" s="61"/>
      <c r="C44" s="62" t="s">
        <v>424</v>
      </c>
      <c r="D44" s="62"/>
      <c r="E44" s="132" t="s">
        <v>85</v>
      </c>
      <c r="F44" s="63" t="s">
        <v>423</v>
      </c>
      <c r="G44" s="579">
        <f>SUM(H44:BE44)</f>
        <v>0</v>
      </c>
      <c r="H44" s="580">
        <f>H40*$D$41+H42*$D$43</f>
        <v>0</v>
      </c>
      <c r="I44" s="580">
        <f t="shared" ref="I44:BE44" si="29">I40*$D$41+I42*$D$43</f>
        <v>0</v>
      </c>
      <c r="J44" s="580">
        <f t="shared" si="29"/>
        <v>0</v>
      </c>
      <c r="K44" s="580">
        <f t="shared" si="29"/>
        <v>0</v>
      </c>
      <c r="L44" s="580">
        <f t="shared" si="29"/>
        <v>0</v>
      </c>
      <c r="M44" s="580">
        <f t="shared" si="29"/>
        <v>0</v>
      </c>
      <c r="N44" s="580">
        <f t="shared" si="29"/>
        <v>0</v>
      </c>
      <c r="O44" s="580">
        <f t="shared" si="29"/>
        <v>0</v>
      </c>
      <c r="P44" s="580">
        <f t="shared" si="29"/>
        <v>0</v>
      </c>
      <c r="Q44" s="580">
        <f t="shared" si="29"/>
        <v>0</v>
      </c>
      <c r="R44" s="580">
        <f t="shared" si="29"/>
        <v>0</v>
      </c>
      <c r="S44" s="580">
        <f t="shared" si="29"/>
        <v>0</v>
      </c>
      <c r="T44" s="580">
        <f t="shared" si="29"/>
        <v>0</v>
      </c>
      <c r="U44" s="580">
        <f t="shared" si="29"/>
        <v>0</v>
      </c>
      <c r="V44" s="580">
        <f t="shared" si="29"/>
        <v>0</v>
      </c>
      <c r="W44" s="580">
        <f t="shared" si="29"/>
        <v>0</v>
      </c>
      <c r="X44" s="580">
        <f t="shared" si="29"/>
        <v>0</v>
      </c>
      <c r="Y44" s="580">
        <f t="shared" si="29"/>
        <v>0</v>
      </c>
      <c r="Z44" s="580">
        <f t="shared" si="29"/>
        <v>0</v>
      </c>
      <c r="AA44" s="580">
        <f t="shared" ref="AA44:BD44" si="30">AA40*$D$41+AA42*$D$43</f>
        <v>0</v>
      </c>
      <c r="AB44" s="580">
        <f t="shared" si="30"/>
        <v>0</v>
      </c>
      <c r="AC44" s="580">
        <f t="shared" si="30"/>
        <v>0</v>
      </c>
      <c r="AD44" s="580">
        <f t="shared" si="30"/>
        <v>0</v>
      </c>
      <c r="AE44" s="580">
        <f t="shared" si="30"/>
        <v>0</v>
      </c>
      <c r="AF44" s="580">
        <f t="shared" si="30"/>
        <v>0</v>
      </c>
      <c r="AG44" s="580">
        <f t="shared" si="30"/>
        <v>0</v>
      </c>
      <c r="AH44" s="580">
        <f t="shared" si="30"/>
        <v>0</v>
      </c>
      <c r="AI44" s="580">
        <f t="shared" si="30"/>
        <v>0</v>
      </c>
      <c r="AJ44" s="580">
        <f t="shared" si="30"/>
        <v>0</v>
      </c>
      <c r="AK44" s="580">
        <f t="shared" si="30"/>
        <v>0</v>
      </c>
      <c r="AL44" s="580">
        <f t="shared" si="30"/>
        <v>0</v>
      </c>
      <c r="AM44" s="580">
        <f t="shared" si="30"/>
        <v>0</v>
      </c>
      <c r="AN44" s="580">
        <f t="shared" si="30"/>
        <v>0</v>
      </c>
      <c r="AO44" s="580">
        <f t="shared" si="30"/>
        <v>0</v>
      </c>
      <c r="AP44" s="580">
        <f t="shared" si="30"/>
        <v>0</v>
      </c>
      <c r="AQ44" s="580">
        <f t="shared" si="30"/>
        <v>0</v>
      </c>
      <c r="AR44" s="580">
        <f t="shared" si="30"/>
        <v>0</v>
      </c>
      <c r="AS44" s="580">
        <f t="shared" si="30"/>
        <v>0</v>
      </c>
      <c r="AT44" s="580">
        <f t="shared" si="30"/>
        <v>0</v>
      </c>
      <c r="AU44" s="580">
        <f t="shared" si="30"/>
        <v>0</v>
      </c>
      <c r="AV44" s="580">
        <f t="shared" si="30"/>
        <v>0</v>
      </c>
      <c r="AW44" s="580">
        <f t="shared" si="30"/>
        <v>0</v>
      </c>
      <c r="AX44" s="580">
        <f t="shared" si="30"/>
        <v>0</v>
      </c>
      <c r="AY44" s="580">
        <f t="shared" si="30"/>
        <v>0</v>
      </c>
      <c r="AZ44" s="580">
        <f t="shared" si="30"/>
        <v>0</v>
      </c>
      <c r="BA44" s="580">
        <f t="shared" si="30"/>
        <v>0</v>
      </c>
      <c r="BB44" s="580">
        <f t="shared" si="30"/>
        <v>0</v>
      </c>
      <c r="BC44" s="580">
        <f t="shared" si="30"/>
        <v>0</v>
      </c>
      <c r="BD44" s="580">
        <f t="shared" si="30"/>
        <v>0</v>
      </c>
      <c r="BE44" s="580">
        <f t="shared" si="29"/>
        <v>0</v>
      </c>
    </row>
    <row r="46" spans="2:57" ht="15" customHeight="1" x14ac:dyDescent="0.45">
      <c r="F46" s="493" t="s">
        <v>726</v>
      </c>
      <c r="G46" s="31">
        <f>RCB!$G$10</f>
        <v>0</v>
      </c>
      <c r="I46" s="3"/>
      <c r="J46" s="3"/>
      <c r="K46" s="137"/>
      <c r="AA46" s="3"/>
      <c r="AN46" s="3"/>
      <c r="AO46" s="137"/>
    </row>
    <row r="47" spans="2:57" ht="15" customHeight="1" x14ac:dyDescent="0.45">
      <c r="F47" s="493" t="s">
        <v>800</v>
      </c>
      <c r="G47" s="31">
        <f>RCB!$H$7</f>
        <v>0</v>
      </c>
      <c r="I47" s="3"/>
      <c r="J47" s="3"/>
      <c r="K47" s="137"/>
      <c r="AA47" s="3"/>
      <c r="AN47" s="3"/>
      <c r="AO47" s="137"/>
    </row>
    <row r="49" spans="8:27" ht="15" customHeight="1" x14ac:dyDescent="0.35">
      <c r="H49" s="64"/>
      <c r="I49" s="64"/>
      <c r="AA49" s="64"/>
    </row>
  </sheetData>
  <conditionalFormatting sqref="G40:G44 G4:G11 G22:G29 G15:G18 G33:G36">
    <cfRule type="expression" dxfId="83" priority="33">
      <formula>G4="ERRO"</formula>
    </cfRule>
  </conditionalFormatting>
  <conditionalFormatting sqref="H9:BE9 H27:BE27">
    <cfRule type="expression" dxfId="82" priority="32">
      <formula>OR(H9&gt;24,H9&lt;0)</formula>
    </cfRule>
  </conditionalFormatting>
  <conditionalFormatting sqref="H10:BE10 H28:BE28">
    <cfRule type="expression" dxfId="81" priority="31">
      <formula>OR(H10&gt;365,H10&lt;0)</formula>
    </cfRule>
  </conditionalFormatting>
  <conditionalFormatting sqref="H13:BE13 H31:BE31">
    <cfRule type="expression" dxfId="80" priority="29">
      <formula>OR(H13&gt;22,H13&lt;0)</formula>
    </cfRule>
  </conditionalFormatting>
  <conditionalFormatting sqref="H14:BE14 H32:BE32">
    <cfRule type="expression" dxfId="79" priority="28">
      <formula>OR(H14&gt;12,H14&lt;0)</formula>
    </cfRule>
  </conditionalFormatting>
  <conditionalFormatting sqref="H11:BE11 H29:BE29">
    <cfRule type="expression" dxfId="78" priority="27">
      <formula>OR(H11&gt;8760,H11&lt;0)</formula>
    </cfRule>
  </conditionalFormatting>
  <conditionalFormatting sqref="H6:BE6 H16:BE16 H24:BE24 H34:BE34">
    <cfRule type="expression" dxfId="77" priority="26">
      <formula>OR(H6&gt;1,H6&lt;0)</formula>
    </cfRule>
  </conditionalFormatting>
  <conditionalFormatting sqref="G12:G14">
    <cfRule type="expression" dxfId="76" priority="6">
      <formula>G12="ERRO"</formula>
    </cfRule>
  </conditionalFormatting>
  <conditionalFormatting sqref="G12:G14">
    <cfRule type="expression" dxfId="75" priority="5">
      <formula>AND(G12&lt;&gt;"",G12&lt;&gt;"ERRO")</formula>
    </cfRule>
  </conditionalFormatting>
  <conditionalFormatting sqref="G30:G32">
    <cfRule type="expression" dxfId="74" priority="4">
      <formula>G30="ERRO"</formula>
    </cfRule>
  </conditionalFormatting>
  <conditionalFormatting sqref="G30:G32">
    <cfRule type="expression" dxfId="73" priority="3">
      <formula>AND(G30&lt;&gt;"",G30&lt;&gt;"ERRO")</formula>
    </cfRule>
  </conditionalFormatting>
  <conditionalFormatting sqref="H12:BE12">
    <cfRule type="expression" dxfId="72" priority="2">
      <formula>OR(H12&gt;24,H12&lt;0)</formula>
    </cfRule>
  </conditionalFormatting>
  <conditionalFormatting sqref="H30:BE30">
    <cfRule type="expression" dxfId="71" priority="1">
      <formula>OR(H30&gt;24,H30&lt;0)</formula>
    </cfRule>
  </conditionalFormatting>
  <pageMargins left="0.59055118110236227" right="0.59055118110236227" top="1.1023622047244095" bottom="0.47244094488188981" header="0.19685039370078741" footer="0.19685039370078741"/>
  <pageSetup paperSize="9" scale="72" fitToWidth="0" orientation="landscape" r:id="rId1"/>
  <headerFooter scaleWithDoc="0" alignWithMargins="0">
    <oddFooter>&amp;L&amp;F / &amp;A&amp;R&amp;P</oddFooter>
  </headerFooter>
  <ignoredErrors>
    <ignoredError sqref="BE1:XFD2 A8:F8 BF7:XFD7 BE48:XFD48 H46:H47 BE46:XFD47 A48:F48 A46:D47 BE49:XFD1048576 A5:F5 BE19:XFD20 A4:G4 BF4:XFD6 BF8:XFD10 BF25:XFD25 H22:H23 BF22:XFD24 BF29:XFD29 H26 BF26:XFD28 BE37:XFD38 BF30:XFD32 A26:F26 A24:A25 C24:F25 A28:F28 A27 C27:F27 A35:F40 A29 C29:F29 A30:A34 C30:F34 A13:F15 A12 C12:F12 A17:F23 A16 C16:F16 A9:A11 C9:F11 A6:A7 C6:F7 A42:F42 A41:B41 D41:F41 A44:F45 A43:B43 D43:F43 H37:Z38 H25 H11 A49:Z1048576 L46:Z47 H48:Z48 H7 A1:Z2 BF3:XFD3 A3:I3 BF21:XFD21 BE40:XFD45 BF39:XFD39 H40:Z45 H19:Z20 BF33:XFD36 H33:H36 BF11:XFD18 H15:H18" unlockedFormula="1"/>
    <ignoredError sqref="G7:G10 G25:G28 G15 G33 G17:G22 G35:G48 H29" formula="1" unlockedFormula="1"/>
    <ignoredError sqref="G16 G34 I29:BE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4" id="{D9C8D3B1-8BAE-4AB9-9140-577FF0FEFA53}">
            <xm:f>AND(G46&lt;=Projeto!$K$55,G46&gt;0)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5" id="{61F97DD9-230F-4B17-B1D6-3DF875371702}">
            <xm:f>OR(G46&gt;Projeto!$K$55,G46&lt;0)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G46:G47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Apoio!$CQ$4:$CQ$100</xm:f>
          </x14:formula1>
          <xm:sqref>H9:BE9</xm:sqref>
        </x14:dataValidation>
        <x14:dataValidation type="list" allowBlank="1" showInputMessage="1" showErrorMessage="1">
          <x14:formula1>
            <xm:f>Apoio!$CQ$4:$CQ$16</xm:f>
          </x14:formula1>
          <xm:sqref>H12:BE12</xm:sqref>
        </x14:dataValidation>
        <x14:dataValidation type="list" allowBlank="1" showInputMessage="1" showErrorMessage="1">
          <x14:formula1>
            <xm:f>Apoio!$CS$4:$CS$26</xm:f>
          </x14:formula1>
          <xm:sqref>H13:BE13</xm:sqref>
        </x14:dataValidation>
        <x14:dataValidation type="list" allowBlank="1" showInputMessage="1" showErrorMessage="1">
          <x14:formula1>
            <xm:f>Apoio!$CS$4:$CS$16</xm:f>
          </x14:formula1>
          <xm:sqref>H14:BE14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7">
    <tabColor theme="8" tint="0.39997558519241921"/>
    <pageSetUpPr fitToPage="1"/>
  </sheetPr>
  <dimension ref="B2:O119"/>
  <sheetViews>
    <sheetView zoomScaleNormal="100" workbookViewId="0">
      <selection activeCell="D6" sqref="D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415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313" t="s">
        <v>408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ref="F25:F36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ref="F37:F54" si="2">IF(ISERR(SMALL(G37:L37,1)),0,SMALL(G37:L37,1))</f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2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2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2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2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2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2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si="3"/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3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ref="F72:F74" si="4">IF(ISERR(SMALL(G72:L72,1)),0,SMALL(G72:L72,1))</f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si="4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4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5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5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5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si="5"/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si="5"/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5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5" si="6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6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6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5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7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7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7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7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7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68" priority="15">
      <formula>AND(G6=$F6,$F6&gt;0)</formula>
    </cfRule>
  </conditionalFormatting>
  <conditionalFormatting sqref="C6:C55 C66:C75 C87:D96 C107:D111">
    <cfRule type="expression" dxfId="67" priority="14">
      <formula>AND(COUNT($G6:$L6)&lt;&gt;0,COUNT($G6:$L6)&lt;3)</formula>
    </cfRule>
  </conditionalFormatting>
  <conditionalFormatting sqref="F6:L55 F66:L75 F87:L96 F107:L111">
    <cfRule type="cellIs" dxfId="66" priority="1" operator="lessThan">
      <formula>0</formula>
    </cfRule>
  </conditionalFormatting>
  <dataValidations disablePrompts="1" count="2">
    <dataValidation type="whole" operator="greaterThanOrEqual" allowBlank="1" showInputMessage="1" showErrorMessage="1" errorTitle="Atenção!" error="Inserir apenas números" sqref="G58:L58 G114:L114 G99:L99 G78:L78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theme="8" tint="0.39997558519241921"/>
    <pageSetUpPr fitToPage="1"/>
  </sheetPr>
  <dimension ref="B2:R103"/>
  <sheetViews>
    <sheetView zoomScaleNormal="100" workbookViewId="0">
      <selection activeCell="C7" sqref="C7"/>
    </sheetView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415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AQUECIMENTO SOLAR DE ÁGUA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IF(SolarOrç!C6="","",SolarOrç!C6)</f>
        <v/>
      </c>
      <c r="D6" s="252" t="str">
        <f>IF(SolarOrç!D6="","",SolarOrç!D6)</f>
        <v/>
      </c>
      <c r="E6" s="253" t="str">
        <f>IF(SolarOrç!E6="","",SolarOrç!E6)</f>
        <v/>
      </c>
      <c r="F6" s="254">
        <f>IF(SolarOrç!F6="","",SolarOrç!F6)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55" si="0">B6</f>
        <v>1</v>
      </c>
      <c r="M6" s="462" t="str">
        <f t="shared" ref="M6:M55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IF(SolarOrç!C7="","",SolarOrç!C7)</f>
        <v/>
      </c>
      <c r="D7" s="252" t="str">
        <f>IF(SolarOrç!D7="","",SolarOrç!D7)</f>
        <v/>
      </c>
      <c r="E7" s="253" t="str">
        <f>IF(SolarOrç!E7="","",SolarOrç!E7)</f>
        <v/>
      </c>
      <c r="F7" s="254">
        <f>IF(SolarOrç!F7="","",SolarOrç!F7)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IF(SolarOrç!C8="","",SolarOrç!C8)</f>
        <v/>
      </c>
      <c r="D8" s="252" t="str">
        <f>IF(SolarOrç!D8="","",SolarOrç!D8)</f>
        <v/>
      </c>
      <c r="E8" s="253" t="str">
        <f>IF(SolarOrç!E8="","",SolarOrç!E8)</f>
        <v/>
      </c>
      <c r="F8" s="254">
        <f>IF(SolarOrç!F8="","",SolarOrç!F8)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4">
        <v>4</v>
      </c>
      <c r="C9" s="250" t="str">
        <f>IF(SolarOrç!C9="","",SolarOrç!C9)</f>
        <v/>
      </c>
      <c r="D9" s="252" t="str">
        <f>IF(SolarOrç!D9="","",SolarOrç!D9)</f>
        <v/>
      </c>
      <c r="E9" s="253" t="str">
        <f>IF(SolarOrç!E9="","",SolarOrç!E9)</f>
        <v/>
      </c>
      <c r="F9" s="254">
        <f>IF(SolarOrç!F9="","",SolarOrç!F9)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IF(SolarOrç!C10="","",SolarOrç!C10)</f>
        <v/>
      </c>
      <c r="D10" s="252" t="str">
        <f>IF(SolarOrç!D10="","",SolarOrç!D10)</f>
        <v/>
      </c>
      <c r="E10" s="253" t="str">
        <f>IF(SolarOrç!E10="","",SolarOrç!E10)</f>
        <v/>
      </c>
      <c r="F10" s="254">
        <f>IF(SolarOrç!F10="","",SolarOrç!F10)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1">
        <v>6</v>
      </c>
      <c r="C11" s="250" t="str">
        <f>IF(SolarOrç!C11="","",SolarOrç!C11)</f>
        <v/>
      </c>
      <c r="D11" s="252" t="str">
        <f>IF(SolarOrç!D11="","",SolarOrç!D11)</f>
        <v/>
      </c>
      <c r="E11" s="253" t="str">
        <f>IF(SolarOrç!E11="","",SolarOrç!E11)</f>
        <v/>
      </c>
      <c r="F11" s="254">
        <f>IF(SolarOrç!F11="","",SolarOrç!F11)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4">
        <v>7</v>
      </c>
      <c r="C12" s="250" t="str">
        <f>IF(SolarOrç!C12="","",SolarOrç!C12)</f>
        <v/>
      </c>
      <c r="D12" s="252" t="str">
        <f>IF(SolarOrç!D12="","",SolarOrç!D12)</f>
        <v/>
      </c>
      <c r="E12" s="253" t="str">
        <f>IF(SolarOrç!E12="","",SolarOrç!E12)</f>
        <v/>
      </c>
      <c r="F12" s="254">
        <f>IF(SolarOrç!F12="","",SolarOrç!F12)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1">
        <v>8</v>
      </c>
      <c r="C13" s="250" t="str">
        <f>IF(SolarOrç!C13="","",SolarOrç!C13)</f>
        <v/>
      </c>
      <c r="D13" s="252" t="str">
        <f>IF(SolarOrç!D13="","",SolarOrç!D13)</f>
        <v/>
      </c>
      <c r="E13" s="253" t="str">
        <f>IF(SolarOrç!E13="","",SolarOrç!E13)</f>
        <v/>
      </c>
      <c r="F13" s="254">
        <f>IF(SolarOrç!F13="","",SolarOrç!F13)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4">
        <v>9</v>
      </c>
      <c r="C14" s="250" t="str">
        <f>IF(SolarOrç!C14="","",SolarOrç!C14)</f>
        <v/>
      </c>
      <c r="D14" s="252" t="str">
        <f>IF(SolarOrç!D14="","",SolarOrç!D14)</f>
        <v/>
      </c>
      <c r="E14" s="253" t="str">
        <f>IF(SolarOrç!E14="","",SolarOrç!E14)</f>
        <v/>
      </c>
      <c r="F14" s="254">
        <f>IF(SolarOrç!F14="","",SolarOrç!F14)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1">
        <v>10</v>
      </c>
      <c r="C15" s="250" t="str">
        <f>IF(SolarOrç!C15="","",SolarOrç!C15)</f>
        <v/>
      </c>
      <c r="D15" s="252" t="str">
        <f>IF(SolarOrç!D15="","",SolarOrç!D15)</f>
        <v/>
      </c>
      <c r="E15" s="253" t="str">
        <f>IF(SolarOrç!E15="","",SolarOrç!E15)</f>
        <v/>
      </c>
      <c r="F15" s="254">
        <f>IF(SolarOrç!F15="","",SolarOrç!F15)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IF(SolarOrç!C16="","",SolarOrç!C16)</f>
        <v/>
      </c>
      <c r="D16" s="252" t="str">
        <f>IF(SolarOrç!D16="","",SolarOrç!D16)</f>
        <v/>
      </c>
      <c r="E16" s="253" t="str">
        <f>IF(SolarOrç!E16="","",SolarOrç!E16)</f>
        <v/>
      </c>
      <c r="F16" s="254">
        <f>IF(SolarOrç!F16="","",SolarOrç!F16)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4">
        <v>12</v>
      </c>
      <c r="C17" s="250" t="str">
        <f>IF(SolarOrç!C17="","",SolarOrç!C17)</f>
        <v/>
      </c>
      <c r="D17" s="252" t="str">
        <f>IF(SolarOrç!D17="","",SolarOrç!D17)</f>
        <v/>
      </c>
      <c r="E17" s="253" t="str">
        <f>IF(SolarOrç!E17="","",SolarOrç!E17)</f>
        <v/>
      </c>
      <c r="F17" s="254">
        <f>IF(SolarOrç!F17="","",SolarOrç!F17)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IF(SolarOrç!C18="","",SolarOrç!C18)</f>
        <v/>
      </c>
      <c r="D18" s="252" t="str">
        <f>IF(SolarOrç!D18="","",SolarOrç!D18)</f>
        <v/>
      </c>
      <c r="E18" s="253" t="str">
        <f>IF(SolarOrç!E18="","",SolarOrç!E18)</f>
        <v/>
      </c>
      <c r="F18" s="254">
        <f>IF(SolarOrç!F18="","",SolarOrç!F18)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IF(SolarOrç!C19="","",SolarOrç!C19)</f>
        <v/>
      </c>
      <c r="D19" s="252" t="str">
        <f>IF(SolarOrç!D19="","",SolarOrç!D19)</f>
        <v/>
      </c>
      <c r="E19" s="253" t="str">
        <f>IF(SolarOrç!E19="","",SolarOrç!E19)</f>
        <v/>
      </c>
      <c r="F19" s="254">
        <f>IF(SolarOrç!F19="","",SolarOrç!F19)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IF(SolarOrç!C20="","",SolarOrç!C20)</f>
        <v/>
      </c>
      <c r="D20" s="252" t="str">
        <f>IF(SolarOrç!D20="","",SolarOrç!D20)</f>
        <v/>
      </c>
      <c r="E20" s="253" t="str">
        <f>IF(SolarOrç!E20="","",SolarOrç!E20)</f>
        <v/>
      </c>
      <c r="F20" s="254">
        <f>IF(SolarOrç!F20="","",SolarOrç!F20)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1">
        <v>16</v>
      </c>
      <c r="C21" s="250" t="str">
        <f>IF(SolarOrç!C21="","",SolarOrç!C21)</f>
        <v/>
      </c>
      <c r="D21" s="252" t="str">
        <f>IF(SolarOrç!D21="","",SolarOrç!D21)</f>
        <v/>
      </c>
      <c r="E21" s="253" t="str">
        <f>IF(SolarOrç!E21="","",SolarOrç!E21)</f>
        <v/>
      </c>
      <c r="F21" s="254">
        <f>IF(SolarOrç!F21="","",SolarOrç!F21)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4">
        <v>17</v>
      </c>
      <c r="C22" s="250" t="str">
        <f>IF(SolarOrç!C22="","",SolarOrç!C22)</f>
        <v/>
      </c>
      <c r="D22" s="252" t="str">
        <f>IF(SolarOrç!D22="","",SolarOrç!D22)</f>
        <v/>
      </c>
      <c r="E22" s="253" t="str">
        <f>IF(SolarOrç!E22="","",SolarOrç!E22)</f>
        <v/>
      </c>
      <c r="F22" s="254">
        <f>IF(SolarOrç!F22="","",SolarOrç!F22)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1">
        <v>18</v>
      </c>
      <c r="C23" s="250" t="str">
        <f>IF(SolarOrç!C23="","",SolarOrç!C23)</f>
        <v/>
      </c>
      <c r="D23" s="252" t="str">
        <f>IF(SolarOrç!D23="","",SolarOrç!D23)</f>
        <v/>
      </c>
      <c r="E23" s="253" t="str">
        <f>IF(SolarOrç!E23="","",SolarOrç!E23)</f>
        <v/>
      </c>
      <c r="F23" s="254">
        <f>IF(SolarOrç!F23="","",SolarOrç!F23)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4">
        <v>19</v>
      </c>
      <c r="C24" s="250" t="str">
        <f>IF(SolarOrç!C24="","",SolarOrç!C24)</f>
        <v/>
      </c>
      <c r="D24" s="252" t="str">
        <f>IF(SolarOrç!D24="","",SolarOrç!D24)</f>
        <v/>
      </c>
      <c r="E24" s="253" t="str">
        <f>IF(SolarOrç!E24="","",SolarOrç!E24)</f>
        <v/>
      </c>
      <c r="F24" s="254">
        <f>IF(SolarOrç!F24="","",SolarOrç!F24)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1">
        <v>20</v>
      </c>
      <c r="C25" s="250" t="str">
        <f>IF(SolarOrç!C25="","",SolarOrç!C25)</f>
        <v/>
      </c>
      <c r="D25" s="252" t="str">
        <f>IF(SolarOrç!D25="","",SolarOrç!D25)</f>
        <v/>
      </c>
      <c r="E25" s="253" t="str">
        <f>IF(SolarOrç!E25="","",SolarOrç!E25)</f>
        <v/>
      </c>
      <c r="F25" s="254">
        <f>IF(SolarOrç!F25="","",SolarOrç!F25)</f>
        <v>0</v>
      </c>
      <c r="G25" s="19">
        <f t="shared" ref="G25:G36" si="5">J25-H25-I25</f>
        <v>0</v>
      </c>
      <c r="H25" s="18"/>
      <c r="I25" s="18"/>
      <c r="J25" s="19">
        <f t="shared" ref="J25:J36" si="6">IF(ISERR(E25*F25),0,E25*F25)</f>
        <v>0</v>
      </c>
      <c r="L25" s="21">
        <f t="shared" ref="L25:L36" si="7">B25</f>
        <v>20</v>
      </c>
      <c r="M25" s="462" t="str">
        <f t="shared" ref="M25:M36" si="8">IF(OR(C25=0,C25=""),"",C25)</f>
        <v/>
      </c>
      <c r="N25" s="249" t="str">
        <f t="shared" ref="N25:N36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IF(SolarOrç!C26="","",SolarOrç!C26)</f>
        <v/>
      </c>
      <c r="D26" s="252" t="str">
        <f>IF(SolarOrç!D26="","",SolarOrç!D26)</f>
        <v/>
      </c>
      <c r="E26" s="253" t="str">
        <f>IF(SolarOrç!E26="","",SolarOrç!E26)</f>
        <v/>
      </c>
      <c r="F26" s="254">
        <f>IF(SolarOrç!F26="","",SolarOrç!F26)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49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4">
        <v>22</v>
      </c>
      <c r="C27" s="250" t="str">
        <f>IF(SolarOrç!C27="","",SolarOrç!C27)</f>
        <v/>
      </c>
      <c r="D27" s="252" t="str">
        <f>IF(SolarOrç!D27="","",SolarOrç!D27)</f>
        <v/>
      </c>
      <c r="E27" s="253" t="str">
        <f>IF(SolarOrç!E27="","",SolarOrç!E27)</f>
        <v/>
      </c>
      <c r="F27" s="254">
        <f>IF(SolarOrç!F27="","",SolarOrç!F27)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49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IF(SolarOrç!C28="","",SolarOrç!C28)</f>
        <v/>
      </c>
      <c r="D28" s="252" t="str">
        <f>IF(SolarOrç!D28="","",SolarOrç!D28)</f>
        <v/>
      </c>
      <c r="E28" s="253" t="str">
        <f>IF(SolarOrç!E28="","",SolarOrç!E28)</f>
        <v/>
      </c>
      <c r="F28" s="254">
        <f>IF(SolarOrç!F28="","",SolarOrç!F28)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49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4">
        <v>24</v>
      </c>
      <c r="C29" s="250" t="str">
        <f>IF(SolarOrç!C29="","",SolarOrç!C29)</f>
        <v/>
      </c>
      <c r="D29" s="252" t="str">
        <f>IF(SolarOrç!D29="","",SolarOrç!D29)</f>
        <v/>
      </c>
      <c r="E29" s="253" t="str">
        <f>IF(SolarOrç!E29="","",SolarOrç!E29)</f>
        <v/>
      </c>
      <c r="F29" s="254">
        <f>IF(SolarOrç!F29="","",SolarOrç!F29)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49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IF(SolarOrç!C30="","",SolarOrç!C30)</f>
        <v/>
      </c>
      <c r="D30" s="252" t="str">
        <f>IF(SolarOrç!D30="","",SolarOrç!D30)</f>
        <v/>
      </c>
      <c r="E30" s="253" t="str">
        <f>IF(SolarOrç!E30="","",SolarOrç!E30)</f>
        <v/>
      </c>
      <c r="F30" s="254">
        <f>IF(SolarOrç!F30="","",SolarOrç!F30)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49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1">
        <v>26</v>
      </c>
      <c r="C31" s="250" t="str">
        <f>IF(SolarOrç!C31="","",SolarOrç!C31)</f>
        <v/>
      </c>
      <c r="D31" s="252" t="str">
        <f>IF(SolarOrç!D31="","",SolarOrç!D31)</f>
        <v/>
      </c>
      <c r="E31" s="253" t="str">
        <f>IF(SolarOrç!E31="","",SolarOrç!E31)</f>
        <v/>
      </c>
      <c r="F31" s="254">
        <f>IF(SolarOrç!F31="","",SolarOrç!F31)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49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4">
        <v>27</v>
      </c>
      <c r="C32" s="250" t="str">
        <f>IF(SolarOrç!C32="","",SolarOrç!C32)</f>
        <v/>
      </c>
      <c r="D32" s="252" t="str">
        <f>IF(SolarOrç!D32="","",SolarOrç!D32)</f>
        <v/>
      </c>
      <c r="E32" s="253" t="str">
        <f>IF(SolarOrç!E32="","",SolarOrç!E32)</f>
        <v/>
      </c>
      <c r="F32" s="254">
        <f>IF(SolarOrç!F32="","",SolarOrç!F32)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49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1">
        <v>28</v>
      </c>
      <c r="C33" s="250" t="str">
        <f>IF(SolarOrç!C33="","",SolarOrç!C33)</f>
        <v/>
      </c>
      <c r="D33" s="252" t="str">
        <f>IF(SolarOrç!D33="","",SolarOrç!D33)</f>
        <v/>
      </c>
      <c r="E33" s="253" t="str">
        <f>IF(SolarOrç!E33="","",SolarOrç!E33)</f>
        <v/>
      </c>
      <c r="F33" s="254">
        <f>IF(SolarOrç!F33="","",SolarOrç!F33)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49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4">
        <v>29</v>
      </c>
      <c r="C34" s="250" t="str">
        <f>IF(SolarOrç!C34="","",SolarOrç!C34)</f>
        <v/>
      </c>
      <c r="D34" s="252" t="str">
        <f>IF(SolarOrç!D34="","",SolarOrç!D34)</f>
        <v/>
      </c>
      <c r="E34" s="253" t="str">
        <f>IF(SolarOrç!E34="","",SolarOrç!E34)</f>
        <v/>
      </c>
      <c r="F34" s="254">
        <f>IF(SolarOrç!F34="","",SolarOrç!F34)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49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1">
        <v>30</v>
      </c>
      <c r="C35" s="250" t="str">
        <f>IF(SolarOrç!C35="","",SolarOrç!C35)</f>
        <v/>
      </c>
      <c r="D35" s="252" t="str">
        <f>IF(SolarOrç!D35="","",SolarOrç!D35)</f>
        <v/>
      </c>
      <c r="E35" s="253" t="str">
        <f>IF(SolarOrç!E35="","",SolarOrç!E35)</f>
        <v/>
      </c>
      <c r="F35" s="254">
        <f>IF(SolarOrç!F35="","",SolarOrç!F35)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49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IF(SolarOrç!C36="","",SolarOrç!C36)</f>
        <v/>
      </c>
      <c r="D36" s="252" t="str">
        <f>IF(SolarOrç!D36="","",SolarOrç!D36)</f>
        <v/>
      </c>
      <c r="E36" s="253" t="str">
        <f>IF(SolarOrç!E36="","",SolarOrç!E36)</f>
        <v/>
      </c>
      <c r="F36" s="254">
        <f>IF(SolarOrç!F36="","",SolarOrç!F36)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49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IF(SolarOrç!C37="","",SolarOrç!C37)</f>
        <v/>
      </c>
      <c r="D37" s="252" t="str">
        <f>IF(SolarOrç!D37="","",SolarOrç!D37)</f>
        <v/>
      </c>
      <c r="E37" s="253" t="str">
        <f>IF(SolarOrç!E37="","",SolarOrç!E37)</f>
        <v/>
      </c>
      <c r="F37" s="254">
        <f>IF(SolarOrç!F37="","",SolarOrç!F37)</f>
        <v>0</v>
      </c>
      <c r="G37" s="19">
        <f t="shared" ref="G37:G54" si="10">J37-H37-I37</f>
        <v>0</v>
      </c>
      <c r="H37" s="18"/>
      <c r="I37" s="18"/>
      <c r="J37" s="19">
        <f t="shared" ref="J37:J54" si="11">IF(ISERR(E37*F37),0,E37*F37)</f>
        <v>0</v>
      </c>
      <c r="L37" s="21">
        <f t="shared" ref="L37:L54" si="12">B37</f>
        <v>32</v>
      </c>
      <c r="M37" s="462" t="str">
        <f t="shared" ref="M37:M54" si="13">IF(OR(C37=0,C37=""),"",C37)</f>
        <v/>
      </c>
      <c r="N37" s="249" t="str">
        <f t="shared" ref="N37:N54" si="14">IF(J37=0,"",D37)</f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IF(SolarOrç!C38="","",SolarOrç!C38)</f>
        <v/>
      </c>
      <c r="D38" s="252" t="str">
        <f>IF(SolarOrç!D38="","",SolarOrç!D38)</f>
        <v/>
      </c>
      <c r="E38" s="253" t="str">
        <f>IF(SolarOrç!E38="","",SolarOrç!E38)</f>
        <v/>
      </c>
      <c r="F38" s="254">
        <f>IF(SolarOrç!F38="","",SolarOrç!F38)</f>
        <v>0</v>
      </c>
      <c r="G38" s="19">
        <f t="shared" si="10"/>
        <v>0</v>
      </c>
      <c r="H38" s="18"/>
      <c r="I38" s="18"/>
      <c r="J38" s="19">
        <f t="shared" si="11"/>
        <v>0</v>
      </c>
      <c r="L38" s="21">
        <f t="shared" si="12"/>
        <v>33</v>
      </c>
      <c r="M38" s="462" t="str">
        <f t="shared" si="13"/>
        <v/>
      </c>
      <c r="N38" s="249" t="str">
        <f t="shared" si="1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4">
        <v>34</v>
      </c>
      <c r="C39" s="250" t="str">
        <f>IF(SolarOrç!C39="","",SolarOrç!C39)</f>
        <v/>
      </c>
      <c r="D39" s="252" t="str">
        <f>IF(SolarOrç!D39="","",SolarOrç!D39)</f>
        <v/>
      </c>
      <c r="E39" s="253" t="str">
        <f>IF(SolarOrç!E39="","",SolarOrç!E39)</f>
        <v/>
      </c>
      <c r="F39" s="254">
        <f>IF(SolarOrç!F39="","",SolarOrç!F39)</f>
        <v>0</v>
      </c>
      <c r="G39" s="19">
        <f t="shared" si="10"/>
        <v>0</v>
      </c>
      <c r="H39" s="18"/>
      <c r="I39" s="18"/>
      <c r="J39" s="19">
        <f t="shared" si="11"/>
        <v>0</v>
      </c>
      <c r="L39" s="21">
        <f t="shared" si="12"/>
        <v>34</v>
      </c>
      <c r="M39" s="462" t="str">
        <f t="shared" si="13"/>
        <v/>
      </c>
      <c r="N39" s="249" t="str">
        <f t="shared" si="1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IF(SolarOrç!C40="","",SolarOrç!C40)</f>
        <v/>
      </c>
      <c r="D40" s="252" t="str">
        <f>IF(SolarOrç!D40="","",SolarOrç!D40)</f>
        <v/>
      </c>
      <c r="E40" s="253" t="str">
        <f>IF(SolarOrç!E40="","",SolarOrç!E40)</f>
        <v/>
      </c>
      <c r="F40" s="254">
        <f>IF(SolarOrç!F40="","",SolarOrç!F40)</f>
        <v>0</v>
      </c>
      <c r="G40" s="19">
        <f t="shared" si="10"/>
        <v>0</v>
      </c>
      <c r="H40" s="18"/>
      <c r="I40" s="18"/>
      <c r="J40" s="19">
        <f t="shared" si="11"/>
        <v>0</v>
      </c>
      <c r="L40" s="21">
        <f t="shared" si="12"/>
        <v>35</v>
      </c>
      <c r="M40" s="462" t="str">
        <f t="shared" si="13"/>
        <v/>
      </c>
      <c r="N40" s="249" t="str">
        <f t="shared" si="1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1">
        <v>36</v>
      </c>
      <c r="C41" s="250" t="str">
        <f>IF(SolarOrç!C41="","",SolarOrç!C41)</f>
        <v/>
      </c>
      <c r="D41" s="252" t="str">
        <f>IF(SolarOrç!D41="","",SolarOrç!D41)</f>
        <v/>
      </c>
      <c r="E41" s="253" t="str">
        <f>IF(SolarOrç!E41="","",SolarOrç!E41)</f>
        <v/>
      </c>
      <c r="F41" s="254">
        <f>IF(SolarOrç!F41="","",SolarOrç!F41)</f>
        <v>0</v>
      </c>
      <c r="G41" s="19">
        <f t="shared" si="10"/>
        <v>0</v>
      </c>
      <c r="H41" s="18"/>
      <c r="I41" s="18"/>
      <c r="J41" s="19">
        <f t="shared" si="11"/>
        <v>0</v>
      </c>
      <c r="L41" s="21">
        <f t="shared" si="12"/>
        <v>36</v>
      </c>
      <c r="M41" s="462" t="str">
        <f t="shared" si="13"/>
        <v/>
      </c>
      <c r="N41" s="249" t="str">
        <f t="shared" si="1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4">
        <v>37</v>
      </c>
      <c r="C42" s="250" t="str">
        <f>IF(SolarOrç!C42="","",SolarOrç!C42)</f>
        <v/>
      </c>
      <c r="D42" s="252" t="str">
        <f>IF(SolarOrç!D42="","",SolarOrç!D42)</f>
        <v/>
      </c>
      <c r="E42" s="253" t="str">
        <f>IF(SolarOrç!E42="","",SolarOrç!E42)</f>
        <v/>
      </c>
      <c r="F42" s="254">
        <f>IF(SolarOrç!F42="","",SolarOrç!F42)</f>
        <v>0</v>
      </c>
      <c r="G42" s="19">
        <f t="shared" si="10"/>
        <v>0</v>
      </c>
      <c r="H42" s="18"/>
      <c r="I42" s="18"/>
      <c r="J42" s="19">
        <f t="shared" si="11"/>
        <v>0</v>
      </c>
      <c r="L42" s="21">
        <f t="shared" si="12"/>
        <v>37</v>
      </c>
      <c r="M42" s="462" t="str">
        <f t="shared" si="13"/>
        <v/>
      </c>
      <c r="N42" s="249" t="str">
        <f t="shared" si="1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1">
        <v>38</v>
      </c>
      <c r="C43" s="250" t="str">
        <f>IF(SolarOrç!C43="","",SolarOrç!C43)</f>
        <v/>
      </c>
      <c r="D43" s="252" t="str">
        <f>IF(SolarOrç!D43="","",SolarOrç!D43)</f>
        <v/>
      </c>
      <c r="E43" s="253" t="str">
        <f>IF(SolarOrç!E43="","",SolarOrç!E43)</f>
        <v/>
      </c>
      <c r="F43" s="254">
        <f>IF(SolarOrç!F43="","",SolarOrç!F43)</f>
        <v>0</v>
      </c>
      <c r="G43" s="19">
        <f t="shared" si="10"/>
        <v>0</v>
      </c>
      <c r="H43" s="18"/>
      <c r="I43" s="18"/>
      <c r="J43" s="19">
        <f t="shared" si="11"/>
        <v>0</v>
      </c>
      <c r="L43" s="21">
        <f t="shared" si="12"/>
        <v>38</v>
      </c>
      <c r="M43" s="462" t="str">
        <f t="shared" si="13"/>
        <v/>
      </c>
      <c r="N43" s="249" t="str">
        <f t="shared" si="1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4">
        <v>39</v>
      </c>
      <c r="C44" s="250" t="str">
        <f>IF(SolarOrç!C44="","",SolarOrç!C44)</f>
        <v/>
      </c>
      <c r="D44" s="252" t="str">
        <f>IF(SolarOrç!D44="","",SolarOrç!D44)</f>
        <v/>
      </c>
      <c r="E44" s="253" t="str">
        <f>IF(SolarOrç!E44="","",SolarOrç!E44)</f>
        <v/>
      </c>
      <c r="F44" s="254">
        <f>IF(SolarOrç!F44="","",SolarOrç!F44)</f>
        <v>0</v>
      </c>
      <c r="G44" s="19">
        <f t="shared" si="10"/>
        <v>0</v>
      </c>
      <c r="H44" s="18"/>
      <c r="I44" s="18"/>
      <c r="J44" s="19">
        <f t="shared" si="11"/>
        <v>0</v>
      </c>
      <c r="L44" s="21">
        <f t="shared" si="12"/>
        <v>39</v>
      </c>
      <c r="M44" s="462" t="str">
        <f t="shared" si="13"/>
        <v/>
      </c>
      <c r="N44" s="249" t="str">
        <f t="shared" si="1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1">
        <v>40</v>
      </c>
      <c r="C45" s="250" t="str">
        <f>IF(SolarOrç!C45="","",SolarOrç!C45)</f>
        <v/>
      </c>
      <c r="D45" s="252" t="str">
        <f>IF(SolarOrç!D45="","",SolarOrç!D45)</f>
        <v/>
      </c>
      <c r="E45" s="253" t="str">
        <f>IF(SolarOrç!E45="","",SolarOrç!E45)</f>
        <v/>
      </c>
      <c r="F45" s="254">
        <f>IF(SolarOrç!F45="","",SolarOrç!F45)</f>
        <v>0</v>
      </c>
      <c r="G45" s="19">
        <f t="shared" si="10"/>
        <v>0</v>
      </c>
      <c r="H45" s="18"/>
      <c r="I45" s="18"/>
      <c r="J45" s="19">
        <f t="shared" si="11"/>
        <v>0</v>
      </c>
      <c r="L45" s="21">
        <f t="shared" si="12"/>
        <v>40</v>
      </c>
      <c r="M45" s="462" t="str">
        <f t="shared" si="13"/>
        <v/>
      </c>
      <c r="N45" s="249" t="str">
        <f t="shared" si="1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IF(SolarOrç!C46="","",SolarOrç!C46)</f>
        <v/>
      </c>
      <c r="D46" s="252" t="str">
        <f>IF(SolarOrç!D46="","",SolarOrç!D46)</f>
        <v/>
      </c>
      <c r="E46" s="253" t="str">
        <f>IF(SolarOrç!E46="","",SolarOrç!E46)</f>
        <v/>
      </c>
      <c r="F46" s="254">
        <f>IF(SolarOrç!F46="","",SolarOrç!F46)</f>
        <v>0</v>
      </c>
      <c r="G46" s="19">
        <f t="shared" si="10"/>
        <v>0</v>
      </c>
      <c r="H46" s="18"/>
      <c r="I46" s="18"/>
      <c r="J46" s="19">
        <f t="shared" si="11"/>
        <v>0</v>
      </c>
      <c r="L46" s="21">
        <f t="shared" si="12"/>
        <v>41</v>
      </c>
      <c r="M46" s="462" t="str">
        <f t="shared" si="13"/>
        <v/>
      </c>
      <c r="N46" s="249" t="str">
        <f t="shared" si="1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4">
        <v>42</v>
      </c>
      <c r="C47" s="250" t="str">
        <f>IF(SolarOrç!C47="","",SolarOrç!C47)</f>
        <v/>
      </c>
      <c r="D47" s="252" t="str">
        <f>IF(SolarOrç!D47="","",SolarOrç!D47)</f>
        <v/>
      </c>
      <c r="E47" s="253" t="str">
        <f>IF(SolarOrç!E47="","",SolarOrç!E47)</f>
        <v/>
      </c>
      <c r="F47" s="254">
        <f>IF(SolarOrç!F47="","",SolarOrç!F47)</f>
        <v>0</v>
      </c>
      <c r="G47" s="19">
        <f t="shared" si="10"/>
        <v>0</v>
      </c>
      <c r="H47" s="18"/>
      <c r="I47" s="18"/>
      <c r="J47" s="19">
        <f t="shared" si="11"/>
        <v>0</v>
      </c>
      <c r="L47" s="21">
        <f t="shared" si="12"/>
        <v>42</v>
      </c>
      <c r="M47" s="462" t="str">
        <f t="shared" si="13"/>
        <v/>
      </c>
      <c r="N47" s="249" t="str">
        <f t="shared" si="1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IF(SolarOrç!C48="","",SolarOrç!C48)</f>
        <v/>
      </c>
      <c r="D48" s="252" t="str">
        <f>IF(SolarOrç!D48="","",SolarOrç!D48)</f>
        <v/>
      </c>
      <c r="E48" s="253" t="str">
        <f>IF(SolarOrç!E48="","",SolarOrç!E48)</f>
        <v/>
      </c>
      <c r="F48" s="254">
        <f>IF(SolarOrç!F48="","",SolarOrç!F48)</f>
        <v>0</v>
      </c>
      <c r="G48" s="19">
        <f t="shared" si="10"/>
        <v>0</v>
      </c>
      <c r="H48" s="18"/>
      <c r="I48" s="18"/>
      <c r="J48" s="19">
        <f t="shared" si="11"/>
        <v>0</v>
      </c>
      <c r="L48" s="21">
        <f t="shared" si="12"/>
        <v>43</v>
      </c>
      <c r="M48" s="462" t="str">
        <f t="shared" si="13"/>
        <v/>
      </c>
      <c r="N48" s="249" t="str">
        <f t="shared" si="1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IF(SolarOrç!C49="","",SolarOrç!C49)</f>
        <v/>
      </c>
      <c r="D49" s="252" t="str">
        <f>IF(SolarOrç!D49="","",SolarOrç!D49)</f>
        <v/>
      </c>
      <c r="E49" s="253" t="str">
        <f>IF(SolarOrç!E49="","",SolarOrç!E49)</f>
        <v/>
      </c>
      <c r="F49" s="254">
        <f>IF(SolarOrç!F49="","",SolarOrç!F49)</f>
        <v>0</v>
      </c>
      <c r="G49" s="19">
        <f t="shared" si="10"/>
        <v>0</v>
      </c>
      <c r="H49" s="18"/>
      <c r="I49" s="18"/>
      <c r="J49" s="19">
        <f t="shared" si="11"/>
        <v>0</v>
      </c>
      <c r="L49" s="21">
        <f t="shared" si="12"/>
        <v>44</v>
      </c>
      <c r="M49" s="462" t="str">
        <f t="shared" si="13"/>
        <v/>
      </c>
      <c r="N49" s="249" t="str">
        <f t="shared" si="1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IF(SolarOrç!C50="","",SolarOrç!C50)</f>
        <v/>
      </c>
      <c r="D50" s="252" t="str">
        <f>IF(SolarOrç!D50="","",SolarOrç!D50)</f>
        <v/>
      </c>
      <c r="E50" s="253" t="str">
        <f>IF(SolarOrç!E50="","",SolarOrç!E50)</f>
        <v/>
      </c>
      <c r="F50" s="254">
        <f>IF(SolarOrç!F50="","",SolarOrç!F50)</f>
        <v>0</v>
      </c>
      <c r="G50" s="19">
        <f t="shared" si="10"/>
        <v>0</v>
      </c>
      <c r="H50" s="18"/>
      <c r="I50" s="18"/>
      <c r="J50" s="19">
        <f t="shared" si="11"/>
        <v>0</v>
      </c>
      <c r="L50" s="21">
        <f t="shared" si="12"/>
        <v>45</v>
      </c>
      <c r="M50" s="462" t="str">
        <f t="shared" si="13"/>
        <v/>
      </c>
      <c r="N50" s="249" t="str">
        <f t="shared" si="1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1">
        <v>46</v>
      </c>
      <c r="C51" s="250" t="str">
        <f>IF(SolarOrç!C51="","",SolarOrç!C51)</f>
        <v/>
      </c>
      <c r="D51" s="252" t="str">
        <f>IF(SolarOrç!D51="","",SolarOrç!D51)</f>
        <v/>
      </c>
      <c r="E51" s="253" t="str">
        <f>IF(SolarOrç!E51="","",SolarOrç!E51)</f>
        <v/>
      </c>
      <c r="F51" s="254">
        <f>IF(SolarOrç!F51="","",SolarOrç!F51)</f>
        <v>0</v>
      </c>
      <c r="G51" s="19">
        <f t="shared" si="10"/>
        <v>0</v>
      </c>
      <c r="H51" s="18"/>
      <c r="I51" s="18"/>
      <c r="J51" s="19">
        <f t="shared" si="11"/>
        <v>0</v>
      </c>
      <c r="L51" s="21">
        <f t="shared" si="12"/>
        <v>46</v>
      </c>
      <c r="M51" s="462" t="str">
        <f t="shared" si="13"/>
        <v/>
      </c>
      <c r="N51" s="249" t="str">
        <f t="shared" si="1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4">
        <v>47</v>
      </c>
      <c r="C52" s="250" t="str">
        <f>IF(SolarOrç!C52="","",SolarOrç!C52)</f>
        <v/>
      </c>
      <c r="D52" s="252" t="str">
        <f>IF(SolarOrç!D52="","",SolarOrç!D52)</f>
        <v/>
      </c>
      <c r="E52" s="253" t="str">
        <f>IF(SolarOrç!E52="","",SolarOrç!E52)</f>
        <v/>
      </c>
      <c r="F52" s="254">
        <f>IF(SolarOrç!F52="","",SolarOrç!F52)</f>
        <v>0</v>
      </c>
      <c r="G52" s="19">
        <f t="shared" si="10"/>
        <v>0</v>
      </c>
      <c r="H52" s="18"/>
      <c r="I52" s="18"/>
      <c r="J52" s="19">
        <f t="shared" si="11"/>
        <v>0</v>
      </c>
      <c r="L52" s="21">
        <f t="shared" si="12"/>
        <v>47</v>
      </c>
      <c r="M52" s="462" t="str">
        <f t="shared" si="13"/>
        <v/>
      </c>
      <c r="N52" s="249" t="str">
        <f t="shared" si="1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1">
        <v>48</v>
      </c>
      <c r="C53" s="250" t="str">
        <f>IF(SolarOrç!C53="","",SolarOrç!C53)</f>
        <v/>
      </c>
      <c r="D53" s="252" t="str">
        <f>IF(SolarOrç!D53="","",SolarOrç!D53)</f>
        <v/>
      </c>
      <c r="E53" s="253" t="str">
        <f>IF(SolarOrç!E53="","",SolarOrç!E53)</f>
        <v/>
      </c>
      <c r="F53" s="254">
        <f>IF(SolarOrç!F53="","",SolarOrç!F53)</f>
        <v>0</v>
      </c>
      <c r="G53" s="19">
        <f t="shared" si="10"/>
        <v>0</v>
      </c>
      <c r="H53" s="18"/>
      <c r="I53" s="18"/>
      <c r="J53" s="19">
        <f t="shared" si="11"/>
        <v>0</v>
      </c>
      <c r="L53" s="21">
        <f t="shared" si="12"/>
        <v>48</v>
      </c>
      <c r="M53" s="462" t="str">
        <f t="shared" si="13"/>
        <v/>
      </c>
      <c r="N53" s="249" t="str">
        <f t="shared" si="1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4">
        <v>49</v>
      </c>
      <c r="C54" s="250" t="str">
        <f>IF(SolarOrç!C54="","",SolarOrç!C54)</f>
        <v/>
      </c>
      <c r="D54" s="252" t="str">
        <f>IF(SolarOrç!D54="","",SolarOrç!D54)</f>
        <v/>
      </c>
      <c r="E54" s="253" t="str">
        <f>IF(SolarOrç!E54="","",SolarOrç!E54)</f>
        <v/>
      </c>
      <c r="F54" s="254">
        <f>IF(SolarOrç!F54="","",SolarOrç!F54)</f>
        <v>0</v>
      </c>
      <c r="G54" s="19">
        <f t="shared" si="10"/>
        <v>0</v>
      </c>
      <c r="H54" s="18"/>
      <c r="I54" s="18"/>
      <c r="J54" s="19">
        <f t="shared" si="11"/>
        <v>0</v>
      </c>
      <c r="L54" s="21">
        <f t="shared" si="12"/>
        <v>49</v>
      </c>
      <c r="M54" s="462" t="str">
        <f t="shared" si="13"/>
        <v/>
      </c>
      <c r="N54" s="249" t="str">
        <f t="shared" si="1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1">
        <v>50</v>
      </c>
      <c r="C55" s="250" t="str">
        <f>IF(SolarOrç!C55="","",SolarOrç!C55)</f>
        <v/>
      </c>
      <c r="D55" s="252" t="str">
        <f>IF(SolarOrç!D55="","",SolarOrç!D55)</f>
        <v/>
      </c>
      <c r="E55" s="253" t="str">
        <f>IF(SolarOrç!E55="","",SolarOrç!E55)</f>
        <v/>
      </c>
      <c r="F55" s="254">
        <f>IF(SolarOrç!F55="","",SolarOrç!F55)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49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434</v>
      </c>
      <c r="O56" s="26" t="s">
        <v>805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Apoio!BE8</f>
        <v>0</v>
      </c>
      <c r="H57" s="19">
        <v>0</v>
      </c>
      <c r="I57" s="19">
        <v>0</v>
      </c>
      <c r="J57" s="19">
        <f>SUM(G57:I57)</f>
        <v>0</v>
      </c>
    </row>
    <row r="58" spans="2:17" ht="15" customHeight="1" x14ac:dyDescent="0.35">
      <c r="B58" s="292"/>
      <c r="C58" s="294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L58" s="310" t="s">
        <v>469</v>
      </c>
      <c r="M58" s="311"/>
      <c r="N58" s="311"/>
      <c r="O58" s="311"/>
      <c r="P58" s="311"/>
      <c r="Q58" s="312"/>
    </row>
    <row r="59" spans="2:17" ht="15" customHeight="1" x14ac:dyDescent="0.35">
      <c r="B59" s="21">
        <v>1</v>
      </c>
      <c r="C59" s="250" t="str">
        <f>IF(SolarOrç!C66="","",SolarOrç!C66)</f>
        <v/>
      </c>
      <c r="D59" s="258" t="str">
        <f>IF(SolarOrç!D66="","",SolarOrç!D66)</f>
        <v/>
      </c>
      <c r="E59" s="255" t="str">
        <f>IF(SolarOrç!E66="","",SolarOrç!E66)</f>
        <v/>
      </c>
      <c r="F59" s="254">
        <f>IF(SolarOrç!F66="","",SolarOrç!F66)</f>
        <v>0</v>
      </c>
      <c r="G59" s="19">
        <f t="shared" ref="G59:G62" si="15">J59-H59-I59</f>
        <v>0</v>
      </c>
      <c r="H59" s="18"/>
      <c r="I59" s="18"/>
      <c r="J59" s="19">
        <f>IF(ISERR(D59*E59*F59),0,D59*E59*F59)</f>
        <v>0</v>
      </c>
      <c r="L59" s="69" t="s">
        <v>470</v>
      </c>
      <c r="M59" s="74"/>
      <c r="N59" s="74"/>
      <c r="O59" s="74"/>
      <c r="P59" s="76" t="s">
        <v>474</v>
      </c>
      <c r="Q59" s="495"/>
    </row>
    <row r="60" spans="2:17" ht="15" customHeight="1" x14ac:dyDescent="0.35">
      <c r="B60" s="24">
        <v>2</v>
      </c>
      <c r="C60" s="250" t="str">
        <f>IF(SolarOrç!C67="","",SolarOrç!C67)</f>
        <v/>
      </c>
      <c r="D60" s="258" t="str">
        <f>IF(SolarOrç!D67="","",SolarOrç!D67)</f>
        <v/>
      </c>
      <c r="E60" s="255" t="str">
        <f>IF(SolarOrç!E67="","",SolarOrç!E67)</f>
        <v/>
      </c>
      <c r="F60" s="254">
        <f>IF(SolarOrç!F67="","",SolarOrç!F67)</f>
        <v>0</v>
      </c>
      <c r="G60" s="19">
        <f t="shared" si="15"/>
        <v>0</v>
      </c>
      <c r="H60" s="18"/>
      <c r="I60" s="18"/>
      <c r="J60" s="19">
        <f t="shared" ref="J60:J68" si="16">IF(ISERR(D60*E60*F60),0,D60*E60*F60)</f>
        <v>0</v>
      </c>
      <c r="L60" s="69" t="s">
        <v>471</v>
      </c>
      <c r="M60" s="74"/>
      <c r="N60" s="74"/>
      <c r="O60" s="74"/>
      <c r="P60" s="76" t="s">
        <v>85</v>
      </c>
      <c r="Q60" s="496">
        <v>0</v>
      </c>
    </row>
    <row r="61" spans="2:17" ht="15" customHeight="1" x14ac:dyDescent="0.35">
      <c r="B61" s="21">
        <v>3</v>
      </c>
      <c r="C61" s="250" t="str">
        <f>IF(SolarOrç!C68="","",SolarOrç!C68)</f>
        <v/>
      </c>
      <c r="D61" s="258" t="str">
        <f>IF(SolarOrç!D68="","",SolarOrç!D68)</f>
        <v/>
      </c>
      <c r="E61" s="255" t="str">
        <f>IF(SolarOrç!E68="","",SolarOrç!E68)</f>
        <v/>
      </c>
      <c r="F61" s="254">
        <f>IF(SolarOrç!F68="","",SolarOrç!F68)</f>
        <v>0</v>
      </c>
      <c r="G61" s="19">
        <f t="shared" si="15"/>
        <v>0</v>
      </c>
      <c r="H61" s="18"/>
      <c r="I61" s="18"/>
      <c r="J61" s="19">
        <f t="shared" si="16"/>
        <v>0</v>
      </c>
      <c r="L61" s="69" t="s">
        <v>472</v>
      </c>
      <c r="M61" s="74"/>
      <c r="N61" s="74"/>
      <c r="O61" s="74"/>
      <c r="P61" s="76" t="s">
        <v>85</v>
      </c>
      <c r="Q61" s="496">
        <v>0</v>
      </c>
    </row>
    <row r="62" spans="2:17" ht="15" customHeight="1" x14ac:dyDescent="0.35">
      <c r="B62" s="21">
        <v>4</v>
      </c>
      <c r="C62" s="250" t="str">
        <f>IF(SolarOrç!C69="","",SolarOrç!C69)</f>
        <v/>
      </c>
      <c r="D62" s="258" t="str">
        <f>IF(SolarOrç!D69="","",SolarOrç!D69)</f>
        <v/>
      </c>
      <c r="E62" s="255" t="str">
        <f>IF(SolarOrç!E69="","",SolarOrç!E69)</f>
        <v/>
      </c>
      <c r="F62" s="254">
        <f>IF(SolarOrç!F69="","",SolarOrç!F69)</f>
        <v>0</v>
      </c>
      <c r="G62" s="19">
        <f t="shared" si="15"/>
        <v>0</v>
      </c>
      <c r="H62" s="18"/>
      <c r="I62" s="18"/>
      <c r="J62" s="19">
        <f t="shared" si="16"/>
        <v>0</v>
      </c>
      <c r="L62" s="69" t="s">
        <v>473</v>
      </c>
      <c r="M62" s="74"/>
      <c r="N62" s="74"/>
      <c r="O62" s="74"/>
      <c r="P62" s="76" t="s">
        <v>475</v>
      </c>
      <c r="Q62" s="495"/>
    </row>
    <row r="63" spans="2:17" ht="15" customHeight="1" x14ac:dyDescent="0.35">
      <c r="B63" s="24">
        <v>5</v>
      </c>
      <c r="C63" s="250" t="str">
        <f>IF(SolarOrç!C70="","",SolarOrç!C70)</f>
        <v/>
      </c>
      <c r="D63" s="258" t="str">
        <f>IF(SolarOrç!D70="","",SolarOrç!D70)</f>
        <v/>
      </c>
      <c r="E63" s="255" t="str">
        <f>IF(SolarOrç!E70="","",SolarOrç!E70)</f>
        <v/>
      </c>
      <c r="F63" s="254">
        <f>IF(SolarOrç!F70="","",SolarOrç!F70)</f>
        <v>0</v>
      </c>
      <c r="G63" s="19">
        <f t="shared" ref="G63:G65" si="17">J63-H63-I63</f>
        <v>0</v>
      </c>
      <c r="H63" s="18"/>
      <c r="I63" s="18"/>
      <c r="J63" s="19">
        <f t="shared" ref="J63:J65" si="18">IF(ISERR(D63*E63*F63),0,D63*E63*F63)</f>
        <v>0</v>
      </c>
      <c r="L63" s="28"/>
      <c r="M63" s="28"/>
      <c r="N63" s="29"/>
      <c r="O63" s="30"/>
    </row>
    <row r="64" spans="2:17" ht="15" customHeight="1" x14ac:dyDescent="0.35">
      <c r="B64" s="21">
        <v>6</v>
      </c>
      <c r="C64" s="250" t="str">
        <f>IF(SolarOrç!C71="","",SolarOrç!C71)</f>
        <v/>
      </c>
      <c r="D64" s="258" t="str">
        <f>IF(SolarOrç!D71="","",SolarOrç!D71)</f>
        <v/>
      </c>
      <c r="E64" s="255" t="str">
        <f>IF(SolarOrç!E71="","",SolarOrç!E71)</f>
        <v/>
      </c>
      <c r="F64" s="254">
        <f>IF(SolarOrç!F71="","",SolarOrç!F71)</f>
        <v>0</v>
      </c>
      <c r="G64" s="19">
        <f t="shared" si="17"/>
        <v>0</v>
      </c>
      <c r="H64" s="18"/>
      <c r="I64" s="18"/>
      <c r="J64" s="19">
        <f t="shared" si="18"/>
        <v>0</v>
      </c>
      <c r="N64" s="69" t="s">
        <v>727</v>
      </c>
      <c r="O64" s="464">
        <f>RCB!$G$11</f>
        <v>0</v>
      </c>
    </row>
    <row r="65" spans="2:15" ht="15" customHeight="1" x14ac:dyDescent="0.35">
      <c r="B65" s="21">
        <v>7</v>
      </c>
      <c r="C65" s="250" t="str">
        <f>IF(SolarOrç!C72="","",SolarOrç!C72)</f>
        <v/>
      </c>
      <c r="D65" s="258" t="str">
        <f>IF(SolarOrç!D72="","",SolarOrç!D72)</f>
        <v/>
      </c>
      <c r="E65" s="255" t="str">
        <f>IF(SolarOrç!E72="","",SolarOrç!E72)</f>
        <v/>
      </c>
      <c r="F65" s="254">
        <f>IF(SolarOrç!F72="","",SolarOrç!F72)</f>
        <v>0</v>
      </c>
      <c r="G65" s="19">
        <f t="shared" si="17"/>
        <v>0</v>
      </c>
      <c r="H65" s="18"/>
      <c r="I65" s="18"/>
      <c r="J65" s="19">
        <f t="shared" si="18"/>
        <v>0</v>
      </c>
      <c r="N65" s="69" t="s">
        <v>800</v>
      </c>
      <c r="O65" s="464">
        <f>RCB!$H$7</f>
        <v>0</v>
      </c>
    </row>
    <row r="66" spans="2:15" ht="15" customHeight="1" x14ac:dyDescent="0.35">
      <c r="B66" s="24">
        <v>8</v>
      </c>
      <c r="C66" s="250" t="str">
        <f>IF(SolarOrç!C73="","",SolarOrç!C73)</f>
        <v/>
      </c>
      <c r="D66" s="258" t="str">
        <f>IF(SolarOrç!D73="","",SolarOrç!D73)</f>
        <v/>
      </c>
      <c r="E66" s="255" t="str">
        <f>IF(SolarOrç!E73="","",SolarOrç!E73)</f>
        <v/>
      </c>
      <c r="F66" s="254">
        <f>IF(SolarOrç!F73="","",SolarOrç!F73)</f>
        <v>0</v>
      </c>
      <c r="G66" s="19">
        <f t="shared" ref="G66:G67" si="19">J66-H66-I66</f>
        <v>0</v>
      </c>
      <c r="H66" s="18"/>
      <c r="I66" s="18"/>
      <c r="J66" s="19">
        <f t="shared" ref="J66:J67" si="20">IF(ISERR(D66*E66*F66),0,D66*E66*F66)</f>
        <v>0</v>
      </c>
    </row>
    <row r="67" spans="2:15" ht="15" customHeight="1" x14ac:dyDescent="0.35">
      <c r="B67" s="21">
        <v>9</v>
      </c>
      <c r="C67" s="250" t="str">
        <f>IF(SolarOrç!C74="","",SolarOrç!C74)</f>
        <v/>
      </c>
      <c r="D67" s="258" t="str">
        <f>IF(SolarOrç!D74="","",SolarOrç!D74)</f>
        <v/>
      </c>
      <c r="E67" s="255" t="str">
        <f>IF(SolarOrç!E74="","",SolarOrç!E74)</f>
        <v/>
      </c>
      <c r="F67" s="254">
        <f>IF(SolarOrç!F74="","",SolarOrç!F74)</f>
        <v>0</v>
      </c>
      <c r="G67" s="19">
        <f t="shared" si="19"/>
        <v>0</v>
      </c>
      <c r="H67" s="18"/>
      <c r="I67" s="18"/>
      <c r="J67" s="19">
        <f t="shared" si="20"/>
        <v>0</v>
      </c>
    </row>
    <row r="68" spans="2:15" ht="15" customHeight="1" x14ac:dyDescent="0.35">
      <c r="B68" s="21">
        <v>10</v>
      </c>
      <c r="C68" s="250" t="str">
        <f>IF(SolarOrç!C75="","",SolarOrç!C75)</f>
        <v/>
      </c>
      <c r="D68" s="258" t="str">
        <f>IF(SolarOrç!D75="","",SolarOrç!D75)</f>
        <v/>
      </c>
      <c r="E68" s="255" t="str">
        <f>IF(SolarOrç!E75="","",SolarOrç!E75)</f>
        <v/>
      </c>
      <c r="F68" s="254">
        <f>IF(SolarOrç!F75="","",SolarOrç!F75)</f>
        <v>0</v>
      </c>
      <c r="G68" s="19">
        <f t="shared" ref="G68" si="21">J68-H68-I68</f>
        <v>0</v>
      </c>
      <c r="H68" s="18"/>
      <c r="I68" s="18"/>
      <c r="J68" s="19">
        <f t="shared" si="16"/>
        <v>0</v>
      </c>
    </row>
    <row r="69" spans="2:15" ht="15" customHeight="1" x14ac:dyDescent="0.35">
      <c r="B69" s="21"/>
      <c r="C69" s="283" t="s">
        <v>1563</v>
      </c>
      <c r="D69" s="78"/>
      <c r="E69" s="235"/>
      <c r="F69" s="236"/>
      <c r="G69" s="19">
        <f>DiagCusto!G21</f>
        <v>0</v>
      </c>
      <c r="H69" s="19">
        <f>DiagCusto!H21</f>
        <v>0</v>
      </c>
      <c r="I69" s="19">
        <f>DiagCusto!I21</f>
        <v>0</v>
      </c>
      <c r="J69" s="19">
        <f>DiagCusto!J21</f>
        <v>0</v>
      </c>
    </row>
    <row r="70" spans="2:15" ht="15" customHeight="1" x14ac:dyDescent="0.35">
      <c r="B70" s="21"/>
      <c r="C70" s="283" t="s">
        <v>1582</v>
      </c>
      <c r="D70" s="78"/>
      <c r="E70" s="235"/>
      <c r="F70" s="236"/>
      <c r="G70" s="19">
        <f>GestãoProjCusto!G21</f>
        <v>0</v>
      </c>
      <c r="H70" s="19">
        <f>GestãoProjCusto!H21</f>
        <v>0</v>
      </c>
      <c r="I70" s="19">
        <f>GestãoProjCusto!I21</f>
        <v>0</v>
      </c>
      <c r="J70" s="19">
        <f>GestãoProjCusto!J21</f>
        <v>0</v>
      </c>
    </row>
    <row r="71" spans="2:15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22">SUM(H59:H70)</f>
        <v>0</v>
      </c>
      <c r="I71" s="23">
        <f t="shared" si="22"/>
        <v>0</v>
      </c>
      <c r="J71" s="23">
        <f t="shared" si="22"/>
        <v>0</v>
      </c>
    </row>
    <row r="72" spans="2:15" ht="15" customHeight="1" x14ac:dyDescent="0.35">
      <c r="B72" s="131"/>
      <c r="C72" s="78" t="s">
        <v>90</v>
      </c>
      <c r="D72" s="78"/>
      <c r="E72" s="78"/>
      <c r="F72" s="70"/>
      <c r="G72" s="19">
        <f>Apoio!BH8</f>
        <v>0</v>
      </c>
      <c r="H72" s="264">
        <v>0</v>
      </c>
      <c r="I72" s="264">
        <v>0</v>
      </c>
      <c r="J72" s="19">
        <f>SUM(G72:I72)</f>
        <v>0</v>
      </c>
    </row>
    <row r="73" spans="2:15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5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  <c r="L74" s="467"/>
    </row>
    <row r="75" spans="2:15" ht="15" customHeight="1" x14ac:dyDescent="0.35">
      <c r="B75" s="442" t="s">
        <v>572</v>
      </c>
      <c r="C75" s="443"/>
      <c r="D75" s="443"/>
      <c r="E75" s="443"/>
      <c r="F75" s="443"/>
      <c r="G75" s="444" t="s">
        <v>99</v>
      </c>
      <c r="H75" s="444"/>
      <c r="I75" s="444"/>
      <c r="J75" s="444"/>
    </row>
    <row r="76" spans="2:15" ht="15" customHeight="1" x14ac:dyDescent="0.35">
      <c r="B76" s="131"/>
      <c r="C76" s="78" t="s">
        <v>92</v>
      </c>
      <c r="D76" s="78"/>
      <c r="E76" s="78"/>
      <c r="F76" s="70"/>
      <c r="G76" s="19">
        <f>Apoio!BK8</f>
        <v>0</v>
      </c>
      <c r="H76" s="264">
        <v>0</v>
      </c>
      <c r="I76" s="264">
        <v>0</v>
      </c>
      <c r="J76" s="19">
        <f>SUM(G76:I76)</f>
        <v>0</v>
      </c>
    </row>
    <row r="77" spans="2:15" ht="15" customHeight="1" x14ac:dyDescent="0.35">
      <c r="B77" s="131"/>
      <c r="C77" s="78" t="s">
        <v>93</v>
      </c>
      <c r="D77" s="78"/>
      <c r="E77" s="78"/>
      <c r="F77" s="70"/>
      <c r="G77" s="19">
        <f>MktCusto!F21</f>
        <v>0</v>
      </c>
      <c r="H77" s="19">
        <f>MktCusto!G21</f>
        <v>0</v>
      </c>
      <c r="I77" s="19">
        <f>MktCusto!H21</f>
        <v>0</v>
      </c>
      <c r="J77" s="19">
        <f>MktCusto!I21</f>
        <v>0</v>
      </c>
    </row>
    <row r="78" spans="2:15" ht="15" customHeight="1" x14ac:dyDescent="0.35">
      <c r="B78" s="131"/>
      <c r="C78" s="78" t="s">
        <v>97</v>
      </c>
      <c r="D78" s="78"/>
      <c r="E78" s="78"/>
      <c r="F78" s="70"/>
      <c r="G78" s="19">
        <f>TreinCusto!F21</f>
        <v>0</v>
      </c>
      <c r="H78" s="19">
        <f>TreinCusto!G21</f>
        <v>0</v>
      </c>
      <c r="I78" s="19">
        <f>TreinCusto!H21</f>
        <v>0</v>
      </c>
      <c r="J78" s="19">
        <f>TreinCusto!I21</f>
        <v>0</v>
      </c>
    </row>
    <row r="79" spans="2:15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5" ht="15" customHeight="1" x14ac:dyDescent="0.35">
      <c r="B80" s="24">
        <v>1</v>
      </c>
      <c r="C80" s="250" t="str">
        <f>IF(SolarOrç!C87="","",SolarOrç!C87)</f>
        <v/>
      </c>
      <c r="D80" s="251"/>
      <c r="E80" s="256" t="str">
        <f>IF(SolarOrç!E87="","",SolarOrç!E87)</f>
        <v/>
      </c>
      <c r="F80" s="254">
        <f>IF(SolarOrç!F87="","",SolarOrç!F87)</f>
        <v>0</v>
      </c>
      <c r="G80" s="19">
        <f t="shared" ref="G80:G89" si="23">J80-H80-I80</f>
        <v>0</v>
      </c>
      <c r="H80" s="18"/>
      <c r="I80" s="18"/>
      <c r="J80" s="19">
        <f>IF(ISERR(E80*F80),0,E80*F80)</f>
        <v>0</v>
      </c>
    </row>
    <row r="81" spans="2:12" ht="15" customHeight="1" x14ac:dyDescent="0.35">
      <c r="B81" s="24">
        <v>2</v>
      </c>
      <c r="C81" s="250" t="str">
        <f>IF(SolarOrç!C88="","",SolarOrç!C88)</f>
        <v/>
      </c>
      <c r="D81" s="251"/>
      <c r="E81" s="256" t="str">
        <f>IF(SolarOrç!E88="","",SolarOrç!E88)</f>
        <v/>
      </c>
      <c r="F81" s="254">
        <f>IF(SolarOrç!F88="","",SolarOrç!F88)</f>
        <v>0</v>
      </c>
      <c r="G81" s="19">
        <f t="shared" si="23"/>
        <v>0</v>
      </c>
      <c r="H81" s="18"/>
      <c r="I81" s="18"/>
      <c r="J81" s="19">
        <f t="shared" ref="J81:J89" si="24">IF(ISERR(E81*F81),0,E81*F81)</f>
        <v>0</v>
      </c>
    </row>
    <row r="82" spans="2:12" ht="15" customHeight="1" x14ac:dyDescent="0.35">
      <c r="B82" s="24">
        <v>3</v>
      </c>
      <c r="C82" s="250" t="str">
        <f>IF(SolarOrç!C89="","",SolarOrç!C89)</f>
        <v/>
      </c>
      <c r="D82" s="251"/>
      <c r="E82" s="256" t="str">
        <f>IF(SolarOrç!E89="","",SolarOrç!E89)</f>
        <v/>
      </c>
      <c r="F82" s="254">
        <f>IF(SolarOrç!F89="","",SolarOrç!F89)</f>
        <v>0</v>
      </c>
      <c r="G82" s="19">
        <f t="shared" si="23"/>
        <v>0</v>
      </c>
      <c r="H82" s="18"/>
      <c r="I82" s="18"/>
      <c r="J82" s="19">
        <f t="shared" si="24"/>
        <v>0</v>
      </c>
      <c r="L82" s="467"/>
    </row>
    <row r="83" spans="2:12" ht="15" customHeight="1" x14ac:dyDescent="0.35">
      <c r="B83" s="24">
        <v>4</v>
      </c>
      <c r="C83" s="250" t="str">
        <f>IF(SolarOrç!C90="","",SolarOrç!C90)</f>
        <v/>
      </c>
      <c r="D83" s="251"/>
      <c r="E83" s="256" t="str">
        <f>IF(SolarOrç!E90="","",SolarOrç!E90)</f>
        <v/>
      </c>
      <c r="F83" s="254">
        <f>IF(SolarOrç!F90="","",SolarOrç!F90)</f>
        <v>0</v>
      </c>
      <c r="G83" s="19">
        <f t="shared" si="23"/>
        <v>0</v>
      </c>
      <c r="H83" s="18"/>
      <c r="I83" s="18"/>
      <c r="J83" s="19">
        <f t="shared" si="24"/>
        <v>0</v>
      </c>
    </row>
    <row r="84" spans="2:12" ht="15" customHeight="1" x14ac:dyDescent="0.35">
      <c r="B84" s="24">
        <v>5</v>
      </c>
      <c r="C84" s="250" t="str">
        <f>IF(SolarOrç!C91="","",SolarOrç!C91)</f>
        <v/>
      </c>
      <c r="D84" s="251"/>
      <c r="E84" s="256" t="str">
        <f>IF(SolarOrç!E91="","",SolarOrç!E91)</f>
        <v/>
      </c>
      <c r="F84" s="254">
        <f>IF(SolarOrç!F91="","",SolarOrç!F91)</f>
        <v>0</v>
      </c>
      <c r="G84" s="19">
        <f t="shared" si="23"/>
        <v>0</v>
      </c>
      <c r="H84" s="18"/>
      <c r="I84" s="18"/>
      <c r="J84" s="19">
        <f t="shared" si="24"/>
        <v>0</v>
      </c>
    </row>
    <row r="85" spans="2:12" ht="15" customHeight="1" x14ac:dyDescent="0.35">
      <c r="B85" s="24">
        <v>6</v>
      </c>
      <c r="C85" s="250" t="str">
        <f>IF(SolarOrç!C92="","",SolarOrç!C92)</f>
        <v/>
      </c>
      <c r="D85" s="251"/>
      <c r="E85" s="256" t="str">
        <f>IF(SolarOrç!E92="","",SolarOrç!E92)</f>
        <v/>
      </c>
      <c r="F85" s="254">
        <f>IF(SolarOrç!F92="","",SolarOrç!F92)</f>
        <v>0</v>
      </c>
      <c r="G85" s="19">
        <f t="shared" si="23"/>
        <v>0</v>
      </c>
      <c r="H85" s="18"/>
      <c r="I85" s="18"/>
      <c r="J85" s="19">
        <f t="shared" si="24"/>
        <v>0</v>
      </c>
      <c r="L85" s="467"/>
    </row>
    <row r="86" spans="2:12" ht="15" customHeight="1" x14ac:dyDescent="0.35">
      <c r="B86" s="24">
        <v>7</v>
      </c>
      <c r="C86" s="250" t="str">
        <f>IF(SolarOrç!C93="","",SolarOrç!C93)</f>
        <v/>
      </c>
      <c r="D86" s="251"/>
      <c r="E86" s="256" t="str">
        <f>IF(SolarOrç!E93="","",SolarOrç!E93)</f>
        <v/>
      </c>
      <c r="F86" s="254">
        <f>IF(SolarOrç!F93="","",SolarOrç!F93)</f>
        <v>0</v>
      </c>
      <c r="G86" s="19">
        <f t="shared" ref="G86:G88" si="25">J86-H86-I86</f>
        <v>0</v>
      </c>
      <c r="H86" s="18"/>
      <c r="I86" s="18"/>
      <c r="J86" s="19">
        <f t="shared" ref="J86:J88" si="26">IF(ISERR(E86*F86),0,E86*F86)</f>
        <v>0</v>
      </c>
    </row>
    <row r="87" spans="2:12" ht="15" customHeight="1" x14ac:dyDescent="0.35">
      <c r="B87" s="24">
        <v>8</v>
      </c>
      <c r="C87" s="250" t="str">
        <f>IF(SolarOrç!C94="","",SolarOrç!C94)</f>
        <v/>
      </c>
      <c r="D87" s="251"/>
      <c r="E87" s="256" t="str">
        <f>IF(SolarOrç!E94="","",SolarOrç!E94)</f>
        <v/>
      </c>
      <c r="F87" s="254">
        <f>IF(SolarOrç!F94="","",SolarOrç!F94)</f>
        <v>0</v>
      </c>
      <c r="G87" s="19">
        <f t="shared" si="25"/>
        <v>0</v>
      </c>
      <c r="H87" s="18"/>
      <c r="I87" s="18"/>
      <c r="J87" s="19">
        <f t="shared" si="26"/>
        <v>0</v>
      </c>
      <c r="L87" s="467"/>
    </row>
    <row r="88" spans="2:12" ht="15" customHeight="1" x14ac:dyDescent="0.35">
      <c r="B88" s="24">
        <v>9</v>
      </c>
      <c r="C88" s="250" t="str">
        <f>IF(SolarOrç!C95="","",SolarOrç!C95)</f>
        <v/>
      </c>
      <c r="D88" s="251"/>
      <c r="E88" s="256" t="str">
        <f>IF(SolarOrç!E95="","",SolarOrç!E95)</f>
        <v/>
      </c>
      <c r="F88" s="254">
        <f>IF(SolarOrç!F95="","",SolarOrç!F95)</f>
        <v>0</v>
      </c>
      <c r="G88" s="19">
        <f t="shared" si="25"/>
        <v>0</v>
      </c>
      <c r="H88" s="18"/>
      <c r="I88" s="18"/>
      <c r="J88" s="19">
        <f t="shared" si="26"/>
        <v>0</v>
      </c>
    </row>
    <row r="89" spans="2:12" ht="15" customHeight="1" x14ac:dyDescent="0.35">
      <c r="B89" s="24">
        <v>10</v>
      </c>
      <c r="C89" s="250" t="str">
        <f>IF(SolarOrç!C96="","",SolarOrç!C96)</f>
        <v/>
      </c>
      <c r="D89" s="251"/>
      <c r="E89" s="256" t="str">
        <f>IF(SolarOrç!E96="","",SolarOrç!E96)</f>
        <v/>
      </c>
      <c r="F89" s="254">
        <f>IF(SolarOrç!F96="","",SolarOrç!F96)</f>
        <v>0</v>
      </c>
      <c r="G89" s="19">
        <f t="shared" si="23"/>
        <v>0</v>
      </c>
      <c r="H89" s="18"/>
      <c r="I89" s="18"/>
      <c r="J89" s="19">
        <f t="shared" si="24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>SUM(H80:H89)</f>
        <v>0</v>
      </c>
      <c r="I90" s="19">
        <f>SUM(I80:I89)</f>
        <v>0</v>
      </c>
      <c r="J90" s="19">
        <f>SUM(J80:J89)</f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'M&amp;VCusto'!H742</f>
        <v>0</v>
      </c>
      <c r="H91" s="19">
        <f>'M&amp;VCusto'!I742</f>
        <v>0</v>
      </c>
      <c r="I91" s="19">
        <f>'M&amp;VCusto'!J742</f>
        <v>0</v>
      </c>
      <c r="J91" s="19">
        <f>'M&amp;VCusto'!K742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IF(SolarOrç!C107="","",SolarOrç!C107)</f>
        <v/>
      </c>
      <c r="D93" s="251"/>
      <c r="E93" s="256" t="str">
        <f>IF(SolarOrç!E107="","",SolarOrç!E107)</f>
        <v/>
      </c>
      <c r="F93" s="254">
        <f>IF(SolarOrç!F107="","",SolarOrç!F107)</f>
        <v>0</v>
      </c>
      <c r="G93" s="19">
        <f t="shared" ref="G93:G97" si="27">J93-H93-I93</f>
        <v>0</v>
      </c>
      <c r="H93" s="18"/>
      <c r="I93" s="18"/>
      <c r="J93" s="19">
        <f>IF(ISERR(E93*F93),0,E93*F93)</f>
        <v>0</v>
      </c>
    </row>
    <row r="94" spans="2:12" ht="15" customHeight="1" x14ac:dyDescent="0.35">
      <c r="B94" s="24">
        <v>2</v>
      </c>
      <c r="C94" s="250" t="str">
        <f>IF(SolarOrç!C108="","",SolarOrç!C108)</f>
        <v/>
      </c>
      <c r="D94" s="251"/>
      <c r="E94" s="256" t="str">
        <f>IF(SolarOrç!E108="","",SolarOrç!E108)</f>
        <v/>
      </c>
      <c r="F94" s="254">
        <f>IF(SolarOrç!F108="","",SolarOrç!F108)</f>
        <v>0</v>
      </c>
      <c r="G94" s="19">
        <f t="shared" ref="G94:G95" si="28">J94-H94-I94</f>
        <v>0</v>
      </c>
      <c r="H94" s="18"/>
      <c r="I94" s="18"/>
      <c r="J94" s="19">
        <f t="shared" ref="J94:J97" si="29">IF(ISERR(E94*F94),0,E94*F94)</f>
        <v>0</v>
      </c>
    </row>
    <row r="95" spans="2:12" ht="15" customHeight="1" x14ac:dyDescent="0.35">
      <c r="B95" s="24">
        <v>3</v>
      </c>
      <c r="C95" s="250" t="str">
        <f>IF(SolarOrç!C109="","",SolarOrç!C109)</f>
        <v/>
      </c>
      <c r="D95" s="251"/>
      <c r="E95" s="256" t="str">
        <f>IF(SolarOrç!E109="","",SolarOrç!E109)</f>
        <v/>
      </c>
      <c r="F95" s="254">
        <f>IF(SolarOrç!F109="","",SolarOrç!F109)</f>
        <v>0</v>
      </c>
      <c r="G95" s="19">
        <f t="shared" si="28"/>
        <v>0</v>
      </c>
      <c r="H95" s="18"/>
      <c r="I95" s="18"/>
      <c r="J95" s="19">
        <f t="shared" si="29"/>
        <v>0</v>
      </c>
    </row>
    <row r="96" spans="2:12" ht="15" customHeight="1" x14ac:dyDescent="0.35">
      <c r="B96" s="24">
        <v>4</v>
      </c>
      <c r="C96" s="250" t="str">
        <f>IF(SolarOrç!C110="","",SolarOrç!C110)</f>
        <v/>
      </c>
      <c r="D96" s="251"/>
      <c r="E96" s="256" t="str">
        <f>IF(SolarOrç!E110="","",SolarOrç!E110)</f>
        <v/>
      </c>
      <c r="F96" s="254">
        <f>IF(SolarOrç!F110="","",SolarOrç!F110)</f>
        <v>0</v>
      </c>
      <c r="G96" s="19">
        <f t="shared" si="27"/>
        <v>0</v>
      </c>
      <c r="H96" s="18"/>
      <c r="I96" s="18"/>
      <c r="J96" s="19">
        <f t="shared" si="29"/>
        <v>0</v>
      </c>
    </row>
    <row r="97" spans="2:10" ht="15" customHeight="1" x14ac:dyDescent="0.35">
      <c r="B97" s="24">
        <v>5</v>
      </c>
      <c r="C97" s="250" t="str">
        <f>IF(SolarOrç!C111="","",SolarOrç!C111)</f>
        <v/>
      </c>
      <c r="D97" s="251"/>
      <c r="E97" s="256" t="str">
        <f>IF(SolarOrç!E111="","",SolarOrç!E111)</f>
        <v/>
      </c>
      <c r="F97" s="254">
        <f>IF(SolarOrç!F111="","",SolarOrç!F111)</f>
        <v>0</v>
      </c>
      <c r="G97" s="19">
        <f t="shared" si="27"/>
        <v>0</v>
      </c>
      <c r="H97" s="18"/>
      <c r="I97" s="18"/>
      <c r="J97" s="19">
        <f t="shared" si="29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Apoio!BN8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Apoio!BQ8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697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3 G76:J78 F80:J89 G90:J91 F93:J97 G98:J102">
    <cfRule type="cellIs" dxfId="65" priority="49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ignoredErrors>
    <ignoredError sqref="B73 A5 H5:I5 H58:I58 H92:I92 K5 A56:B56 B71 L57:M62 D73:E73 B101:B102 D101:E102 D71:F71 D56:J56 D69:F69 B57:C57 M56 P56:XFD56 B93 G96:I97 Q64:Q65 A100:A1048576 A90:A93 B59:B61 G59:I62 A55 G55:I55 D93 G93:I93 A71:A78 D5:E5 D92:E92 B100:F100 B103:J1048576 B72:G72 B74:J75 D57:F58 B91:J91 A1:XFD3 B90:F90 B76:F78 A68:A69 L71:Q73 K55:XFD55 N57:Q57 N5:XFD5 L80:Q83 L100:Q1048576 N58:O58 G6:I24 A6:B10 K6:XFD24 A11:A24 R57:XFD62 A57:A62 K56:K62 K100:K1048576 R100:XFD1048576 K90:K93 R90:XFD93 K71:K78 R71:XFD78 R68:XFD69 K68:K69 L66:Q69 R96:XFD97 K96:K97 L91:Q97 A96:A9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4" id="{9BE141A1-7F4C-4BD2-8C59-E480306F0042}">
            <xm:f>AND(O64&lt;=Projeto!$K$55,O64&gt;0)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35" id="{BD4C819C-7B5C-4AEB-96BE-82012D67534A}">
            <xm:f>OR(O64&gt;Projeto!$K$55,O64&lt;0)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O64:O65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5">
    <tabColor theme="8" tint="0.39997558519241921"/>
  </sheetPr>
  <dimension ref="A1:N29"/>
  <sheetViews>
    <sheetView zoomScaleNormal="100" workbookViewId="0">
      <selection activeCell="C1" sqref="C1"/>
    </sheetView>
  </sheetViews>
  <sheetFormatPr defaultRowHeight="15" customHeight="1" x14ac:dyDescent="0.35"/>
  <cols>
    <col min="1" max="2" width="3.7265625" style="66" customWidth="1"/>
    <col min="3" max="3" width="40.7265625" style="67" customWidth="1"/>
    <col min="4" max="4" width="10.7265625" style="68" customWidth="1"/>
    <col min="5" max="5" width="13.26953125" style="68" bestFit="1" customWidth="1"/>
    <col min="6" max="6" width="9.81640625" style="68" bestFit="1" customWidth="1"/>
    <col min="7" max="7" width="16.7265625" style="67" customWidth="1"/>
    <col min="8" max="9" width="3.7265625" style="67" customWidth="1"/>
    <col min="10" max="11" width="22.453125" style="67" customWidth="1"/>
    <col min="12" max="12" width="9.81640625" style="67" customWidth="1"/>
    <col min="13" max="13" width="6.7265625" style="68" customWidth="1"/>
    <col min="14" max="14" width="19.7265625" style="67" customWidth="1"/>
    <col min="15" max="247" width="9.1796875" style="67"/>
    <col min="248" max="248" width="3.7265625" style="67" customWidth="1"/>
    <col min="249" max="249" width="29.7265625" style="67" customWidth="1"/>
    <col min="250" max="250" width="6.26953125" style="67" customWidth="1"/>
    <col min="251" max="251" width="9.26953125" style="67" bestFit="1" customWidth="1"/>
    <col min="252" max="252" width="16.7265625" style="67" customWidth="1"/>
    <col min="253" max="253" width="3.7265625" style="67" customWidth="1"/>
    <col min="254" max="254" width="29.7265625" style="67" customWidth="1"/>
    <col min="255" max="255" width="6.54296875" style="67" customWidth="1"/>
    <col min="256" max="256" width="10.54296875" style="67" customWidth="1"/>
    <col min="257" max="257" width="16.7265625" style="67" customWidth="1"/>
    <col min="258" max="258" width="3.7265625" style="67" customWidth="1"/>
    <col min="259" max="259" width="29.7265625" style="67" customWidth="1"/>
    <col min="260" max="260" width="6.54296875" style="67" customWidth="1"/>
    <col min="261" max="261" width="10.54296875" style="67" customWidth="1"/>
    <col min="262" max="262" width="16.7265625" style="67" customWidth="1"/>
    <col min="263" max="263" width="9.1796875" style="67" customWidth="1"/>
    <col min="264" max="503" width="9.1796875" style="67"/>
    <col min="504" max="504" width="3.7265625" style="67" customWidth="1"/>
    <col min="505" max="505" width="29.7265625" style="67" customWidth="1"/>
    <col min="506" max="506" width="6.26953125" style="67" customWidth="1"/>
    <col min="507" max="507" width="9.26953125" style="67" bestFit="1" customWidth="1"/>
    <col min="508" max="508" width="16.7265625" style="67" customWidth="1"/>
    <col min="509" max="509" width="3.7265625" style="67" customWidth="1"/>
    <col min="510" max="510" width="29.7265625" style="67" customWidth="1"/>
    <col min="511" max="511" width="6.54296875" style="67" customWidth="1"/>
    <col min="512" max="512" width="10.54296875" style="67" customWidth="1"/>
    <col min="513" max="513" width="16.7265625" style="67" customWidth="1"/>
    <col min="514" max="514" width="3.7265625" style="67" customWidth="1"/>
    <col min="515" max="515" width="29.7265625" style="67" customWidth="1"/>
    <col min="516" max="516" width="6.54296875" style="67" customWidth="1"/>
    <col min="517" max="517" width="10.54296875" style="67" customWidth="1"/>
    <col min="518" max="518" width="16.7265625" style="67" customWidth="1"/>
    <col min="519" max="519" width="9.1796875" style="67" customWidth="1"/>
    <col min="520" max="759" width="9.1796875" style="67"/>
    <col min="760" max="760" width="3.7265625" style="67" customWidth="1"/>
    <col min="761" max="761" width="29.7265625" style="67" customWidth="1"/>
    <col min="762" max="762" width="6.26953125" style="67" customWidth="1"/>
    <col min="763" max="763" width="9.26953125" style="67" bestFit="1" customWidth="1"/>
    <col min="764" max="764" width="16.7265625" style="67" customWidth="1"/>
    <col min="765" max="765" width="3.7265625" style="67" customWidth="1"/>
    <col min="766" max="766" width="29.7265625" style="67" customWidth="1"/>
    <col min="767" max="767" width="6.54296875" style="67" customWidth="1"/>
    <col min="768" max="768" width="10.54296875" style="67" customWidth="1"/>
    <col min="769" max="769" width="16.7265625" style="67" customWidth="1"/>
    <col min="770" max="770" width="3.7265625" style="67" customWidth="1"/>
    <col min="771" max="771" width="29.7265625" style="67" customWidth="1"/>
    <col min="772" max="772" width="6.54296875" style="67" customWidth="1"/>
    <col min="773" max="773" width="10.54296875" style="67" customWidth="1"/>
    <col min="774" max="774" width="16.7265625" style="67" customWidth="1"/>
    <col min="775" max="775" width="9.1796875" style="67" customWidth="1"/>
    <col min="776" max="1015" width="9.1796875" style="67"/>
    <col min="1016" max="1016" width="3.7265625" style="67" customWidth="1"/>
    <col min="1017" max="1017" width="29.7265625" style="67" customWidth="1"/>
    <col min="1018" max="1018" width="6.26953125" style="67" customWidth="1"/>
    <col min="1019" max="1019" width="9.26953125" style="67" bestFit="1" customWidth="1"/>
    <col min="1020" max="1020" width="16.7265625" style="67" customWidth="1"/>
    <col min="1021" max="1021" width="3.7265625" style="67" customWidth="1"/>
    <col min="1022" max="1022" width="29.7265625" style="67" customWidth="1"/>
    <col min="1023" max="1023" width="6.54296875" style="67" customWidth="1"/>
    <col min="1024" max="1024" width="10.54296875" style="67" customWidth="1"/>
    <col min="1025" max="1025" width="16.7265625" style="67" customWidth="1"/>
    <col min="1026" max="1026" width="3.7265625" style="67" customWidth="1"/>
    <col min="1027" max="1027" width="29.7265625" style="67" customWidth="1"/>
    <col min="1028" max="1028" width="6.54296875" style="67" customWidth="1"/>
    <col min="1029" max="1029" width="10.54296875" style="67" customWidth="1"/>
    <col min="1030" max="1030" width="16.7265625" style="67" customWidth="1"/>
    <col min="1031" max="1031" width="9.1796875" style="67" customWidth="1"/>
    <col min="1032" max="1271" width="9.1796875" style="67"/>
    <col min="1272" max="1272" width="3.7265625" style="67" customWidth="1"/>
    <col min="1273" max="1273" width="29.7265625" style="67" customWidth="1"/>
    <col min="1274" max="1274" width="6.26953125" style="67" customWidth="1"/>
    <col min="1275" max="1275" width="9.26953125" style="67" bestFit="1" customWidth="1"/>
    <col min="1276" max="1276" width="16.7265625" style="67" customWidth="1"/>
    <col min="1277" max="1277" width="3.7265625" style="67" customWidth="1"/>
    <col min="1278" max="1278" width="29.7265625" style="67" customWidth="1"/>
    <col min="1279" max="1279" width="6.54296875" style="67" customWidth="1"/>
    <col min="1280" max="1280" width="10.54296875" style="67" customWidth="1"/>
    <col min="1281" max="1281" width="16.7265625" style="67" customWidth="1"/>
    <col min="1282" max="1282" width="3.7265625" style="67" customWidth="1"/>
    <col min="1283" max="1283" width="29.7265625" style="67" customWidth="1"/>
    <col min="1284" max="1284" width="6.54296875" style="67" customWidth="1"/>
    <col min="1285" max="1285" width="10.54296875" style="67" customWidth="1"/>
    <col min="1286" max="1286" width="16.7265625" style="67" customWidth="1"/>
    <col min="1287" max="1287" width="9.1796875" style="67" customWidth="1"/>
    <col min="1288" max="1527" width="9.1796875" style="67"/>
    <col min="1528" max="1528" width="3.7265625" style="67" customWidth="1"/>
    <col min="1529" max="1529" width="29.7265625" style="67" customWidth="1"/>
    <col min="1530" max="1530" width="6.26953125" style="67" customWidth="1"/>
    <col min="1531" max="1531" width="9.26953125" style="67" bestFit="1" customWidth="1"/>
    <col min="1532" max="1532" width="16.7265625" style="67" customWidth="1"/>
    <col min="1533" max="1533" width="3.7265625" style="67" customWidth="1"/>
    <col min="1534" max="1534" width="29.7265625" style="67" customWidth="1"/>
    <col min="1535" max="1535" width="6.54296875" style="67" customWidth="1"/>
    <col min="1536" max="1536" width="10.54296875" style="67" customWidth="1"/>
    <col min="1537" max="1537" width="16.7265625" style="67" customWidth="1"/>
    <col min="1538" max="1538" width="3.7265625" style="67" customWidth="1"/>
    <col min="1539" max="1539" width="29.7265625" style="67" customWidth="1"/>
    <col min="1540" max="1540" width="6.54296875" style="67" customWidth="1"/>
    <col min="1541" max="1541" width="10.54296875" style="67" customWidth="1"/>
    <col min="1542" max="1542" width="16.7265625" style="67" customWidth="1"/>
    <col min="1543" max="1543" width="9.1796875" style="67" customWidth="1"/>
    <col min="1544" max="1783" width="9.1796875" style="67"/>
    <col min="1784" max="1784" width="3.7265625" style="67" customWidth="1"/>
    <col min="1785" max="1785" width="29.7265625" style="67" customWidth="1"/>
    <col min="1786" max="1786" width="6.26953125" style="67" customWidth="1"/>
    <col min="1787" max="1787" width="9.26953125" style="67" bestFit="1" customWidth="1"/>
    <col min="1788" max="1788" width="16.7265625" style="67" customWidth="1"/>
    <col min="1789" max="1789" width="3.7265625" style="67" customWidth="1"/>
    <col min="1790" max="1790" width="29.7265625" style="67" customWidth="1"/>
    <col min="1791" max="1791" width="6.54296875" style="67" customWidth="1"/>
    <col min="1792" max="1792" width="10.54296875" style="67" customWidth="1"/>
    <col min="1793" max="1793" width="16.7265625" style="67" customWidth="1"/>
    <col min="1794" max="1794" width="3.7265625" style="67" customWidth="1"/>
    <col min="1795" max="1795" width="29.7265625" style="67" customWidth="1"/>
    <col min="1796" max="1796" width="6.54296875" style="67" customWidth="1"/>
    <col min="1797" max="1797" width="10.54296875" style="67" customWidth="1"/>
    <col min="1798" max="1798" width="16.7265625" style="67" customWidth="1"/>
    <col min="1799" max="1799" width="9.1796875" style="67" customWidth="1"/>
    <col min="1800" max="2039" width="9.1796875" style="67"/>
    <col min="2040" max="2040" width="3.7265625" style="67" customWidth="1"/>
    <col min="2041" max="2041" width="29.7265625" style="67" customWidth="1"/>
    <col min="2042" max="2042" width="6.26953125" style="67" customWidth="1"/>
    <col min="2043" max="2043" width="9.26953125" style="67" bestFit="1" customWidth="1"/>
    <col min="2044" max="2044" width="16.7265625" style="67" customWidth="1"/>
    <col min="2045" max="2045" width="3.7265625" style="67" customWidth="1"/>
    <col min="2046" max="2046" width="29.7265625" style="67" customWidth="1"/>
    <col min="2047" max="2047" width="6.54296875" style="67" customWidth="1"/>
    <col min="2048" max="2048" width="10.54296875" style="67" customWidth="1"/>
    <col min="2049" max="2049" width="16.7265625" style="67" customWidth="1"/>
    <col min="2050" max="2050" width="3.7265625" style="67" customWidth="1"/>
    <col min="2051" max="2051" width="29.7265625" style="67" customWidth="1"/>
    <col min="2052" max="2052" width="6.54296875" style="67" customWidth="1"/>
    <col min="2053" max="2053" width="10.54296875" style="67" customWidth="1"/>
    <col min="2054" max="2054" width="16.7265625" style="67" customWidth="1"/>
    <col min="2055" max="2055" width="9.1796875" style="67" customWidth="1"/>
    <col min="2056" max="2295" width="9.1796875" style="67"/>
    <col min="2296" max="2296" width="3.7265625" style="67" customWidth="1"/>
    <col min="2297" max="2297" width="29.7265625" style="67" customWidth="1"/>
    <col min="2298" max="2298" width="6.26953125" style="67" customWidth="1"/>
    <col min="2299" max="2299" width="9.26953125" style="67" bestFit="1" customWidth="1"/>
    <col min="2300" max="2300" width="16.7265625" style="67" customWidth="1"/>
    <col min="2301" max="2301" width="3.7265625" style="67" customWidth="1"/>
    <col min="2302" max="2302" width="29.7265625" style="67" customWidth="1"/>
    <col min="2303" max="2303" width="6.54296875" style="67" customWidth="1"/>
    <col min="2304" max="2304" width="10.54296875" style="67" customWidth="1"/>
    <col min="2305" max="2305" width="16.7265625" style="67" customWidth="1"/>
    <col min="2306" max="2306" width="3.7265625" style="67" customWidth="1"/>
    <col min="2307" max="2307" width="29.7265625" style="67" customWidth="1"/>
    <col min="2308" max="2308" width="6.54296875" style="67" customWidth="1"/>
    <col min="2309" max="2309" width="10.54296875" style="67" customWidth="1"/>
    <col min="2310" max="2310" width="16.7265625" style="67" customWidth="1"/>
    <col min="2311" max="2311" width="9.1796875" style="67" customWidth="1"/>
    <col min="2312" max="2551" width="9.1796875" style="67"/>
    <col min="2552" max="2552" width="3.7265625" style="67" customWidth="1"/>
    <col min="2553" max="2553" width="29.7265625" style="67" customWidth="1"/>
    <col min="2554" max="2554" width="6.26953125" style="67" customWidth="1"/>
    <col min="2555" max="2555" width="9.26953125" style="67" bestFit="1" customWidth="1"/>
    <col min="2556" max="2556" width="16.7265625" style="67" customWidth="1"/>
    <col min="2557" max="2557" width="3.7265625" style="67" customWidth="1"/>
    <col min="2558" max="2558" width="29.7265625" style="67" customWidth="1"/>
    <col min="2559" max="2559" width="6.54296875" style="67" customWidth="1"/>
    <col min="2560" max="2560" width="10.54296875" style="67" customWidth="1"/>
    <col min="2561" max="2561" width="16.7265625" style="67" customWidth="1"/>
    <col min="2562" max="2562" width="3.7265625" style="67" customWidth="1"/>
    <col min="2563" max="2563" width="29.7265625" style="67" customWidth="1"/>
    <col min="2564" max="2564" width="6.54296875" style="67" customWidth="1"/>
    <col min="2565" max="2565" width="10.54296875" style="67" customWidth="1"/>
    <col min="2566" max="2566" width="16.7265625" style="67" customWidth="1"/>
    <col min="2567" max="2567" width="9.1796875" style="67" customWidth="1"/>
    <col min="2568" max="2807" width="9.1796875" style="67"/>
    <col min="2808" max="2808" width="3.7265625" style="67" customWidth="1"/>
    <col min="2809" max="2809" width="29.7265625" style="67" customWidth="1"/>
    <col min="2810" max="2810" width="6.26953125" style="67" customWidth="1"/>
    <col min="2811" max="2811" width="9.26953125" style="67" bestFit="1" customWidth="1"/>
    <col min="2812" max="2812" width="16.7265625" style="67" customWidth="1"/>
    <col min="2813" max="2813" width="3.7265625" style="67" customWidth="1"/>
    <col min="2814" max="2814" width="29.7265625" style="67" customWidth="1"/>
    <col min="2815" max="2815" width="6.54296875" style="67" customWidth="1"/>
    <col min="2816" max="2816" width="10.54296875" style="67" customWidth="1"/>
    <col min="2817" max="2817" width="16.7265625" style="67" customWidth="1"/>
    <col min="2818" max="2818" width="3.7265625" style="67" customWidth="1"/>
    <col min="2819" max="2819" width="29.7265625" style="67" customWidth="1"/>
    <col min="2820" max="2820" width="6.54296875" style="67" customWidth="1"/>
    <col min="2821" max="2821" width="10.54296875" style="67" customWidth="1"/>
    <col min="2822" max="2822" width="16.7265625" style="67" customWidth="1"/>
    <col min="2823" max="2823" width="9.1796875" style="67" customWidth="1"/>
    <col min="2824" max="3063" width="9.1796875" style="67"/>
    <col min="3064" max="3064" width="3.7265625" style="67" customWidth="1"/>
    <col min="3065" max="3065" width="29.7265625" style="67" customWidth="1"/>
    <col min="3066" max="3066" width="6.26953125" style="67" customWidth="1"/>
    <col min="3067" max="3067" width="9.26953125" style="67" bestFit="1" customWidth="1"/>
    <col min="3068" max="3068" width="16.7265625" style="67" customWidth="1"/>
    <col min="3069" max="3069" width="3.7265625" style="67" customWidth="1"/>
    <col min="3070" max="3070" width="29.7265625" style="67" customWidth="1"/>
    <col min="3071" max="3071" width="6.54296875" style="67" customWidth="1"/>
    <col min="3072" max="3072" width="10.54296875" style="67" customWidth="1"/>
    <col min="3073" max="3073" width="16.7265625" style="67" customWidth="1"/>
    <col min="3074" max="3074" width="3.7265625" style="67" customWidth="1"/>
    <col min="3075" max="3075" width="29.7265625" style="67" customWidth="1"/>
    <col min="3076" max="3076" width="6.54296875" style="67" customWidth="1"/>
    <col min="3077" max="3077" width="10.54296875" style="67" customWidth="1"/>
    <col min="3078" max="3078" width="16.7265625" style="67" customWidth="1"/>
    <col min="3079" max="3079" width="9.1796875" style="67" customWidth="1"/>
    <col min="3080" max="3319" width="9.1796875" style="67"/>
    <col min="3320" max="3320" width="3.7265625" style="67" customWidth="1"/>
    <col min="3321" max="3321" width="29.7265625" style="67" customWidth="1"/>
    <col min="3322" max="3322" width="6.26953125" style="67" customWidth="1"/>
    <col min="3323" max="3323" width="9.26953125" style="67" bestFit="1" customWidth="1"/>
    <col min="3324" max="3324" width="16.7265625" style="67" customWidth="1"/>
    <col min="3325" max="3325" width="3.7265625" style="67" customWidth="1"/>
    <col min="3326" max="3326" width="29.7265625" style="67" customWidth="1"/>
    <col min="3327" max="3327" width="6.54296875" style="67" customWidth="1"/>
    <col min="3328" max="3328" width="10.54296875" style="67" customWidth="1"/>
    <col min="3329" max="3329" width="16.7265625" style="67" customWidth="1"/>
    <col min="3330" max="3330" width="3.7265625" style="67" customWidth="1"/>
    <col min="3331" max="3331" width="29.7265625" style="67" customWidth="1"/>
    <col min="3332" max="3332" width="6.54296875" style="67" customWidth="1"/>
    <col min="3333" max="3333" width="10.54296875" style="67" customWidth="1"/>
    <col min="3334" max="3334" width="16.7265625" style="67" customWidth="1"/>
    <col min="3335" max="3335" width="9.1796875" style="67" customWidth="1"/>
    <col min="3336" max="3575" width="9.1796875" style="67"/>
    <col min="3576" max="3576" width="3.7265625" style="67" customWidth="1"/>
    <col min="3577" max="3577" width="29.7265625" style="67" customWidth="1"/>
    <col min="3578" max="3578" width="6.26953125" style="67" customWidth="1"/>
    <col min="3579" max="3579" width="9.26953125" style="67" bestFit="1" customWidth="1"/>
    <col min="3580" max="3580" width="16.7265625" style="67" customWidth="1"/>
    <col min="3581" max="3581" width="3.7265625" style="67" customWidth="1"/>
    <col min="3582" max="3582" width="29.7265625" style="67" customWidth="1"/>
    <col min="3583" max="3583" width="6.54296875" style="67" customWidth="1"/>
    <col min="3584" max="3584" width="10.54296875" style="67" customWidth="1"/>
    <col min="3585" max="3585" width="16.7265625" style="67" customWidth="1"/>
    <col min="3586" max="3586" width="3.7265625" style="67" customWidth="1"/>
    <col min="3587" max="3587" width="29.7265625" style="67" customWidth="1"/>
    <col min="3588" max="3588" width="6.54296875" style="67" customWidth="1"/>
    <col min="3589" max="3589" width="10.54296875" style="67" customWidth="1"/>
    <col min="3590" max="3590" width="16.7265625" style="67" customWidth="1"/>
    <col min="3591" max="3591" width="9.1796875" style="67" customWidth="1"/>
    <col min="3592" max="3831" width="9.1796875" style="67"/>
    <col min="3832" max="3832" width="3.7265625" style="67" customWidth="1"/>
    <col min="3833" max="3833" width="29.7265625" style="67" customWidth="1"/>
    <col min="3834" max="3834" width="6.26953125" style="67" customWidth="1"/>
    <col min="3835" max="3835" width="9.26953125" style="67" bestFit="1" customWidth="1"/>
    <col min="3836" max="3836" width="16.7265625" style="67" customWidth="1"/>
    <col min="3837" max="3837" width="3.7265625" style="67" customWidth="1"/>
    <col min="3838" max="3838" width="29.7265625" style="67" customWidth="1"/>
    <col min="3839" max="3839" width="6.54296875" style="67" customWidth="1"/>
    <col min="3840" max="3840" width="10.54296875" style="67" customWidth="1"/>
    <col min="3841" max="3841" width="16.7265625" style="67" customWidth="1"/>
    <col min="3842" max="3842" width="3.7265625" style="67" customWidth="1"/>
    <col min="3843" max="3843" width="29.7265625" style="67" customWidth="1"/>
    <col min="3844" max="3844" width="6.54296875" style="67" customWidth="1"/>
    <col min="3845" max="3845" width="10.54296875" style="67" customWidth="1"/>
    <col min="3846" max="3846" width="16.7265625" style="67" customWidth="1"/>
    <col min="3847" max="3847" width="9.1796875" style="67" customWidth="1"/>
    <col min="3848" max="4087" width="9.1796875" style="67"/>
    <col min="4088" max="4088" width="3.7265625" style="67" customWidth="1"/>
    <col min="4089" max="4089" width="29.7265625" style="67" customWidth="1"/>
    <col min="4090" max="4090" width="6.26953125" style="67" customWidth="1"/>
    <col min="4091" max="4091" width="9.26953125" style="67" bestFit="1" customWidth="1"/>
    <col min="4092" max="4092" width="16.7265625" style="67" customWidth="1"/>
    <col min="4093" max="4093" width="3.7265625" style="67" customWidth="1"/>
    <col min="4094" max="4094" width="29.7265625" style="67" customWidth="1"/>
    <col min="4095" max="4095" width="6.54296875" style="67" customWidth="1"/>
    <col min="4096" max="4096" width="10.54296875" style="67" customWidth="1"/>
    <col min="4097" max="4097" width="16.7265625" style="67" customWidth="1"/>
    <col min="4098" max="4098" width="3.7265625" style="67" customWidth="1"/>
    <col min="4099" max="4099" width="29.7265625" style="67" customWidth="1"/>
    <col min="4100" max="4100" width="6.54296875" style="67" customWidth="1"/>
    <col min="4101" max="4101" width="10.54296875" style="67" customWidth="1"/>
    <col min="4102" max="4102" width="16.7265625" style="67" customWidth="1"/>
    <col min="4103" max="4103" width="9.1796875" style="67" customWidth="1"/>
    <col min="4104" max="4343" width="9.1796875" style="67"/>
    <col min="4344" max="4344" width="3.7265625" style="67" customWidth="1"/>
    <col min="4345" max="4345" width="29.7265625" style="67" customWidth="1"/>
    <col min="4346" max="4346" width="6.26953125" style="67" customWidth="1"/>
    <col min="4347" max="4347" width="9.26953125" style="67" bestFit="1" customWidth="1"/>
    <col min="4348" max="4348" width="16.7265625" style="67" customWidth="1"/>
    <col min="4349" max="4349" width="3.7265625" style="67" customWidth="1"/>
    <col min="4350" max="4350" width="29.7265625" style="67" customWidth="1"/>
    <col min="4351" max="4351" width="6.54296875" style="67" customWidth="1"/>
    <col min="4352" max="4352" width="10.54296875" style="67" customWidth="1"/>
    <col min="4353" max="4353" width="16.7265625" style="67" customWidth="1"/>
    <col min="4354" max="4354" width="3.7265625" style="67" customWidth="1"/>
    <col min="4355" max="4355" width="29.7265625" style="67" customWidth="1"/>
    <col min="4356" max="4356" width="6.54296875" style="67" customWidth="1"/>
    <col min="4357" max="4357" width="10.54296875" style="67" customWidth="1"/>
    <col min="4358" max="4358" width="16.7265625" style="67" customWidth="1"/>
    <col min="4359" max="4359" width="9.1796875" style="67" customWidth="1"/>
    <col min="4360" max="4599" width="9.1796875" style="67"/>
    <col min="4600" max="4600" width="3.7265625" style="67" customWidth="1"/>
    <col min="4601" max="4601" width="29.7265625" style="67" customWidth="1"/>
    <col min="4602" max="4602" width="6.26953125" style="67" customWidth="1"/>
    <col min="4603" max="4603" width="9.26953125" style="67" bestFit="1" customWidth="1"/>
    <col min="4604" max="4604" width="16.7265625" style="67" customWidth="1"/>
    <col min="4605" max="4605" width="3.7265625" style="67" customWidth="1"/>
    <col min="4606" max="4606" width="29.7265625" style="67" customWidth="1"/>
    <col min="4607" max="4607" width="6.54296875" style="67" customWidth="1"/>
    <col min="4608" max="4608" width="10.54296875" style="67" customWidth="1"/>
    <col min="4609" max="4609" width="16.7265625" style="67" customWidth="1"/>
    <col min="4610" max="4610" width="3.7265625" style="67" customWidth="1"/>
    <col min="4611" max="4611" width="29.7265625" style="67" customWidth="1"/>
    <col min="4612" max="4612" width="6.54296875" style="67" customWidth="1"/>
    <col min="4613" max="4613" width="10.54296875" style="67" customWidth="1"/>
    <col min="4614" max="4614" width="16.7265625" style="67" customWidth="1"/>
    <col min="4615" max="4615" width="9.1796875" style="67" customWidth="1"/>
    <col min="4616" max="4855" width="9.1796875" style="67"/>
    <col min="4856" max="4856" width="3.7265625" style="67" customWidth="1"/>
    <col min="4857" max="4857" width="29.7265625" style="67" customWidth="1"/>
    <col min="4858" max="4858" width="6.26953125" style="67" customWidth="1"/>
    <col min="4859" max="4859" width="9.26953125" style="67" bestFit="1" customWidth="1"/>
    <col min="4860" max="4860" width="16.7265625" style="67" customWidth="1"/>
    <col min="4861" max="4861" width="3.7265625" style="67" customWidth="1"/>
    <col min="4862" max="4862" width="29.7265625" style="67" customWidth="1"/>
    <col min="4863" max="4863" width="6.54296875" style="67" customWidth="1"/>
    <col min="4864" max="4864" width="10.54296875" style="67" customWidth="1"/>
    <col min="4865" max="4865" width="16.7265625" style="67" customWidth="1"/>
    <col min="4866" max="4866" width="3.7265625" style="67" customWidth="1"/>
    <col min="4867" max="4867" width="29.7265625" style="67" customWidth="1"/>
    <col min="4868" max="4868" width="6.54296875" style="67" customWidth="1"/>
    <col min="4869" max="4869" width="10.54296875" style="67" customWidth="1"/>
    <col min="4870" max="4870" width="16.7265625" style="67" customWidth="1"/>
    <col min="4871" max="4871" width="9.1796875" style="67" customWidth="1"/>
    <col min="4872" max="5111" width="9.1796875" style="67"/>
    <col min="5112" max="5112" width="3.7265625" style="67" customWidth="1"/>
    <col min="5113" max="5113" width="29.7265625" style="67" customWidth="1"/>
    <col min="5114" max="5114" width="6.26953125" style="67" customWidth="1"/>
    <col min="5115" max="5115" width="9.26953125" style="67" bestFit="1" customWidth="1"/>
    <col min="5116" max="5116" width="16.7265625" style="67" customWidth="1"/>
    <col min="5117" max="5117" width="3.7265625" style="67" customWidth="1"/>
    <col min="5118" max="5118" width="29.7265625" style="67" customWidth="1"/>
    <col min="5119" max="5119" width="6.54296875" style="67" customWidth="1"/>
    <col min="5120" max="5120" width="10.54296875" style="67" customWidth="1"/>
    <col min="5121" max="5121" width="16.7265625" style="67" customWidth="1"/>
    <col min="5122" max="5122" width="3.7265625" style="67" customWidth="1"/>
    <col min="5123" max="5123" width="29.7265625" style="67" customWidth="1"/>
    <col min="5124" max="5124" width="6.54296875" style="67" customWidth="1"/>
    <col min="5125" max="5125" width="10.54296875" style="67" customWidth="1"/>
    <col min="5126" max="5126" width="16.7265625" style="67" customWidth="1"/>
    <col min="5127" max="5127" width="9.1796875" style="67" customWidth="1"/>
    <col min="5128" max="5367" width="9.1796875" style="67"/>
    <col min="5368" max="5368" width="3.7265625" style="67" customWidth="1"/>
    <col min="5369" max="5369" width="29.7265625" style="67" customWidth="1"/>
    <col min="5370" max="5370" width="6.26953125" style="67" customWidth="1"/>
    <col min="5371" max="5371" width="9.26953125" style="67" bestFit="1" customWidth="1"/>
    <col min="5372" max="5372" width="16.7265625" style="67" customWidth="1"/>
    <col min="5373" max="5373" width="3.7265625" style="67" customWidth="1"/>
    <col min="5374" max="5374" width="29.7265625" style="67" customWidth="1"/>
    <col min="5375" max="5375" width="6.54296875" style="67" customWidth="1"/>
    <col min="5376" max="5376" width="10.54296875" style="67" customWidth="1"/>
    <col min="5377" max="5377" width="16.7265625" style="67" customWidth="1"/>
    <col min="5378" max="5378" width="3.7265625" style="67" customWidth="1"/>
    <col min="5379" max="5379" width="29.7265625" style="67" customWidth="1"/>
    <col min="5380" max="5380" width="6.54296875" style="67" customWidth="1"/>
    <col min="5381" max="5381" width="10.54296875" style="67" customWidth="1"/>
    <col min="5382" max="5382" width="16.7265625" style="67" customWidth="1"/>
    <col min="5383" max="5383" width="9.1796875" style="67" customWidth="1"/>
    <col min="5384" max="5623" width="9.1796875" style="67"/>
    <col min="5624" max="5624" width="3.7265625" style="67" customWidth="1"/>
    <col min="5625" max="5625" width="29.7265625" style="67" customWidth="1"/>
    <col min="5626" max="5626" width="6.26953125" style="67" customWidth="1"/>
    <col min="5627" max="5627" width="9.26953125" style="67" bestFit="1" customWidth="1"/>
    <col min="5628" max="5628" width="16.7265625" style="67" customWidth="1"/>
    <col min="5629" max="5629" width="3.7265625" style="67" customWidth="1"/>
    <col min="5630" max="5630" width="29.7265625" style="67" customWidth="1"/>
    <col min="5631" max="5631" width="6.54296875" style="67" customWidth="1"/>
    <col min="5632" max="5632" width="10.54296875" style="67" customWidth="1"/>
    <col min="5633" max="5633" width="16.7265625" style="67" customWidth="1"/>
    <col min="5634" max="5634" width="3.7265625" style="67" customWidth="1"/>
    <col min="5635" max="5635" width="29.7265625" style="67" customWidth="1"/>
    <col min="5636" max="5636" width="6.54296875" style="67" customWidth="1"/>
    <col min="5637" max="5637" width="10.54296875" style="67" customWidth="1"/>
    <col min="5638" max="5638" width="16.7265625" style="67" customWidth="1"/>
    <col min="5639" max="5639" width="9.1796875" style="67" customWidth="1"/>
    <col min="5640" max="5879" width="9.1796875" style="67"/>
    <col min="5880" max="5880" width="3.7265625" style="67" customWidth="1"/>
    <col min="5881" max="5881" width="29.7265625" style="67" customWidth="1"/>
    <col min="5882" max="5882" width="6.26953125" style="67" customWidth="1"/>
    <col min="5883" max="5883" width="9.26953125" style="67" bestFit="1" customWidth="1"/>
    <col min="5884" max="5884" width="16.7265625" style="67" customWidth="1"/>
    <col min="5885" max="5885" width="3.7265625" style="67" customWidth="1"/>
    <col min="5886" max="5886" width="29.7265625" style="67" customWidth="1"/>
    <col min="5887" max="5887" width="6.54296875" style="67" customWidth="1"/>
    <col min="5888" max="5888" width="10.54296875" style="67" customWidth="1"/>
    <col min="5889" max="5889" width="16.7265625" style="67" customWidth="1"/>
    <col min="5890" max="5890" width="3.7265625" style="67" customWidth="1"/>
    <col min="5891" max="5891" width="29.7265625" style="67" customWidth="1"/>
    <col min="5892" max="5892" width="6.54296875" style="67" customWidth="1"/>
    <col min="5893" max="5893" width="10.54296875" style="67" customWidth="1"/>
    <col min="5894" max="5894" width="16.7265625" style="67" customWidth="1"/>
    <col min="5895" max="5895" width="9.1796875" style="67" customWidth="1"/>
    <col min="5896" max="6135" width="9.1796875" style="67"/>
    <col min="6136" max="6136" width="3.7265625" style="67" customWidth="1"/>
    <col min="6137" max="6137" width="29.7265625" style="67" customWidth="1"/>
    <col min="6138" max="6138" width="6.26953125" style="67" customWidth="1"/>
    <col min="6139" max="6139" width="9.26953125" style="67" bestFit="1" customWidth="1"/>
    <col min="6140" max="6140" width="16.7265625" style="67" customWidth="1"/>
    <col min="6141" max="6141" width="3.7265625" style="67" customWidth="1"/>
    <col min="6142" max="6142" width="29.7265625" style="67" customWidth="1"/>
    <col min="6143" max="6143" width="6.54296875" style="67" customWidth="1"/>
    <col min="6144" max="6144" width="10.54296875" style="67" customWidth="1"/>
    <col min="6145" max="6145" width="16.7265625" style="67" customWidth="1"/>
    <col min="6146" max="6146" width="3.7265625" style="67" customWidth="1"/>
    <col min="6147" max="6147" width="29.7265625" style="67" customWidth="1"/>
    <col min="6148" max="6148" width="6.54296875" style="67" customWidth="1"/>
    <col min="6149" max="6149" width="10.54296875" style="67" customWidth="1"/>
    <col min="6150" max="6150" width="16.7265625" style="67" customWidth="1"/>
    <col min="6151" max="6151" width="9.1796875" style="67" customWidth="1"/>
    <col min="6152" max="6391" width="9.1796875" style="67"/>
    <col min="6392" max="6392" width="3.7265625" style="67" customWidth="1"/>
    <col min="6393" max="6393" width="29.7265625" style="67" customWidth="1"/>
    <col min="6394" max="6394" width="6.26953125" style="67" customWidth="1"/>
    <col min="6395" max="6395" width="9.26953125" style="67" bestFit="1" customWidth="1"/>
    <col min="6396" max="6396" width="16.7265625" style="67" customWidth="1"/>
    <col min="6397" max="6397" width="3.7265625" style="67" customWidth="1"/>
    <col min="6398" max="6398" width="29.7265625" style="67" customWidth="1"/>
    <col min="6399" max="6399" width="6.54296875" style="67" customWidth="1"/>
    <col min="6400" max="6400" width="10.54296875" style="67" customWidth="1"/>
    <col min="6401" max="6401" width="16.7265625" style="67" customWidth="1"/>
    <col min="6402" max="6402" width="3.7265625" style="67" customWidth="1"/>
    <col min="6403" max="6403" width="29.7265625" style="67" customWidth="1"/>
    <col min="6404" max="6404" width="6.54296875" style="67" customWidth="1"/>
    <col min="6405" max="6405" width="10.54296875" style="67" customWidth="1"/>
    <col min="6406" max="6406" width="16.7265625" style="67" customWidth="1"/>
    <col min="6407" max="6407" width="9.1796875" style="67" customWidth="1"/>
    <col min="6408" max="6647" width="9.1796875" style="67"/>
    <col min="6648" max="6648" width="3.7265625" style="67" customWidth="1"/>
    <col min="6649" max="6649" width="29.7265625" style="67" customWidth="1"/>
    <col min="6650" max="6650" width="6.26953125" style="67" customWidth="1"/>
    <col min="6651" max="6651" width="9.26953125" style="67" bestFit="1" customWidth="1"/>
    <col min="6652" max="6652" width="16.7265625" style="67" customWidth="1"/>
    <col min="6653" max="6653" width="3.7265625" style="67" customWidth="1"/>
    <col min="6654" max="6654" width="29.7265625" style="67" customWidth="1"/>
    <col min="6655" max="6655" width="6.54296875" style="67" customWidth="1"/>
    <col min="6656" max="6656" width="10.54296875" style="67" customWidth="1"/>
    <col min="6657" max="6657" width="16.7265625" style="67" customWidth="1"/>
    <col min="6658" max="6658" width="3.7265625" style="67" customWidth="1"/>
    <col min="6659" max="6659" width="29.7265625" style="67" customWidth="1"/>
    <col min="6660" max="6660" width="6.54296875" style="67" customWidth="1"/>
    <col min="6661" max="6661" width="10.54296875" style="67" customWidth="1"/>
    <col min="6662" max="6662" width="16.7265625" style="67" customWidth="1"/>
    <col min="6663" max="6663" width="9.1796875" style="67" customWidth="1"/>
    <col min="6664" max="6903" width="9.1796875" style="67"/>
    <col min="6904" max="6904" width="3.7265625" style="67" customWidth="1"/>
    <col min="6905" max="6905" width="29.7265625" style="67" customWidth="1"/>
    <col min="6906" max="6906" width="6.26953125" style="67" customWidth="1"/>
    <col min="6907" max="6907" width="9.26953125" style="67" bestFit="1" customWidth="1"/>
    <col min="6908" max="6908" width="16.7265625" style="67" customWidth="1"/>
    <col min="6909" max="6909" width="3.7265625" style="67" customWidth="1"/>
    <col min="6910" max="6910" width="29.7265625" style="67" customWidth="1"/>
    <col min="6911" max="6911" width="6.54296875" style="67" customWidth="1"/>
    <col min="6912" max="6912" width="10.54296875" style="67" customWidth="1"/>
    <col min="6913" max="6913" width="16.7265625" style="67" customWidth="1"/>
    <col min="6914" max="6914" width="3.7265625" style="67" customWidth="1"/>
    <col min="6915" max="6915" width="29.7265625" style="67" customWidth="1"/>
    <col min="6916" max="6916" width="6.54296875" style="67" customWidth="1"/>
    <col min="6917" max="6917" width="10.54296875" style="67" customWidth="1"/>
    <col min="6918" max="6918" width="16.7265625" style="67" customWidth="1"/>
    <col min="6919" max="6919" width="9.1796875" style="67" customWidth="1"/>
    <col min="6920" max="7159" width="9.1796875" style="67"/>
    <col min="7160" max="7160" width="3.7265625" style="67" customWidth="1"/>
    <col min="7161" max="7161" width="29.7265625" style="67" customWidth="1"/>
    <col min="7162" max="7162" width="6.26953125" style="67" customWidth="1"/>
    <col min="7163" max="7163" width="9.26953125" style="67" bestFit="1" customWidth="1"/>
    <col min="7164" max="7164" width="16.7265625" style="67" customWidth="1"/>
    <col min="7165" max="7165" width="3.7265625" style="67" customWidth="1"/>
    <col min="7166" max="7166" width="29.7265625" style="67" customWidth="1"/>
    <col min="7167" max="7167" width="6.54296875" style="67" customWidth="1"/>
    <col min="7168" max="7168" width="10.54296875" style="67" customWidth="1"/>
    <col min="7169" max="7169" width="16.7265625" style="67" customWidth="1"/>
    <col min="7170" max="7170" width="3.7265625" style="67" customWidth="1"/>
    <col min="7171" max="7171" width="29.7265625" style="67" customWidth="1"/>
    <col min="7172" max="7172" width="6.54296875" style="67" customWidth="1"/>
    <col min="7173" max="7173" width="10.54296875" style="67" customWidth="1"/>
    <col min="7174" max="7174" width="16.7265625" style="67" customWidth="1"/>
    <col min="7175" max="7175" width="9.1796875" style="67" customWidth="1"/>
    <col min="7176" max="7415" width="9.1796875" style="67"/>
    <col min="7416" max="7416" width="3.7265625" style="67" customWidth="1"/>
    <col min="7417" max="7417" width="29.7265625" style="67" customWidth="1"/>
    <col min="7418" max="7418" width="6.26953125" style="67" customWidth="1"/>
    <col min="7419" max="7419" width="9.26953125" style="67" bestFit="1" customWidth="1"/>
    <col min="7420" max="7420" width="16.7265625" style="67" customWidth="1"/>
    <col min="7421" max="7421" width="3.7265625" style="67" customWidth="1"/>
    <col min="7422" max="7422" width="29.7265625" style="67" customWidth="1"/>
    <col min="7423" max="7423" width="6.54296875" style="67" customWidth="1"/>
    <col min="7424" max="7424" width="10.54296875" style="67" customWidth="1"/>
    <col min="7425" max="7425" width="16.7265625" style="67" customWidth="1"/>
    <col min="7426" max="7426" width="3.7265625" style="67" customWidth="1"/>
    <col min="7427" max="7427" width="29.7265625" style="67" customWidth="1"/>
    <col min="7428" max="7428" width="6.54296875" style="67" customWidth="1"/>
    <col min="7429" max="7429" width="10.54296875" style="67" customWidth="1"/>
    <col min="7430" max="7430" width="16.7265625" style="67" customWidth="1"/>
    <col min="7431" max="7431" width="9.1796875" style="67" customWidth="1"/>
    <col min="7432" max="7671" width="9.1796875" style="67"/>
    <col min="7672" max="7672" width="3.7265625" style="67" customWidth="1"/>
    <col min="7673" max="7673" width="29.7265625" style="67" customWidth="1"/>
    <col min="7674" max="7674" width="6.26953125" style="67" customWidth="1"/>
    <col min="7675" max="7675" width="9.26953125" style="67" bestFit="1" customWidth="1"/>
    <col min="7676" max="7676" width="16.7265625" style="67" customWidth="1"/>
    <col min="7677" max="7677" width="3.7265625" style="67" customWidth="1"/>
    <col min="7678" max="7678" width="29.7265625" style="67" customWidth="1"/>
    <col min="7679" max="7679" width="6.54296875" style="67" customWidth="1"/>
    <col min="7680" max="7680" width="10.54296875" style="67" customWidth="1"/>
    <col min="7681" max="7681" width="16.7265625" style="67" customWidth="1"/>
    <col min="7682" max="7682" width="3.7265625" style="67" customWidth="1"/>
    <col min="7683" max="7683" width="29.7265625" style="67" customWidth="1"/>
    <col min="7684" max="7684" width="6.54296875" style="67" customWidth="1"/>
    <col min="7685" max="7685" width="10.54296875" style="67" customWidth="1"/>
    <col min="7686" max="7686" width="16.7265625" style="67" customWidth="1"/>
    <col min="7687" max="7687" width="9.1796875" style="67" customWidth="1"/>
    <col min="7688" max="7927" width="9.1796875" style="67"/>
    <col min="7928" max="7928" width="3.7265625" style="67" customWidth="1"/>
    <col min="7929" max="7929" width="29.7265625" style="67" customWidth="1"/>
    <col min="7930" max="7930" width="6.26953125" style="67" customWidth="1"/>
    <col min="7931" max="7931" width="9.26953125" style="67" bestFit="1" customWidth="1"/>
    <col min="7932" max="7932" width="16.7265625" style="67" customWidth="1"/>
    <col min="7933" max="7933" width="3.7265625" style="67" customWidth="1"/>
    <col min="7934" max="7934" width="29.7265625" style="67" customWidth="1"/>
    <col min="7935" max="7935" width="6.54296875" style="67" customWidth="1"/>
    <col min="7936" max="7936" width="10.54296875" style="67" customWidth="1"/>
    <col min="7937" max="7937" width="16.7265625" style="67" customWidth="1"/>
    <col min="7938" max="7938" width="3.7265625" style="67" customWidth="1"/>
    <col min="7939" max="7939" width="29.7265625" style="67" customWidth="1"/>
    <col min="7940" max="7940" width="6.54296875" style="67" customWidth="1"/>
    <col min="7941" max="7941" width="10.54296875" style="67" customWidth="1"/>
    <col min="7942" max="7942" width="16.7265625" style="67" customWidth="1"/>
    <col min="7943" max="7943" width="9.1796875" style="67" customWidth="1"/>
    <col min="7944" max="8183" width="9.1796875" style="67"/>
    <col min="8184" max="8184" width="3.7265625" style="67" customWidth="1"/>
    <col min="8185" max="8185" width="29.7265625" style="67" customWidth="1"/>
    <col min="8186" max="8186" width="6.26953125" style="67" customWidth="1"/>
    <col min="8187" max="8187" width="9.26953125" style="67" bestFit="1" customWidth="1"/>
    <col min="8188" max="8188" width="16.7265625" style="67" customWidth="1"/>
    <col min="8189" max="8189" width="3.7265625" style="67" customWidth="1"/>
    <col min="8190" max="8190" width="29.7265625" style="67" customWidth="1"/>
    <col min="8191" max="8191" width="6.54296875" style="67" customWidth="1"/>
    <col min="8192" max="8192" width="10.54296875" style="67" customWidth="1"/>
    <col min="8193" max="8193" width="16.7265625" style="67" customWidth="1"/>
    <col min="8194" max="8194" width="3.7265625" style="67" customWidth="1"/>
    <col min="8195" max="8195" width="29.7265625" style="67" customWidth="1"/>
    <col min="8196" max="8196" width="6.54296875" style="67" customWidth="1"/>
    <col min="8197" max="8197" width="10.54296875" style="67" customWidth="1"/>
    <col min="8198" max="8198" width="16.7265625" style="67" customWidth="1"/>
    <col min="8199" max="8199" width="9.1796875" style="67" customWidth="1"/>
    <col min="8200" max="8439" width="9.1796875" style="67"/>
    <col min="8440" max="8440" width="3.7265625" style="67" customWidth="1"/>
    <col min="8441" max="8441" width="29.7265625" style="67" customWidth="1"/>
    <col min="8442" max="8442" width="6.26953125" style="67" customWidth="1"/>
    <col min="8443" max="8443" width="9.26953125" style="67" bestFit="1" customWidth="1"/>
    <col min="8444" max="8444" width="16.7265625" style="67" customWidth="1"/>
    <col min="8445" max="8445" width="3.7265625" style="67" customWidth="1"/>
    <col min="8446" max="8446" width="29.7265625" style="67" customWidth="1"/>
    <col min="8447" max="8447" width="6.54296875" style="67" customWidth="1"/>
    <col min="8448" max="8448" width="10.54296875" style="67" customWidth="1"/>
    <col min="8449" max="8449" width="16.7265625" style="67" customWidth="1"/>
    <col min="8450" max="8450" width="3.7265625" style="67" customWidth="1"/>
    <col min="8451" max="8451" width="29.7265625" style="67" customWidth="1"/>
    <col min="8452" max="8452" width="6.54296875" style="67" customWidth="1"/>
    <col min="8453" max="8453" width="10.54296875" style="67" customWidth="1"/>
    <col min="8454" max="8454" width="16.7265625" style="67" customWidth="1"/>
    <col min="8455" max="8455" width="9.1796875" style="67" customWidth="1"/>
    <col min="8456" max="8695" width="9.1796875" style="67"/>
    <col min="8696" max="8696" width="3.7265625" style="67" customWidth="1"/>
    <col min="8697" max="8697" width="29.7265625" style="67" customWidth="1"/>
    <col min="8698" max="8698" width="6.26953125" style="67" customWidth="1"/>
    <col min="8699" max="8699" width="9.26953125" style="67" bestFit="1" customWidth="1"/>
    <col min="8700" max="8700" width="16.7265625" style="67" customWidth="1"/>
    <col min="8701" max="8701" width="3.7265625" style="67" customWidth="1"/>
    <col min="8702" max="8702" width="29.7265625" style="67" customWidth="1"/>
    <col min="8703" max="8703" width="6.54296875" style="67" customWidth="1"/>
    <col min="8704" max="8704" width="10.54296875" style="67" customWidth="1"/>
    <col min="8705" max="8705" width="16.7265625" style="67" customWidth="1"/>
    <col min="8706" max="8706" width="3.7265625" style="67" customWidth="1"/>
    <col min="8707" max="8707" width="29.7265625" style="67" customWidth="1"/>
    <col min="8708" max="8708" width="6.54296875" style="67" customWidth="1"/>
    <col min="8709" max="8709" width="10.54296875" style="67" customWidth="1"/>
    <col min="8710" max="8710" width="16.7265625" style="67" customWidth="1"/>
    <col min="8711" max="8711" width="9.1796875" style="67" customWidth="1"/>
    <col min="8712" max="8951" width="9.1796875" style="67"/>
    <col min="8952" max="8952" width="3.7265625" style="67" customWidth="1"/>
    <col min="8953" max="8953" width="29.7265625" style="67" customWidth="1"/>
    <col min="8954" max="8954" width="6.26953125" style="67" customWidth="1"/>
    <col min="8955" max="8955" width="9.26953125" style="67" bestFit="1" customWidth="1"/>
    <col min="8956" max="8956" width="16.7265625" style="67" customWidth="1"/>
    <col min="8957" max="8957" width="3.7265625" style="67" customWidth="1"/>
    <col min="8958" max="8958" width="29.7265625" style="67" customWidth="1"/>
    <col min="8959" max="8959" width="6.54296875" style="67" customWidth="1"/>
    <col min="8960" max="8960" width="10.54296875" style="67" customWidth="1"/>
    <col min="8961" max="8961" width="16.7265625" style="67" customWidth="1"/>
    <col min="8962" max="8962" width="3.7265625" style="67" customWidth="1"/>
    <col min="8963" max="8963" width="29.7265625" style="67" customWidth="1"/>
    <col min="8964" max="8964" width="6.54296875" style="67" customWidth="1"/>
    <col min="8965" max="8965" width="10.54296875" style="67" customWidth="1"/>
    <col min="8966" max="8966" width="16.7265625" style="67" customWidth="1"/>
    <col min="8967" max="8967" width="9.1796875" style="67" customWidth="1"/>
    <col min="8968" max="9207" width="9.1796875" style="67"/>
    <col min="9208" max="9208" width="3.7265625" style="67" customWidth="1"/>
    <col min="9209" max="9209" width="29.7265625" style="67" customWidth="1"/>
    <col min="9210" max="9210" width="6.26953125" style="67" customWidth="1"/>
    <col min="9211" max="9211" width="9.26953125" style="67" bestFit="1" customWidth="1"/>
    <col min="9212" max="9212" width="16.7265625" style="67" customWidth="1"/>
    <col min="9213" max="9213" width="3.7265625" style="67" customWidth="1"/>
    <col min="9214" max="9214" width="29.7265625" style="67" customWidth="1"/>
    <col min="9215" max="9215" width="6.54296875" style="67" customWidth="1"/>
    <col min="9216" max="9216" width="10.54296875" style="67" customWidth="1"/>
    <col min="9217" max="9217" width="16.7265625" style="67" customWidth="1"/>
    <col min="9218" max="9218" width="3.7265625" style="67" customWidth="1"/>
    <col min="9219" max="9219" width="29.7265625" style="67" customWidth="1"/>
    <col min="9220" max="9220" width="6.54296875" style="67" customWidth="1"/>
    <col min="9221" max="9221" width="10.54296875" style="67" customWidth="1"/>
    <col min="9222" max="9222" width="16.7265625" style="67" customWidth="1"/>
    <col min="9223" max="9223" width="9.1796875" style="67" customWidth="1"/>
    <col min="9224" max="9463" width="9.1796875" style="67"/>
    <col min="9464" max="9464" width="3.7265625" style="67" customWidth="1"/>
    <col min="9465" max="9465" width="29.7265625" style="67" customWidth="1"/>
    <col min="9466" max="9466" width="6.26953125" style="67" customWidth="1"/>
    <col min="9467" max="9467" width="9.26953125" style="67" bestFit="1" customWidth="1"/>
    <col min="9468" max="9468" width="16.7265625" style="67" customWidth="1"/>
    <col min="9469" max="9469" width="3.7265625" style="67" customWidth="1"/>
    <col min="9470" max="9470" width="29.7265625" style="67" customWidth="1"/>
    <col min="9471" max="9471" width="6.54296875" style="67" customWidth="1"/>
    <col min="9472" max="9472" width="10.54296875" style="67" customWidth="1"/>
    <col min="9473" max="9473" width="16.7265625" style="67" customWidth="1"/>
    <col min="9474" max="9474" width="3.7265625" style="67" customWidth="1"/>
    <col min="9475" max="9475" width="29.7265625" style="67" customWidth="1"/>
    <col min="9476" max="9476" width="6.54296875" style="67" customWidth="1"/>
    <col min="9477" max="9477" width="10.54296875" style="67" customWidth="1"/>
    <col min="9478" max="9478" width="16.7265625" style="67" customWidth="1"/>
    <col min="9479" max="9479" width="9.1796875" style="67" customWidth="1"/>
    <col min="9480" max="9719" width="9.1796875" style="67"/>
    <col min="9720" max="9720" width="3.7265625" style="67" customWidth="1"/>
    <col min="9721" max="9721" width="29.7265625" style="67" customWidth="1"/>
    <col min="9722" max="9722" width="6.26953125" style="67" customWidth="1"/>
    <col min="9723" max="9723" width="9.26953125" style="67" bestFit="1" customWidth="1"/>
    <col min="9724" max="9724" width="16.7265625" style="67" customWidth="1"/>
    <col min="9725" max="9725" width="3.7265625" style="67" customWidth="1"/>
    <col min="9726" max="9726" width="29.7265625" style="67" customWidth="1"/>
    <col min="9727" max="9727" width="6.54296875" style="67" customWidth="1"/>
    <col min="9728" max="9728" width="10.54296875" style="67" customWidth="1"/>
    <col min="9729" max="9729" width="16.7265625" style="67" customWidth="1"/>
    <col min="9730" max="9730" width="3.7265625" style="67" customWidth="1"/>
    <col min="9731" max="9731" width="29.7265625" style="67" customWidth="1"/>
    <col min="9732" max="9732" width="6.54296875" style="67" customWidth="1"/>
    <col min="9733" max="9733" width="10.54296875" style="67" customWidth="1"/>
    <col min="9734" max="9734" width="16.7265625" style="67" customWidth="1"/>
    <col min="9735" max="9735" width="9.1796875" style="67" customWidth="1"/>
    <col min="9736" max="9975" width="9.1796875" style="67"/>
    <col min="9976" max="9976" width="3.7265625" style="67" customWidth="1"/>
    <col min="9977" max="9977" width="29.7265625" style="67" customWidth="1"/>
    <col min="9978" max="9978" width="6.26953125" style="67" customWidth="1"/>
    <col min="9979" max="9979" width="9.26953125" style="67" bestFit="1" customWidth="1"/>
    <col min="9980" max="9980" width="16.7265625" style="67" customWidth="1"/>
    <col min="9981" max="9981" width="3.7265625" style="67" customWidth="1"/>
    <col min="9982" max="9982" width="29.7265625" style="67" customWidth="1"/>
    <col min="9983" max="9983" width="6.54296875" style="67" customWidth="1"/>
    <col min="9984" max="9984" width="10.54296875" style="67" customWidth="1"/>
    <col min="9985" max="9985" width="16.7265625" style="67" customWidth="1"/>
    <col min="9986" max="9986" width="3.7265625" style="67" customWidth="1"/>
    <col min="9987" max="9987" width="29.7265625" style="67" customWidth="1"/>
    <col min="9988" max="9988" width="6.54296875" style="67" customWidth="1"/>
    <col min="9989" max="9989" width="10.54296875" style="67" customWidth="1"/>
    <col min="9990" max="9990" width="16.7265625" style="67" customWidth="1"/>
    <col min="9991" max="9991" width="9.1796875" style="67" customWidth="1"/>
    <col min="9992" max="10231" width="9.1796875" style="67"/>
    <col min="10232" max="10232" width="3.7265625" style="67" customWidth="1"/>
    <col min="10233" max="10233" width="29.7265625" style="67" customWidth="1"/>
    <col min="10234" max="10234" width="6.26953125" style="67" customWidth="1"/>
    <col min="10235" max="10235" width="9.26953125" style="67" bestFit="1" customWidth="1"/>
    <col min="10236" max="10236" width="16.7265625" style="67" customWidth="1"/>
    <col min="10237" max="10237" width="3.7265625" style="67" customWidth="1"/>
    <col min="10238" max="10238" width="29.7265625" style="67" customWidth="1"/>
    <col min="10239" max="10239" width="6.54296875" style="67" customWidth="1"/>
    <col min="10240" max="10240" width="10.54296875" style="67" customWidth="1"/>
    <col min="10241" max="10241" width="16.7265625" style="67" customWidth="1"/>
    <col min="10242" max="10242" width="3.7265625" style="67" customWidth="1"/>
    <col min="10243" max="10243" width="29.7265625" style="67" customWidth="1"/>
    <col min="10244" max="10244" width="6.54296875" style="67" customWidth="1"/>
    <col min="10245" max="10245" width="10.54296875" style="67" customWidth="1"/>
    <col min="10246" max="10246" width="16.7265625" style="67" customWidth="1"/>
    <col min="10247" max="10247" width="9.1796875" style="67" customWidth="1"/>
    <col min="10248" max="10487" width="9.1796875" style="67"/>
    <col min="10488" max="10488" width="3.7265625" style="67" customWidth="1"/>
    <col min="10489" max="10489" width="29.7265625" style="67" customWidth="1"/>
    <col min="10490" max="10490" width="6.26953125" style="67" customWidth="1"/>
    <col min="10491" max="10491" width="9.26953125" style="67" bestFit="1" customWidth="1"/>
    <col min="10492" max="10492" width="16.7265625" style="67" customWidth="1"/>
    <col min="10493" max="10493" width="3.7265625" style="67" customWidth="1"/>
    <col min="10494" max="10494" width="29.7265625" style="67" customWidth="1"/>
    <col min="10495" max="10495" width="6.54296875" style="67" customWidth="1"/>
    <col min="10496" max="10496" width="10.54296875" style="67" customWidth="1"/>
    <col min="10497" max="10497" width="16.7265625" style="67" customWidth="1"/>
    <col min="10498" max="10498" width="3.7265625" style="67" customWidth="1"/>
    <col min="10499" max="10499" width="29.7265625" style="67" customWidth="1"/>
    <col min="10500" max="10500" width="6.54296875" style="67" customWidth="1"/>
    <col min="10501" max="10501" width="10.54296875" style="67" customWidth="1"/>
    <col min="10502" max="10502" width="16.7265625" style="67" customWidth="1"/>
    <col min="10503" max="10503" width="9.1796875" style="67" customWidth="1"/>
    <col min="10504" max="10743" width="9.1796875" style="67"/>
    <col min="10744" max="10744" width="3.7265625" style="67" customWidth="1"/>
    <col min="10745" max="10745" width="29.7265625" style="67" customWidth="1"/>
    <col min="10746" max="10746" width="6.26953125" style="67" customWidth="1"/>
    <col min="10747" max="10747" width="9.26953125" style="67" bestFit="1" customWidth="1"/>
    <col min="10748" max="10748" width="16.7265625" style="67" customWidth="1"/>
    <col min="10749" max="10749" width="3.7265625" style="67" customWidth="1"/>
    <col min="10750" max="10750" width="29.7265625" style="67" customWidth="1"/>
    <col min="10751" max="10751" width="6.54296875" style="67" customWidth="1"/>
    <col min="10752" max="10752" width="10.54296875" style="67" customWidth="1"/>
    <col min="10753" max="10753" width="16.7265625" style="67" customWidth="1"/>
    <col min="10754" max="10754" width="3.7265625" style="67" customWidth="1"/>
    <col min="10755" max="10755" width="29.7265625" style="67" customWidth="1"/>
    <col min="10756" max="10756" width="6.54296875" style="67" customWidth="1"/>
    <col min="10757" max="10757" width="10.54296875" style="67" customWidth="1"/>
    <col min="10758" max="10758" width="16.7265625" style="67" customWidth="1"/>
    <col min="10759" max="10759" width="9.1796875" style="67" customWidth="1"/>
    <col min="10760" max="10999" width="9.1796875" style="67"/>
    <col min="11000" max="11000" width="3.7265625" style="67" customWidth="1"/>
    <col min="11001" max="11001" width="29.7265625" style="67" customWidth="1"/>
    <col min="11002" max="11002" width="6.26953125" style="67" customWidth="1"/>
    <col min="11003" max="11003" width="9.26953125" style="67" bestFit="1" customWidth="1"/>
    <col min="11004" max="11004" width="16.7265625" style="67" customWidth="1"/>
    <col min="11005" max="11005" width="3.7265625" style="67" customWidth="1"/>
    <col min="11006" max="11006" width="29.7265625" style="67" customWidth="1"/>
    <col min="11007" max="11007" width="6.54296875" style="67" customWidth="1"/>
    <col min="11008" max="11008" width="10.54296875" style="67" customWidth="1"/>
    <col min="11009" max="11009" width="16.7265625" style="67" customWidth="1"/>
    <col min="11010" max="11010" width="3.7265625" style="67" customWidth="1"/>
    <col min="11011" max="11011" width="29.7265625" style="67" customWidth="1"/>
    <col min="11012" max="11012" width="6.54296875" style="67" customWidth="1"/>
    <col min="11013" max="11013" width="10.54296875" style="67" customWidth="1"/>
    <col min="11014" max="11014" width="16.7265625" style="67" customWidth="1"/>
    <col min="11015" max="11015" width="9.1796875" style="67" customWidth="1"/>
    <col min="11016" max="11255" width="9.1796875" style="67"/>
    <col min="11256" max="11256" width="3.7265625" style="67" customWidth="1"/>
    <col min="11257" max="11257" width="29.7265625" style="67" customWidth="1"/>
    <col min="11258" max="11258" width="6.26953125" style="67" customWidth="1"/>
    <col min="11259" max="11259" width="9.26953125" style="67" bestFit="1" customWidth="1"/>
    <col min="11260" max="11260" width="16.7265625" style="67" customWidth="1"/>
    <col min="11261" max="11261" width="3.7265625" style="67" customWidth="1"/>
    <col min="11262" max="11262" width="29.7265625" style="67" customWidth="1"/>
    <col min="11263" max="11263" width="6.54296875" style="67" customWidth="1"/>
    <col min="11264" max="11264" width="10.54296875" style="67" customWidth="1"/>
    <col min="11265" max="11265" width="16.7265625" style="67" customWidth="1"/>
    <col min="11266" max="11266" width="3.7265625" style="67" customWidth="1"/>
    <col min="11267" max="11267" width="29.7265625" style="67" customWidth="1"/>
    <col min="11268" max="11268" width="6.54296875" style="67" customWidth="1"/>
    <col min="11269" max="11269" width="10.54296875" style="67" customWidth="1"/>
    <col min="11270" max="11270" width="16.7265625" style="67" customWidth="1"/>
    <col min="11271" max="11271" width="9.1796875" style="67" customWidth="1"/>
    <col min="11272" max="11511" width="9.1796875" style="67"/>
    <col min="11512" max="11512" width="3.7265625" style="67" customWidth="1"/>
    <col min="11513" max="11513" width="29.7265625" style="67" customWidth="1"/>
    <col min="11514" max="11514" width="6.26953125" style="67" customWidth="1"/>
    <col min="11515" max="11515" width="9.26953125" style="67" bestFit="1" customWidth="1"/>
    <col min="11516" max="11516" width="16.7265625" style="67" customWidth="1"/>
    <col min="11517" max="11517" width="3.7265625" style="67" customWidth="1"/>
    <col min="11518" max="11518" width="29.7265625" style="67" customWidth="1"/>
    <col min="11519" max="11519" width="6.54296875" style="67" customWidth="1"/>
    <col min="11520" max="11520" width="10.54296875" style="67" customWidth="1"/>
    <col min="11521" max="11521" width="16.7265625" style="67" customWidth="1"/>
    <col min="11522" max="11522" width="3.7265625" style="67" customWidth="1"/>
    <col min="11523" max="11523" width="29.7265625" style="67" customWidth="1"/>
    <col min="11524" max="11524" width="6.54296875" style="67" customWidth="1"/>
    <col min="11525" max="11525" width="10.54296875" style="67" customWidth="1"/>
    <col min="11526" max="11526" width="16.7265625" style="67" customWidth="1"/>
    <col min="11527" max="11527" width="9.1796875" style="67" customWidth="1"/>
    <col min="11528" max="11767" width="9.1796875" style="67"/>
    <col min="11768" max="11768" width="3.7265625" style="67" customWidth="1"/>
    <col min="11769" max="11769" width="29.7265625" style="67" customWidth="1"/>
    <col min="11770" max="11770" width="6.26953125" style="67" customWidth="1"/>
    <col min="11771" max="11771" width="9.26953125" style="67" bestFit="1" customWidth="1"/>
    <col min="11772" max="11772" width="16.7265625" style="67" customWidth="1"/>
    <col min="11773" max="11773" width="3.7265625" style="67" customWidth="1"/>
    <col min="11774" max="11774" width="29.7265625" style="67" customWidth="1"/>
    <col min="11775" max="11775" width="6.54296875" style="67" customWidth="1"/>
    <col min="11776" max="11776" width="10.54296875" style="67" customWidth="1"/>
    <col min="11777" max="11777" width="16.7265625" style="67" customWidth="1"/>
    <col min="11778" max="11778" width="3.7265625" style="67" customWidth="1"/>
    <col min="11779" max="11779" width="29.7265625" style="67" customWidth="1"/>
    <col min="11780" max="11780" width="6.54296875" style="67" customWidth="1"/>
    <col min="11781" max="11781" width="10.54296875" style="67" customWidth="1"/>
    <col min="11782" max="11782" width="16.7265625" style="67" customWidth="1"/>
    <col min="11783" max="11783" width="9.1796875" style="67" customWidth="1"/>
    <col min="11784" max="12023" width="9.1796875" style="67"/>
    <col min="12024" max="12024" width="3.7265625" style="67" customWidth="1"/>
    <col min="12025" max="12025" width="29.7265625" style="67" customWidth="1"/>
    <col min="12026" max="12026" width="6.26953125" style="67" customWidth="1"/>
    <col min="12027" max="12027" width="9.26953125" style="67" bestFit="1" customWidth="1"/>
    <col min="12028" max="12028" width="16.7265625" style="67" customWidth="1"/>
    <col min="12029" max="12029" width="3.7265625" style="67" customWidth="1"/>
    <col min="12030" max="12030" width="29.7265625" style="67" customWidth="1"/>
    <col min="12031" max="12031" width="6.54296875" style="67" customWidth="1"/>
    <col min="12032" max="12032" width="10.54296875" style="67" customWidth="1"/>
    <col min="12033" max="12033" width="16.7265625" style="67" customWidth="1"/>
    <col min="12034" max="12034" width="3.7265625" style="67" customWidth="1"/>
    <col min="12035" max="12035" width="29.7265625" style="67" customWidth="1"/>
    <col min="12036" max="12036" width="6.54296875" style="67" customWidth="1"/>
    <col min="12037" max="12037" width="10.54296875" style="67" customWidth="1"/>
    <col min="12038" max="12038" width="16.7265625" style="67" customWidth="1"/>
    <col min="12039" max="12039" width="9.1796875" style="67" customWidth="1"/>
    <col min="12040" max="12279" width="9.1796875" style="67"/>
    <col min="12280" max="12280" width="3.7265625" style="67" customWidth="1"/>
    <col min="12281" max="12281" width="29.7265625" style="67" customWidth="1"/>
    <col min="12282" max="12282" width="6.26953125" style="67" customWidth="1"/>
    <col min="12283" max="12283" width="9.26953125" style="67" bestFit="1" customWidth="1"/>
    <col min="12284" max="12284" width="16.7265625" style="67" customWidth="1"/>
    <col min="12285" max="12285" width="3.7265625" style="67" customWidth="1"/>
    <col min="12286" max="12286" width="29.7265625" style="67" customWidth="1"/>
    <col min="12287" max="12287" width="6.54296875" style="67" customWidth="1"/>
    <col min="12288" max="12288" width="10.54296875" style="67" customWidth="1"/>
    <col min="12289" max="12289" width="16.7265625" style="67" customWidth="1"/>
    <col min="12290" max="12290" width="3.7265625" style="67" customWidth="1"/>
    <col min="12291" max="12291" width="29.7265625" style="67" customWidth="1"/>
    <col min="12292" max="12292" width="6.54296875" style="67" customWidth="1"/>
    <col min="12293" max="12293" width="10.54296875" style="67" customWidth="1"/>
    <col min="12294" max="12294" width="16.7265625" style="67" customWidth="1"/>
    <col min="12295" max="12295" width="9.1796875" style="67" customWidth="1"/>
    <col min="12296" max="12535" width="9.1796875" style="67"/>
    <col min="12536" max="12536" width="3.7265625" style="67" customWidth="1"/>
    <col min="12537" max="12537" width="29.7265625" style="67" customWidth="1"/>
    <col min="12538" max="12538" width="6.26953125" style="67" customWidth="1"/>
    <col min="12539" max="12539" width="9.26953125" style="67" bestFit="1" customWidth="1"/>
    <col min="12540" max="12540" width="16.7265625" style="67" customWidth="1"/>
    <col min="12541" max="12541" width="3.7265625" style="67" customWidth="1"/>
    <col min="12542" max="12542" width="29.7265625" style="67" customWidth="1"/>
    <col min="12543" max="12543" width="6.54296875" style="67" customWidth="1"/>
    <col min="12544" max="12544" width="10.54296875" style="67" customWidth="1"/>
    <col min="12545" max="12545" width="16.7265625" style="67" customWidth="1"/>
    <col min="12546" max="12546" width="3.7265625" style="67" customWidth="1"/>
    <col min="12547" max="12547" width="29.7265625" style="67" customWidth="1"/>
    <col min="12548" max="12548" width="6.54296875" style="67" customWidth="1"/>
    <col min="12549" max="12549" width="10.54296875" style="67" customWidth="1"/>
    <col min="12550" max="12550" width="16.7265625" style="67" customWidth="1"/>
    <col min="12551" max="12551" width="9.1796875" style="67" customWidth="1"/>
    <col min="12552" max="12791" width="9.1796875" style="67"/>
    <col min="12792" max="12792" width="3.7265625" style="67" customWidth="1"/>
    <col min="12793" max="12793" width="29.7265625" style="67" customWidth="1"/>
    <col min="12794" max="12794" width="6.26953125" style="67" customWidth="1"/>
    <col min="12795" max="12795" width="9.26953125" style="67" bestFit="1" customWidth="1"/>
    <col min="12796" max="12796" width="16.7265625" style="67" customWidth="1"/>
    <col min="12797" max="12797" width="3.7265625" style="67" customWidth="1"/>
    <col min="12798" max="12798" width="29.7265625" style="67" customWidth="1"/>
    <col min="12799" max="12799" width="6.54296875" style="67" customWidth="1"/>
    <col min="12800" max="12800" width="10.54296875" style="67" customWidth="1"/>
    <col min="12801" max="12801" width="16.7265625" style="67" customWidth="1"/>
    <col min="12802" max="12802" width="3.7265625" style="67" customWidth="1"/>
    <col min="12803" max="12803" width="29.7265625" style="67" customWidth="1"/>
    <col min="12804" max="12804" width="6.54296875" style="67" customWidth="1"/>
    <col min="12805" max="12805" width="10.54296875" style="67" customWidth="1"/>
    <col min="12806" max="12806" width="16.7265625" style="67" customWidth="1"/>
    <col min="12807" max="12807" width="9.1796875" style="67" customWidth="1"/>
    <col min="12808" max="13047" width="9.1796875" style="67"/>
    <col min="13048" max="13048" width="3.7265625" style="67" customWidth="1"/>
    <col min="13049" max="13049" width="29.7265625" style="67" customWidth="1"/>
    <col min="13050" max="13050" width="6.26953125" style="67" customWidth="1"/>
    <col min="13051" max="13051" width="9.26953125" style="67" bestFit="1" customWidth="1"/>
    <col min="13052" max="13052" width="16.7265625" style="67" customWidth="1"/>
    <col min="13053" max="13053" width="3.7265625" style="67" customWidth="1"/>
    <col min="13054" max="13054" width="29.7265625" style="67" customWidth="1"/>
    <col min="13055" max="13055" width="6.54296875" style="67" customWidth="1"/>
    <col min="13056" max="13056" width="10.54296875" style="67" customWidth="1"/>
    <col min="13057" max="13057" width="16.7265625" style="67" customWidth="1"/>
    <col min="13058" max="13058" width="3.7265625" style="67" customWidth="1"/>
    <col min="13059" max="13059" width="29.7265625" style="67" customWidth="1"/>
    <col min="13060" max="13060" width="6.54296875" style="67" customWidth="1"/>
    <col min="13061" max="13061" width="10.54296875" style="67" customWidth="1"/>
    <col min="13062" max="13062" width="16.7265625" style="67" customWidth="1"/>
    <col min="13063" max="13063" width="9.1796875" style="67" customWidth="1"/>
    <col min="13064" max="13303" width="9.1796875" style="67"/>
    <col min="13304" max="13304" width="3.7265625" style="67" customWidth="1"/>
    <col min="13305" max="13305" width="29.7265625" style="67" customWidth="1"/>
    <col min="13306" max="13306" width="6.26953125" style="67" customWidth="1"/>
    <col min="13307" max="13307" width="9.26953125" style="67" bestFit="1" customWidth="1"/>
    <col min="13308" max="13308" width="16.7265625" style="67" customWidth="1"/>
    <col min="13309" max="13309" width="3.7265625" style="67" customWidth="1"/>
    <col min="13310" max="13310" width="29.7265625" style="67" customWidth="1"/>
    <col min="13311" max="13311" width="6.54296875" style="67" customWidth="1"/>
    <col min="13312" max="13312" width="10.54296875" style="67" customWidth="1"/>
    <col min="13313" max="13313" width="16.7265625" style="67" customWidth="1"/>
    <col min="13314" max="13314" width="3.7265625" style="67" customWidth="1"/>
    <col min="13315" max="13315" width="29.7265625" style="67" customWidth="1"/>
    <col min="13316" max="13316" width="6.54296875" style="67" customWidth="1"/>
    <col min="13317" max="13317" width="10.54296875" style="67" customWidth="1"/>
    <col min="13318" max="13318" width="16.7265625" style="67" customWidth="1"/>
    <col min="13319" max="13319" width="9.1796875" style="67" customWidth="1"/>
    <col min="13320" max="13559" width="9.1796875" style="67"/>
    <col min="13560" max="13560" width="3.7265625" style="67" customWidth="1"/>
    <col min="13561" max="13561" width="29.7265625" style="67" customWidth="1"/>
    <col min="13562" max="13562" width="6.26953125" style="67" customWidth="1"/>
    <col min="13563" max="13563" width="9.26953125" style="67" bestFit="1" customWidth="1"/>
    <col min="13564" max="13564" width="16.7265625" style="67" customWidth="1"/>
    <col min="13565" max="13565" width="3.7265625" style="67" customWidth="1"/>
    <col min="13566" max="13566" width="29.7265625" style="67" customWidth="1"/>
    <col min="13567" max="13567" width="6.54296875" style="67" customWidth="1"/>
    <col min="13568" max="13568" width="10.54296875" style="67" customWidth="1"/>
    <col min="13569" max="13569" width="16.7265625" style="67" customWidth="1"/>
    <col min="13570" max="13570" width="3.7265625" style="67" customWidth="1"/>
    <col min="13571" max="13571" width="29.7265625" style="67" customWidth="1"/>
    <col min="13572" max="13572" width="6.54296875" style="67" customWidth="1"/>
    <col min="13573" max="13573" width="10.54296875" style="67" customWidth="1"/>
    <col min="13574" max="13574" width="16.7265625" style="67" customWidth="1"/>
    <col min="13575" max="13575" width="9.1796875" style="67" customWidth="1"/>
    <col min="13576" max="13815" width="9.1796875" style="67"/>
    <col min="13816" max="13816" width="3.7265625" style="67" customWidth="1"/>
    <col min="13817" max="13817" width="29.7265625" style="67" customWidth="1"/>
    <col min="13818" max="13818" width="6.26953125" style="67" customWidth="1"/>
    <col min="13819" max="13819" width="9.26953125" style="67" bestFit="1" customWidth="1"/>
    <col min="13820" max="13820" width="16.7265625" style="67" customWidth="1"/>
    <col min="13821" max="13821" width="3.7265625" style="67" customWidth="1"/>
    <col min="13822" max="13822" width="29.7265625" style="67" customWidth="1"/>
    <col min="13823" max="13823" width="6.54296875" style="67" customWidth="1"/>
    <col min="13824" max="13824" width="10.54296875" style="67" customWidth="1"/>
    <col min="13825" max="13825" width="16.7265625" style="67" customWidth="1"/>
    <col min="13826" max="13826" width="3.7265625" style="67" customWidth="1"/>
    <col min="13827" max="13827" width="29.7265625" style="67" customWidth="1"/>
    <col min="13828" max="13828" width="6.54296875" style="67" customWidth="1"/>
    <col min="13829" max="13829" width="10.54296875" style="67" customWidth="1"/>
    <col min="13830" max="13830" width="16.7265625" style="67" customWidth="1"/>
    <col min="13831" max="13831" width="9.1796875" style="67" customWidth="1"/>
    <col min="13832" max="14071" width="9.1796875" style="67"/>
    <col min="14072" max="14072" width="3.7265625" style="67" customWidth="1"/>
    <col min="14073" max="14073" width="29.7265625" style="67" customWidth="1"/>
    <col min="14074" max="14074" width="6.26953125" style="67" customWidth="1"/>
    <col min="14075" max="14075" width="9.26953125" style="67" bestFit="1" customWidth="1"/>
    <col min="14076" max="14076" width="16.7265625" style="67" customWidth="1"/>
    <col min="14077" max="14077" width="3.7265625" style="67" customWidth="1"/>
    <col min="14078" max="14078" width="29.7265625" style="67" customWidth="1"/>
    <col min="14079" max="14079" width="6.54296875" style="67" customWidth="1"/>
    <col min="14080" max="14080" width="10.54296875" style="67" customWidth="1"/>
    <col min="14081" max="14081" width="16.7265625" style="67" customWidth="1"/>
    <col min="14082" max="14082" width="3.7265625" style="67" customWidth="1"/>
    <col min="14083" max="14083" width="29.7265625" style="67" customWidth="1"/>
    <col min="14084" max="14084" width="6.54296875" style="67" customWidth="1"/>
    <col min="14085" max="14085" width="10.54296875" style="67" customWidth="1"/>
    <col min="14086" max="14086" width="16.7265625" style="67" customWidth="1"/>
    <col min="14087" max="14087" width="9.1796875" style="67" customWidth="1"/>
    <col min="14088" max="14327" width="9.1796875" style="67"/>
    <col min="14328" max="14328" width="3.7265625" style="67" customWidth="1"/>
    <col min="14329" max="14329" width="29.7265625" style="67" customWidth="1"/>
    <col min="14330" max="14330" width="6.26953125" style="67" customWidth="1"/>
    <col min="14331" max="14331" width="9.26953125" style="67" bestFit="1" customWidth="1"/>
    <col min="14332" max="14332" width="16.7265625" style="67" customWidth="1"/>
    <col min="14333" max="14333" width="3.7265625" style="67" customWidth="1"/>
    <col min="14334" max="14334" width="29.7265625" style="67" customWidth="1"/>
    <col min="14335" max="14335" width="6.54296875" style="67" customWidth="1"/>
    <col min="14336" max="14336" width="10.54296875" style="67" customWidth="1"/>
    <col min="14337" max="14337" width="16.7265625" style="67" customWidth="1"/>
    <col min="14338" max="14338" width="3.7265625" style="67" customWidth="1"/>
    <col min="14339" max="14339" width="29.7265625" style="67" customWidth="1"/>
    <col min="14340" max="14340" width="6.54296875" style="67" customWidth="1"/>
    <col min="14341" max="14341" width="10.54296875" style="67" customWidth="1"/>
    <col min="14342" max="14342" width="16.7265625" style="67" customWidth="1"/>
    <col min="14343" max="14343" width="9.1796875" style="67" customWidth="1"/>
    <col min="14344" max="14583" width="9.1796875" style="67"/>
    <col min="14584" max="14584" width="3.7265625" style="67" customWidth="1"/>
    <col min="14585" max="14585" width="29.7265625" style="67" customWidth="1"/>
    <col min="14586" max="14586" width="6.26953125" style="67" customWidth="1"/>
    <col min="14587" max="14587" width="9.26953125" style="67" bestFit="1" customWidth="1"/>
    <col min="14588" max="14588" width="16.7265625" style="67" customWidth="1"/>
    <col min="14589" max="14589" width="3.7265625" style="67" customWidth="1"/>
    <col min="14590" max="14590" width="29.7265625" style="67" customWidth="1"/>
    <col min="14591" max="14591" width="6.54296875" style="67" customWidth="1"/>
    <col min="14592" max="14592" width="10.54296875" style="67" customWidth="1"/>
    <col min="14593" max="14593" width="16.7265625" style="67" customWidth="1"/>
    <col min="14594" max="14594" width="3.7265625" style="67" customWidth="1"/>
    <col min="14595" max="14595" width="29.7265625" style="67" customWidth="1"/>
    <col min="14596" max="14596" width="6.54296875" style="67" customWidth="1"/>
    <col min="14597" max="14597" width="10.54296875" style="67" customWidth="1"/>
    <col min="14598" max="14598" width="16.7265625" style="67" customWidth="1"/>
    <col min="14599" max="14599" width="9.1796875" style="67" customWidth="1"/>
    <col min="14600" max="14839" width="9.1796875" style="67"/>
    <col min="14840" max="14840" width="3.7265625" style="67" customWidth="1"/>
    <col min="14841" max="14841" width="29.7265625" style="67" customWidth="1"/>
    <col min="14842" max="14842" width="6.26953125" style="67" customWidth="1"/>
    <col min="14843" max="14843" width="9.26953125" style="67" bestFit="1" customWidth="1"/>
    <col min="14844" max="14844" width="16.7265625" style="67" customWidth="1"/>
    <col min="14845" max="14845" width="3.7265625" style="67" customWidth="1"/>
    <col min="14846" max="14846" width="29.7265625" style="67" customWidth="1"/>
    <col min="14847" max="14847" width="6.54296875" style="67" customWidth="1"/>
    <col min="14848" max="14848" width="10.54296875" style="67" customWidth="1"/>
    <col min="14849" max="14849" width="16.7265625" style="67" customWidth="1"/>
    <col min="14850" max="14850" width="3.7265625" style="67" customWidth="1"/>
    <col min="14851" max="14851" width="29.7265625" style="67" customWidth="1"/>
    <col min="14852" max="14852" width="6.54296875" style="67" customWidth="1"/>
    <col min="14853" max="14853" width="10.54296875" style="67" customWidth="1"/>
    <col min="14854" max="14854" width="16.7265625" style="67" customWidth="1"/>
    <col min="14855" max="14855" width="9.1796875" style="67" customWidth="1"/>
    <col min="14856" max="15095" width="9.1796875" style="67"/>
    <col min="15096" max="15096" width="3.7265625" style="67" customWidth="1"/>
    <col min="15097" max="15097" width="29.7265625" style="67" customWidth="1"/>
    <col min="15098" max="15098" width="6.26953125" style="67" customWidth="1"/>
    <col min="15099" max="15099" width="9.26953125" style="67" bestFit="1" customWidth="1"/>
    <col min="15100" max="15100" width="16.7265625" style="67" customWidth="1"/>
    <col min="15101" max="15101" width="3.7265625" style="67" customWidth="1"/>
    <col min="15102" max="15102" width="29.7265625" style="67" customWidth="1"/>
    <col min="15103" max="15103" width="6.54296875" style="67" customWidth="1"/>
    <col min="15104" max="15104" width="10.54296875" style="67" customWidth="1"/>
    <col min="15105" max="15105" width="16.7265625" style="67" customWidth="1"/>
    <col min="15106" max="15106" width="3.7265625" style="67" customWidth="1"/>
    <col min="15107" max="15107" width="29.7265625" style="67" customWidth="1"/>
    <col min="15108" max="15108" width="6.54296875" style="67" customWidth="1"/>
    <col min="15109" max="15109" width="10.54296875" style="67" customWidth="1"/>
    <col min="15110" max="15110" width="16.7265625" style="67" customWidth="1"/>
    <col min="15111" max="15111" width="9.1796875" style="67" customWidth="1"/>
    <col min="15112" max="15351" width="9.1796875" style="67"/>
    <col min="15352" max="15352" width="3.7265625" style="67" customWidth="1"/>
    <col min="15353" max="15353" width="29.7265625" style="67" customWidth="1"/>
    <col min="15354" max="15354" width="6.26953125" style="67" customWidth="1"/>
    <col min="15355" max="15355" width="9.26953125" style="67" bestFit="1" customWidth="1"/>
    <col min="15356" max="15356" width="16.7265625" style="67" customWidth="1"/>
    <col min="15357" max="15357" width="3.7265625" style="67" customWidth="1"/>
    <col min="15358" max="15358" width="29.7265625" style="67" customWidth="1"/>
    <col min="15359" max="15359" width="6.54296875" style="67" customWidth="1"/>
    <col min="15360" max="15360" width="10.54296875" style="67" customWidth="1"/>
    <col min="15361" max="15361" width="16.7265625" style="67" customWidth="1"/>
    <col min="15362" max="15362" width="3.7265625" style="67" customWidth="1"/>
    <col min="15363" max="15363" width="29.7265625" style="67" customWidth="1"/>
    <col min="15364" max="15364" width="6.54296875" style="67" customWidth="1"/>
    <col min="15365" max="15365" width="10.54296875" style="67" customWidth="1"/>
    <col min="15366" max="15366" width="16.7265625" style="67" customWidth="1"/>
    <col min="15367" max="15367" width="9.1796875" style="67" customWidth="1"/>
    <col min="15368" max="15607" width="9.1796875" style="67"/>
    <col min="15608" max="15608" width="3.7265625" style="67" customWidth="1"/>
    <col min="15609" max="15609" width="29.7265625" style="67" customWidth="1"/>
    <col min="15610" max="15610" width="6.26953125" style="67" customWidth="1"/>
    <col min="15611" max="15611" width="9.26953125" style="67" bestFit="1" customWidth="1"/>
    <col min="15612" max="15612" width="16.7265625" style="67" customWidth="1"/>
    <col min="15613" max="15613" width="3.7265625" style="67" customWidth="1"/>
    <col min="15614" max="15614" width="29.7265625" style="67" customWidth="1"/>
    <col min="15615" max="15615" width="6.54296875" style="67" customWidth="1"/>
    <col min="15616" max="15616" width="10.54296875" style="67" customWidth="1"/>
    <col min="15617" max="15617" width="16.7265625" style="67" customWidth="1"/>
    <col min="15618" max="15618" width="3.7265625" style="67" customWidth="1"/>
    <col min="15619" max="15619" width="29.7265625" style="67" customWidth="1"/>
    <col min="15620" max="15620" width="6.54296875" style="67" customWidth="1"/>
    <col min="15621" max="15621" width="10.54296875" style="67" customWidth="1"/>
    <col min="15622" max="15622" width="16.7265625" style="67" customWidth="1"/>
    <col min="15623" max="15623" width="9.1796875" style="67" customWidth="1"/>
    <col min="15624" max="15863" width="9.1796875" style="67"/>
    <col min="15864" max="15864" width="3.7265625" style="67" customWidth="1"/>
    <col min="15865" max="15865" width="29.7265625" style="67" customWidth="1"/>
    <col min="15866" max="15866" width="6.26953125" style="67" customWidth="1"/>
    <col min="15867" max="15867" width="9.26953125" style="67" bestFit="1" customWidth="1"/>
    <col min="15868" max="15868" width="16.7265625" style="67" customWidth="1"/>
    <col min="15869" max="15869" width="3.7265625" style="67" customWidth="1"/>
    <col min="15870" max="15870" width="29.7265625" style="67" customWidth="1"/>
    <col min="15871" max="15871" width="6.54296875" style="67" customWidth="1"/>
    <col min="15872" max="15872" width="10.54296875" style="67" customWidth="1"/>
    <col min="15873" max="15873" width="16.7265625" style="67" customWidth="1"/>
    <col min="15874" max="15874" width="3.7265625" style="67" customWidth="1"/>
    <col min="15875" max="15875" width="29.7265625" style="67" customWidth="1"/>
    <col min="15876" max="15876" width="6.54296875" style="67" customWidth="1"/>
    <col min="15877" max="15877" width="10.54296875" style="67" customWidth="1"/>
    <col min="15878" max="15878" width="16.7265625" style="67" customWidth="1"/>
    <col min="15879" max="15879" width="9.1796875" style="67" customWidth="1"/>
    <col min="15880" max="16119" width="9.1796875" style="67"/>
    <col min="16120" max="16120" width="3.7265625" style="67" customWidth="1"/>
    <col min="16121" max="16121" width="29.7265625" style="67" customWidth="1"/>
    <col min="16122" max="16122" width="6.26953125" style="67" customWidth="1"/>
    <col min="16123" max="16123" width="9.26953125" style="67" bestFit="1" customWidth="1"/>
    <col min="16124" max="16124" width="16.7265625" style="67" customWidth="1"/>
    <col min="16125" max="16125" width="3.7265625" style="67" customWidth="1"/>
    <col min="16126" max="16126" width="29.7265625" style="67" customWidth="1"/>
    <col min="16127" max="16127" width="6.54296875" style="67" customWidth="1"/>
    <col min="16128" max="16128" width="10.54296875" style="67" customWidth="1"/>
    <col min="16129" max="16129" width="16.7265625" style="67" customWidth="1"/>
    <col min="16130" max="16130" width="3.7265625" style="67" customWidth="1"/>
    <col min="16131" max="16131" width="29.7265625" style="67" customWidth="1"/>
    <col min="16132" max="16132" width="6.54296875" style="67" customWidth="1"/>
    <col min="16133" max="16133" width="10.54296875" style="67" customWidth="1"/>
    <col min="16134" max="16134" width="16.7265625" style="67" customWidth="1"/>
    <col min="16135" max="16135" width="9.1796875" style="67" customWidth="1"/>
    <col min="16136" max="16384" width="9.1796875" style="67"/>
  </cols>
  <sheetData>
    <row r="1" spans="1:14" ht="15" customHeight="1" x14ac:dyDescent="0.35">
      <c r="A1" s="3"/>
    </row>
    <row r="2" spans="1:14" ht="15" customHeight="1" x14ac:dyDescent="0.35">
      <c r="B2" s="313" t="s">
        <v>415</v>
      </c>
      <c r="C2" s="313"/>
      <c r="D2" s="313"/>
      <c r="E2" s="313"/>
      <c r="F2" s="313"/>
      <c r="G2" s="313"/>
      <c r="I2" s="313" t="str">
        <f>B2</f>
        <v>AQUECIMENTO SOLAR DE ÁGUA - EX ANTE</v>
      </c>
      <c r="J2" s="313"/>
      <c r="K2" s="313"/>
      <c r="L2" s="313"/>
      <c r="M2" s="313"/>
      <c r="N2" s="313"/>
    </row>
    <row r="3" spans="1:14" ht="15" customHeight="1" x14ac:dyDescent="0.35">
      <c r="B3" s="313" t="s">
        <v>445</v>
      </c>
      <c r="C3" s="313"/>
      <c r="D3" s="313"/>
      <c r="E3" s="313"/>
      <c r="F3" s="313"/>
      <c r="G3" s="313"/>
      <c r="H3" s="66"/>
      <c r="I3" s="313" t="s">
        <v>446</v>
      </c>
      <c r="J3" s="313"/>
      <c r="K3" s="313"/>
      <c r="L3" s="313"/>
      <c r="M3" s="313"/>
      <c r="N3" s="313"/>
    </row>
    <row r="4" spans="1:14" ht="15" customHeight="1" x14ac:dyDescent="0.35">
      <c r="B4" s="69"/>
      <c r="C4" s="70" t="s">
        <v>272</v>
      </c>
      <c r="D4" s="285"/>
      <c r="E4" s="286"/>
      <c r="F4" s="286"/>
      <c r="G4" s="287"/>
      <c r="H4" s="66"/>
      <c r="I4" s="71">
        <v>1</v>
      </c>
      <c r="J4" s="78" t="s">
        <v>478</v>
      </c>
      <c r="K4" s="78"/>
      <c r="L4" s="32"/>
      <c r="M4" s="72" t="s">
        <v>273</v>
      </c>
      <c r="N4" s="588"/>
    </row>
    <row r="5" spans="1:14" ht="15" customHeight="1" x14ac:dyDescent="0.35">
      <c r="B5" s="69"/>
      <c r="C5" s="73" t="s">
        <v>476</v>
      </c>
      <c r="D5" s="285"/>
      <c r="E5" s="286"/>
      <c r="F5" s="286"/>
      <c r="G5" s="287"/>
      <c r="H5" s="66"/>
      <c r="I5" s="71">
        <v>2</v>
      </c>
      <c r="J5" s="78" t="s">
        <v>297</v>
      </c>
      <c r="K5" s="78"/>
      <c r="L5" s="32"/>
      <c r="M5" s="72" t="s">
        <v>267</v>
      </c>
      <c r="N5" s="588"/>
    </row>
    <row r="6" spans="1:14" ht="15" customHeight="1" x14ac:dyDescent="0.35">
      <c r="B6" s="69"/>
      <c r="C6" s="74" t="s">
        <v>274</v>
      </c>
      <c r="D6" s="75"/>
      <c r="E6" s="76" t="s">
        <v>288</v>
      </c>
      <c r="F6" s="77" t="s">
        <v>293</v>
      </c>
      <c r="G6" s="596"/>
      <c r="H6" s="66"/>
      <c r="I6" s="71">
        <v>3</v>
      </c>
      <c r="J6" s="78" t="s">
        <v>292</v>
      </c>
      <c r="K6" s="78"/>
      <c r="L6" s="76" t="s">
        <v>22</v>
      </c>
      <c r="M6" s="72" t="s">
        <v>269</v>
      </c>
      <c r="N6" s="589"/>
    </row>
    <row r="7" spans="1:14" ht="15" customHeight="1" x14ac:dyDescent="0.35">
      <c r="B7" s="69"/>
      <c r="C7" s="74" t="s">
        <v>275</v>
      </c>
      <c r="D7" s="75"/>
      <c r="E7" s="76" t="s">
        <v>86</v>
      </c>
      <c r="F7" s="77" t="s">
        <v>477</v>
      </c>
      <c r="G7" s="596"/>
      <c r="H7" s="66"/>
      <c r="I7" s="71">
        <v>4</v>
      </c>
      <c r="J7" s="78" t="s">
        <v>483</v>
      </c>
      <c r="K7" s="78"/>
      <c r="L7" s="76" t="s">
        <v>22</v>
      </c>
      <c r="M7" s="72" t="s">
        <v>295</v>
      </c>
      <c r="N7" s="590"/>
    </row>
    <row r="8" spans="1:14" ht="15" customHeight="1" x14ac:dyDescent="0.35">
      <c r="B8" s="69"/>
      <c r="C8" s="78" t="s">
        <v>279</v>
      </c>
      <c r="D8" s="75"/>
      <c r="E8" s="76" t="s">
        <v>33</v>
      </c>
      <c r="F8" s="77" t="s">
        <v>280</v>
      </c>
      <c r="G8" s="597"/>
      <c r="H8" s="66"/>
      <c r="I8" s="71">
        <v>5</v>
      </c>
      <c r="J8" s="78" t="s">
        <v>25</v>
      </c>
      <c r="K8" s="78"/>
      <c r="L8" s="32"/>
      <c r="M8" s="72" t="s">
        <v>480</v>
      </c>
      <c r="N8" s="591">
        <f>IF(OR(N16="",N17="",N18=""),0.1,((N16*N17)/(N18*180)))</f>
        <v>0.1</v>
      </c>
    </row>
    <row r="9" spans="1:14" ht="15" customHeight="1" x14ac:dyDescent="0.35">
      <c r="B9" s="69"/>
      <c r="C9" s="79" t="s">
        <v>282</v>
      </c>
      <c r="D9" s="79"/>
      <c r="E9" s="76" t="s">
        <v>836</v>
      </c>
      <c r="F9" s="77" t="s">
        <v>283</v>
      </c>
      <c r="G9" s="584">
        <f>IF(G6=0,0,G7/G6)</f>
        <v>0</v>
      </c>
      <c r="H9" s="66"/>
      <c r="I9" s="71">
        <v>6</v>
      </c>
      <c r="J9" s="78" t="s">
        <v>260</v>
      </c>
      <c r="K9" s="78"/>
      <c r="L9" s="32"/>
      <c r="M9" s="295" t="s">
        <v>261</v>
      </c>
      <c r="N9" s="591">
        <v>0.6</v>
      </c>
    </row>
    <row r="10" spans="1:14" ht="15" customHeight="1" x14ac:dyDescent="0.35">
      <c r="B10" s="69"/>
      <c r="C10" s="78" t="s">
        <v>479</v>
      </c>
      <c r="D10" s="75"/>
      <c r="E10" s="76" t="s">
        <v>288</v>
      </c>
      <c r="F10" s="77" t="s">
        <v>285</v>
      </c>
      <c r="G10" s="584">
        <f>IF(OR(N14="",G9="",N4=""),0,(G24*1000)/(12*N14*G9*N4))</f>
        <v>0</v>
      </c>
      <c r="H10" s="66"/>
      <c r="I10" s="71">
        <v>7</v>
      </c>
      <c r="J10" s="78" t="s">
        <v>482</v>
      </c>
      <c r="K10" s="78"/>
      <c r="L10" s="32"/>
      <c r="M10" s="72" t="s">
        <v>263</v>
      </c>
      <c r="N10" s="588"/>
    </row>
    <row r="11" spans="1:14" ht="15" customHeight="1" x14ac:dyDescent="0.35">
      <c r="B11" s="69"/>
      <c r="C11" s="74" t="s">
        <v>322</v>
      </c>
      <c r="D11" s="80"/>
      <c r="E11" s="32"/>
      <c r="F11" s="77" t="s">
        <v>294</v>
      </c>
      <c r="G11" s="585">
        <f>IF(OR(G6=0,G10=0,G10=""),0,IF(INT((G10/G6-0.09)-0.5)=0,1,INT((G10/G6-0.09))))</f>
        <v>0</v>
      </c>
      <c r="H11" s="66"/>
      <c r="I11" s="71">
        <v>8</v>
      </c>
      <c r="J11" s="78" t="s">
        <v>264</v>
      </c>
      <c r="K11" s="78"/>
      <c r="L11" s="76" t="s">
        <v>266</v>
      </c>
      <c r="M11" s="72" t="s">
        <v>265</v>
      </c>
      <c r="N11" s="588"/>
    </row>
    <row r="12" spans="1:14" ht="15" customHeight="1" x14ac:dyDescent="0.35">
      <c r="B12" s="313" t="s">
        <v>447</v>
      </c>
      <c r="C12" s="313"/>
      <c r="D12" s="313"/>
      <c r="E12" s="313"/>
      <c r="F12" s="313"/>
      <c r="G12" s="313"/>
      <c r="H12" s="66"/>
      <c r="I12" s="71"/>
      <c r="J12" s="78" t="s">
        <v>270</v>
      </c>
      <c r="K12" s="78"/>
      <c r="L12" s="76" t="s">
        <v>289</v>
      </c>
      <c r="M12" s="72" t="s">
        <v>271</v>
      </c>
      <c r="N12" s="592"/>
    </row>
    <row r="13" spans="1:14" ht="15" customHeight="1" x14ac:dyDescent="0.35">
      <c r="B13" s="69"/>
      <c r="C13" s="73" t="s">
        <v>319</v>
      </c>
      <c r="D13" s="285"/>
      <c r="E13" s="286"/>
      <c r="F13" s="286"/>
      <c r="G13" s="287"/>
      <c r="H13" s="66"/>
      <c r="I13" s="71"/>
      <c r="J13" s="78" t="s">
        <v>278</v>
      </c>
      <c r="K13" s="78"/>
      <c r="L13" s="32"/>
      <c r="M13" s="574"/>
      <c r="N13" s="587" t="s">
        <v>1120</v>
      </c>
    </row>
    <row r="14" spans="1:14" ht="15" customHeight="1" x14ac:dyDescent="0.35">
      <c r="B14" s="69"/>
      <c r="C14" s="73" t="s">
        <v>320</v>
      </c>
      <c r="D14" s="285"/>
      <c r="E14" s="286"/>
      <c r="F14" s="286"/>
      <c r="G14" s="287"/>
      <c r="H14" s="66"/>
      <c r="I14" s="71"/>
      <c r="J14" s="78" t="s">
        <v>255</v>
      </c>
      <c r="K14" s="78"/>
      <c r="L14" s="32"/>
      <c r="M14" s="72" t="s">
        <v>281</v>
      </c>
      <c r="N14" s="591">
        <f>Apoio!CJ34</f>
        <v>0.49</v>
      </c>
    </row>
    <row r="15" spans="1:14" ht="15" customHeight="1" x14ac:dyDescent="0.35">
      <c r="B15" s="69"/>
      <c r="C15" s="74" t="s">
        <v>276</v>
      </c>
      <c r="D15" s="75"/>
      <c r="E15" s="76" t="s">
        <v>290</v>
      </c>
      <c r="F15" s="72" t="s">
        <v>277</v>
      </c>
      <c r="G15" s="590"/>
      <c r="H15" s="66"/>
      <c r="I15" s="313" t="s">
        <v>481</v>
      </c>
      <c r="J15" s="313"/>
      <c r="K15" s="313"/>
      <c r="L15" s="313"/>
      <c r="M15" s="313"/>
      <c r="N15" s="313"/>
    </row>
    <row r="16" spans="1:14" ht="15" customHeight="1" x14ac:dyDescent="0.35">
      <c r="B16" s="69"/>
      <c r="C16" s="78" t="s">
        <v>321</v>
      </c>
      <c r="D16" s="75"/>
      <c r="E16" s="76" t="s">
        <v>291</v>
      </c>
      <c r="F16" s="72" t="s">
        <v>284</v>
      </c>
      <c r="G16" s="596"/>
      <c r="H16" s="66"/>
      <c r="I16" s="71"/>
      <c r="J16" s="440" t="s">
        <v>262</v>
      </c>
      <c r="K16" s="440"/>
      <c r="L16" s="81"/>
      <c r="M16" s="82" t="s">
        <v>607</v>
      </c>
      <c r="N16" s="593"/>
    </row>
    <row r="17" spans="2:14" ht="15" customHeight="1" x14ac:dyDescent="0.35">
      <c r="B17" s="69"/>
      <c r="C17" s="74" t="s">
        <v>286</v>
      </c>
      <c r="D17" s="75"/>
      <c r="E17" s="76" t="s">
        <v>290</v>
      </c>
      <c r="F17" s="72" t="s">
        <v>323</v>
      </c>
      <c r="G17" s="584">
        <f>N10*N12*N11</f>
        <v>0</v>
      </c>
      <c r="H17" s="66"/>
      <c r="I17" s="71"/>
      <c r="J17" s="440" t="s">
        <v>264</v>
      </c>
      <c r="K17" s="440"/>
      <c r="L17" s="83" t="s">
        <v>266</v>
      </c>
      <c r="M17" s="82" t="s">
        <v>608</v>
      </c>
      <c r="N17" s="594"/>
    </row>
    <row r="18" spans="2:14" ht="15" customHeight="1" x14ac:dyDescent="0.35">
      <c r="B18" s="69"/>
      <c r="C18" s="74" t="s">
        <v>287</v>
      </c>
      <c r="D18" s="491"/>
      <c r="E18" s="492"/>
      <c r="F18" s="72" t="s">
        <v>296</v>
      </c>
      <c r="G18" s="586">
        <f>IF(OR(G15="",G15=0),0,IF((INT(((N12*N11*N10/G15)-0.05)))=0,1,INT(((N12*N11*N10/G15)))))</f>
        <v>0</v>
      </c>
      <c r="H18" s="66"/>
      <c r="I18" s="71"/>
      <c r="J18" s="440" t="s">
        <v>268</v>
      </c>
      <c r="K18" s="440"/>
      <c r="L18" s="81"/>
      <c r="M18" s="82" t="s">
        <v>609</v>
      </c>
      <c r="N18" s="595"/>
    </row>
    <row r="19" spans="2:14" ht="15" customHeight="1" x14ac:dyDescent="0.35">
      <c r="C19" s="66"/>
      <c r="D19" s="66"/>
      <c r="E19" s="66"/>
      <c r="F19" s="66"/>
      <c r="G19" s="66"/>
    </row>
    <row r="20" spans="2:14" ht="15" customHeight="1" x14ac:dyDescent="0.35">
      <c r="B20" s="310" t="s">
        <v>448</v>
      </c>
      <c r="C20" s="311"/>
      <c r="D20" s="311"/>
      <c r="E20" s="311"/>
      <c r="F20" s="311"/>
      <c r="G20" s="312"/>
      <c r="I20" s="497" t="s">
        <v>349</v>
      </c>
      <c r="J20" s="498"/>
      <c r="K20" s="497" t="s">
        <v>351</v>
      </c>
      <c r="L20" s="498"/>
    </row>
    <row r="21" spans="2:14" ht="15" customHeight="1" x14ac:dyDescent="0.35">
      <c r="B21" s="38"/>
      <c r="C21" s="57"/>
      <c r="D21" s="57"/>
      <c r="E21" s="57"/>
      <c r="F21" s="54"/>
      <c r="G21" s="41" t="s">
        <v>16</v>
      </c>
      <c r="I21" s="499" t="s">
        <v>350</v>
      </c>
      <c r="J21" s="500"/>
      <c r="K21" s="499" t="s">
        <v>352</v>
      </c>
      <c r="L21" s="500"/>
    </row>
    <row r="22" spans="2:14" ht="15" customHeight="1" x14ac:dyDescent="0.35">
      <c r="B22" s="553">
        <v>9</v>
      </c>
      <c r="C22" s="58" t="s">
        <v>32</v>
      </c>
      <c r="D22" s="84"/>
      <c r="E22" s="559" t="s">
        <v>1</v>
      </c>
      <c r="F22" s="557" t="s">
        <v>15</v>
      </c>
      <c r="G22" s="555">
        <f>(N4*N5*N8*(N6-N7))/1000</f>
        <v>0</v>
      </c>
      <c r="I22" s="494">
        <v>100</v>
      </c>
      <c r="J22" s="494"/>
      <c r="K22" s="494" t="s">
        <v>324</v>
      </c>
      <c r="L22" s="494"/>
    </row>
    <row r="23" spans="2:14" ht="15" customHeight="1" x14ac:dyDescent="0.35">
      <c r="B23" s="554"/>
      <c r="C23" s="59" t="s">
        <v>950</v>
      </c>
      <c r="D23" s="60">
        <f>Projeto!$K$84</f>
        <v>1798.33</v>
      </c>
      <c r="E23" s="560"/>
      <c r="F23" s="558"/>
      <c r="G23" s="556"/>
      <c r="I23" s="494">
        <v>150</v>
      </c>
      <c r="J23" s="494"/>
      <c r="K23" s="494" t="s">
        <v>325</v>
      </c>
      <c r="L23" s="494"/>
    </row>
    <row r="24" spans="2:14" ht="15" customHeight="1" x14ac:dyDescent="0.35">
      <c r="B24" s="553">
        <v>10</v>
      </c>
      <c r="C24" s="58" t="s">
        <v>34</v>
      </c>
      <c r="D24" s="84"/>
      <c r="E24" s="559" t="s">
        <v>0</v>
      </c>
      <c r="F24" s="557" t="s">
        <v>14</v>
      </c>
      <c r="G24" s="555">
        <f>(N6*N4*N10*N11*N9*365)/(60*1000000)</f>
        <v>0</v>
      </c>
      <c r="I24" s="494">
        <v>200</v>
      </c>
      <c r="J24" s="494"/>
      <c r="K24" s="494" t="s">
        <v>326</v>
      </c>
      <c r="L24" s="494"/>
    </row>
    <row r="25" spans="2:14" ht="15" customHeight="1" x14ac:dyDescent="0.35">
      <c r="B25" s="554"/>
      <c r="C25" s="59" t="s">
        <v>949</v>
      </c>
      <c r="D25" s="60">
        <f>Projeto!$K$83</f>
        <v>540.4</v>
      </c>
      <c r="E25" s="560"/>
      <c r="F25" s="558"/>
      <c r="G25" s="556"/>
      <c r="I25" s="494">
        <v>300</v>
      </c>
      <c r="J25" s="494"/>
      <c r="K25" s="494" t="s">
        <v>327</v>
      </c>
      <c r="L25" s="494"/>
    </row>
    <row r="26" spans="2:14" ht="15" customHeight="1" x14ac:dyDescent="0.35">
      <c r="B26" s="61"/>
      <c r="C26" s="62" t="s">
        <v>426</v>
      </c>
      <c r="D26" s="85"/>
      <c r="E26" s="132" t="s">
        <v>85</v>
      </c>
      <c r="F26" s="63" t="s">
        <v>425</v>
      </c>
      <c r="G26" s="579">
        <f>G22*D23+G24*D25</f>
        <v>0</v>
      </c>
      <c r="I26" s="494">
        <v>400</v>
      </c>
      <c r="J26" s="494"/>
      <c r="K26" s="494" t="s">
        <v>328</v>
      </c>
      <c r="L26" s="494"/>
    </row>
    <row r="27" spans="2:14" s="12" customFormat="1" ht="15" customHeight="1" x14ac:dyDescent="0.35">
      <c r="B27" s="11"/>
      <c r="F27" s="35"/>
      <c r="G27" s="36"/>
    </row>
    <row r="28" spans="2:14" s="12" customFormat="1" ht="15" customHeight="1" x14ac:dyDescent="0.45">
      <c r="B28" s="11"/>
      <c r="F28" s="493" t="s">
        <v>727</v>
      </c>
      <c r="G28" s="31">
        <f>RCB!$G$11</f>
        <v>0</v>
      </c>
      <c r="I28" s="3"/>
      <c r="J28" s="3"/>
      <c r="K28" s="137"/>
    </row>
    <row r="29" spans="2:14" s="12" customFormat="1" ht="15" customHeight="1" x14ac:dyDescent="0.45">
      <c r="B29" s="11"/>
      <c r="F29" s="493" t="s">
        <v>800</v>
      </c>
      <c r="G29" s="31">
        <f>RCB!$H$7</f>
        <v>0</v>
      </c>
      <c r="I29" s="3"/>
      <c r="J29" s="3"/>
      <c r="K29" s="137"/>
    </row>
  </sheetData>
  <conditionalFormatting sqref="N8">
    <cfRule type="expression" dxfId="62" priority="5">
      <formula>OR(N8&gt;1,N8&lt;0)</formula>
    </cfRule>
  </conditionalFormatting>
  <dataValidations count="1">
    <dataValidation type="list" allowBlank="1" showInputMessage="1" showErrorMessage="1" errorTitle="Atenção!" error="Selecionar somente um dos itens da lista" sqref="N13">
      <formula1>Lista_Solar</formula1>
    </dataValidation>
  </dataValidations>
  <pageMargins left="0.59055118110236227" right="0.59055118110236227" top="1.1023622047244095" bottom="0.47244094488188981" header="0.19685039370078741" footer="0.19685039370078741"/>
  <pageSetup paperSize="9" scale="73" fitToWidth="0" fitToHeight="0" orientation="landscape" r:id="rId1"/>
  <headerFooter scaleWithDoc="0" alignWithMargins="0">
    <oddFooter>&amp;L&amp;F / &amp;A&amp;R&amp;P</oddFooter>
  </headerFooter>
  <colBreaks count="1" manualBreakCount="1">
    <brk id="14" max="1048575" man="1"/>
  </colBreaks>
  <ignoredErrors>
    <ignoredError sqref="A1:XFD8 O13:XFD13 A9:D9 L28:XFD29 A28:D29 G28:H29 A30:XFD1048576 F9:XFD9 A10:XFD12 A14:XFD22 A13:C13 E13:L13 A24:XFD24 A23:B23 D23:XFD23 A26:XFD27 A25:B25 D25:XFD25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7" id="{EA6AC83B-94FB-4BC8-931C-1049719186A9}">
            <xm:f>AND(G28&lt;=Projeto!$K$55,G28&gt;0)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28" id="{EE280A03-DBFE-4E78-B21F-3D331779A946}">
            <xm:f>OR(G28&gt;Projeto!$K$55,G28&lt;0)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G28:G29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1:K20"/>
  <sheetViews>
    <sheetView zoomScaleNormal="100" workbookViewId="0">
      <selection activeCell="E26" sqref="E26"/>
    </sheetView>
  </sheetViews>
  <sheetFormatPr defaultColWidth="9.1796875" defaultRowHeight="15" customHeight="1" x14ac:dyDescent="0.35"/>
  <cols>
    <col min="1" max="1" width="3.7265625" style="4" customWidth="1"/>
    <col min="2" max="2" width="26.7265625" style="4" customWidth="1"/>
    <col min="3" max="6" width="17.7265625" style="4" customWidth="1"/>
    <col min="7" max="7" width="10.7265625" style="4" customWidth="1"/>
    <col min="8" max="8" width="13.7265625" style="4" customWidth="1"/>
    <col min="9" max="9" width="17.7265625" style="4" customWidth="1"/>
    <col min="10" max="10" width="10.7265625" style="4" customWidth="1"/>
    <col min="11" max="11" width="13.7265625" style="4" customWidth="1"/>
    <col min="12" max="16384" width="9.1796875" style="4"/>
  </cols>
  <sheetData>
    <row r="1" spans="2:11" ht="15" customHeight="1" x14ac:dyDescent="0.35">
      <c r="B1" s="12"/>
    </row>
    <row r="2" spans="2:11" ht="15" customHeight="1" x14ac:dyDescent="0.35">
      <c r="B2" s="303" t="s">
        <v>522</v>
      </c>
      <c r="C2" s="303"/>
      <c r="D2" s="303"/>
      <c r="E2" s="303"/>
      <c r="F2" s="303"/>
      <c r="G2" s="303"/>
      <c r="H2" s="303"/>
      <c r="I2" s="304" t="s">
        <v>903</v>
      </c>
      <c r="J2" s="305"/>
      <c r="K2" s="306"/>
    </row>
    <row r="3" spans="2:11" s="11" customFormat="1" ht="15" customHeight="1" x14ac:dyDescent="0.35">
      <c r="B3" s="566"/>
      <c r="C3" s="289" t="s">
        <v>14</v>
      </c>
      <c r="D3" s="289" t="s">
        <v>15</v>
      </c>
      <c r="E3" s="289" t="s">
        <v>793</v>
      </c>
      <c r="F3" s="289" t="s">
        <v>792</v>
      </c>
      <c r="G3" s="289" t="s">
        <v>597</v>
      </c>
      <c r="H3" s="563" t="s">
        <v>776</v>
      </c>
      <c r="I3" s="289" t="s">
        <v>794</v>
      </c>
      <c r="J3" s="289" t="s">
        <v>596</v>
      </c>
      <c r="K3" s="563" t="s">
        <v>777</v>
      </c>
    </row>
    <row r="4" spans="2:11" s="11" customFormat="1" ht="15" customHeight="1" x14ac:dyDescent="0.35">
      <c r="B4" s="567" t="s">
        <v>1196</v>
      </c>
      <c r="C4" s="290" t="s">
        <v>168</v>
      </c>
      <c r="D4" s="290" t="s">
        <v>170</v>
      </c>
      <c r="E4" s="290" t="s">
        <v>172</v>
      </c>
      <c r="F4" s="290" t="s">
        <v>174</v>
      </c>
      <c r="G4" s="290" t="s">
        <v>176</v>
      </c>
      <c r="H4" s="564" t="s">
        <v>1197</v>
      </c>
      <c r="I4" s="290" t="s">
        <v>172</v>
      </c>
      <c r="J4" s="290" t="s">
        <v>176</v>
      </c>
      <c r="K4" s="564" t="s">
        <v>1197</v>
      </c>
    </row>
    <row r="5" spans="2:11" s="11" customFormat="1" ht="15" customHeight="1" x14ac:dyDescent="0.35">
      <c r="B5" s="567" t="s">
        <v>1195</v>
      </c>
      <c r="C5" s="290" t="s">
        <v>169</v>
      </c>
      <c r="D5" s="290" t="s">
        <v>171</v>
      </c>
      <c r="E5" s="290" t="s">
        <v>173</v>
      </c>
      <c r="F5" s="290" t="s">
        <v>173</v>
      </c>
      <c r="G5" s="290" t="s">
        <v>175</v>
      </c>
      <c r="H5" s="564" t="s">
        <v>1200</v>
      </c>
      <c r="I5" s="290" t="s">
        <v>173</v>
      </c>
      <c r="J5" s="290" t="s">
        <v>175</v>
      </c>
      <c r="K5" s="564" t="s">
        <v>1198</v>
      </c>
    </row>
    <row r="6" spans="2:11" s="11" customFormat="1" ht="15" customHeight="1" x14ac:dyDescent="0.35">
      <c r="B6" s="568"/>
      <c r="C6" s="291" t="s">
        <v>0</v>
      </c>
      <c r="D6" s="291" t="s">
        <v>1</v>
      </c>
      <c r="E6" s="291" t="s">
        <v>383</v>
      </c>
      <c r="F6" s="291" t="s">
        <v>598</v>
      </c>
      <c r="G6" s="291" t="s">
        <v>383</v>
      </c>
      <c r="H6" s="565" t="s">
        <v>1201</v>
      </c>
      <c r="I6" s="291" t="s">
        <v>598</v>
      </c>
      <c r="J6" s="291" t="s">
        <v>598</v>
      </c>
      <c r="K6" s="565" t="s">
        <v>1199</v>
      </c>
    </row>
    <row r="7" spans="2:11" ht="15" customHeight="1" x14ac:dyDescent="0.35">
      <c r="B7" s="501" t="s">
        <v>121</v>
      </c>
      <c r="C7" s="599">
        <f>IlumBenef!G46</f>
        <v>0</v>
      </c>
      <c r="D7" s="599">
        <f>IlumBenef!G44</f>
        <v>0</v>
      </c>
      <c r="E7" s="13">
        <f>IlumCusto!P106</f>
        <v>0</v>
      </c>
      <c r="F7" s="13">
        <f>IlumBenef!G48</f>
        <v>0</v>
      </c>
      <c r="G7" s="601">
        <f>IF(F7=0,0,ROUND(E7/F7,2))</f>
        <v>0</v>
      </c>
      <c r="H7" s="778">
        <f>$G$15</f>
        <v>0</v>
      </c>
      <c r="I7" s="13">
        <f>IlumCusto!Q106</f>
        <v>0</v>
      </c>
      <c r="J7" s="601">
        <f>IF(F7=0,0,ROUND(I7/F7,2))</f>
        <v>0</v>
      </c>
      <c r="K7" s="778">
        <f>$J$15</f>
        <v>0</v>
      </c>
    </row>
    <row r="8" spans="2:11" ht="15" customHeight="1" x14ac:dyDescent="0.35">
      <c r="B8" s="501" t="s">
        <v>122</v>
      </c>
      <c r="C8" s="599">
        <f>CondAmbBenef!G46</f>
        <v>0</v>
      </c>
      <c r="D8" s="599">
        <f>CondAmbBenef!G44</f>
        <v>0</v>
      </c>
      <c r="E8" s="13">
        <f>CondAmbCusto!P56</f>
        <v>0</v>
      </c>
      <c r="F8" s="13">
        <f>CondAmbBenef!G48</f>
        <v>0</v>
      </c>
      <c r="G8" s="601">
        <f t="shared" ref="G8:G15" si="0">IF(F8=0,0,ROUND(E8/F8,2))</f>
        <v>0</v>
      </c>
      <c r="H8" s="779"/>
      <c r="I8" s="13">
        <f>CondAmbCusto!Q56</f>
        <v>0</v>
      </c>
      <c r="J8" s="601">
        <f t="shared" ref="J8:J15" si="1">IF(F8=0,0,ROUND(I8/F8,2))</f>
        <v>0</v>
      </c>
      <c r="K8" s="779"/>
    </row>
    <row r="9" spans="2:11" ht="15" customHeight="1" x14ac:dyDescent="0.35">
      <c r="B9" s="501" t="s">
        <v>494</v>
      </c>
      <c r="C9" s="599">
        <f>MotorBenef!G46</f>
        <v>0</v>
      </c>
      <c r="D9" s="599">
        <f>MotorBenef!G44</f>
        <v>0</v>
      </c>
      <c r="E9" s="13">
        <f>MotorCusto!P106</f>
        <v>0</v>
      </c>
      <c r="F9" s="13">
        <f>MotorBenef!G48</f>
        <v>0</v>
      </c>
      <c r="G9" s="601">
        <f t="shared" si="0"/>
        <v>0</v>
      </c>
      <c r="H9" s="779"/>
      <c r="I9" s="13">
        <f>MotorCusto!Q106</f>
        <v>0</v>
      </c>
      <c r="J9" s="601">
        <f t="shared" si="1"/>
        <v>0</v>
      </c>
      <c r="K9" s="779"/>
    </row>
    <row r="10" spans="2:11" ht="15" customHeight="1" x14ac:dyDescent="0.35">
      <c r="B10" s="501" t="s">
        <v>124</v>
      </c>
      <c r="C10" s="599">
        <f>RefrigBenef!G42</f>
        <v>0</v>
      </c>
      <c r="D10" s="599">
        <f>RefrigBenef!G40</f>
        <v>0</v>
      </c>
      <c r="E10" s="13">
        <f>RefrigCusto!P56</f>
        <v>0</v>
      </c>
      <c r="F10" s="13">
        <f>RefrigBenef!G44</f>
        <v>0</v>
      </c>
      <c r="G10" s="601">
        <f t="shared" si="0"/>
        <v>0</v>
      </c>
      <c r="H10" s="779"/>
      <c r="I10" s="13">
        <f>RefrigCusto!Q56</f>
        <v>0</v>
      </c>
      <c r="J10" s="601">
        <f t="shared" si="1"/>
        <v>0</v>
      </c>
      <c r="K10" s="779"/>
    </row>
    <row r="11" spans="2:11" ht="15" customHeight="1" x14ac:dyDescent="0.35">
      <c r="B11" s="501" t="s">
        <v>125</v>
      </c>
      <c r="C11" s="599">
        <f>SolarBenef!G24</f>
        <v>0</v>
      </c>
      <c r="D11" s="599">
        <f>SolarBenef!G22</f>
        <v>0</v>
      </c>
      <c r="E11" s="13">
        <f>SolarCusto!P56</f>
        <v>0</v>
      </c>
      <c r="F11" s="13">
        <f>SolarBenef!G26</f>
        <v>0</v>
      </c>
      <c r="G11" s="601">
        <f t="shared" si="0"/>
        <v>0</v>
      </c>
      <c r="H11" s="779"/>
      <c r="I11" s="13">
        <f>SolarCusto!Q56</f>
        <v>0</v>
      </c>
      <c r="J11" s="601">
        <f t="shared" si="1"/>
        <v>0</v>
      </c>
      <c r="K11" s="779"/>
    </row>
    <row r="12" spans="2:11" ht="15" customHeight="1" x14ac:dyDescent="0.35">
      <c r="B12" s="501" t="s">
        <v>126</v>
      </c>
      <c r="C12" s="599">
        <f>HospBenef!G50</f>
        <v>0</v>
      </c>
      <c r="D12" s="599">
        <f>HospBenef!G48</f>
        <v>0</v>
      </c>
      <c r="E12" s="13">
        <f>HospCusto!P56</f>
        <v>0</v>
      </c>
      <c r="F12" s="13">
        <f>HospBenef!G52</f>
        <v>0</v>
      </c>
      <c r="G12" s="601">
        <f t="shared" si="0"/>
        <v>0</v>
      </c>
      <c r="H12" s="779"/>
      <c r="I12" s="13">
        <f>HospCusto!Q56</f>
        <v>0</v>
      </c>
      <c r="J12" s="601">
        <f t="shared" si="1"/>
        <v>0</v>
      </c>
      <c r="K12" s="779"/>
    </row>
    <row r="13" spans="2:11" ht="15" customHeight="1" x14ac:dyDescent="0.35">
      <c r="B13" s="501" t="s">
        <v>911</v>
      </c>
      <c r="C13" s="599">
        <f>OutrosBenef!G44</f>
        <v>0</v>
      </c>
      <c r="D13" s="599">
        <f>OutrosBenef!G42</f>
        <v>0</v>
      </c>
      <c r="E13" s="13">
        <f>OutrosCusto!P56</f>
        <v>0</v>
      </c>
      <c r="F13" s="13">
        <f>OutrosBenef!G46</f>
        <v>0</v>
      </c>
      <c r="G13" s="601">
        <f t="shared" si="0"/>
        <v>0</v>
      </c>
      <c r="H13" s="779"/>
      <c r="I13" s="13">
        <f>OutrosCusto!Q56</f>
        <v>0</v>
      </c>
      <c r="J13" s="601">
        <f t="shared" si="1"/>
        <v>0</v>
      </c>
      <c r="K13" s="779"/>
    </row>
    <row r="14" spans="2:11" ht="15" customHeight="1" x14ac:dyDescent="0.35">
      <c r="B14" s="501" t="s">
        <v>910</v>
      </c>
      <c r="C14" s="599">
        <f>FIBenef!G21</f>
        <v>0</v>
      </c>
      <c r="D14" s="599">
        <f>FIBenef!G14</f>
        <v>0</v>
      </c>
      <c r="E14" s="13">
        <f>FICusto!P56</f>
        <v>0</v>
      </c>
      <c r="F14" s="13">
        <f>FIBenef!G22</f>
        <v>0</v>
      </c>
      <c r="G14" s="601">
        <f t="shared" si="0"/>
        <v>0</v>
      </c>
      <c r="H14" s="779"/>
      <c r="I14" s="13">
        <f>FICusto!Q56</f>
        <v>0</v>
      </c>
      <c r="J14" s="601">
        <f t="shared" si="1"/>
        <v>0</v>
      </c>
      <c r="K14" s="779"/>
    </row>
    <row r="15" spans="2:11" ht="15" customHeight="1" x14ac:dyDescent="0.35">
      <c r="B15" s="515" t="s">
        <v>132</v>
      </c>
      <c r="C15" s="600">
        <f>SUM(C7:C14)</f>
        <v>0</v>
      </c>
      <c r="D15" s="600">
        <f>SUM(D7:D14)</f>
        <v>0</v>
      </c>
      <c r="E15" s="14">
        <f>SUM(E7:E14)</f>
        <v>0</v>
      </c>
      <c r="F15" s="14">
        <f>SUM(F7:F14)</f>
        <v>0</v>
      </c>
      <c r="G15" s="602">
        <f t="shared" si="0"/>
        <v>0</v>
      </c>
      <c r="H15" s="780"/>
      <c r="I15" s="14">
        <f>SUM(I7:I14)</f>
        <v>0</v>
      </c>
      <c r="J15" s="602">
        <f t="shared" si="1"/>
        <v>0</v>
      </c>
      <c r="K15" s="780"/>
    </row>
    <row r="17" spans="2:5" ht="15" customHeight="1" x14ac:dyDescent="0.35">
      <c r="B17" s="516" t="str">
        <f>IF(Apoio!AG9=0,"Atividade da",Apoio!$AM$11)</f>
        <v>Avaliação preliminar</v>
      </c>
      <c r="C17" s="520"/>
      <c r="D17" s="516" t="str">
        <f>IF(Apoio!AG9=0,"",IF(H7=0,"",IF(OR(RCB!H7&lt;0,SMALL(G7:G14,1)&lt;0),"Ao menos um RCB",IF(RCB!H7&gt;Apoio!$AG$9,"",IF(AND(RCB!H7&lt;=Apoio!$AG$9,LARGE(G7:G14,1)&gt;Apoio!$AG$9),"RCB permitido,","")))))</f>
        <v/>
      </c>
      <c r="E17" s="517"/>
    </row>
    <row r="18" spans="2:5" ht="15" customHeight="1" x14ac:dyDescent="0.35">
      <c r="B18" s="307" t="str">
        <f>IF(Apoio!AG9=0,"unidade consumidora",Apoio!$AM$12)</f>
        <v>do projeto conforme</v>
      </c>
      <c r="C18" s="521"/>
      <c r="D18" s="307" t="str">
        <f>IF(Apoio!AG9=0,"",IF(H7=0,"-",IF(OR(RCB!H7&lt;0,SMALL(G7:G14,1)&lt;0),"negativo, os cálculos",IF(RCB!H7&gt;Apoio!$AG$9,"RCB não permitido",IF(AND(RCB!H7&lt;=Apoio!$AG$9,LARGE(G7:G14,1)&gt;Apoio!$AG$9),"mas ao menos um uso final","RCB permitido")))))</f>
        <v>-</v>
      </c>
      <c r="E18" s="308"/>
    </row>
    <row r="19" spans="2:5" ht="15" customHeight="1" x14ac:dyDescent="0.35">
      <c r="B19" s="518" t="str">
        <f>IF(Apoio!AG9=0,"não selecionada",Apoio!$AM$13)</f>
        <v>chamada pública</v>
      </c>
      <c r="C19" s="522"/>
      <c r="D19" s="518" t="str">
        <f>IF(Apoio!AG9=0,"",IF(H7=0,"",IF(OR(RCB!H7&lt;0,SMALL(G7:G14,1)&lt;0),"devem ser revisados",IF(RCB!H7&gt;Apoio!$AG$9,"",IF(AND(RCB!H7&lt;=Apoio!$AG$9,LARGE(G7:G14,1)&gt;Apoio!$AG$9),"possui RCB acima do limite","")))))</f>
        <v/>
      </c>
      <c r="E19" s="519"/>
    </row>
    <row r="20" spans="2:5" ht="15" customHeight="1" x14ac:dyDescent="0.35">
      <c r="B20" s="12"/>
    </row>
  </sheetData>
  <mergeCells count="2">
    <mergeCell ref="K7:K15"/>
    <mergeCell ref="H7:H15"/>
  </mergeCells>
  <pageMargins left="0.59055118110236227" right="0.59055118110236227" top="1.1023622047244095" bottom="0.47244094488188981" header="0.19685039370078741" footer="0.19685039370078741"/>
  <pageSetup paperSize="9" scale="82" fitToHeight="0" orientation="landscape" r:id="rId1"/>
  <headerFooter scaleWithDoc="0" alignWithMargins="0">
    <oddFooter>&amp;L&amp;F / &amp;A&amp;R&amp;P</oddFooter>
  </headerFooter>
  <ignoredErrors>
    <ignoredError sqref="I19:K19 B20:K20 B16:H16 C17 E17:H17 C13:F13 B7:F7 B15 H15 H8:H12 H13 I7:I13 K7 K15 K8:K13 I16:K17 E19:H19 B11:F12 B8:D8 F8 B9:D9 F9 B10:D10 F10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stopIfTrue="1" id="{AF9F4116-25D1-406A-BA48-B4C2951CF1DF}">
            <xm:f>AND($H$7&gt;0,$H$7&lt;=Projeto!$K$55)</xm:f>
            <x14:dxf>
              <font>
                <b/>
                <i val="0"/>
              </font>
              <fill>
                <patternFill>
                  <fgColor rgb="FF00FF00"/>
                  <bgColor rgb="FF00FF00"/>
                </patternFill>
              </fill>
            </x14:dxf>
          </x14:cfRule>
          <x14:cfRule type="expression" priority="19" stopIfTrue="1" id="{41E8DE04-42F5-499C-9623-0605849EBDF9}">
            <xm:f>OR($G$7&lt;0,$G$8&lt;0,$G$9&lt;0,$G$10&lt;0,$G$11&lt;0,$G$12&lt;0,$G$13&lt;0,$G$14&lt;0,$G$15&lt;0,$H$7&gt;Projeto!$K$55)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D17:E19</xm:sqref>
        </x14:conditionalFormatting>
        <x14:conditionalFormatting xmlns:xm="http://schemas.microsoft.com/office/excel/2006/main">
          <x14:cfRule type="expression" priority="208" stopIfTrue="1" id="{E5422477-13CA-49C8-8752-E7F1BDCA2919}">
            <xm:f>Projeto!$K$58=0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/>
                <top/>
                <bottom/>
              </border>
            </x14:dxf>
          </x14:cfRule>
          <xm:sqref>I2:I15</xm:sqref>
        </x14:conditionalFormatting>
        <x14:conditionalFormatting xmlns:xm="http://schemas.microsoft.com/office/excel/2006/main">
          <x14:cfRule type="expression" priority="209" stopIfTrue="1" id="{25A12FA6-A758-46CE-A452-2132DF431774}">
            <xm:f>Projeto!$K$58=0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</border>
            </x14:dxf>
          </x14:cfRule>
          <xm:sqref>J2:K15</xm:sqref>
        </x14:conditionalFormatting>
        <x14:conditionalFormatting xmlns:xm="http://schemas.microsoft.com/office/excel/2006/main">
          <x14:cfRule type="expression" priority="2" stopIfTrue="1" id="{E5C51516-7C6B-4EE4-A90A-5CDE2227A59E}">
            <xm:f>Apoio!$AG$9=0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/>
                <top/>
                <bottom/>
                <vertical/>
                <horizontal/>
              </border>
            </x14:dxf>
          </x14:cfRule>
          <xm:sqref>D17:D19</xm:sqref>
        </x14:conditionalFormatting>
        <x14:conditionalFormatting xmlns:xm="http://schemas.microsoft.com/office/excel/2006/main">
          <x14:cfRule type="expression" priority="1" stopIfTrue="1" id="{56845B8A-A456-4470-93A0-2300E2F496AF}">
            <xm:f>Apoio!$AG$9=0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E17:E19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8">
    <tabColor theme="9" tint="0.39997558519241921"/>
    <pageSetUpPr fitToPage="1"/>
  </sheetPr>
  <dimension ref="B2:O119"/>
  <sheetViews>
    <sheetView zoomScaleNormal="100" workbookViewId="0">
      <selection activeCell="C8" sqref="C8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416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313" t="s">
        <v>408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ref="F25:F36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ref="F37:F54" si="2">IF(ISERR(SMALL(G37:L37,1)),0,SMALL(G37:L37,1))</f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2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2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2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2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2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2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si="3"/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3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ref="F72:F74" si="4">IF(ISERR(SMALL(G72:L72,1)),0,SMALL(G72:L72,1))</f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si="4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4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5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5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5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si="5"/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si="5"/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5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5" si="6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6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6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5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7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7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7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7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7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59" priority="15">
      <formula>AND(G6=$F6,$F6&gt;0)</formula>
    </cfRule>
  </conditionalFormatting>
  <conditionalFormatting sqref="C6:C55 C66:C75 C87:D96 C107:D111">
    <cfRule type="expression" dxfId="58" priority="14">
      <formula>AND(COUNT($G6:$L6)&lt;&gt;0,COUNT($G6:$L6)&lt;3)</formula>
    </cfRule>
  </conditionalFormatting>
  <conditionalFormatting sqref="F6:L55 F66:L75 F87:L96 F107:L111">
    <cfRule type="cellIs" dxfId="57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  <dataValidation type="whole" operator="greaterThanOrEqual" allowBlank="1" showInputMessage="1" showErrorMessage="1" errorTitle="Atenção!" error="Inserir apenas números" sqref="G58:L58 G114:L114 G99:L99 G78:L78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tabColor theme="9" tint="0.39997558519241921"/>
    <pageSetUpPr fitToPage="1"/>
  </sheetPr>
  <dimension ref="B2:R103"/>
  <sheetViews>
    <sheetView zoomScaleNormal="100" workbookViewId="0"/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416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EQUIPAMENTOS HOSPITALARES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IF(HospOrç!C6="","",HospOrç!C6)</f>
        <v/>
      </c>
      <c r="D6" s="252" t="str">
        <f>IF(HospOrç!D6="","",HospOrç!D6)</f>
        <v/>
      </c>
      <c r="E6" s="253" t="str">
        <f>IF(HospOrç!E6="","",HospOrç!E6)</f>
        <v/>
      </c>
      <c r="F6" s="254">
        <f>IF(HospOrç!F6="","",HospOrç!F6)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55" si="0">B6</f>
        <v>1</v>
      </c>
      <c r="M6" s="462" t="str">
        <f t="shared" ref="M6:M55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1">
        <v>2</v>
      </c>
      <c r="C7" s="250" t="str">
        <f>IF(HospOrç!C7="","",HospOrç!C7)</f>
        <v/>
      </c>
      <c r="D7" s="252" t="str">
        <f>IF(HospOrç!D7="","",HospOrç!D7)</f>
        <v/>
      </c>
      <c r="E7" s="253" t="str">
        <f>IF(HospOrç!E7="","",HospOrç!E7)</f>
        <v/>
      </c>
      <c r="F7" s="254">
        <f>IF(HospOrç!F7="","",HospOrç!F7)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IF(HospOrç!C8="","",HospOrç!C8)</f>
        <v/>
      </c>
      <c r="D8" s="252" t="str">
        <f>IF(HospOrç!D8="","",HospOrç!D8)</f>
        <v/>
      </c>
      <c r="E8" s="253" t="str">
        <f>IF(HospOrç!E8="","",HospOrç!E8)</f>
        <v/>
      </c>
      <c r="F8" s="254">
        <f>IF(HospOrç!F8="","",HospOrç!F8)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1">
        <v>4</v>
      </c>
      <c r="C9" s="250" t="str">
        <f>IF(HospOrç!C9="","",HospOrç!C9)</f>
        <v/>
      </c>
      <c r="D9" s="252" t="str">
        <f>IF(HospOrç!D9="","",HospOrç!D9)</f>
        <v/>
      </c>
      <c r="E9" s="253" t="str">
        <f>IF(HospOrç!E9="","",HospOrç!E9)</f>
        <v/>
      </c>
      <c r="F9" s="254">
        <f>IF(HospOrç!F9="","",HospOrç!F9)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IF(HospOrç!C10="","",HospOrç!C10)</f>
        <v/>
      </c>
      <c r="D10" s="252" t="str">
        <f>IF(HospOrç!D10="","",HospOrç!D10)</f>
        <v/>
      </c>
      <c r="E10" s="253" t="str">
        <f>IF(HospOrç!E10="","",HospOrç!E10)</f>
        <v/>
      </c>
      <c r="F10" s="254">
        <f>IF(HospOrç!F10="","",HospOrç!F10)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1">
        <v>6</v>
      </c>
      <c r="C11" s="250" t="str">
        <f>IF(HospOrç!C11="","",HospOrç!C11)</f>
        <v/>
      </c>
      <c r="D11" s="252" t="str">
        <f>IF(HospOrç!D11="","",HospOrç!D11)</f>
        <v/>
      </c>
      <c r="E11" s="253" t="str">
        <f>IF(HospOrç!E11="","",HospOrç!E11)</f>
        <v/>
      </c>
      <c r="F11" s="254">
        <f>IF(HospOrç!F11="","",HospOrç!F11)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IF(HospOrç!C12="","",HospOrç!C12)</f>
        <v/>
      </c>
      <c r="D12" s="252" t="str">
        <f>IF(HospOrç!D12="","",HospOrç!D12)</f>
        <v/>
      </c>
      <c r="E12" s="253" t="str">
        <f>IF(HospOrç!E12="","",HospOrç!E12)</f>
        <v/>
      </c>
      <c r="F12" s="254">
        <f>IF(HospOrç!F12="","",HospOrç!F12)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1">
        <v>8</v>
      </c>
      <c r="C13" s="250" t="str">
        <f>IF(HospOrç!C13="","",HospOrç!C13)</f>
        <v/>
      </c>
      <c r="D13" s="252" t="str">
        <f>IF(HospOrç!D13="","",HospOrç!D13)</f>
        <v/>
      </c>
      <c r="E13" s="253" t="str">
        <f>IF(HospOrç!E13="","",HospOrç!E13)</f>
        <v/>
      </c>
      <c r="F13" s="254">
        <f>IF(HospOrç!F13="","",HospOrç!F13)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IF(HospOrç!C14="","",HospOrç!C14)</f>
        <v/>
      </c>
      <c r="D14" s="252" t="str">
        <f>IF(HospOrç!D14="","",HospOrç!D14)</f>
        <v/>
      </c>
      <c r="E14" s="253" t="str">
        <f>IF(HospOrç!E14="","",HospOrç!E14)</f>
        <v/>
      </c>
      <c r="F14" s="254">
        <f>IF(HospOrç!F14="","",HospOrç!F14)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1">
        <v>10</v>
      </c>
      <c r="C15" s="250" t="str">
        <f>IF(HospOrç!C15="","",HospOrç!C15)</f>
        <v/>
      </c>
      <c r="D15" s="252" t="str">
        <f>IF(HospOrç!D15="","",HospOrç!D15)</f>
        <v/>
      </c>
      <c r="E15" s="253" t="str">
        <f>IF(HospOrç!E15="","",HospOrç!E15)</f>
        <v/>
      </c>
      <c r="F15" s="254">
        <f>IF(HospOrç!F15="","",HospOrç!F15)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IF(HospOrç!C16="","",HospOrç!C16)</f>
        <v/>
      </c>
      <c r="D16" s="252" t="str">
        <f>IF(HospOrç!D16="","",HospOrç!D16)</f>
        <v/>
      </c>
      <c r="E16" s="253" t="str">
        <f>IF(HospOrç!E16="","",HospOrç!E16)</f>
        <v/>
      </c>
      <c r="F16" s="254">
        <f>IF(HospOrç!F16="","",HospOrç!F16)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1">
        <v>12</v>
      </c>
      <c r="C17" s="250" t="str">
        <f>IF(HospOrç!C17="","",HospOrç!C17)</f>
        <v/>
      </c>
      <c r="D17" s="252" t="str">
        <f>IF(HospOrç!D17="","",HospOrç!D17)</f>
        <v/>
      </c>
      <c r="E17" s="253" t="str">
        <f>IF(HospOrç!E17="","",HospOrç!E17)</f>
        <v/>
      </c>
      <c r="F17" s="254">
        <f>IF(HospOrç!F17="","",HospOrç!F17)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IF(HospOrç!C18="","",HospOrç!C18)</f>
        <v/>
      </c>
      <c r="D18" s="252" t="str">
        <f>IF(HospOrç!D18="","",HospOrç!D18)</f>
        <v/>
      </c>
      <c r="E18" s="253" t="str">
        <f>IF(HospOrç!E18="","",HospOrç!E18)</f>
        <v/>
      </c>
      <c r="F18" s="254">
        <f>IF(HospOrç!F18="","",HospOrç!F18)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1">
        <v>14</v>
      </c>
      <c r="C19" s="250" t="str">
        <f>IF(HospOrç!C19="","",HospOrç!C19)</f>
        <v/>
      </c>
      <c r="D19" s="252" t="str">
        <f>IF(HospOrç!D19="","",HospOrç!D19)</f>
        <v/>
      </c>
      <c r="E19" s="253" t="str">
        <f>IF(HospOrç!E19="","",HospOrç!E19)</f>
        <v/>
      </c>
      <c r="F19" s="254">
        <f>IF(HospOrç!F19="","",HospOrç!F19)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IF(HospOrç!C20="","",HospOrç!C20)</f>
        <v/>
      </c>
      <c r="D20" s="252" t="str">
        <f>IF(HospOrç!D20="","",HospOrç!D20)</f>
        <v/>
      </c>
      <c r="E20" s="253" t="str">
        <f>IF(HospOrç!E20="","",HospOrç!E20)</f>
        <v/>
      </c>
      <c r="F20" s="254">
        <f>IF(HospOrç!F20="","",HospOrç!F20)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1">
        <v>16</v>
      </c>
      <c r="C21" s="250" t="str">
        <f>IF(HospOrç!C21="","",HospOrç!C21)</f>
        <v/>
      </c>
      <c r="D21" s="252" t="str">
        <f>IF(HospOrç!D21="","",HospOrç!D21)</f>
        <v/>
      </c>
      <c r="E21" s="253" t="str">
        <f>IF(HospOrç!E21="","",HospOrç!E21)</f>
        <v/>
      </c>
      <c r="F21" s="254">
        <f>IF(HospOrç!F21="","",HospOrç!F21)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1">
        <v>17</v>
      </c>
      <c r="C22" s="250" t="str">
        <f>IF(HospOrç!C22="","",HospOrç!C22)</f>
        <v/>
      </c>
      <c r="D22" s="252" t="str">
        <f>IF(HospOrç!D22="","",HospOrç!D22)</f>
        <v/>
      </c>
      <c r="E22" s="253" t="str">
        <f>IF(HospOrç!E22="","",HospOrç!E22)</f>
        <v/>
      </c>
      <c r="F22" s="254">
        <f>IF(HospOrç!F22="","",HospOrç!F22)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1">
        <v>18</v>
      </c>
      <c r="C23" s="250" t="str">
        <f>IF(HospOrç!C23="","",HospOrç!C23)</f>
        <v/>
      </c>
      <c r="D23" s="252" t="str">
        <f>IF(HospOrç!D23="","",HospOrç!D23)</f>
        <v/>
      </c>
      <c r="E23" s="253" t="str">
        <f>IF(HospOrç!E23="","",HospOrç!E23)</f>
        <v/>
      </c>
      <c r="F23" s="254">
        <f>IF(HospOrç!F23="","",HospOrç!F23)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IF(HospOrç!C24="","",HospOrç!C24)</f>
        <v/>
      </c>
      <c r="D24" s="252" t="str">
        <f>IF(HospOrç!D24="","",HospOrç!D24)</f>
        <v/>
      </c>
      <c r="E24" s="253" t="str">
        <f>IF(HospOrç!E24="","",HospOrç!E24)</f>
        <v/>
      </c>
      <c r="F24" s="254">
        <f>IF(HospOrç!F24="","",HospOrç!F24)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1">
        <v>20</v>
      </c>
      <c r="C25" s="250" t="str">
        <f>IF(HospOrç!C25="","",HospOrç!C25)</f>
        <v/>
      </c>
      <c r="D25" s="252" t="str">
        <f>IF(HospOrç!D25="","",HospOrç!D25)</f>
        <v/>
      </c>
      <c r="E25" s="253" t="str">
        <f>IF(HospOrç!E25="","",HospOrç!E25)</f>
        <v/>
      </c>
      <c r="F25" s="254">
        <f>IF(HospOrç!F25="","",HospOrç!F25)</f>
        <v>0</v>
      </c>
      <c r="G25" s="19">
        <f t="shared" ref="G25:G36" si="5">J25-H25-I25</f>
        <v>0</v>
      </c>
      <c r="H25" s="18"/>
      <c r="I25" s="18"/>
      <c r="J25" s="19">
        <f t="shared" ref="J25:J36" si="6">IF(ISERR(E25*F25),0,E25*F25)</f>
        <v>0</v>
      </c>
      <c r="L25" s="21">
        <f t="shared" ref="L25:L36" si="7">B25</f>
        <v>20</v>
      </c>
      <c r="M25" s="462" t="str">
        <f t="shared" ref="M25:M36" si="8">IF(OR(C25=0,C25=""),"",C25)</f>
        <v/>
      </c>
      <c r="N25" s="249" t="str">
        <f t="shared" ref="N25:N36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IF(HospOrç!C26="","",HospOrç!C26)</f>
        <v/>
      </c>
      <c r="D26" s="252" t="str">
        <f>IF(HospOrç!D26="","",HospOrç!D26)</f>
        <v/>
      </c>
      <c r="E26" s="253" t="str">
        <f>IF(HospOrç!E26="","",HospOrç!E26)</f>
        <v/>
      </c>
      <c r="F26" s="254">
        <f>IF(HospOrç!F26="","",HospOrç!F26)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49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1">
        <v>22</v>
      </c>
      <c r="C27" s="250" t="str">
        <f>IF(HospOrç!C27="","",HospOrç!C27)</f>
        <v/>
      </c>
      <c r="D27" s="252" t="str">
        <f>IF(HospOrç!D27="","",HospOrç!D27)</f>
        <v/>
      </c>
      <c r="E27" s="253" t="str">
        <f>IF(HospOrç!E27="","",HospOrç!E27)</f>
        <v/>
      </c>
      <c r="F27" s="254">
        <f>IF(HospOrç!F27="","",HospOrç!F27)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49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IF(HospOrç!C28="","",HospOrç!C28)</f>
        <v/>
      </c>
      <c r="D28" s="252" t="str">
        <f>IF(HospOrç!D28="","",HospOrç!D28)</f>
        <v/>
      </c>
      <c r="E28" s="253" t="str">
        <f>IF(HospOrç!E28="","",HospOrç!E28)</f>
        <v/>
      </c>
      <c r="F28" s="254">
        <f>IF(HospOrç!F28="","",HospOrç!F28)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49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1">
        <v>24</v>
      </c>
      <c r="C29" s="250" t="str">
        <f>IF(HospOrç!C29="","",HospOrç!C29)</f>
        <v/>
      </c>
      <c r="D29" s="252" t="str">
        <f>IF(HospOrç!D29="","",HospOrç!D29)</f>
        <v/>
      </c>
      <c r="E29" s="253" t="str">
        <f>IF(HospOrç!E29="","",HospOrç!E29)</f>
        <v/>
      </c>
      <c r="F29" s="254">
        <f>IF(HospOrç!F29="","",HospOrç!F29)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49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IF(HospOrç!C30="","",HospOrç!C30)</f>
        <v/>
      </c>
      <c r="D30" s="252" t="str">
        <f>IF(HospOrç!D30="","",HospOrç!D30)</f>
        <v/>
      </c>
      <c r="E30" s="253" t="str">
        <f>IF(HospOrç!E30="","",HospOrç!E30)</f>
        <v/>
      </c>
      <c r="F30" s="254">
        <f>IF(HospOrç!F30="","",HospOrç!F30)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49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1">
        <v>26</v>
      </c>
      <c r="C31" s="250" t="str">
        <f>IF(HospOrç!C31="","",HospOrç!C31)</f>
        <v/>
      </c>
      <c r="D31" s="252" t="str">
        <f>IF(HospOrç!D31="","",HospOrç!D31)</f>
        <v/>
      </c>
      <c r="E31" s="253" t="str">
        <f>IF(HospOrç!E31="","",HospOrç!E31)</f>
        <v/>
      </c>
      <c r="F31" s="254">
        <f>IF(HospOrç!F31="","",HospOrç!F31)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49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IF(HospOrç!C32="","",HospOrç!C32)</f>
        <v/>
      </c>
      <c r="D32" s="252" t="str">
        <f>IF(HospOrç!D32="","",HospOrç!D32)</f>
        <v/>
      </c>
      <c r="E32" s="253" t="str">
        <f>IF(HospOrç!E32="","",HospOrç!E32)</f>
        <v/>
      </c>
      <c r="F32" s="254">
        <f>IF(HospOrç!F32="","",HospOrç!F32)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49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1">
        <v>28</v>
      </c>
      <c r="C33" s="250" t="str">
        <f>IF(HospOrç!C33="","",HospOrç!C33)</f>
        <v/>
      </c>
      <c r="D33" s="252" t="str">
        <f>IF(HospOrç!D33="","",HospOrç!D33)</f>
        <v/>
      </c>
      <c r="E33" s="253" t="str">
        <f>IF(HospOrç!E33="","",HospOrç!E33)</f>
        <v/>
      </c>
      <c r="F33" s="254">
        <f>IF(HospOrç!F33="","",HospOrç!F33)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49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1">
        <v>29</v>
      </c>
      <c r="C34" s="250" t="str">
        <f>IF(HospOrç!C34="","",HospOrç!C34)</f>
        <v/>
      </c>
      <c r="D34" s="252" t="str">
        <f>IF(HospOrç!D34="","",HospOrç!D34)</f>
        <v/>
      </c>
      <c r="E34" s="253" t="str">
        <f>IF(HospOrç!E34="","",HospOrç!E34)</f>
        <v/>
      </c>
      <c r="F34" s="254">
        <f>IF(HospOrç!F34="","",HospOrç!F34)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49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1">
        <v>30</v>
      </c>
      <c r="C35" s="250" t="str">
        <f>IF(HospOrç!C35="","",HospOrç!C35)</f>
        <v/>
      </c>
      <c r="D35" s="252" t="str">
        <f>IF(HospOrç!D35="","",HospOrç!D35)</f>
        <v/>
      </c>
      <c r="E35" s="253" t="str">
        <f>IF(HospOrç!E35="","",HospOrç!E35)</f>
        <v/>
      </c>
      <c r="F35" s="254">
        <f>IF(HospOrç!F35="","",HospOrç!F35)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49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IF(HospOrç!C36="","",HospOrç!C36)</f>
        <v/>
      </c>
      <c r="D36" s="252" t="str">
        <f>IF(HospOrç!D36="","",HospOrç!D36)</f>
        <v/>
      </c>
      <c r="E36" s="253" t="str">
        <f>IF(HospOrç!E36="","",HospOrç!E36)</f>
        <v/>
      </c>
      <c r="F36" s="254">
        <f>IF(HospOrç!F36="","",HospOrç!F36)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49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1">
        <v>32</v>
      </c>
      <c r="C37" s="250" t="str">
        <f>IF(HospOrç!C37="","",HospOrç!C37)</f>
        <v/>
      </c>
      <c r="D37" s="252" t="str">
        <f>IF(HospOrç!D37="","",HospOrç!D37)</f>
        <v/>
      </c>
      <c r="E37" s="253" t="str">
        <f>IF(HospOrç!E37="","",HospOrç!E37)</f>
        <v/>
      </c>
      <c r="F37" s="254">
        <f>IF(HospOrç!F37="","",HospOrç!F37)</f>
        <v>0</v>
      </c>
      <c r="G37" s="19">
        <f t="shared" ref="G37:G54" si="10">J37-H37-I37</f>
        <v>0</v>
      </c>
      <c r="H37" s="18"/>
      <c r="I37" s="18"/>
      <c r="J37" s="19">
        <f t="shared" ref="J37:J54" si="11">IF(ISERR(E37*F37),0,E37*F37)</f>
        <v>0</v>
      </c>
      <c r="L37" s="21">
        <f t="shared" ref="L37:L54" si="12">B37</f>
        <v>32</v>
      </c>
      <c r="M37" s="462" t="str">
        <f t="shared" ref="M37:M54" si="13">IF(OR(C37=0,C37=""),"",C37)</f>
        <v/>
      </c>
      <c r="N37" s="249" t="str">
        <f t="shared" ref="N37:N54" si="14">IF(J37=0,"",D37)</f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IF(HospOrç!C38="","",HospOrç!C38)</f>
        <v/>
      </c>
      <c r="D38" s="252" t="str">
        <f>IF(HospOrç!D38="","",HospOrç!D38)</f>
        <v/>
      </c>
      <c r="E38" s="253" t="str">
        <f>IF(HospOrç!E38="","",HospOrç!E38)</f>
        <v/>
      </c>
      <c r="F38" s="254">
        <f>IF(HospOrç!F38="","",HospOrç!F38)</f>
        <v>0</v>
      </c>
      <c r="G38" s="19">
        <f t="shared" si="10"/>
        <v>0</v>
      </c>
      <c r="H38" s="18"/>
      <c r="I38" s="18"/>
      <c r="J38" s="19">
        <f t="shared" si="11"/>
        <v>0</v>
      </c>
      <c r="L38" s="21">
        <f t="shared" si="12"/>
        <v>33</v>
      </c>
      <c r="M38" s="462" t="str">
        <f t="shared" si="13"/>
        <v/>
      </c>
      <c r="N38" s="249" t="str">
        <f t="shared" si="1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1">
        <v>34</v>
      </c>
      <c r="C39" s="250" t="str">
        <f>IF(HospOrç!C39="","",HospOrç!C39)</f>
        <v/>
      </c>
      <c r="D39" s="252" t="str">
        <f>IF(HospOrç!D39="","",HospOrç!D39)</f>
        <v/>
      </c>
      <c r="E39" s="253" t="str">
        <f>IF(HospOrç!E39="","",HospOrç!E39)</f>
        <v/>
      </c>
      <c r="F39" s="254">
        <f>IF(HospOrç!F39="","",HospOrç!F39)</f>
        <v>0</v>
      </c>
      <c r="G39" s="19">
        <f t="shared" si="10"/>
        <v>0</v>
      </c>
      <c r="H39" s="18"/>
      <c r="I39" s="18"/>
      <c r="J39" s="19">
        <f t="shared" si="11"/>
        <v>0</v>
      </c>
      <c r="L39" s="21">
        <f t="shared" si="12"/>
        <v>34</v>
      </c>
      <c r="M39" s="462" t="str">
        <f t="shared" si="13"/>
        <v/>
      </c>
      <c r="N39" s="249" t="str">
        <f t="shared" si="1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IF(HospOrç!C40="","",HospOrç!C40)</f>
        <v/>
      </c>
      <c r="D40" s="252" t="str">
        <f>IF(HospOrç!D40="","",HospOrç!D40)</f>
        <v/>
      </c>
      <c r="E40" s="253" t="str">
        <f>IF(HospOrç!E40="","",HospOrç!E40)</f>
        <v/>
      </c>
      <c r="F40" s="254">
        <f>IF(HospOrç!F40="","",HospOrç!F40)</f>
        <v>0</v>
      </c>
      <c r="G40" s="19">
        <f t="shared" si="10"/>
        <v>0</v>
      </c>
      <c r="H40" s="18"/>
      <c r="I40" s="18"/>
      <c r="J40" s="19">
        <f t="shared" si="11"/>
        <v>0</v>
      </c>
      <c r="L40" s="21">
        <f t="shared" si="12"/>
        <v>35</v>
      </c>
      <c r="M40" s="462" t="str">
        <f t="shared" si="13"/>
        <v/>
      </c>
      <c r="N40" s="249" t="str">
        <f t="shared" si="1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1">
        <v>36</v>
      </c>
      <c r="C41" s="250" t="str">
        <f>IF(HospOrç!C41="","",HospOrç!C41)</f>
        <v/>
      </c>
      <c r="D41" s="252" t="str">
        <f>IF(HospOrç!D41="","",HospOrç!D41)</f>
        <v/>
      </c>
      <c r="E41" s="253" t="str">
        <f>IF(HospOrç!E41="","",HospOrç!E41)</f>
        <v/>
      </c>
      <c r="F41" s="254">
        <f>IF(HospOrç!F41="","",HospOrç!F41)</f>
        <v>0</v>
      </c>
      <c r="G41" s="19">
        <f t="shared" si="10"/>
        <v>0</v>
      </c>
      <c r="H41" s="18"/>
      <c r="I41" s="18"/>
      <c r="J41" s="19">
        <f t="shared" si="11"/>
        <v>0</v>
      </c>
      <c r="L41" s="21">
        <f t="shared" si="12"/>
        <v>36</v>
      </c>
      <c r="M41" s="462" t="str">
        <f t="shared" si="13"/>
        <v/>
      </c>
      <c r="N41" s="249" t="str">
        <f t="shared" si="1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IF(HospOrç!C42="","",HospOrç!C42)</f>
        <v/>
      </c>
      <c r="D42" s="252" t="str">
        <f>IF(HospOrç!D42="","",HospOrç!D42)</f>
        <v/>
      </c>
      <c r="E42" s="253" t="str">
        <f>IF(HospOrç!E42="","",HospOrç!E42)</f>
        <v/>
      </c>
      <c r="F42" s="254">
        <f>IF(HospOrç!F42="","",HospOrç!F42)</f>
        <v>0</v>
      </c>
      <c r="G42" s="19">
        <f t="shared" si="10"/>
        <v>0</v>
      </c>
      <c r="H42" s="18"/>
      <c r="I42" s="18"/>
      <c r="J42" s="19">
        <f t="shared" si="11"/>
        <v>0</v>
      </c>
      <c r="L42" s="21">
        <f t="shared" si="12"/>
        <v>37</v>
      </c>
      <c r="M42" s="462" t="str">
        <f t="shared" si="13"/>
        <v/>
      </c>
      <c r="N42" s="249" t="str">
        <f t="shared" si="1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1">
        <v>38</v>
      </c>
      <c r="C43" s="250" t="str">
        <f>IF(HospOrç!C43="","",HospOrç!C43)</f>
        <v/>
      </c>
      <c r="D43" s="252" t="str">
        <f>IF(HospOrç!D43="","",HospOrç!D43)</f>
        <v/>
      </c>
      <c r="E43" s="253" t="str">
        <f>IF(HospOrç!E43="","",HospOrç!E43)</f>
        <v/>
      </c>
      <c r="F43" s="254">
        <f>IF(HospOrç!F43="","",HospOrç!F43)</f>
        <v>0</v>
      </c>
      <c r="G43" s="19">
        <f t="shared" si="10"/>
        <v>0</v>
      </c>
      <c r="H43" s="18"/>
      <c r="I43" s="18"/>
      <c r="J43" s="19">
        <f t="shared" si="11"/>
        <v>0</v>
      </c>
      <c r="L43" s="21">
        <f t="shared" si="12"/>
        <v>38</v>
      </c>
      <c r="M43" s="462" t="str">
        <f t="shared" si="13"/>
        <v/>
      </c>
      <c r="N43" s="249" t="str">
        <f t="shared" si="1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IF(HospOrç!C44="","",HospOrç!C44)</f>
        <v/>
      </c>
      <c r="D44" s="252" t="str">
        <f>IF(HospOrç!D44="","",HospOrç!D44)</f>
        <v/>
      </c>
      <c r="E44" s="253" t="str">
        <f>IF(HospOrç!E44="","",HospOrç!E44)</f>
        <v/>
      </c>
      <c r="F44" s="254">
        <f>IF(HospOrç!F44="","",HospOrç!F44)</f>
        <v>0</v>
      </c>
      <c r="G44" s="19">
        <f t="shared" si="10"/>
        <v>0</v>
      </c>
      <c r="H44" s="18"/>
      <c r="I44" s="18"/>
      <c r="J44" s="19">
        <f t="shared" si="11"/>
        <v>0</v>
      </c>
      <c r="L44" s="21">
        <f t="shared" si="12"/>
        <v>39</v>
      </c>
      <c r="M44" s="462" t="str">
        <f t="shared" si="13"/>
        <v/>
      </c>
      <c r="N44" s="249" t="str">
        <f t="shared" si="1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1">
        <v>40</v>
      </c>
      <c r="C45" s="250" t="str">
        <f>IF(HospOrç!C45="","",HospOrç!C45)</f>
        <v/>
      </c>
      <c r="D45" s="252" t="str">
        <f>IF(HospOrç!D45="","",HospOrç!D45)</f>
        <v/>
      </c>
      <c r="E45" s="253" t="str">
        <f>IF(HospOrç!E45="","",HospOrç!E45)</f>
        <v/>
      </c>
      <c r="F45" s="254">
        <f>IF(HospOrç!F45="","",HospOrç!F45)</f>
        <v>0</v>
      </c>
      <c r="G45" s="19">
        <f t="shared" si="10"/>
        <v>0</v>
      </c>
      <c r="H45" s="18"/>
      <c r="I45" s="18"/>
      <c r="J45" s="19">
        <f t="shared" si="11"/>
        <v>0</v>
      </c>
      <c r="L45" s="21">
        <f t="shared" si="12"/>
        <v>40</v>
      </c>
      <c r="M45" s="462" t="str">
        <f t="shared" si="13"/>
        <v/>
      </c>
      <c r="N45" s="249" t="str">
        <f t="shared" si="1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IF(HospOrç!C46="","",HospOrç!C46)</f>
        <v/>
      </c>
      <c r="D46" s="252" t="str">
        <f>IF(HospOrç!D46="","",HospOrç!D46)</f>
        <v/>
      </c>
      <c r="E46" s="253" t="str">
        <f>IF(HospOrç!E46="","",HospOrç!E46)</f>
        <v/>
      </c>
      <c r="F46" s="254">
        <f>IF(HospOrç!F46="","",HospOrç!F46)</f>
        <v>0</v>
      </c>
      <c r="G46" s="19">
        <f t="shared" si="10"/>
        <v>0</v>
      </c>
      <c r="H46" s="18"/>
      <c r="I46" s="18"/>
      <c r="J46" s="19">
        <f t="shared" si="11"/>
        <v>0</v>
      </c>
      <c r="L46" s="21">
        <f t="shared" si="12"/>
        <v>41</v>
      </c>
      <c r="M46" s="462" t="str">
        <f t="shared" si="13"/>
        <v/>
      </c>
      <c r="N46" s="249" t="str">
        <f t="shared" si="1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1">
        <v>42</v>
      </c>
      <c r="C47" s="250" t="str">
        <f>IF(HospOrç!C47="","",HospOrç!C47)</f>
        <v/>
      </c>
      <c r="D47" s="252" t="str">
        <f>IF(HospOrç!D47="","",HospOrç!D47)</f>
        <v/>
      </c>
      <c r="E47" s="253" t="str">
        <f>IF(HospOrç!E47="","",HospOrç!E47)</f>
        <v/>
      </c>
      <c r="F47" s="254">
        <f>IF(HospOrç!F47="","",HospOrç!F47)</f>
        <v>0</v>
      </c>
      <c r="G47" s="19">
        <f t="shared" si="10"/>
        <v>0</v>
      </c>
      <c r="H47" s="18"/>
      <c r="I47" s="18"/>
      <c r="J47" s="19">
        <f t="shared" si="11"/>
        <v>0</v>
      </c>
      <c r="L47" s="21">
        <f t="shared" si="12"/>
        <v>42</v>
      </c>
      <c r="M47" s="462" t="str">
        <f t="shared" si="13"/>
        <v/>
      </c>
      <c r="N47" s="249" t="str">
        <f t="shared" si="1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IF(HospOrç!C48="","",HospOrç!C48)</f>
        <v/>
      </c>
      <c r="D48" s="252" t="str">
        <f>IF(HospOrç!D48="","",HospOrç!D48)</f>
        <v/>
      </c>
      <c r="E48" s="253" t="str">
        <f>IF(HospOrç!E48="","",HospOrç!E48)</f>
        <v/>
      </c>
      <c r="F48" s="254">
        <f>IF(HospOrç!F48="","",HospOrç!F48)</f>
        <v>0</v>
      </c>
      <c r="G48" s="19">
        <f t="shared" si="10"/>
        <v>0</v>
      </c>
      <c r="H48" s="18"/>
      <c r="I48" s="18"/>
      <c r="J48" s="19">
        <f t="shared" si="11"/>
        <v>0</v>
      </c>
      <c r="L48" s="21">
        <f t="shared" si="12"/>
        <v>43</v>
      </c>
      <c r="M48" s="462" t="str">
        <f t="shared" si="13"/>
        <v/>
      </c>
      <c r="N48" s="249" t="str">
        <f t="shared" si="1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1">
        <v>44</v>
      </c>
      <c r="C49" s="250" t="str">
        <f>IF(HospOrç!C49="","",HospOrç!C49)</f>
        <v/>
      </c>
      <c r="D49" s="252" t="str">
        <f>IF(HospOrç!D49="","",HospOrç!D49)</f>
        <v/>
      </c>
      <c r="E49" s="253" t="str">
        <f>IF(HospOrç!E49="","",HospOrç!E49)</f>
        <v/>
      </c>
      <c r="F49" s="254">
        <f>IF(HospOrç!F49="","",HospOrç!F49)</f>
        <v>0</v>
      </c>
      <c r="G49" s="19">
        <f t="shared" si="10"/>
        <v>0</v>
      </c>
      <c r="H49" s="18"/>
      <c r="I49" s="18"/>
      <c r="J49" s="19">
        <f t="shared" si="11"/>
        <v>0</v>
      </c>
      <c r="L49" s="21">
        <f t="shared" si="12"/>
        <v>44</v>
      </c>
      <c r="M49" s="462" t="str">
        <f t="shared" si="13"/>
        <v/>
      </c>
      <c r="N49" s="249" t="str">
        <f t="shared" si="1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IF(HospOrç!C50="","",HospOrç!C50)</f>
        <v/>
      </c>
      <c r="D50" s="252" t="str">
        <f>IF(HospOrç!D50="","",HospOrç!D50)</f>
        <v/>
      </c>
      <c r="E50" s="253" t="str">
        <f>IF(HospOrç!E50="","",HospOrç!E50)</f>
        <v/>
      </c>
      <c r="F50" s="254">
        <f>IF(HospOrç!F50="","",HospOrç!F50)</f>
        <v>0</v>
      </c>
      <c r="G50" s="19">
        <f t="shared" si="10"/>
        <v>0</v>
      </c>
      <c r="H50" s="18"/>
      <c r="I50" s="18"/>
      <c r="J50" s="19">
        <f t="shared" si="11"/>
        <v>0</v>
      </c>
      <c r="L50" s="21">
        <f t="shared" si="12"/>
        <v>45</v>
      </c>
      <c r="M50" s="462" t="str">
        <f t="shared" si="13"/>
        <v/>
      </c>
      <c r="N50" s="249" t="str">
        <f t="shared" si="1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1">
        <v>46</v>
      </c>
      <c r="C51" s="250" t="str">
        <f>IF(HospOrç!C51="","",HospOrç!C51)</f>
        <v/>
      </c>
      <c r="D51" s="252" t="str">
        <f>IF(HospOrç!D51="","",HospOrç!D51)</f>
        <v/>
      </c>
      <c r="E51" s="253" t="str">
        <f>IF(HospOrç!E51="","",HospOrç!E51)</f>
        <v/>
      </c>
      <c r="F51" s="254">
        <f>IF(HospOrç!F51="","",HospOrç!F51)</f>
        <v>0</v>
      </c>
      <c r="G51" s="19">
        <f t="shared" si="10"/>
        <v>0</v>
      </c>
      <c r="H51" s="18"/>
      <c r="I51" s="18"/>
      <c r="J51" s="19">
        <f t="shared" si="11"/>
        <v>0</v>
      </c>
      <c r="L51" s="21">
        <f t="shared" si="12"/>
        <v>46</v>
      </c>
      <c r="M51" s="462" t="str">
        <f t="shared" si="13"/>
        <v/>
      </c>
      <c r="N51" s="249" t="str">
        <f t="shared" si="1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1">
        <v>47</v>
      </c>
      <c r="C52" s="250" t="str">
        <f>IF(HospOrç!C52="","",HospOrç!C52)</f>
        <v/>
      </c>
      <c r="D52" s="252" t="str">
        <f>IF(HospOrç!D52="","",HospOrç!D52)</f>
        <v/>
      </c>
      <c r="E52" s="253" t="str">
        <f>IF(HospOrç!E52="","",HospOrç!E52)</f>
        <v/>
      </c>
      <c r="F52" s="254">
        <f>IF(HospOrç!F52="","",HospOrç!F52)</f>
        <v>0</v>
      </c>
      <c r="G52" s="19">
        <f t="shared" si="10"/>
        <v>0</v>
      </c>
      <c r="H52" s="18"/>
      <c r="I52" s="18"/>
      <c r="J52" s="19">
        <f t="shared" si="11"/>
        <v>0</v>
      </c>
      <c r="L52" s="21">
        <f t="shared" si="12"/>
        <v>47</v>
      </c>
      <c r="M52" s="462" t="str">
        <f t="shared" si="13"/>
        <v/>
      </c>
      <c r="N52" s="249" t="str">
        <f t="shared" si="1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1">
        <v>48</v>
      </c>
      <c r="C53" s="250" t="str">
        <f>IF(HospOrç!C53="","",HospOrç!C53)</f>
        <v/>
      </c>
      <c r="D53" s="252" t="str">
        <f>IF(HospOrç!D53="","",HospOrç!D53)</f>
        <v/>
      </c>
      <c r="E53" s="253" t="str">
        <f>IF(HospOrç!E53="","",HospOrç!E53)</f>
        <v/>
      </c>
      <c r="F53" s="254">
        <f>IF(HospOrç!F53="","",HospOrç!F53)</f>
        <v>0</v>
      </c>
      <c r="G53" s="19">
        <f t="shared" si="10"/>
        <v>0</v>
      </c>
      <c r="H53" s="18"/>
      <c r="I53" s="18"/>
      <c r="J53" s="19">
        <f t="shared" si="11"/>
        <v>0</v>
      </c>
      <c r="L53" s="21">
        <f t="shared" si="12"/>
        <v>48</v>
      </c>
      <c r="M53" s="462" t="str">
        <f t="shared" si="13"/>
        <v/>
      </c>
      <c r="N53" s="249" t="str">
        <f t="shared" si="1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IF(HospOrç!C54="","",HospOrç!C54)</f>
        <v/>
      </c>
      <c r="D54" s="252" t="str">
        <f>IF(HospOrç!D54="","",HospOrç!D54)</f>
        <v/>
      </c>
      <c r="E54" s="253" t="str">
        <f>IF(HospOrç!E54="","",HospOrç!E54)</f>
        <v/>
      </c>
      <c r="F54" s="254">
        <f>IF(HospOrç!F54="","",HospOrç!F54)</f>
        <v>0</v>
      </c>
      <c r="G54" s="19">
        <f t="shared" si="10"/>
        <v>0</v>
      </c>
      <c r="H54" s="18"/>
      <c r="I54" s="18"/>
      <c r="J54" s="19">
        <f t="shared" si="11"/>
        <v>0</v>
      </c>
      <c r="L54" s="21">
        <f t="shared" si="12"/>
        <v>49</v>
      </c>
      <c r="M54" s="462" t="str">
        <f t="shared" si="13"/>
        <v/>
      </c>
      <c r="N54" s="249" t="str">
        <f t="shared" si="1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1">
        <v>50</v>
      </c>
      <c r="C55" s="250" t="str">
        <f>IF(HospOrç!C55="","",HospOrç!C55)</f>
        <v/>
      </c>
      <c r="D55" s="252" t="str">
        <f>IF(HospOrç!D55="","",HospOrç!D55)</f>
        <v/>
      </c>
      <c r="E55" s="253" t="str">
        <f>IF(HospOrç!E55="","",HospOrç!E55)</f>
        <v/>
      </c>
      <c r="F55" s="254">
        <f>IF(HospOrç!F55="","",HospOrç!F55)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49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435</v>
      </c>
      <c r="O56" s="26" t="s">
        <v>806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Apoio!BE9</f>
        <v>0</v>
      </c>
      <c r="H57" s="19">
        <v>0</v>
      </c>
      <c r="I57" s="19">
        <v>0</v>
      </c>
      <c r="J57" s="19">
        <f>SUM(G57:I57)</f>
        <v>0</v>
      </c>
      <c r="L57" s="28"/>
      <c r="M57" s="28"/>
      <c r="N57" s="29"/>
      <c r="O57" s="30"/>
    </row>
    <row r="58" spans="2:17" ht="15" customHeight="1" x14ac:dyDescent="0.35">
      <c r="B58" s="292"/>
      <c r="C58" s="294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N58" s="69" t="s">
        <v>728</v>
      </c>
      <c r="O58" s="464">
        <f>RCB!$G$12</f>
        <v>0</v>
      </c>
    </row>
    <row r="59" spans="2:17" ht="15" customHeight="1" x14ac:dyDescent="0.35">
      <c r="B59" s="21">
        <v>1</v>
      </c>
      <c r="C59" s="250" t="str">
        <f>IF(HospOrç!C66="","",HospOrç!C66)</f>
        <v/>
      </c>
      <c r="D59" s="258" t="str">
        <f>IF(HospOrç!D66="","",HospOrç!D66)</f>
        <v/>
      </c>
      <c r="E59" s="255" t="str">
        <f>IF(HospOrç!E66="","",HospOrç!E66)</f>
        <v/>
      </c>
      <c r="F59" s="254">
        <f>IF(HospOrç!F66="","",HospOrç!F66)</f>
        <v>0</v>
      </c>
      <c r="G59" s="19">
        <f t="shared" ref="G59:G64" si="15">J59-H59-I59</f>
        <v>0</v>
      </c>
      <c r="H59" s="18"/>
      <c r="I59" s="18"/>
      <c r="J59" s="19">
        <f>IF(ISERR(D59*E59*F59),0,D59*E59*F59)</f>
        <v>0</v>
      </c>
      <c r="N59" s="69" t="s">
        <v>800</v>
      </c>
      <c r="O59" s="464">
        <f>RCB!$H$7</f>
        <v>0</v>
      </c>
    </row>
    <row r="60" spans="2:17" ht="15" customHeight="1" x14ac:dyDescent="0.35">
      <c r="B60" s="24">
        <v>2</v>
      </c>
      <c r="C60" s="250" t="str">
        <f>IF(HospOrç!C67="","",HospOrç!C67)</f>
        <v/>
      </c>
      <c r="D60" s="258" t="str">
        <f>IF(HospOrç!D67="","",HospOrç!D67)</f>
        <v/>
      </c>
      <c r="E60" s="255" t="str">
        <f>IF(HospOrç!E67="","",HospOrç!E67)</f>
        <v/>
      </c>
      <c r="F60" s="254">
        <f>IF(HospOrç!F67="","",HospOrç!F67)</f>
        <v>0</v>
      </c>
      <c r="G60" s="19">
        <f t="shared" si="15"/>
        <v>0</v>
      </c>
      <c r="H60" s="18"/>
      <c r="I60" s="18"/>
      <c r="J60" s="19">
        <f t="shared" ref="J60:J68" si="16">IF(ISERR(D60*E60*F60),0,D60*E60*F60)</f>
        <v>0</v>
      </c>
    </row>
    <row r="61" spans="2:17" ht="15" customHeight="1" x14ac:dyDescent="0.35">
      <c r="B61" s="21">
        <v>3</v>
      </c>
      <c r="C61" s="250" t="str">
        <f>IF(HospOrç!C68="","",HospOrç!C68)</f>
        <v/>
      </c>
      <c r="D61" s="258" t="str">
        <f>IF(HospOrç!D68="","",HospOrç!D68)</f>
        <v/>
      </c>
      <c r="E61" s="255" t="str">
        <f>IF(HospOrç!E68="","",HospOrç!E68)</f>
        <v/>
      </c>
      <c r="F61" s="254">
        <f>IF(HospOrç!F68="","",HospOrç!F68)</f>
        <v>0</v>
      </c>
      <c r="G61" s="19">
        <f t="shared" si="15"/>
        <v>0</v>
      </c>
      <c r="H61" s="18"/>
      <c r="I61" s="18"/>
      <c r="J61" s="19">
        <f t="shared" si="16"/>
        <v>0</v>
      </c>
    </row>
    <row r="62" spans="2:17" ht="15" customHeight="1" x14ac:dyDescent="0.35">
      <c r="B62" s="21">
        <v>4</v>
      </c>
      <c r="C62" s="250" t="str">
        <f>IF(HospOrç!C69="","",HospOrç!C69)</f>
        <v/>
      </c>
      <c r="D62" s="258" t="str">
        <f>IF(HospOrç!D69="","",HospOrç!D69)</f>
        <v/>
      </c>
      <c r="E62" s="255" t="str">
        <f>IF(HospOrç!E69="","",HospOrç!E69)</f>
        <v/>
      </c>
      <c r="F62" s="254">
        <f>IF(HospOrç!F69="","",HospOrç!F69)</f>
        <v>0</v>
      </c>
      <c r="G62" s="19">
        <f t="shared" si="15"/>
        <v>0</v>
      </c>
      <c r="H62" s="18"/>
      <c r="I62" s="18"/>
      <c r="J62" s="19">
        <f t="shared" si="16"/>
        <v>0</v>
      </c>
    </row>
    <row r="63" spans="2:17" ht="15" customHeight="1" x14ac:dyDescent="0.35">
      <c r="B63" s="24">
        <v>5</v>
      </c>
      <c r="C63" s="250" t="str">
        <f>IF(HospOrç!C70="","",HospOrç!C70)</f>
        <v/>
      </c>
      <c r="D63" s="258" t="str">
        <f>IF(HospOrç!D70="","",HospOrç!D70)</f>
        <v/>
      </c>
      <c r="E63" s="255" t="str">
        <f>IF(HospOrç!E70="","",HospOrç!E70)</f>
        <v/>
      </c>
      <c r="F63" s="254">
        <f>IF(HospOrç!F70="","",HospOrç!F70)</f>
        <v>0</v>
      </c>
      <c r="G63" s="19">
        <f t="shared" si="15"/>
        <v>0</v>
      </c>
      <c r="H63" s="18"/>
      <c r="I63" s="18"/>
      <c r="J63" s="19">
        <f t="shared" si="16"/>
        <v>0</v>
      </c>
    </row>
    <row r="64" spans="2:17" ht="15" customHeight="1" x14ac:dyDescent="0.35">
      <c r="B64" s="21">
        <v>6</v>
      </c>
      <c r="C64" s="250" t="str">
        <f>IF(HospOrç!C71="","",HospOrç!C71)</f>
        <v/>
      </c>
      <c r="D64" s="258" t="str">
        <f>IF(HospOrç!D71="","",HospOrç!D71)</f>
        <v/>
      </c>
      <c r="E64" s="255" t="str">
        <f>IF(HospOrç!E71="","",HospOrç!E71)</f>
        <v/>
      </c>
      <c r="F64" s="254">
        <f>IF(HospOrç!F71="","",HospOrç!F71)</f>
        <v>0</v>
      </c>
      <c r="G64" s="19">
        <f t="shared" si="15"/>
        <v>0</v>
      </c>
      <c r="H64" s="18"/>
      <c r="I64" s="18"/>
      <c r="J64" s="19">
        <f t="shared" si="16"/>
        <v>0</v>
      </c>
    </row>
    <row r="65" spans="2:12" ht="15" customHeight="1" x14ac:dyDescent="0.35">
      <c r="B65" s="21">
        <v>7</v>
      </c>
      <c r="C65" s="250" t="str">
        <f>IF(HospOrç!C72="","",HospOrç!C72)</f>
        <v/>
      </c>
      <c r="D65" s="258" t="str">
        <f>IF(HospOrç!D72="","",HospOrç!D72)</f>
        <v/>
      </c>
      <c r="E65" s="255" t="str">
        <f>IF(HospOrç!E72="","",HospOrç!E72)</f>
        <v/>
      </c>
      <c r="F65" s="254">
        <f>IF(HospOrç!F72="","",HospOrç!F72)</f>
        <v>0</v>
      </c>
      <c r="G65" s="19">
        <f t="shared" ref="G65:G67" si="17">J65-H65-I65</f>
        <v>0</v>
      </c>
      <c r="H65" s="18"/>
      <c r="I65" s="18"/>
      <c r="J65" s="19">
        <f t="shared" ref="J65:J67" si="18">IF(ISERR(D65*E65*F65),0,D65*E65*F65)</f>
        <v>0</v>
      </c>
    </row>
    <row r="66" spans="2:12" ht="15" customHeight="1" x14ac:dyDescent="0.35">
      <c r="B66" s="24">
        <v>8</v>
      </c>
      <c r="C66" s="250" t="str">
        <f>IF(HospOrç!C73="","",HospOrç!C73)</f>
        <v/>
      </c>
      <c r="D66" s="258" t="str">
        <f>IF(HospOrç!D73="","",HospOrç!D73)</f>
        <v/>
      </c>
      <c r="E66" s="255" t="str">
        <f>IF(HospOrç!E73="","",HospOrç!E73)</f>
        <v/>
      </c>
      <c r="F66" s="254">
        <f>IF(HospOrç!F73="","",HospOrç!F73)</f>
        <v>0</v>
      </c>
      <c r="G66" s="19">
        <f t="shared" si="17"/>
        <v>0</v>
      </c>
      <c r="H66" s="18"/>
      <c r="I66" s="18"/>
      <c r="J66" s="19">
        <f t="shared" si="18"/>
        <v>0</v>
      </c>
    </row>
    <row r="67" spans="2:12" ht="15" customHeight="1" x14ac:dyDescent="0.35">
      <c r="B67" s="21">
        <v>9</v>
      </c>
      <c r="C67" s="250" t="str">
        <f>IF(HospOrç!C74="","",HospOrç!C74)</f>
        <v/>
      </c>
      <c r="D67" s="258" t="str">
        <f>IF(HospOrç!D74="","",HospOrç!D74)</f>
        <v/>
      </c>
      <c r="E67" s="255" t="str">
        <f>IF(HospOrç!E74="","",HospOrç!E74)</f>
        <v/>
      </c>
      <c r="F67" s="254">
        <f>IF(HospOrç!F74="","",HospOrç!F74)</f>
        <v>0</v>
      </c>
      <c r="G67" s="19">
        <f t="shared" si="17"/>
        <v>0</v>
      </c>
      <c r="H67" s="18"/>
      <c r="I67" s="18"/>
      <c r="J67" s="19">
        <f t="shared" si="18"/>
        <v>0</v>
      </c>
    </row>
    <row r="68" spans="2:12" ht="15" customHeight="1" x14ac:dyDescent="0.35">
      <c r="B68" s="21">
        <v>10</v>
      </c>
      <c r="C68" s="250" t="str">
        <f>IF(HospOrç!C75="","",HospOrç!C75)</f>
        <v/>
      </c>
      <c r="D68" s="258" t="str">
        <f>IF(HospOrç!D75="","",HospOrç!D75)</f>
        <v/>
      </c>
      <c r="E68" s="255" t="str">
        <f>IF(HospOrç!E75="","",HospOrç!E75)</f>
        <v/>
      </c>
      <c r="F68" s="254">
        <f>IF(HospOrç!F75="","",HospOrç!F75)</f>
        <v>0</v>
      </c>
      <c r="G68" s="19">
        <f t="shared" ref="G68" si="19">J68-H68-I68</f>
        <v>0</v>
      </c>
      <c r="H68" s="18"/>
      <c r="I68" s="18"/>
      <c r="J68" s="19">
        <f t="shared" si="16"/>
        <v>0</v>
      </c>
    </row>
    <row r="69" spans="2:12" ht="15" customHeight="1" x14ac:dyDescent="0.35">
      <c r="B69" s="21"/>
      <c r="C69" s="283" t="s">
        <v>1563</v>
      </c>
      <c r="D69" s="78"/>
      <c r="E69" s="235"/>
      <c r="F69" s="236"/>
      <c r="G69" s="19">
        <f>DiagCusto!G22</f>
        <v>0</v>
      </c>
      <c r="H69" s="19">
        <f>DiagCusto!H22</f>
        <v>0</v>
      </c>
      <c r="I69" s="19">
        <f>DiagCusto!I22</f>
        <v>0</v>
      </c>
      <c r="J69" s="19">
        <f>DiagCusto!J22</f>
        <v>0</v>
      </c>
    </row>
    <row r="70" spans="2:12" ht="15" customHeight="1" x14ac:dyDescent="0.35">
      <c r="B70" s="21"/>
      <c r="C70" s="283" t="s">
        <v>1582</v>
      </c>
      <c r="D70" s="78"/>
      <c r="E70" s="235"/>
      <c r="F70" s="236"/>
      <c r="G70" s="19">
        <f>GestãoProjCusto!G22</f>
        <v>0</v>
      </c>
      <c r="H70" s="19">
        <f>GestãoProjCusto!H22</f>
        <v>0</v>
      </c>
      <c r="I70" s="19">
        <f>GestãoProjCusto!I22</f>
        <v>0</v>
      </c>
      <c r="J70" s="19">
        <f>GestãoProjCusto!J22</f>
        <v>0</v>
      </c>
    </row>
    <row r="71" spans="2:12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20">SUM(H59:H70)</f>
        <v>0</v>
      </c>
      <c r="I71" s="23">
        <f t="shared" si="20"/>
        <v>0</v>
      </c>
      <c r="J71" s="23">
        <f t="shared" si="20"/>
        <v>0</v>
      </c>
    </row>
    <row r="72" spans="2:12" ht="15" customHeight="1" x14ac:dyDescent="0.35">
      <c r="B72" s="131"/>
      <c r="C72" s="78" t="s">
        <v>90</v>
      </c>
      <c r="D72" s="78"/>
      <c r="E72" s="78"/>
      <c r="F72" s="70"/>
      <c r="G72" s="19">
        <f>Apoio!BH9</f>
        <v>0</v>
      </c>
      <c r="H72" s="264">
        <v>0</v>
      </c>
      <c r="I72" s="264">
        <v>0</v>
      </c>
      <c r="J72" s="19">
        <f>SUM(G72:I72)</f>
        <v>0</v>
      </c>
    </row>
    <row r="73" spans="2:12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2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</row>
    <row r="75" spans="2:12" ht="15" customHeight="1" x14ac:dyDescent="0.35">
      <c r="B75" s="442" t="s">
        <v>572</v>
      </c>
      <c r="C75" s="443"/>
      <c r="D75" s="443"/>
      <c r="E75" s="443"/>
      <c r="F75" s="443"/>
      <c r="G75" s="444" t="s">
        <v>99</v>
      </c>
      <c r="H75" s="444"/>
      <c r="I75" s="444"/>
      <c r="J75" s="444"/>
    </row>
    <row r="76" spans="2:12" ht="15" customHeight="1" x14ac:dyDescent="0.35">
      <c r="B76" s="131"/>
      <c r="C76" s="78" t="s">
        <v>92</v>
      </c>
      <c r="D76" s="78"/>
      <c r="E76" s="78"/>
      <c r="F76" s="70"/>
      <c r="G76" s="19">
        <f>Apoio!BK9</f>
        <v>0</v>
      </c>
      <c r="H76" s="264">
        <v>0</v>
      </c>
      <c r="I76" s="264">
        <v>0</v>
      </c>
      <c r="J76" s="19">
        <f>SUM(G76:I76)</f>
        <v>0</v>
      </c>
    </row>
    <row r="77" spans="2:12" ht="15" customHeight="1" x14ac:dyDescent="0.35">
      <c r="B77" s="131"/>
      <c r="C77" s="78" t="s">
        <v>93</v>
      </c>
      <c r="D77" s="78"/>
      <c r="E77" s="78"/>
      <c r="F77" s="70"/>
      <c r="G77" s="19">
        <f>MktCusto!F22</f>
        <v>0</v>
      </c>
      <c r="H77" s="19">
        <f>MktCusto!G22</f>
        <v>0</v>
      </c>
      <c r="I77" s="19">
        <f>MktCusto!H22</f>
        <v>0</v>
      </c>
      <c r="J77" s="19">
        <f>MktCusto!I22</f>
        <v>0</v>
      </c>
    </row>
    <row r="78" spans="2:12" ht="15" customHeight="1" x14ac:dyDescent="0.35">
      <c r="B78" s="131"/>
      <c r="C78" s="78" t="s">
        <v>97</v>
      </c>
      <c r="D78" s="78"/>
      <c r="E78" s="78"/>
      <c r="F78" s="70"/>
      <c r="G78" s="19">
        <f>TreinCusto!F22</f>
        <v>0</v>
      </c>
      <c r="H78" s="19">
        <f>TreinCusto!G22</f>
        <v>0</v>
      </c>
      <c r="I78" s="19">
        <f>TreinCusto!H22</f>
        <v>0</v>
      </c>
      <c r="J78" s="19">
        <f>TreinCusto!I22</f>
        <v>0</v>
      </c>
    </row>
    <row r="79" spans="2:12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2" ht="15" customHeight="1" x14ac:dyDescent="0.35">
      <c r="B80" s="24">
        <v>1</v>
      </c>
      <c r="C80" s="250" t="str">
        <f>IF(HospOrç!C87="","",HospOrç!C87)</f>
        <v/>
      </c>
      <c r="D80" s="251"/>
      <c r="E80" s="256" t="str">
        <f>IF(HospOrç!E87="","",HospOrç!E87)</f>
        <v/>
      </c>
      <c r="F80" s="254">
        <f>IF(HospOrç!F87="","",HospOrç!F87)</f>
        <v>0</v>
      </c>
      <c r="G80" s="19">
        <f t="shared" ref="G80:G89" si="21">J80-H80-I80</f>
        <v>0</v>
      </c>
      <c r="H80" s="18"/>
      <c r="I80" s="18"/>
      <c r="J80" s="19">
        <f>IF(ISERR(E80*F80),0,E80*F80)</f>
        <v>0</v>
      </c>
      <c r="L80" s="467"/>
    </row>
    <row r="81" spans="2:12" ht="15" customHeight="1" x14ac:dyDescent="0.35">
      <c r="B81" s="24">
        <v>2</v>
      </c>
      <c r="C81" s="250" t="str">
        <f>IF(HospOrç!C88="","",HospOrç!C88)</f>
        <v/>
      </c>
      <c r="D81" s="251"/>
      <c r="E81" s="256" t="str">
        <f>IF(HospOrç!E88="","",HospOrç!E88)</f>
        <v/>
      </c>
      <c r="F81" s="254">
        <f>IF(HospOrç!F88="","",HospOrç!F88)</f>
        <v>0</v>
      </c>
      <c r="G81" s="19">
        <f t="shared" si="21"/>
        <v>0</v>
      </c>
      <c r="H81" s="18"/>
      <c r="I81" s="18"/>
      <c r="J81" s="19">
        <f t="shared" ref="J81:J89" si="22">IF(ISERR(E81*F81),0,E81*F81)</f>
        <v>0</v>
      </c>
    </row>
    <row r="82" spans="2:12" ht="15" customHeight="1" x14ac:dyDescent="0.35">
      <c r="B82" s="24">
        <v>3</v>
      </c>
      <c r="C82" s="250" t="str">
        <f>IF(HospOrç!C89="","",HospOrç!C89)</f>
        <v/>
      </c>
      <c r="D82" s="251"/>
      <c r="E82" s="256" t="str">
        <f>IF(HospOrç!E89="","",HospOrç!E89)</f>
        <v/>
      </c>
      <c r="F82" s="254">
        <f>IF(HospOrç!F89="","",HospOrç!F89)</f>
        <v>0</v>
      </c>
      <c r="G82" s="19">
        <f t="shared" si="21"/>
        <v>0</v>
      </c>
      <c r="H82" s="18"/>
      <c r="I82" s="18"/>
      <c r="J82" s="19">
        <f t="shared" si="22"/>
        <v>0</v>
      </c>
    </row>
    <row r="83" spans="2:12" ht="15" customHeight="1" x14ac:dyDescent="0.35">
      <c r="B83" s="24">
        <v>4</v>
      </c>
      <c r="C83" s="250" t="str">
        <f>IF(HospOrç!C90="","",HospOrç!C90)</f>
        <v/>
      </c>
      <c r="D83" s="251"/>
      <c r="E83" s="256" t="str">
        <f>IF(HospOrç!E90="","",HospOrç!E90)</f>
        <v/>
      </c>
      <c r="F83" s="254">
        <f>IF(HospOrç!F90="","",HospOrç!F90)</f>
        <v>0</v>
      </c>
      <c r="G83" s="19">
        <f t="shared" si="21"/>
        <v>0</v>
      </c>
      <c r="H83" s="18"/>
      <c r="I83" s="18"/>
      <c r="J83" s="19">
        <f t="shared" si="22"/>
        <v>0</v>
      </c>
    </row>
    <row r="84" spans="2:12" ht="15" customHeight="1" x14ac:dyDescent="0.35">
      <c r="B84" s="24">
        <v>5</v>
      </c>
      <c r="C84" s="250" t="str">
        <f>IF(HospOrç!C91="","",HospOrç!C91)</f>
        <v/>
      </c>
      <c r="D84" s="251"/>
      <c r="E84" s="256" t="str">
        <f>IF(HospOrç!E91="","",HospOrç!E91)</f>
        <v/>
      </c>
      <c r="F84" s="254">
        <f>IF(HospOrç!F91="","",HospOrç!F91)</f>
        <v>0</v>
      </c>
      <c r="G84" s="19">
        <f t="shared" si="21"/>
        <v>0</v>
      </c>
      <c r="H84" s="18"/>
      <c r="I84" s="18"/>
      <c r="J84" s="19">
        <f t="shared" si="22"/>
        <v>0</v>
      </c>
    </row>
    <row r="85" spans="2:12" ht="15" customHeight="1" x14ac:dyDescent="0.35">
      <c r="B85" s="24">
        <v>6</v>
      </c>
      <c r="C85" s="250" t="str">
        <f>IF(HospOrç!C92="","",HospOrç!C92)</f>
        <v/>
      </c>
      <c r="D85" s="251"/>
      <c r="E85" s="256" t="str">
        <f>IF(HospOrç!E92="","",HospOrç!E92)</f>
        <v/>
      </c>
      <c r="F85" s="254">
        <f>IF(HospOrç!F92="","",HospOrç!F92)</f>
        <v>0</v>
      </c>
      <c r="G85" s="19">
        <f t="shared" si="21"/>
        <v>0</v>
      </c>
      <c r="H85" s="18"/>
      <c r="I85" s="18"/>
      <c r="J85" s="19">
        <f t="shared" si="22"/>
        <v>0</v>
      </c>
    </row>
    <row r="86" spans="2:12" ht="15" customHeight="1" x14ac:dyDescent="0.35">
      <c r="B86" s="24">
        <v>7</v>
      </c>
      <c r="C86" s="250" t="str">
        <f>IF(HospOrç!C93="","",HospOrç!C93)</f>
        <v/>
      </c>
      <c r="D86" s="251"/>
      <c r="E86" s="256" t="str">
        <f>IF(HospOrç!E93="","",HospOrç!E93)</f>
        <v/>
      </c>
      <c r="F86" s="254">
        <f>IF(HospOrç!F93="","",HospOrç!F93)</f>
        <v>0</v>
      </c>
      <c r="G86" s="19">
        <f t="shared" ref="G86:G88" si="23">J86-H86-I86</f>
        <v>0</v>
      </c>
      <c r="H86" s="18"/>
      <c r="I86" s="18"/>
      <c r="J86" s="19">
        <f t="shared" ref="J86:J88" si="24">IF(ISERR(E86*F86),0,E86*F86)</f>
        <v>0</v>
      </c>
    </row>
    <row r="87" spans="2:12" ht="15" customHeight="1" x14ac:dyDescent="0.35">
      <c r="B87" s="24">
        <v>8</v>
      </c>
      <c r="C87" s="250" t="str">
        <f>IF(HospOrç!C94="","",HospOrç!C94)</f>
        <v/>
      </c>
      <c r="D87" s="251"/>
      <c r="E87" s="256" t="str">
        <f>IF(HospOrç!E94="","",HospOrç!E94)</f>
        <v/>
      </c>
      <c r="F87" s="254">
        <f>IF(HospOrç!F94="","",HospOrç!F94)</f>
        <v>0</v>
      </c>
      <c r="G87" s="19">
        <f t="shared" si="23"/>
        <v>0</v>
      </c>
      <c r="H87" s="18"/>
      <c r="I87" s="18"/>
      <c r="J87" s="19">
        <f t="shared" si="24"/>
        <v>0</v>
      </c>
    </row>
    <row r="88" spans="2:12" ht="15" customHeight="1" x14ac:dyDescent="0.35">
      <c r="B88" s="24">
        <v>9</v>
      </c>
      <c r="C88" s="250" t="str">
        <f>IF(HospOrç!C95="","",HospOrç!C95)</f>
        <v/>
      </c>
      <c r="D88" s="251"/>
      <c r="E88" s="256" t="str">
        <f>IF(HospOrç!E95="","",HospOrç!E95)</f>
        <v/>
      </c>
      <c r="F88" s="254">
        <f>IF(HospOrç!F95="","",HospOrç!F95)</f>
        <v>0</v>
      </c>
      <c r="G88" s="19">
        <f t="shared" si="23"/>
        <v>0</v>
      </c>
      <c r="H88" s="18"/>
      <c r="I88" s="18"/>
      <c r="J88" s="19">
        <f t="shared" si="24"/>
        <v>0</v>
      </c>
    </row>
    <row r="89" spans="2:12" ht="15" customHeight="1" x14ac:dyDescent="0.35">
      <c r="B89" s="24">
        <v>10</v>
      </c>
      <c r="C89" s="250" t="str">
        <f>IF(HospOrç!C96="","",HospOrç!C96)</f>
        <v/>
      </c>
      <c r="D89" s="251"/>
      <c r="E89" s="256" t="str">
        <f>IF(HospOrç!E96="","",HospOrç!E96)</f>
        <v/>
      </c>
      <c r="F89" s="254">
        <f>IF(HospOrç!F96="","",HospOrç!F96)</f>
        <v>0</v>
      </c>
      <c r="G89" s="19">
        <f t="shared" si="21"/>
        <v>0</v>
      </c>
      <c r="H89" s="18"/>
      <c r="I89" s="18"/>
      <c r="J89" s="19">
        <f t="shared" si="22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>SUM(H80:H89)</f>
        <v>0</v>
      </c>
      <c r="I90" s="19">
        <f>SUM(I80:I89)</f>
        <v>0</v>
      </c>
      <c r="J90" s="19">
        <f>SUM(J80:J89)</f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'M&amp;VCusto'!H850</f>
        <v>0</v>
      </c>
      <c r="H91" s="19">
        <f>'M&amp;VCusto'!I850</f>
        <v>0</v>
      </c>
      <c r="I91" s="19">
        <f>'M&amp;VCusto'!J850</f>
        <v>0</v>
      </c>
      <c r="J91" s="19">
        <f>'M&amp;VCusto'!K850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IF(HospOrç!C107="","",HospOrç!C107)</f>
        <v/>
      </c>
      <c r="D93" s="251"/>
      <c r="E93" s="256" t="str">
        <f>IF(HospOrç!E107="","",HospOrç!E107)</f>
        <v/>
      </c>
      <c r="F93" s="254">
        <f>IF(HospOrç!F107="","",HospOrç!F107)</f>
        <v>0</v>
      </c>
      <c r="G93" s="19">
        <f t="shared" ref="G93:G97" si="25">J93-H93-I93</f>
        <v>0</v>
      </c>
      <c r="H93" s="18"/>
      <c r="I93" s="18"/>
      <c r="J93" s="19">
        <f>IF(ISERR(E93*F93),0,E93*F93)</f>
        <v>0</v>
      </c>
      <c r="L93" s="467"/>
    </row>
    <row r="94" spans="2:12" ht="15" customHeight="1" x14ac:dyDescent="0.35">
      <c r="B94" s="24">
        <v>2</v>
      </c>
      <c r="C94" s="250" t="str">
        <f>IF(HospOrç!C108="","",HospOrç!C108)</f>
        <v/>
      </c>
      <c r="D94" s="251"/>
      <c r="E94" s="256" t="str">
        <f>IF(HospOrç!E108="","",HospOrç!E108)</f>
        <v/>
      </c>
      <c r="F94" s="254">
        <f>IF(HospOrç!F108="","",HospOrç!F108)</f>
        <v>0</v>
      </c>
      <c r="G94" s="19">
        <f t="shared" ref="G94:G95" si="26">J94-H94-I94</f>
        <v>0</v>
      </c>
      <c r="H94" s="18"/>
      <c r="I94" s="18"/>
      <c r="J94" s="19">
        <f t="shared" ref="J94:J97" si="27">IF(ISERR(E94*F94),0,E94*F94)</f>
        <v>0</v>
      </c>
    </row>
    <row r="95" spans="2:12" ht="15" customHeight="1" x14ac:dyDescent="0.35">
      <c r="B95" s="24">
        <v>3</v>
      </c>
      <c r="C95" s="250" t="str">
        <f>IF(HospOrç!C109="","",HospOrç!C109)</f>
        <v/>
      </c>
      <c r="D95" s="251"/>
      <c r="E95" s="256" t="str">
        <f>IF(HospOrç!E109="","",HospOrç!E109)</f>
        <v/>
      </c>
      <c r="F95" s="254">
        <f>IF(HospOrç!F109="","",HospOrç!F109)</f>
        <v>0</v>
      </c>
      <c r="G95" s="19">
        <f t="shared" si="26"/>
        <v>0</v>
      </c>
      <c r="H95" s="18"/>
      <c r="I95" s="18"/>
      <c r="J95" s="19">
        <f t="shared" si="27"/>
        <v>0</v>
      </c>
    </row>
    <row r="96" spans="2:12" ht="15" customHeight="1" x14ac:dyDescent="0.35">
      <c r="B96" s="24">
        <v>4</v>
      </c>
      <c r="C96" s="250" t="str">
        <f>IF(HospOrç!C110="","",HospOrç!C110)</f>
        <v/>
      </c>
      <c r="D96" s="251"/>
      <c r="E96" s="256" t="str">
        <f>IF(HospOrç!E110="","",HospOrç!E110)</f>
        <v/>
      </c>
      <c r="F96" s="254">
        <f>IF(HospOrç!F110="","",HospOrç!F110)</f>
        <v>0</v>
      </c>
      <c r="G96" s="19">
        <f t="shared" si="25"/>
        <v>0</v>
      </c>
      <c r="H96" s="18"/>
      <c r="I96" s="18"/>
      <c r="J96" s="19">
        <f t="shared" si="27"/>
        <v>0</v>
      </c>
    </row>
    <row r="97" spans="2:10" ht="15" customHeight="1" x14ac:dyDescent="0.35">
      <c r="B97" s="24">
        <v>5</v>
      </c>
      <c r="C97" s="250" t="str">
        <f>IF(HospOrç!C111="","",HospOrç!C111)</f>
        <v/>
      </c>
      <c r="D97" s="251"/>
      <c r="E97" s="256" t="str">
        <f>IF(HospOrç!E111="","",HospOrç!E111)</f>
        <v/>
      </c>
      <c r="F97" s="254">
        <f>IF(HospOrç!F111="","",HospOrç!F111)</f>
        <v>0</v>
      </c>
      <c r="G97" s="19">
        <f t="shared" si="25"/>
        <v>0</v>
      </c>
      <c r="H97" s="18"/>
      <c r="I97" s="18"/>
      <c r="J97" s="19">
        <f t="shared" si="27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Apoio!BN9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Apoio!BQ9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698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3 G76:J78 F80:J89 G90:J91 F93:J97 G98:J102">
    <cfRule type="cellIs" dxfId="56" priority="49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ignoredErrors>
    <ignoredError sqref="B73 A5 H5:I5 H58:I58 H92:I92 K5 A56:B56 B71 D73:E73 B101:B102 D101:E102 D71:F71 D56:K56 B57:C57 M56 P56:XFD56 P58:XFD59 K58:K59 B93 G96:I97 D69:F69 A55 G55:I55 B59:B61 G59:I62 D93 G93:I93 A100:A1048576 A91:A94 A68 A79 D5:E5 D92:E92 B90:F90 B100:F100 A71:A78 B72:G72 B74:J75 D57:F58 B91:J91 A1:XFD3 B76:F78 B103:J1048576 K55:XFD55 N5:XFD5 K57:XFD57 K91:XFD94 K68:XFD68 K79:XFD79 K100:XFD1048576 G6:I24 A6:B10 K6:XFD24 A11:A24 K60:XFD62 A57:A62 K71:XFD78 K97:XFD97 A9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8" id="{1A5204DF-E68C-4B50-A4D1-A9845B9CAF3E}">
            <xm:f>AND(O58&lt;=Projeto!$K$55,O58&gt;0)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39" id="{2109C08A-A0BA-4FED-989C-C144E3810F6F}">
            <xm:f>OR(O58&gt;Projeto!$K$55,O58&lt;0)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O58:O59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tabColor theme="9" tint="0.39997558519241921"/>
    <pageSetUpPr fitToPage="1"/>
  </sheetPr>
  <dimension ref="A1:BE57"/>
  <sheetViews>
    <sheetView zoomScaleNormal="100" workbookViewId="0">
      <selection activeCell="H5" sqref="H5"/>
    </sheetView>
  </sheetViews>
  <sheetFormatPr defaultColWidth="9.1796875" defaultRowHeight="15" customHeight="1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57" width="11.7265625" style="12" customWidth="1"/>
    <col min="58" max="16384" width="9.1796875" style="12"/>
  </cols>
  <sheetData>
    <row r="1" spans="1:57" ht="15" customHeight="1" x14ac:dyDescent="0.35">
      <c r="A1" s="4"/>
      <c r="B1" s="12"/>
    </row>
    <row r="2" spans="1:57" ht="15" customHeight="1" x14ac:dyDescent="0.35">
      <c r="B2" s="310" t="s">
        <v>451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</row>
    <row r="3" spans="1:5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329</v>
      </c>
      <c r="I3" s="42" t="s">
        <v>330</v>
      </c>
      <c r="J3" s="42" t="s">
        <v>331</v>
      </c>
      <c r="K3" s="42" t="s">
        <v>332</v>
      </c>
      <c r="L3" s="42" t="s">
        <v>333</v>
      </c>
      <c r="M3" s="42" t="s">
        <v>334</v>
      </c>
      <c r="N3" s="42" t="s">
        <v>335</v>
      </c>
      <c r="O3" s="42" t="s">
        <v>336</v>
      </c>
      <c r="P3" s="42" t="s">
        <v>337</v>
      </c>
      <c r="Q3" s="42" t="s">
        <v>338</v>
      </c>
      <c r="R3" s="42" t="s">
        <v>339</v>
      </c>
      <c r="S3" s="42" t="s">
        <v>340</v>
      </c>
      <c r="T3" s="42" t="s">
        <v>341</v>
      </c>
      <c r="U3" s="42" t="s">
        <v>342</v>
      </c>
      <c r="V3" s="42" t="s">
        <v>343</v>
      </c>
      <c r="W3" s="42" t="s">
        <v>344</v>
      </c>
      <c r="X3" s="42" t="s">
        <v>345</v>
      </c>
      <c r="Y3" s="42" t="s">
        <v>346</v>
      </c>
      <c r="Z3" s="42" t="s">
        <v>347</v>
      </c>
      <c r="AA3" s="42" t="s">
        <v>348</v>
      </c>
      <c r="AB3" s="42" t="s">
        <v>1411</v>
      </c>
      <c r="AC3" s="42" t="s">
        <v>1412</v>
      </c>
      <c r="AD3" s="42" t="s">
        <v>1413</v>
      </c>
      <c r="AE3" s="42" t="s">
        <v>1414</v>
      </c>
      <c r="AF3" s="42" t="s">
        <v>1415</v>
      </c>
      <c r="AG3" s="42" t="s">
        <v>1416</v>
      </c>
      <c r="AH3" s="42" t="s">
        <v>1417</v>
      </c>
      <c r="AI3" s="42" t="s">
        <v>1418</v>
      </c>
      <c r="AJ3" s="42" t="s">
        <v>1419</v>
      </c>
      <c r="AK3" s="42" t="s">
        <v>1420</v>
      </c>
      <c r="AL3" s="42" t="s">
        <v>1421</v>
      </c>
      <c r="AM3" s="42" t="s">
        <v>1422</v>
      </c>
      <c r="AN3" s="42" t="s">
        <v>1423</v>
      </c>
      <c r="AO3" s="42" t="s">
        <v>1424</v>
      </c>
      <c r="AP3" s="42" t="s">
        <v>1425</v>
      </c>
      <c r="AQ3" s="42" t="s">
        <v>1426</v>
      </c>
      <c r="AR3" s="42" t="s">
        <v>1427</v>
      </c>
      <c r="AS3" s="42" t="s">
        <v>1428</v>
      </c>
      <c r="AT3" s="42" t="s">
        <v>1429</v>
      </c>
      <c r="AU3" s="42" t="s">
        <v>1430</v>
      </c>
      <c r="AV3" s="42" t="s">
        <v>1431</v>
      </c>
      <c r="AW3" s="42" t="s">
        <v>1432</v>
      </c>
      <c r="AX3" s="42" t="s">
        <v>1433</v>
      </c>
      <c r="AY3" s="42" t="s">
        <v>1434</v>
      </c>
      <c r="AZ3" s="42" t="s">
        <v>1435</v>
      </c>
      <c r="BA3" s="42" t="s">
        <v>1436</v>
      </c>
      <c r="BB3" s="42" t="s">
        <v>1437</v>
      </c>
      <c r="BC3" s="42" t="s">
        <v>1438</v>
      </c>
      <c r="BD3" s="42" t="s">
        <v>1439</v>
      </c>
      <c r="BE3" s="42" t="s">
        <v>1440</v>
      </c>
    </row>
    <row r="4" spans="1:57" ht="15" customHeight="1" x14ac:dyDescent="0.35">
      <c r="B4" s="38">
        <v>1</v>
      </c>
      <c r="C4" s="43" t="s">
        <v>84</v>
      </c>
      <c r="D4" s="43"/>
      <c r="E4" s="44"/>
      <c r="F4" s="45"/>
      <c r="G4" s="50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</row>
    <row r="5" spans="1:57" ht="15" customHeight="1" x14ac:dyDescent="0.35">
      <c r="B5" s="38">
        <v>2</v>
      </c>
      <c r="C5" s="43" t="s">
        <v>353</v>
      </c>
      <c r="D5" s="43"/>
      <c r="E5" s="46" t="s">
        <v>22</v>
      </c>
      <c r="F5" s="47" t="s">
        <v>384</v>
      </c>
      <c r="G5" s="5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</row>
    <row r="6" spans="1:57" ht="15" customHeight="1" x14ac:dyDescent="0.35">
      <c r="B6" s="38">
        <v>3</v>
      </c>
      <c r="C6" s="43" t="s">
        <v>20</v>
      </c>
      <c r="D6" s="43"/>
      <c r="E6" s="46"/>
      <c r="F6" s="47" t="s">
        <v>385</v>
      </c>
      <c r="G6" s="49">
        <f>SUM(H6:BE6)</f>
        <v>0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</row>
    <row r="7" spans="1:57" ht="15" customHeight="1" x14ac:dyDescent="0.35">
      <c r="B7" s="38">
        <v>4</v>
      </c>
      <c r="C7" s="43" t="s">
        <v>24</v>
      </c>
      <c r="D7" s="43"/>
      <c r="E7" s="46" t="s">
        <v>1</v>
      </c>
      <c r="F7" s="47" t="s">
        <v>164</v>
      </c>
      <c r="G7" s="555">
        <f>SUM(H7:BE7)</f>
        <v>0</v>
      </c>
      <c r="H7" s="581">
        <f>(H5*H6)/1000</f>
        <v>0</v>
      </c>
      <c r="I7" s="581">
        <f t="shared" ref="I7:BE7" si="0">(I5*I6)/1000</f>
        <v>0</v>
      </c>
      <c r="J7" s="581">
        <f t="shared" si="0"/>
        <v>0</v>
      </c>
      <c r="K7" s="581">
        <f t="shared" si="0"/>
        <v>0</v>
      </c>
      <c r="L7" s="581">
        <f t="shared" si="0"/>
        <v>0</v>
      </c>
      <c r="M7" s="581">
        <f t="shared" si="0"/>
        <v>0</v>
      </c>
      <c r="N7" s="581">
        <f t="shared" si="0"/>
        <v>0</v>
      </c>
      <c r="O7" s="581">
        <f t="shared" si="0"/>
        <v>0</v>
      </c>
      <c r="P7" s="581">
        <f t="shared" si="0"/>
        <v>0</v>
      </c>
      <c r="Q7" s="581">
        <f t="shared" si="0"/>
        <v>0</v>
      </c>
      <c r="R7" s="581">
        <f t="shared" si="0"/>
        <v>0</v>
      </c>
      <c r="S7" s="581">
        <f t="shared" si="0"/>
        <v>0</v>
      </c>
      <c r="T7" s="581">
        <f t="shared" si="0"/>
        <v>0</v>
      </c>
      <c r="U7" s="581">
        <f t="shared" si="0"/>
        <v>0</v>
      </c>
      <c r="V7" s="581">
        <f t="shared" si="0"/>
        <v>0</v>
      </c>
      <c r="W7" s="581">
        <f t="shared" si="0"/>
        <v>0</v>
      </c>
      <c r="X7" s="581">
        <f t="shared" si="0"/>
        <v>0</v>
      </c>
      <c r="Y7" s="581">
        <f t="shared" si="0"/>
        <v>0</v>
      </c>
      <c r="Z7" s="581">
        <f t="shared" si="0"/>
        <v>0</v>
      </c>
      <c r="AA7" s="581">
        <f t="shared" si="0"/>
        <v>0</v>
      </c>
      <c r="AB7" s="581">
        <f t="shared" si="0"/>
        <v>0</v>
      </c>
      <c r="AC7" s="581">
        <f t="shared" si="0"/>
        <v>0</v>
      </c>
      <c r="AD7" s="581">
        <f t="shared" si="0"/>
        <v>0</v>
      </c>
      <c r="AE7" s="581">
        <f t="shared" si="0"/>
        <v>0</v>
      </c>
      <c r="AF7" s="581">
        <f t="shared" si="0"/>
        <v>0</v>
      </c>
      <c r="AG7" s="581">
        <f t="shared" si="0"/>
        <v>0</v>
      </c>
      <c r="AH7" s="581">
        <f t="shared" si="0"/>
        <v>0</v>
      </c>
      <c r="AI7" s="581">
        <f t="shared" si="0"/>
        <v>0</v>
      </c>
      <c r="AJ7" s="581">
        <f t="shared" si="0"/>
        <v>0</v>
      </c>
      <c r="AK7" s="581">
        <f t="shared" si="0"/>
        <v>0</v>
      </c>
      <c r="AL7" s="581">
        <f t="shared" si="0"/>
        <v>0</v>
      </c>
      <c r="AM7" s="581">
        <f t="shared" si="0"/>
        <v>0</v>
      </c>
      <c r="AN7" s="581">
        <f t="shared" si="0"/>
        <v>0</v>
      </c>
      <c r="AO7" s="581">
        <f t="shared" si="0"/>
        <v>0</v>
      </c>
      <c r="AP7" s="581">
        <f t="shared" si="0"/>
        <v>0</v>
      </c>
      <c r="AQ7" s="581">
        <f t="shared" si="0"/>
        <v>0</v>
      </c>
      <c r="AR7" s="581">
        <f t="shared" si="0"/>
        <v>0</v>
      </c>
      <c r="AS7" s="581">
        <f t="shared" si="0"/>
        <v>0</v>
      </c>
      <c r="AT7" s="581">
        <f t="shared" si="0"/>
        <v>0</v>
      </c>
      <c r="AU7" s="581">
        <f t="shared" si="0"/>
        <v>0</v>
      </c>
      <c r="AV7" s="581">
        <f t="shared" si="0"/>
        <v>0</v>
      </c>
      <c r="AW7" s="581">
        <f t="shared" si="0"/>
        <v>0</v>
      </c>
      <c r="AX7" s="581">
        <f t="shared" si="0"/>
        <v>0</v>
      </c>
      <c r="AY7" s="581">
        <f t="shared" si="0"/>
        <v>0</v>
      </c>
      <c r="AZ7" s="581">
        <f t="shared" si="0"/>
        <v>0</v>
      </c>
      <c r="BA7" s="581">
        <f t="shared" si="0"/>
        <v>0</v>
      </c>
      <c r="BB7" s="581">
        <f t="shared" si="0"/>
        <v>0</v>
      </c>
      <c r="BC7" s="581">
        <f t="shared" si="0"/>
        <v>0</v>
      </c>
      <c r="BD7" s="581">
        <f t="shared" si="0"/>
        <v>0</v>
      </c>
      <c r="BE7" s="581">
        <f t="shared" si="0"/>
        <v>0</v>
      </c>
    </row>
    <row r="8" spans="1:57" ht="15" customHeight="1" x14ac:dyDescent="0.35">
      <c r="B8" s="553"/>
      <c r="C8" s="43" t="s">
        <v>254</v>
      </c>
      <c r="D8" s="43"/>
      <c r="E8" s="46"/>
      <c r="F8" s="47" t="s">
        <v>520</v>
      </c>
      <c r="G8" s="48">
        <f>IF(COUNTA(H8:BE8)=0,0,IF(OR(LARGE(H8:BE8,1)&gt;1,SMALL(H8:BE8,1)&lt;0),"ERRO",AVERAGE(H8:BE8)))</f>
        <v>0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</row>
    <row r="9" spans="1:57" ht="15" customHeight="1" x14ac:dyDescent="0.35">
      <c r="B9" s="554">
        <v>5</v>
      </c>
      <c r="C9" s="43" t="s">
        <v>167</v>
      </c>
      <c r="D9" s="43"/>
      <c r="E9" s="46" t="s">
        <v>1</v>
      </c>
      <c r="F9" s="47" t="s">
        <v>453</v>
      </c>
      <c r="G9" s="555">
        <f>SUM(H9:BE9)</f>
        <v>0</v>
      </c>
      <c r="H9" s="581">
        <f>H7*H8</f>
        <v>0</v>
      </c>
      <c r="I9" s="581">
        <f t="shared" ref="I9:BE9" si="1">I7*I8</f>
        <v>0</v>
      </c>
      <c r="J9" s="581">
        <f t="shared" si="1"/>
        <v>0</v>
      </c>
      <c r="K9" s="581">
        <f t="shared" si="1"/>
        <v>0</v>
      </c>
      <c r="L9" s="581">
        <f t="shared" si="1"/>
        <v>0</v>
      </c>
      <c r="M9" s="581">
        <f t="shared" si="1"/>
        <v>0</v>
      </c>
      <c r="N9" s="581">
        <f t="shared" si="1"/>
        <v>0</v>
      </c>
      <c r="O9" s="581">
        <f t="shared" si="1"/>
        <v>0</v>
      </c>
      <c r="P9" s="581">
        <f t="shared" si="1"/>
        <v>0</v>
      </c>
      <c r="Q9" s="581">
        <f t="shared" si="1"/>
        <v>0</v>
      </c>
      <c r="R9" s="581">
        <f t="shared" si="1"/>
        <v>0</v>
      </c>
      <c r="S9" s="581">
        <f t="shared" si="1"/>
        <v>0</v>
      </c>
      <c r="T9" s="581">
        <f t="shared" si="1"/>
        <v>0</v>
      </c>
      <c r="U9" s="581">
        <f t="shared" si="1"/>
        <v>0</v>
      </c>
      <c r="V9" s="581">
        <f t="shared" si="1"/>
        <v>0</v>
      </c>
      <c r="W9" s="581">
        <f t="shared" si="1"/>
        <v>0</v>
      </c>
      <c r="X9" s="581">
        <f t="shared" si="1"/>
        <v>0</v>
      </c>
      <c r="Y9" s="581">
        <f t="shared" si="1"/>
        <v>0</v>
      </c>
      <c r="Z9" s="581">
        <f t="shared" si="1"/>
        <v>0</v>
      </c>
      <c r="AA9" s="581">
        <f t="shared" si="1"/>
        <v>0</v>
      </c>
      <c r="AB9" s="581">
        <f t="shared" si="1"/>
        <v>0</v>
      </c>
      <c r="AC9" s="581">
        <f t="shared" si="1"/>
        <v>0</v>
      </c>
      <c r="AD9" s="581">
        <f t="shared" si="1"/>
        <v>0</v>
      </c>
      <c r="AE9" s="581">
        <f t="shared" si="1"/>
        <v>0</v>
      </c>
      <c r="AF9" s="581">
        <f t="shared" si="1"/>
        <v>0</v>
      </c>
      <c r="AG9" s="581">
        <f t="shared" si="1"/>
        <v>0</v>
      </c>
      <c r="AH9" s="581">
        <f t="shared" si="1"/>
        <v>0</v>
      </c>
      <c r="AI9" s="581">
        <f t="shared" si="1"/>
        <v>0</v>
      </c>
      <c r="AJ9" s="581">
        <f t="shared" si="1"/>
        <v>0</v>
      </c>
      <c r="AK9" s="581">
        <f t="shared" si="1"/>
        <v>0</v>
      </c>
      <c r="AL9" s="581">
        <f t="shared" si="1"/>
        <v>0</v>
      </c>
      <c r="AM9" s="581">
        <f t="shared" si="1"/>
        <v>0</v>
      </c>
      <c r="AN9" s="581">
        <f t="shared" si="1"/>
        <v>0</v>
      </c>
      <c r="AO9" s="581">
        <f t="shared" si="1"/>
        <v>0</v>
      </c>
      <c r="AP9" s="581">
        <f t="shared" si="1"/>
        <v>0</v>
      </c>
      <c r="AQ9" s="581">
        <f t="shared" si="1"/>
        <v>0</v>
      </c>
      <c r="AR9" s="581">
        <f t="shared" si="1"/>
        <v>0</v>
      </c>
      <c r="AS9" s="581">
        <f t="shared" si="1"/>
        <v>0</v>
      </c>
      <c r="AT9" s="581">
        <f t="shared" si="1"/>
        <v>0</v>
      </c>
      <c r="AU9" s="581">
        <f t="shared" si="1"/>
        <v>0</v>
      </c>
      <c r="AV9" s="581">
        <f t="shared" si="1"/>
        <v>0</v>
      </c>
      <c r="AW9" s="581">
        <f t="shared" si="1"/>
        <v>0</v>
      </c>
      <c r="AX9" s="581">
        <f t="shared" si="1"/>
        <v>0</v>
      </c>
      <c r="AY9" s="581">
        <f t="shared" si="1"/>
        <v>0</v>
      </c>
      <c r="AZ9" s="581">
        <f t="shared" si="1"/>
        <v>0</v>
      </c>
      <c r="BA9" s="581">
        <f t="shared" si="1"/>
        <v>0</v>
      </c>
      <c r="BB9" s="581">
        <f t="shared" si="1"/>
        <v>0</v>
      </c>
      <c r="BC9" s="581">
        <f t="shared" si="1"/>
        <v>0</v>
      </c>
      <c r="BD9" s="581">
        <f t="shared" si="1"/>
        <v>0</v>
      </c>
      <c r="BE9" s="581">
        <f t="shared" si="1"/>
        <v>0</v>
      </c>
    </row>
    <row r="10" spans="1:57" ht="15" customHeight="1" x14ac:dyDescent="0.35">
      <c r="B10" s="553"/>
      <c r="C10" s="43" t="s">
        <v>358</v>
      </c>
      <c r="D10" s="43"/>
      <c r="E10" s="46" t="s">
        <v>359</v>
      </c>
      <c r="F10" s="47"/>
      <c r="G10" s="50" t="str">
        <f>IF(COUNTA(H10:BE10)=0,"",IF(SMALL(H10:BE10,1)&lt;0,"ERRO",""))</f>
        <v/>
      </c>
      <c r="H10" s="745"/>
      <c r="I10" s="745"/>
      <c r="J10" s="745"/>
      <c r="K10" s="745"/>
      <c r="L10" s="745"/>
      <c r="M10" s="745"/>
      <c r="N10" s="745"/>
      <c r="O10" s="745"/>
      <c r="P10" s="745"/>
      <c r="Q10" s="745"/>
      <c r="R10" s="745"/>
      <c r="S10" s="745"/>
      <c r="T10" s="745"/>
      <c r="U10" s="745"/>
      <c r="V10" s="745"/>
      <c r="W10" s="745"/>
      <c r="X10" s="745"/>
      <c r="Y10" s="745"/>
      <c r="Z10" s="745"/>
      <c r="AA10" s="745"/>
      <c r="AB10" s="745"/>
      <c r="AC10" s="745"/>
      <c r="AD10" s="745"/>
      <c r="AE10" s="745"/>
      <c r="AF10" s="745"/>
      <c r="AG10" s="745"/>
      <c r="AH10" s="745"/>
      <c r="AI10" s="745"/>
      <c r="AJ10" s="745"/>
      <c r="AK10" s="745"/>
      <c r="AL10" s="745"/>
      <c r="AM10" s="745"/>
      <c r="AN10" s="745"/>
      <c r="AO10" s="745"/>
      <c r="AP10" s="745"/>
      <c r="AQ10" s="745"/>
      <c r="AR10" s="745"/>
      <c r="AS10" s="745"/>
      <c r="AT10" s="745"/>
      <c r="AU10" s="745"/>
      <c r="AV10" s="745"/>
      <c r="AW10" s="745"/>
      <c r="AX10" s="745"/>
      <c r="AY10" s="745"/>
      <c r="AZ10" s="745"/>
      <c r="BA10" s="745"/>
      <c r="BB10" s="745"/>
      <c r="BC10" s="745"/>
      <c r="BD10" s="745"/>
      <c r="BE10" s="745"/>
    </row>
    <row r="11" spans="1:57" ht="15" customHeight="1" x14ac:dyDescent="0.35">
      <c r="B11" s="641"/>
      <c r="C11" s="52" t="s">
        <v>360</v>
      </c>
      <c r="D11" s="52"/>
      <c r="E11" s="478" t="s">
        <v>361</v>
      </c>
      <c r="F11" s="47"/>
      <c r="G11" s="50" t="str">
        <f>IF(COUNTA(H11:BE11)=0,"",IF(SMALL(H11:BE11,1)&lt;0,"ERRO",""))</f>
        <v/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57" ht="15" customHeight="1" x14ac:dyDescent="0.35">
      <c r="B12" s="641"/>
      <c r="C12" s="52" t="s">
        <v>29</v>
      </c>
      <c r="D12" s="52"/>
      <c r="E12" s="478" t="s">
        <v>31</v>
      </c>
      <c r="F12" s="47"/>
      <c r="G12" s="50" t="str">
        <f>IF(COUNTA(H12:BE12)=0,"",IF(OR(LARGE(H12:BE12,1)&gt;365,SMALL(H12:BE12,1)&lt;0),"ERRO",""))</f>
        <v/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57" ht="15" customHeight="1" x14ac:dyDescent="0.35">
      <c r="B13" s="554">
        <v>6</v>
      </c>
      <c r="C13" s="43" t="s">
        <v>21</v>
      </c>
      <c r="D13" s="43"/>
      <c r="E13" s="46" t="s">
        <v>23</v>
      </c>
      <c r="F13" s="47" t="s">
        <v>390</v>
      </c>
      <c r="G13" s="50" t="str">
        <f>IF(OR(LARGE(H13:BE13,1)&gt;8760,SMALL(H13:BE13,1)&lt;0),"ERRO","")</f>
        <v/>
      </c>
      <c r="H13" s="53">
        <f>H10*H11*H12</f>
        <v>0</v>
      </c>
      <c r="I13" s="53">
        <f t="shared" ref="I13:BE13" si="2">I10*I11*I12</f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3">
        <f t="shared" si="2"/>
        <v>0</v>
      </c>
      <c r="U13" s="53">
        <f t="shared" si="2"/>
        <v>0</v>
      </c>
      <c r="V13" s="53">
        <f t="shared" si="2"/>
        <v>0</v>
      </c>
      <c r="W13" s="53">
        <f t="shared" si="2"/>
        <v>0</v>
      </c>
      <c r="X13" s="53">
        <f t="shared" si="2"/>
        <v>0</v>
      </c>
      <c r="Y13" s="53">
        <f t="shared" si="2"/>
        <v>0</v>
      </c>
      <c r="Z13" s="53">
        <f t="shared" si="2"/>
        <v>0</v>
      </c>
      <c r="AA13" s="53">
        <f t="shared" si="2"/>
        <v>0</v>
      </c>
      <c r="AB13" s="53">
        <f t="shared" si="2"/>
        <v>0</v>
      </c>
      <c r="AC13" s="53">
        <f t="shared" si="2"/>
        <v>0</v>
      </c>
      <c r="AD13" s="53">
        <f t="shared" si="2"/>
        <v>0</v>
      </c>
      <c r="AE13" s="53">
        <f t="shared" si="2"/>
        <v>0</v>
      </c>
      <c r="AF13" s="53">
        <f t="shared" si="2"/>
        <v>0</v>
      </c>
      <c r="AG13" s="53">
        <f t="shared" si="2"/>
        <v>0</v>
      </c>
      <c r="AH13" s="53">
        <f t="shared" si="2"/>
        <v>0</v>
      </c>
      <c r="AI13" s="53">
        <f t="shared" si="2"/>
        <v>0</v>
      </c>
      <c r="AJ13" s="53">
        <f t="shared" si="2"/>
        <v>0</v>
      </c>
      <c r="AK13" s="53">
        <f t="shared" si="2"/>
        <v>0</v>
      </c>
      <c r="AL13" s="53">
        <f t="shared" si="2"/>
        <v>0</v>
      </c>
      <c r="AM13" s="53">
        <f t="shared" si="2"/>
        <v>0</v>
      </c>
      <c r="AN13" s="53">
        <f t="shared" si="2"/>
        <v>0</v>
      </c>
      <c r="AO13" s="53">
        <f t="shared" si="2"/>
        <v>0</v>
      </c>
      <c r="AP13" s="53">
        <f t="shared" si="2"/>
        <v>0</v>
      </c>
      <c r="AQ13" s="53">
        <f t="shared" si="2"/>
        <v>0</v>
      </c>
      <c r="AR13" s="53">
        <f t="shared" si="2"/>
        <v>0</v>
      </c>
      <c r="AS13" s="53">
        <f t="shared" si="2"/>
        <v>0</v>
      </c>
      <c r="AT13" s="53">
        <f t="shared" si="2"/>
        <v>0</v>
      </c>
      <c r="AU13" s="53">
        <f t="shared" si="2"/>
        <v>0</v>
      </c>
      <c r="AV13" s="53">
        <f t="shared" si="2"/>
        <v>0</v>
      </c>
      <c r="AW13" s="53">
        <f t="shared" si="2"/>
        <v>0</v>
      </c>
      <c r="AX13" s="53">
        <f t="shared" si="2"/>
        <v>0</v>
      </c>
      <c r="AY13" s="53">
        <f t="shared" si="2"/>
        <v>0</v>
      </c>
      <c r="AZ13" s="53">
        <f t="shared" si="2"/>
        <v>0</v>
      </c>
      <c r="BA13" s="53">
        <f t="shared" si="2"/>
        <v>0</v>
      </c>
      <c r="BB13" s="53">
        <f t="shared" si="2"/>
        <v>0</v>
      </c>
      <c r="BC13" s="53">
        <f t="shared" si="2"/>
        <v>0</v>
      </c>
      <c r="BD13" s="53">
        <f t="shared" si="2"/>
        <v>0</v>
      </c>
      <c r="BE13" s="53">
        <f t="shared" si="2"/>
        <v>0</v>
      </c>
    </row>
    <row r="14" spans="1:57" ht="15" customHeight="1" x14ac:dyDescent="0.35">
      <c r="B14" s="553"/>
      <c r="C14" s="43" t="s">
        <v>503</v>
      </c>
      <c r="D14" s="43"/>
      <c r="E14" s="46" t="s">
        <v>30</v>
      </c>
      <c r="F14" s="47" t="s">
        <v>590</v>
      </c>
      <c r="G14" s="50" t="s">
        <v>1700</v>
      </c>
      <c r="H14" s="745"/>
      <c r="I14" s="745"/>
      <c r="J14" s="745"/>
      <c r="K14" s="745"/>
      <c r="L14" s="745"/>
      <c r="M14" s="745"/>
      <c r="N14" s="745"/>
      <c r="O14" s="745"/>
      <c r="P14" s="745"/>
      <c r="Q14" s="745"/>
      <c r="R14" s="745"/>
      <c r="S14" s="745"/>
      <c r="T14" s="745"/>
      <c r="U14" s="745"/>
      <c r="V14" s="745"/>
      <c r="W14" s="745"/>
      <c r="X14" s="745"/>
      <c r="Y14" s="745"/>
      <c r="Z14" s="745"/>
      <c r="AA14" s="745"/>
      <c r="AB14" s="745"/>
      <c r="AC14" s="745"/>
      <c r="AD14" s="745"/>
      <c r="AE14" s="745"/>
      <c r="AF14" s="745"/>
      <c r="AG14" s="745"/>
      <c r="AH14" s="745"/>
      <c r="AI14" s="745"/>
      <c r="AJ14" s="745"/>
      <c r="AK14" s="745"/>
      <c r="AL14" s="745"/>
      <c r="AM14" s="745"/>
      <c r="AN14" s="745"/>
      <c r="AO14" s="745"/>
      <c r="AP14" s="745"/>
      <c r="AQ14" s="745"/>
      <c r="AR14" s="745"/>
      <c r="AS14" s="745"/>
      <c r="AT14" s="745"/>
      <c r="AU14" s="745"/>
      <c r="AV14" s="745"/>
      <c r="AW14" s="745"/>
      <c r="AX14" s="745"/>
      <c r="AY14" s="745"/>
      <c r="AZ14" s="745"/>
      <c r="BA14" s="745"/>
      <c r="BB14" s="745"/>
      <c r="BC14" s="745"/>
      <c r="BD14" s="745"/>
      <c r="BE14" s="745"/>
    </row>
    <row r="15" spans="1:57" ht="15" customHeight="1" x14ac:dyDescent="0.35">
      <c r="B15" s="641"/>
      <c r="C15" s="43" t="s">
        <v>504</v>
      </c>
      <c r="D15" s="43"/>
      <c r="E15" s="44" t="s">
        <v>501</v>
      </c>
      <c r="F15" s="47" t="s">
        <v>591</v>
      </c>
      <c r="G15" s="50" t="s">
        <v>1701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57" ht="15" customHeight="1" x14ac:dyDescent="0.35">
      <c r="B16" s="641"/>
      <c r="C16" s="43" t="s">
        <v>505</v>
      </c>
      <c r="D16" s="43"/>
      <c r="E16" s="44" t="s">
        <v>502</v>
      </c>
      <c r="F16" s="47" t="s">
        <v>592</v>
      </c>
      <c r="G16" s="50" t="s">
        <v>1702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</row>
    <row r="17" spans="2:57" ht="15" customHeight="1" x14ac:dyDescent="0.35">
      <c r="B17" s="641"/>
      <c r="C17" s="43" t="s">
        <v>166</v>
      </c>
      <c r="D17" s="43"/>
      <c r="E17" s="46" t="s">
        <v>1</v>
      </c>
      <c r="F17" s="47" t="s">
        <v>458</v>
      </c>
      <c r="G17" s="555">
        <f>SUM(H17:BE17)</f>
        <v>0</v>
      </c>
      <c r="H17" s="581">
        <f>H9*((H14*H15*H16)/792)</f>
        <v>0</v>
      </c>
      <c r="I17" s="581">
        <f t="shared" ref="I17:BE17" si="3">I9*((I14*I15*I16)/792)</f>
        <v>0</v>
      </c>
      <c r="J17" s="581">
        <f t="shared" si="3"/>
        <v>0</v>
      </c>
      <c r="K17" s="581">
        <f t="shared" si="3"/>
        <v>0</v>
      </c>
      <c r="L17" s="581">
        <f t="shared" si="3"/>
        <v>0</v>
      </c>
      <c r="M17" s="581">
        <f t="shared" si="3"/>
        <v>0</v>
      </c>
      <c r="N17" s="581">
        <f t="shared" si="3"/>
        <v>0</v>
      </c>
      <c r="O17" s="581">
        <f t="shared" si="3"/>
        <v>0</v>
      </c>
      <c r="P17" s="581">
        <f t="shared" si="3"/>
        <v>0</v>
      </c>
      <c r="Q17" s="581">
        <f t="shared" si="3"/>
        <v>0</v>
      </c>
      <c r="R17" s="581">
        <f t="shared" si="3"/>
        <v>0</v>
      </c>
      <c r="S17" s="581">
        <f t="shared" si="3"/>
        <v>0</v>
      </c>
      <c r="T17" s="581">
        <f t="shared" si="3"/>
        <v>0</v>
      </c>
      <c r="U17" s="581">
        <f t="shared" si="3"/>
        <v>0</v>
      </c>
      <c r="V17" s="581">
        <f t="shared" si="3"/>
        <v>0</v>
      </c>
      <c r="W17" s="581">
        <f t="shared" si="3"/>
        <v>0</v>
      </c>
      <c r="X17" s="581">
        <f t="shared" si="3"/>
        <v>0</v>
      </c>
      <c r="Y17" s="581">
        <f t="shared" si="3"/>
        <v>0</v>
      </c>
      <c r="Z17" s="581">
        <f t="shared" si="3"/>
        <v>0</v>
      </c>
      <c r="AA17" s="581">
        <f t="shared" si="3"/>
        <v>0</v>
      </c>
      <c r="AB17" s="581">
        <f t="shared" si="3"/>
        <v>0</v>
      </c>
      <c r="AC17" s="581">
        <f t="shared" si="3"/>
        <v>0</v>
      </c>
      <c r="AD17" s="581">
        <f t="shared" si="3"/>
        <v>0</v>
      </c>
      <c r="AE17" s="581">
        <f t="shared" si="3"/>
        <v>0</v>
      </c>
      <c r="AF17" s="581">
        <f t="shared" si="3"/>
        <v>0</v>
      </c>
      <c r="AG17" s="581">
        <f t="shared" si="3"/>
        <v>0</v>
      </c>
      <c r="AH17" s="581">
        <f t="shared" si="3"/>
        <v>0</v>
      </c>
      <c r="AI17" s="581">
        <f t="shared" si="3"/>
        <v>0</v>
      </c>
      <c r="AJ17" s="581">
        <f t="shared" si="3"/>
        <v>0</v>
      </c>
      <c r="AK17" s="581">
        <f t="shared" si="3"/>
        <v>0</v>
      </c>
      <c r="AL17" s="581">
        <f t="shared" si="3"/>
        <v>0</v>
      </c>
      <c r="AM17" s="581">
        <f t="shared" si="3"/>
        <v>0</v>
      </c>
      <c r="AN17" s="581">
        <f t="shared" si="3"/>
        <v>0</v>
      </c>
      <c r="AO17" s="581">
        <f t="shared" si="3"/>
        <v>0</v>
      </c>
      <c r="AP17" s="581">
        <f t="shared" si="3"/>
        <v>0</v>
      </c>
      <c r="AQ17" s="581">
        <f t="shared" si="3"/>
        <v>0</v>
      </c>
      <c r="AR17" s="581">
        <f t="shared" si="3"/>
        <v>0</v>
      </c>
      <c r="AS17" s="581">
        <f t="shared" si="3"/>
        <v>0</v>
      </c>
      <c r="AT17" s="581">
        <f t="shared" si="3"/>
        <v>0</v>
      </c>
      <c r="AU17" s="581">
        <f t="shared" si="3"/>
        <v>0</v>
      </c>
      <c r="AV17" s="581">
        <f t="shared" si="3"/>
        <v>0</v>
      </c>
      <c r="AW17" s="581">
        <f t="shared" si="3"/>
        <v>0</v>
      </c>
      <c r="AX17" s="581">
        <f t="shared" si="3"/>
        <v>0</v>
      </c>
      <c r="AY17" s="581">
        <f t="shared" si="3"/>
        <v>0</v>
      </c>
      <c r="AZ17" s="581">
        <f t="shared" si="3"/>
        <v>0</v>
      </c>
      <c r="BA17" s="581">
        <f t="shared" si="3"/>
        <v>0</v>
      </c>
      <c r="BB17" s="581">
        <f t="shared" si="3"/>
        <v>0</v>
      </c>
      <c r="BC17" s="581">
        <f t="shared" si="3"/>
        <v>0</v>
      </c>
      <c r="BD17" s="581">
        <f t="shared" si="3"/>
        <v>0</v>
      </c>
      <c r="BE17" s="581">
        <f t="shared" si="3"/>
        <v>0</v>
      </c>
    </row>
    <row r="18" spans="2:57" ht="15" customHeight="1" x14ac:dyDescent="0.35">
      <c r="B18" s="554">
        <v>7</v>
      </c>
      <c r="C18" s="43" t="s">
        <v>25</v>
      </c>
      <c r="D18" s="43"/>
      <c r="E18" s="43"/>
      <c r="F18" s="47" t="s">
        <v>35</v>
      </c>
      <c r="G18" s="50" t="str">
        <f>IF(OR(LARGE(H18:BE18,1)&gt;1,SMALL(H18:BE18,1)&lt;0),"ERRO","")</f>
        <v/>
      </c>
      <c r="H18" s="53">
        <f>IF(H9=0,0,H17/H9)</f>
        <v>0</v>
      </c>
      <c r="I18" s="53">
        <f t="shared" ref="I18:BE18" si="4">IF(I9=0,0,I17/I9)</f>
        <v>0</v>
      </c>
      <c r="J18" s="53">
        <f t="shared" si="4"/>
        <v>0</v>
      </c>
      <c r="K18" s="53">
        <f t="shared" si="4"/>
        <v>0</v>
      </c>
      <c r="L18" s="53">
        <f t="shared" si="4"/>
        <v>0</v>
      </c>
      <c r="M18" s="53">
        <f t="shared" si="4"/>
        <v>0</v>
      </c>
      <c r="N18" s="53">
        <f t="shared" si="4"/>
        <v>0</v>
      </c>
      <c r="O18" s="53">
        <f t="shared" si="4"/>
        <v>0</v>
      </c>
      <c r="P18" s="53">
        <f t="shared" si="4"/>
        <v>0</v>
      </c>
      <c r="Q18" s="53">
        <f t="shared" si="4"/>
        <v>0</v>
      </c>
      <c r="R18" s="53">
        <f t="shared" si="4"/>
        <v>0</v>
      </c>
      <c r="S18" s="53">
        <f t="shared" si="4"/>
        <v>0</v>
      </c>
      <c r="T18" s="53">
        <f t="shared" si="4"/>
        <v>0</v>
      </c>
      <c r="U18" s="53">
        <f t="shared" si="4"/>
        <v>0</v>
      </c>
      <c r="V18" s="53">
        <f t="shared" si="4"/>
        <v>0</v>
      </c>
      <c r="W18" s="53">
        <f t="shared" si="4"/>
        <v>0</v>
      </c>
      <c r="X18" s="53">
        <f t="shared" si="4"/>
        <v>0</v>
      </c>
      <c r="Y18" s="53">
        <f t="shared" si="4"/>
        <v>0</v>
      </c>
      <c r="Z18" s="53">
        <f t="shared" si="4"/>
        <v>0</v>
      </c>
      <c r="AA18" s="53">
        <f t="shared" si="4"/>
        <v>0</v>
      </c>
      <c r="AB18" s="53">
        <f t="shared" si="4"/>
        <v>0</v>
      </c>
      <c r="AC18" s="53">
        <f t="shared" si="4"/>
        <v>0</v>
      </c>
      <c r="AD18" s="53">
        <f t="shared" si="4"/>
        <v>0</v>
      </c>
      <c r="AE18" s="53">
        <f t="shared" si="4"/>
        <v>0</v>
      </c>
      <c r="AF18" s="53">
        <f t="shared" si="4"/>
        <v>0</v>
      </c>
      <c r="AG18" s="53">
        <f t="shared" si="4"/>
        <v>0</v>
      </c>
      <c r="AH18" s="53">
        <f t="shared" si="4"/>
        <v>0</v>
      </c>
      <c r="AI18" s="53">
        <f t="shared" si="4"/>
        <v>0</v>
      </c>
      <c r="AJ18" s="53">
        <f t="shared" si="4"/>
        <v>0</v>
      </c>
      <c r="AK18" s="53">
        <f t="shared" si="4"/>
        <v>0</v>
      </c>
      <c r="AL18" s="53">
        <f t="shared" si="4"/>
        <v>0</v>
      </c>
      <c r="AM18" s="53">
        <f t="shared" si="4"/>
        <v>0</v>
      </c>
      <c r="AN18" s="53">
        <f t="shared" si="4"/>
        <v>0</v>
      </c>
      <c r="AO18" s="53">
        <f t="shared" si="4"/>
        <v>0</v>
      </c>
      <c r="AP18" s="53">
        <f t="shared" si="4"/>
        <v>0</v>
      </c>
      <c r="AQ18" s="53">
        <f t="shared" si="4"/>
        <v>0</v>
      </c>
      <c r="AR18" s="53">
        <f t="shared" si="4"/>
        <v>0</v>
      </c>
      <c r="AS18" s="53">
        <f t="shared" si="4"/>
        <v>0</v>
      </c>
      <c r="AT18" s="53">
        <f t="shared" si="4"/>
        <v>0</v>
      </c>
      <c r="AU18" s="53">
        <f t="shared" si="4"/>
        <v>0</v>
      </c>
      <c r="AV18" s="53">
        <f t="shared" si="4"/>
        <v>0</v>
      </c>
      <c r="AW18" s="53">
        <f t="shared" si="4"/>
        <v>0</v>
      </c>
      <c r="AX18" s="53">
        <f t="shared" si="4"/>
        <v>0</v>
      </c>
      <c r="AY18" s="53">
        <f t="shared" si="4"/>
        <v>0</v>
      </c>
      <c r="AZ18" s="53">
        <f t="shared" si="4"/>
        <v>0</v>
      </c>
      <c r="BA18" s="53">
        <f t="shared" si="4"/>
        <v>0</v>
      </c>
      <c r="BB18" s="53">
        <f t="shared" si="4"/>
        <v>0</v>
      </c>
      <c r="BC18" s="53">
        <f t="shared" si="4"/>
        <v>0</v>
      </c>
      <c r="BD18" s="53">
        <f t="shared" si="4"/>
        <v>0</v>
      </c>
      <c r="BE18" s="53">
        <f t="shared" si="4"/>
        <v>0</v>
      </c>
    </row>
    <row r="19" spans="2:57" ht="15" customHeight="1" x14ac:dyDescent="0.35">
      <c r="B19" s="553"/>
      <c r="C19" s="43" t="s">
        <v>354</v>
      </c>
      <c r="D19" s="43"/>
      <c r="E19" s="46" t="s">
        <v>355</v>
      </c>
      <c r="F19" s="47" t="s">
        <v>486</v>
      </c>
      <c r="G19" s="555">
        <f>SUM(H19:BE19)</f>
        <v>0</v>
      </c>
      <c r="H19" s="581">
        <f>H9*H10</f>
        <v>0</v>
      </c>
      <c r="I19" s="581">
        <f t="shared" ref="I19:BE19" si="5">I9*I10</f>
        <v>0</v>
      </c>
      <c r="J19" s="581">
        <f t="shared" si="5"/>
        <v>0</v>
      </c>
      <c r="K19" s="581">
        <f t="shared" si="5"/>
        <v>0</v>
      </c>
      <c r="L19" s="581">
        <f t="shared" si="5"/>
        <v>0</v>
      </c>
      <c r="M19" s="581">
        <f t="shared" si="5"/>
        <v>0</v>
      </c>
      <c r="N19" s="581">
        <f t="shared" si="5"/>
        <v>0</v>
      </c>
      <c r="O19" s="581">
        <f t="shared" si="5"/>
        <v>0</v>
      </c>
      <c r="P19" s="581">
        <f t="shared" si="5"/>
        <v>0</v>
      </c>
      <c r="Q19" s="581">
        <f t="shared" si="5"/>
        <v>0</v>
      </c>
      <c r="R19" s="581">
        <f t="shared" si="5"/>
        <v>0</v>
      </c>
      <c r="S19" s="581">
        <f t="shared" si="5"/>
        <v>0</v>
      </c>
      <c r="T19" s="581">
        <f t="shared" si="5"/>
        <v>0</v>
      </c>
      <c r="U19" s="581">
        <f t="shared" si="5"/>
        <v>0</v>
      </c>
      <c r="V19" s="581">
        <f t="shared" si="5"/>
        <v>0</v>
      </c>
      <c r="W19" s="581">
        <f t="shared" si="5"/>
        <v>0</v>
      </c>
      <c r="X19" s="581">
        <f t="shared" si="5"/>
        <v>0</v>
      </c>
      <c r="Y19" s="581">
        <f t="shared" si="5"/>
        <v>0</v>
      </c>
      <c r="Z19" s="581">
        <f t="shared" si="5"/>
        <v>0</v>
      </c>
      <c r="AA19" s="581">
        <f t="shared" si="5"/>
        <v>0</v>
      </c>
      <c r="AB19" s="581">
        <f t="shared" si="5"/>
        <v>0</v>
      </c>
      <c r="AC19" s="581">
        <f t="shared" si="5"/>
        <v>0</v>
      </c>
      <c r="AD19" s="581">
        <f t="shared" si="5"/>
        <v>0</v>
      </c>
      <c r="AE19" s="581">
        <f t="shared" si="5"/>
        <v>0</v>
      </c>
      <c r="AF19" s="581">
        <f t="shared" si="5"/>
        <v>0</v>
      </c>
      <c r="AG19" s="581">
        <f t="shared" si="5"/>
        <v>0</v>
      </c>
      <c r="AH19" s="581">
        <f t="shared" si="5"/>
        <v>0</v>
      </c>
      <c r="AI19" s="581">
        <f t="shared" si="5"/>
        <v>0</v>
      </c>
      <c r="AJ19" s="581">
        <f t="shared" si="5"/>
        <v>0</v>
      </c>
      <c r="AK19" s="581">
        <f t="shared" si="5"/>
        <v>0</v>
      </c>
      <c r="AL19" s="581">
        <f t="shared" si="5"/>
        <v>0</v>
      </c>
      <c r="AM19" s="581">
        <f t="shared" si="5"/>
        <v>0</v>
      </c>
      <c r="AN19" s="581">
        <f t="shared" si="5"/>
        <v>0</v>
      </c>
      <c r="AO19" s="581">
        <f t="shared" si="5"/>
        <v>0</v>
      </c>
      <c r="AP19" s="581">
        <f t="shared" si="5"/>
        <v>0</v>
      </c>
      <c r="AQ19" s="581">
        <f t="shared" si="5"/>
        <v>0</v>
      </c>
      <c r="AR19" s="581">
        <f t="shared" si="5"/>
        <v>0</v>
      </c>
      <c r="AS19" s="581">
        <f t="shared" si="5"/>
        <v>0</v>
      </c>
      <c r="AT19" s="581">
        <f t="shared" si="5"/>
        <v>0</v>
      </c>
      <c r="AU19" s="581">
        <f t="shared" si="5"/>
        <v>0</v>
      </c>
      <c r="AV19" s="581">
        <f t="shared" si="5"/>
        <v>0</v>
      </c>
      <c r="AW19" s="581">
        <f t="shared" si="5"/>
        <v>0</v>
      </c>
      <c r="AX19" s="581">
        <f t="shared" si="5"/>
        <v>0</v>
      </c>
      <c r="AY19" s="581">
        <f t="shared" si="5"/>
        <v>0</v>
      </c>
      <c r="AZ19" s="581">
        <f t="shared" si="5"/>
        <v>0</v>
      </c>
      <c r="BA19" s="581">
        <f t="shared" si="5"/>
        <v>0</v>
      </c>
      <c r="BB19" s="581">
        <f t="shared" si="5"/>
        <v>0</v>
      </c>
      <c r="BC19" s="581">
        <f t="shared" si="5"/>
        <v>0</v>
      </c>
      <c r="BD19" s="581">
        <f t="shared" si="5"/>
        <v>0</v>
      </c>
      <c r="BE19" s="581">
        <f t="shared" si="5"/>
        <v>0</v>
      </c>
    </row>
    <row r="20" spans="2:57" ht="15" customHeight="1" x14ac:dyDescent="0.35">
      <c r="B20" s="641"/>
      <c r="C20" s="43" t="s">
        <v>357</v>
      </c>
      <c r="D20" s="43"/>
      <c r="E20" s="46" t="s">
        <v>356</v>
      </c>
      <c r="F20" s="47" t="s">
        <v>487</v>
      </c>
      <c r="G20" s="555">
        <f>SUM(H20:BE20)</f>
        <v>0</v>
      </c>
      <c r="H20" s="581">
        <f>H9*H10*H11</f>
        <v>0</v>
      </c>
      <c r="I20" s="581">
        <f t="shared" ref="I20:BE20" si="6">I9*I10*I11</f>
        <v>0</v>
      </c>
      <c r="J20" s="581">
        <f t="shared" si="6"/>
        <v>0</v>
      </c>
      <c r="K20" s="581">
        <f t="shared" si="6"/>
        <v>0</v>
      </c>
      <c r="L20" s="581">
        <f t="shared" si="6"/>
        <v>0</v>
      </c>
      <c r="M20" s="581">
        <f t="shared" si="6"/>
        <v>0</v>
      </c>
      <c r="N20" s="581">
        <f t="shared" si="6"/>
        <v>0</v>
      </c>
      <c r="O20" s="581">
        <f t="shared" si="6"/>
        <v>0</v>
      </c>
      <c r="P20" s="581">
        <f t="shared" si="6"/>
        <v>0</v>
      </c>
      <c r="Q20" s="581">
        <f t="shared" si="6"/>
        <v>0</v>
      </c>
      <c r="R20" s="581">
        <f t="shared" si="6"/>
        <v>0</v>
      </c>
      <c r="S20" s="581">
        <f t="shared" si="6"/>
        <v>0</v>
      </c>
      <c r="T20" s="581">
        <f t="shared" si="6"/>
        <v>0</v>
      </c>
      <c r="U20" s="581">
        <f t="shared" si="6"/>
        <v>0</v>
      </c>
      <c r="V20" s="581">
        <f t="shared" si="6"/>
        <v>0</v>
      </c>
      <c r="W20" s="581">
        <f t="shared" si="6"/>
        <v>0</v>
      </c>
      <c r="X20" s="581">
        <f t="shared" si="6"/>
        <v>0</v>
      </c>
      <c r="Y20" s="581">
        <f t="shared" si="6"/>
        <v>0</v>
      </c>
      <c r="Z20" s="581">
        <f t="shared" si="6"/>
        <v>0</v>
      </c>
      <c r="AA20" s="581">
        <f t="shared" si="6"/>
        <v>0</v>
      </c>
      <c r="AB20" s="581">
        <f t="shared" si="6"/>
        <v>0</v>
      </c>
      <c r="AC20" s="581">
        <f t="shared" si="6"/>
        <v>0</v>
      </c>
      <c r="AD20" s="581">
        <f t="shared" si="6"/>
        <v>0</v>
      </c>
      <c r="AE20" s="581">
        <f t="shared" si="6"/>
        <v>0</v>
      </c>
      <c r="AF20" s="581">
        <f t="shared" si="6"/>
        <v>0</v>
      </c>
      <c r="AG20" s="581">
        <f t="shared" si="6"/>
        <v>0</v>
      </c>
      <c r="AH20" s="581">
        <f t="shared" si="6"/>
        <v>0</v>
      </c>
      <c r="AI20" s="581">
        <f t="shared" si="6"/>
        <v>0</v>
      </c>
      <c r="AJ20" s="581">
        <f t="shared" si="6"/>
        <v>0</v>
      </c>
      <c r="AK20" s="581">
        <f t="shared" si="6"/>
        <v>0</v>
      </c>
      <c r="AL20" s="581">
        <f t="shared" si="6"/>
        <v>0</v>
      </c>
      <c r="AM20" s="581">
        <f t="shared" si="6"/>
        <v>0</v>
      </c>
      <c r="AN20" s="581">
        <f t="shared" si="6"/>
        <v>0</v>
      </c>
      <c r="AO20" s="581">
        <f t="shared" si="6"/>
        <v>0</v>
      </c>
      <c r="AP20" s="581">
        <f t="shared" si="6"/>
        <v>0</v>
      </c>
      <c r="AQ20" s="581">
        <f t="shared" si="6"/>
        <v>0</v>
      </c>
      <c r="AR20" s="581">
        <f t="shared" si="6"/>
        <v>0</v>
      </c>
      <c r="AS20" s="581">
        <f t="shared" si="6"/>
        <v>0</v>
      </c>
      <c r="AT20" s="581">
        <f t="shared" si="6"/>
        <v>0</v>
      </c>
      <c r="AU20" s="581">
        <f t="shared" si="6"/>
        <v>0</v>
      </c>
      <c r="AV20" s="581">
        <f t="shared" si="6"/>
        <v>0</v>
      </c>
      <c r="AW20" s="581">
        <f t="shared" si="6"/>
        <v>0</v>
      </c>
      <c r="AX20" s="581">
        <f t="shared" si="6"/>
        <v>0</v>
      </c>
      <c r="AY20" s="581">
        <f t="shared" si="6"/>
        <v>0</v>
      </c>
      <c r="AZ20" s="581">
        <f t="shared" si="6"/>
        <v>0</v>
      </c>
      <c r="BA20" s="581">
        <f t="shared" si="6"/>
        <v>0</v>
      </c>
      <c r="BB20" s="581">
        <f t="shared" si="6"/>
        <v>0</v>
      </c>
      <c r="BC20" s="581">
        <f t="shared" si="6"/>
        <v>0</v>
      </c>
      <c r="BD20" s="581">
        <f t="shared" si="6"/>
        <v>0</v>
      </c>
      <c r="BE20" s="581">
        <f t="shared" si="6"/>
        <v>0</v>
      </c>
    </row>
    <row r="21" spans="2:57" ht="15" customHeight="1" x14ac:dyDescent="0.35">
      <c r="B21" s="554">
        <v>8</v>
      </c>
      <c r="C21" s="43" t="s">
        <v>26</v>
      </c>
      <c r="D21" s="43"/>
      <c r="E21" s="46" t="s">
        <v>0</v>
      </c>
      <c r="F21" s="47" t="s">
        <v>459</v>
      </c>
      <c r="G21" s="555">
        <f>SUM(H21:BE21)</f>
        <v>0</v>
      </c>
      <c r="H21" s="53">
        <f>(H9*H13)/1000</f>
        <v>0</v>
      </c>
      <c r="I21" s="53">
        <f t="shared" ref="I21:BE21" si="7">(I9*I13)/1000</f>
        <v>0</v>
      </c>
      <c r="J21" s="53">
        <f t="shared" si="7"/>
        <v>0</v>
      </c>
      <c r="K21" s="53">
        <f t="shared" si="7"/>
        <v>0</v>
      </c>
      <c r="L21" s="53">
        <f t="shared" si="7"/>
        <v>0</v>
      </c>
      <c r="M21" s="53">
        <f t="shared" si="7"/>
        <v>0</v>
      </c>
      <c r="N21" s="53">
        <f t="shared" si="7"/>
        <v>0</v>
      </c>
      <c r="O21" s="53">
        <f t="shared" si="7"/>
        <v>0</v>
      </c>
      <c r="P21" s="53">
        <f t="shared" si="7"/>
        <v>0</v>
      </c>
      <c r="Q21" s="53">
        <f t="shared" si="7"/>
        <v>0</v>
      </c>
      <c r="R21" s="53">
        <f t="shared" si="7"/>
        <v>0</v>
      </c>
      <c r="S21" s="53">
        <f t="shared" si="7"/>
        <v>0</v>
      </c>
      <c r="T21" s="53">
        <f t="shared" si="7"/>
        <v>0</v>
      </c>
      <c r="U21" s="53">
        <f t="shared" si="7"/>
        <v>0</v>
      </c>
      <c r="V21" s="53">
        <f t="shared" si="7"/>
        <v>0</v>
      </c>
      <c r="W21" s="53">
        <f t="shared" si="7"/>
        <v>0</v>
      </c>
      <c r="X21" s="53">
        <f t="shared" si="7"/>
        <v>0</v>
      </c>
      <c r="Y21" s="53">
        <f t="shared" si="7"/>
        <v>0</v>
      </c>
      <c r="Z21" s="53">
        <f t="shared" si="7"/>
        <v>0</v>
      </c>
      <c r="AA21" s="53">
        <f t="shared" si="7"/>
        <v>0</v>
      </c>
      <c r="AB21" s="53">
        <f t="shared" si="7"/>
        <v>0</v>
      </c>
      <c r="AC21" s="53">
        <f t="shared" si="7"/>
        <v>0</v>
      </c>
      <c r="AD21" s="53">
        <f t="shared" si="7"/>
        <v>0</v>
      </c>
      <c r="AE21" s="53">
        <f t="shared" si="7"/>
        <v>0</v>
      </c>
      <c r="AF21" s="53">
        <f t="shared" si="7"/>
        <v>0</v>
      </c>
      <c r="AG21" s="53">
        <f t="shared" si="7"/>
        <v>0</v>
      </c>
      <c r="AH21" s="53">
        <f t="shared" si="7"/>
        <v>0</v>
      </c>
      <c r="AI21" s="53">
        <f t="shared" si="7"/>
        <v>0</v>
      </c>
      <c r="AJ21" s="53">
        <f t="shared" si="7"/>
        <v>0</v>
      </c>
      <c r="AK21" s="53">
        <f t="shared" si="7"/>
        <v>0</v>
      </c>
      <c r="AL21" s="53">
        <f t="shared" si="7"/>
        <v>0</v>
      </c>
      <c r="AM21" s="53">
        <f t="shared" si="7"/>
        <v>0</v>
      </c>
      <c r="AN21" s="53">
        <f t="shared" si="7"/>
        <v>0</v>
      </c>
      <c r="AO21" s="53">
        <f t="shared" si="7"/>
        <v>0</v>
      </c>
      <c r="AP21" s="53">
        <f t="shared" si="7"/>
        <v>0</v>
      </c>
      <c r="AQ21" s="53">
        <f t="shared" si="7"/>
        <v>0</v>
      </c>
      <c r="AR21" s="53">
        <f t="shared" si="7"/>
        <v>0</v>
      </c>
      <c r="AS21" s="53">
        <f t="shared" si="7"/>
        <v>0</v>
      </c>
      <c r="AT21" s="53">
        <f t="shared" si="7"/>
        <v>0</v>
      </c>
      <c r="AU21" s="53">
        <f t="shared" si="7"/>
        <v>0</v>
      </c>
      <c r="AV21" s="53">
        <f t="shared" si="7"/>
        <v>0</v>
      </c>
      <c r="AW21" s="53">
        <f t="shared" si="7"/>
        <v>0</v>
      </c>
      <c r="AX21" s="53">
        <f t="shared" si="7"/>
        <v>0</v>
      </c>
      <c r="AY21" s="53">
        <f t="shared" si="7"/>
        <v>0</v>
      </c>
      <c r="AZ21" s="53">
        <f t="shared" si="7"/>
        <v>0</v>
      </c>
      <c r="BA21" s="53">
        <f t="shared" si="7"/>
        <v>0</v>
      </c>
      <c r="BB21" s="53">
        <f t="shared" si="7"/>
        <v>0</v>
      </c>
      <c r="BC21" s="53">
        <f t="shared" si="7"/>
        <v>0</v>
      </c>
      <c r="BD21" s="53">
        <f t="shared" si="7"/>
        <v>0</v>
      </c>
      <c r="BE21" s="53">
        <f t="shared" si="7"/>
        <v>0</v>
      </c>
    </row>
    <row r="22" spans="2:57" ht="15" customHeight="1" x14ac:dyDescent="0.35">
      <c r="B22" s="38">
        <v>9</v>
      </c>
      <c r="C22" s="43" t="s">
        <v>27</v>
      </c>
      <c r="D22" s="43"/>
      <c r="E22" s="44" t="s">
        <v>1</v>
      </c>
      <c r="F22" s="47" t="s">
        <v>391</v>
      </c>
      <c r="G22" s="577">
        <f>SUM(H22:BE22)</f>
        <v>0</v>
      </c>
      <c r="H22" s="582">
        <f>H9*H18</f>
        <v>0</v>
      </c>
      <c r="I22" s="582">
        <f t="shared" ref="I22:BE22" si="8">I9*I18</f>
        <v>0</v>
      </c>
      <c r="J22" s="582">
        <f t="shared" si="8"/>
        <v>0</v>
      </c>
      <c r="K22" s="582">
        <f t="shared" si="8"/>
        <v>0</v>
      </c>
      <c r="L22" s="582">
        <f t="shared" si="8"/>
        <v>0</v>
      </c>
      <c r="M22" s="582">
        <f t="shared" si="8"/>
        <v>0</v>
      </c>
      <c r="N22" s="582">
        <f t="shared" si="8"/>
        <v>0</v>
      </c>
      <c r="O22" s="582">
        <f t="shared" si="8"/>
        <v>0</v>
      </c>
      <c r="P22" s="582">
        <f t="shared" si="8"/>
        <v>0</v>
      </c>
      <c r="Q22" s="582">
        <f t="shared" si="8"/>
        <v>0</v>
      </c>
      <c r="R22" s="582">
        <f t="shared" si="8"/>
        <v>0</v>
      </c>
      <c r="S22" s="582">
        <f t="shared" si="8"/>
        <v>0</v>
      </c>
      <c r="T22" s="582">
        <f t="shared" si="8"/>
        <v>0</v>
      </c>
      <c r="U22" s="582">
        <f t="shared" si="8"/>
        <v>0</v>
      </c>
      <c r="V22" s="582">
        <f t="shared" si="8"/>
        <v>0</v>
      </c>
      <c r="W22" s="582">
        <f t="shared" si="8"/>
        <v>0</v>
      </c>
      <c r="X22" s="582">
        <f t="shared" si="8"/>
        <v>0</v>
      </c>
      <c r="Y22" s="582">
        <f t="shared" si="8"/>
        <v>0</v>
      </c>
      <c r="Z22" s="582">
        <f t="shared" si="8"/>
        <v>0</v>
      </c>
      <c r="AA22" s="582">
        <f t="shared" si="8"/>
        <v>0</v>
      </c>
      <c r="AB22" s="582">
        <f t="shared" si="8"/>
        <v>0</v>
      </c>
      <c r="AC22" s="582">
        <f t="shared" si="8"/>
        <v>0</v>
      </c>
      <c r="AD22" s="582">
        <f t="shared" si="8"/>
        <v>0</v>
      </c>
      <c r="AE22" s="582">
        <f t="shared" si="8"/>
        <v>0</v>
      </c>
      <c r="AF22" s="582">
        <f t="shared" si="8"/>
        <v>0</v>
      </c>
      <c r="AG22" s="582">
        <f t="shared" si="8"/>
        <v>0</v>
      </c>
      <c r="AH22" s="582">
        <f t="shared" si="8"/>
        <v>0</v>
      </c>
      <c r="AI22" s="582">
        <f t="shared" si="8"/>
        <v>0</v>
      </c>
      <c r="AJ22" s="582">
        <f t="shared" si="8"/>
        <v>0</v>
      </c>
      <c r="AK22" s="582">
        <f t="shared" si="8"/>
        <v>0</v>
      </c>
      <c r="AL22" s="582">
        <f t="shared" si="8"/>
        <v>0</v>
      </c>
      <c r="AM22" s="582">
        <f t="shared" si="8"/>
        <v>0</v>
      </c>
      <c r="AN22" s="582">
        <f t="shared" si="8"/>
        <v>0</v>
      </c>
      <c r="AO22" s="582">
        <f t="shared" si="8"/>
        <v>0</v>
      </c>
      <c r="AP22" s="582">
        <f t="shared" si="8"/>
        <v>0</v>
      </c>
      <c r="AQ22" s="582">
        <f t="shared" si="8"/>
        <v>0</v>
      </c>
      <c r="AR22" s="582">
        <f t="shared" si="8"/>
        <v>0</v>
      </c>
      <c r="AS22" s="582">
        <f t="shared" si="8"/>
        <v>0</v>
      </c>
      <c r="AT22" s="582">
        <f t="shared" si="8"/>
        <v>0</v>
      </c>
      <c r="AU22" s="582">
        <f t="shared" si="8"/>
        <v>0</v>
      </c>
      <c r="AV22" s="582">
        <f t="shared" si="8"/>
        <v>0</v>
      </c>
      <c r="AW22" s="582">
        <f t="shared" si="8"/>
        <v>0</v>
      </c>
      <c r="AX22" s="582">
        <f t="shared" si="8"/>
        <v>0</v>
      </c>
      <c r="AY22" s="582">
        <f t="shared" si="8"/>
        <v>0</v>
      </c>
      <c r="AZ22" s="582">
        <f t="shared" si="8"/>
        <v>0</v>
      </c>
      <c r="BA22" s="582">
        <f t="shared" si="8"/>
        <v>0</v>
      </c>
      <c r="BB22" s="582">
        <f t="shared" si="8"/>
        <v>0</v>
      </c>
      <c r="BC22" s="582">
        <f t="shared" si="8"/>
        <v>0</v>
      </c>
      <c r="BD22" s="582">
        <f t="shared" si="8"/>
        <v>0</v>
      </c>
      <c r="BE22" s="582">
        <f t="shared" si="8"/>
        <v>0</v>
      </c>
    </row>
    <row r="24" spans="2:57" ht="15" customHeight="1" x14ac:dyDescent="0.35">
      <c r="B24" s="310" t="s">
        <v>450</v>
      </c>
      <c r="C24" s="311"/>
      <c r="D24" s="311"/>
      <c r="E24" s="311"/>
      <c r="F24" s="311"/>
      <c r="G24" s="529"/>
      <c r="H24" s="524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</row>
    <row r="25" spans="2:57" s="11" customFormat="1" ht="15" customHeight="1" x14ac:dyDescent="0.35">
      <c r="B25" s="476"/>
      <c r="C25" s="525"/>
      <c r="D25" s="525"/>
      <c r="E25" s="525"/>
      <c r="F25" s="526"/>
      <c r="G25" s="527" t="s">
        <v>16</v>
      </c>
      <c r="H25" s="42" t="str">
        <f>H3</f>
        <v>hosp 1</v>
      </c>
      <c r="I25" s="42" t="str">
        <f t="shared" ref="I25:BE25" si="9">I3</f>
        <v>hosp 2</v>
      </c>
      <c r="J25" s="42" t="str">
        <f t="shared" si="9"/>
        <v>hosp 3</v>
      </c>
      <c r="K25" s="42" t="str">
        <f t="shared" si="9"/>
        <v>hosp 4</v>
      </c>
      <c r="L25" s="42" t="str">
        <f t="shared" si="9"/>
        <v>hosp 5</v>
      </c>
      <c r="M25" s="42" t="str">
        <f t="shared" si="9"/>
        <v>hosp 6</v>
      </c>
      <c r="N25" s="42" t="str">
        <f t="shared" si="9"/>
        <v>hosp 7</v>
      </c>
      <c r="O25" s="42" t="str">
        <f t="shared" si="9"/>
        <v>hosp 8</v>
      </c>
      <c r="P25" s="42" t="str">
        <f t="shared" si="9"/>
        <v>hosp 9</v>
      </c>
      <c r="Q25" s="42" t="str">
        <f t="shared" si="9"/>
        <v>hosp 10</v>
      </c>
      <c r="R25" s="42" t="str">
        <f t="shared" si="9"/>
        <v>hosp 11</v>
      </c>
      <c r="S25" s="42" t="str">
        <f t="shared" si="9"/>
        <v>hosp 12</v>
      </c>
      <c r="T25" s="42" t="str">
        <f t="shared" si="9"/>
        <v>hosp 13</v>
      </c>
      <c r="U25" s="42" t="str">
        <f t="shared" si="9"/>
        <v>hosp 14</v>
      </c>
      <c r="V25" s="42" t="str">
        <f t="shared" si="9"/>
        <v>hosp 15</v>
      </c>
      <c r="W25" s="42" t="str">
        <f t="shared" si="9"/>
        <v>hosp 16</v>
      </c>
      <c r="X25" s="42" t="str">
        <f t="shared" si="9"/>
        <v>hosp 17</v>
      </c>
      <c r="Y25" s="42" t="str">
        <f t="shared" si="9"/>
        <v>hosp 18</v>
      </c>
      <c r="Z25" s="42" t="str">
        <f t="shared" si="9"/>
        <v>hosp 19</v>
      </c>
      <c r="AA25" s="42" t="str">
        <f t="shared" si="9"/>
        <v>hosp 20</v>
      </c>
      <c r="AB25" s="42" t="str">
        <f t="shared" si="9"/>
        <v>hosp 21</v>
      </c>
      <c r="AC25" s="42" t="str">
        <f t="shared" si="9"/>
        <v>hosp 22</v>
      </c>
      <c r="AD25" s="42" t="str">
        <f t="shared" si="9"/>
        <v>hosp 23</v>
      </c>
      <c r="AE25" s="42" t="str">
        <f t="shared" si="9"/>
        <v>hosp 24</v>
      </c>
      <c r="AF25" s="42" t="str">
        <f t="shared" si="9"/>
        <v>hosp 25</v>
      </c>
      <c r="AG25" s="42" t="str">
        <f t="shared" si="9"/>
        <v>hosp 26</v>
      </c>
      <c r="AH25" s="42" t="str">
        <f t="shared" si="9"/>
        <v>hosp 27</v>
      </c>
      <c r="AI25" s="42" t="str">
        <f t="shared" si="9"/>
        <v>hosp 28</v>
      </c>
      <c r="AJ25" s="42" t="str">
        <f t="shared" si="9"/>
        <v>hosp 29</v>
      </c>
      <c r="AK25" s="42" t="str">
        <f t="shared" si="9"/>
        <v>hosp 30</v>
      </c>
      <c r="AL25" s="42" t="str">
        <f t="shared" si="9"/>
        <v>hosp 31</v>
      </c>
      <c r="AM25" s="42" t="str">
        <f t="shared" si="9"/>
        <v>hosp 32</v>
      </c>
      <c r="AN25" s="42" t="str">
        <f t="shared" si="9"/>
        <v>hosp 33</v>
      </c>
      <c r="AO25" s="42" t="str">
        <f t="shared" si="9"/>
        <v>hosp 34</v>
      </c>
      <c r="AP25" s="42" t="str">
        <f t="shared" si="9"/>
        <v>hosp 35</v>
      </c>
      <c r="AQ25" s="42" t="str">
        <f t="shared" si="9"/>
        <v>hosp 36</v>
      </c>
      <c r="AR25" s="42" t="str">
        <f t="shared" si="9"/>
        <v>hosp 37</v>
      </c>
      <c r="AS25" s="42" t="str">
        <f t="shared" si="9"/>
        <v>hosp 38</v>
      </c>
      <c r="AT25" s="42" t="str">
        <f t="shared" si="9"/>
        <v>hosp 39</v>
      </c>
      <c r="AU25" s="42" t="str">
        <f t="shared" si="9"/>
        <v>hosp 40</v>
      </c>
      <c r="AV25" s="42" t="str">
        <f t="shared" si="9"/>
        <v>hosp 41</v>
      </c>
      <c r="AW25" s="42" t="str">
        <f t="shared" si="9"/>
        <v>hosp 42</v>
      </c>
      <c r="AX25" s="42" t="str">
        <f t="shared" si="9"/>
        <v>hosp 43</v>
      </c>
      <c r="AY25" s="42" t="str">
        <f t="shared" si="9"/>
        <v>hosp 44</v>
      </c>
      <c r="AZ25" s="42" t="str">
        <f t="shared" si="9"/>
        <v>hosp 45</v>
      </c>
      <c r="BA25" s="42" t="str">
        <f t="shared" si="9"/>
        <v>hosp 46</v>
      </c>
      <c r="BB25" s="42" t="str">
        <f t="shared" si="9"/>
        <v>hosp 47</v>
      </c>
      <c r="BC25" s="42" t="str">
        <f t="shared" si="9"/>
        <v>hosp 48</v>
      </c>
      <c r="BD25" s="42" t="str">
        <f t="shared" si="9"/>
        <v>hosp 49</v>
      </c>
      <c r="BE25" s="42" t="str">
        <f t="shared" si="9"/>
        <v>hosp 50</v>
      </c>
    </row>
    <row r="26" spans="2:57" ht="15" customHeight="1" x14ac:dyDescent="0.35">
      <c r="B26" s="38">
        <v>11</v>
      </c>
      <c r="C26" s="43" t="s">
        <v>84</v>
      </c>
      <c r="D26" s="43"/>
      <c r="E26" s="44"/>
      <c r="F26" s="45"/>
      <c r="G26" s="50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  <c r="AA26" s="523"/>
      <c r="AB26" s="523"/>
      <c r="AC26" s="523"/>
      <c r="AD26" s="523"/>
      <c r="AE26" s="523"/>
      <c r="AF26" s="523"/>
      <c r="AG26" s="523"/>
      <c r="AH26" s="523"/>
      <c r="AI26" s="523"/>
      <c r="AJ26" s="523"/>
      <c r="AK26" s="523"/>
      <c r="AL26" s="523"/>
      <c r="AM26" s="523"/>
      <c r="AN26" s="523"/>
      <c r="AO26" s="523"/>
      <c r="AP26" s="523"/>
      <c r="AQ26" s="523"/>
      <c r="AR26" s="523"/>
      <c r="AS26" s="523"/>
      <c r="AT26" s="523"/>
      <c r="AU26" s="523"/>
      <c r="AV26" s="523"/>
      <c r="AW26" s="523"/>
      <c r="AX26" s="523"/>
      <c r="AY26" s="523"/>
      <c r="AZ26" s="523"/>
      <c r="BA26" s="523"/>
      <c r="BB26" s="523"/>
      <c r="BC26" s="523"/>
      <c r="BD26" s="523"/>
      <c r="BE26" s="523"/>
    </row>
    <row r="27" spans="2:57" ht="15" customHeight="1" x14ac:dyDescent="0.35">
      <c r="B27" s="38">
        <v>12</v>
      </c>
      <c r="C27" s="43" t="s">
        <v>353</v>
      </c>
      <c r="D27" s="43"/>
      <c r="E27" s="46" t="s">
        <v>22</v>
      </c>
      <c r="F27" s="47" t="s">
        <v>406</v>
      </c>
      <c r="G27" s="5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</row>
    <row r="28" spans="2:57" ht="15" customHeight="1" x14ac:dyDescent="0.35">
      <c r="B28" s="38">
        <v>13</v>
      </c>
      <c r="C28" s="43" t="s">
        <v>20</v>
      </c>
      <c r="D28" s="43"/>
      <c r="E28" s="46"/>
      <c r="F28" s="47" t="s">
        <v>405</v>
      </c>
      <c r="G28" s="49">
        <f>SUM(H28:BE28)</f>
        <v>0</v>
      </c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</row>
    <row r="29" spans="2:57" ht="15" customHeight="1" x14ac:dyDescent="0.35">
      <c r="B29" s="38">
        <v>14</v>
      </c>
      <c r="C29" s="43" t="s">
        <v>24</v>
      </c>
      <c r="D29" s="43"/>
      <c r="E29" s="46" t="s">
        <v>1</v>
      </c>
      <c r="F29" s="47" t="s">
        <v>165</v>
      </c>
      <c r="G29" s="555">
        <f>SUM(H29:BE29)</f>
        <v>0</v>
      </c>
      <c r="H29" s="581">
        <f>(H27*H28)/1000</f>
        <v>0</v>
      </c>
      <c r="I29" s="581">
        <f t="shared" ref="I29:BE29" si="10">(I27*I28)/1000</f>
        <v>0</v>
      </c>
      <c r="J29" s="581">
        <f t="shared" si="10"/>
        <v>0</v>
      </c>
      <c r="K29" s="581">
        <f t="shared" si="10"/>
        <v>0</v>
      </c>
      <c r="L29" s="581">
        <f t="shared" si="10"/>
        <v>0</v>
      </c>
      <c r="M29" s="581">
        <f t="shared" si="10"/>
        <v>0</v>
      </c>
      <c r="N29" s="581">
        <f t="shared" si="10"/>
        <v>0</v>
      </c>
      <c r="O29" s="581">
        <f t="shared" si="10"/>
        <v>0</v>
      </c>
      <c r="P29" s="581">
        <f t="shared" si="10"/>
        <v>0</v>
      </c>
      <c r="Q29" s="581">
        <f t="shared" si="10"/>
        <v>0</v>
      </c>
      <c r="R29" s="581">
        <f t="shared" si="10"/>
        <v>0</v>
      </c>
      <c r="S29" s="581">
        <f t="shared" si="10"/>
        <v>0</v>
      </c>
      <c r="T29" s="581">
        <f t="shared" si="10"/>
        <v>0</v>
      </c>
      <c r="U29" s="581">
        <f t="shared" si="10"/>
        <v>0</v>
      </c>
      <c r="V29" s="581">
        <f t="shared" si="10"/>
        <v>0</v>
      </c>
      <c r="W29" s="581">
        <f t="shared" si="10"/>
        <v>0</v>
      </c>
      <c r="X29" s="581">
        <f t="shared" si="10"/>
        <v>0</v>
      </c>
      <c r="Y29" s="581">
        <f t="shared" si="10"/>
        <v>0</v>
      </c>
      <c r="Z29" s="581">
        <f t="shared" si="10"/>
        <v>0</v>
      </c>
      <c r="AA29" s="581">
        <f t="shared" ref="AA29:BD29" si="11">(AA27*AA28)/1000</f>
        <v>0</v>
      </c>
      <c r="AB29" s="581">
        <f t="shared" si="11"/>
        <v>0</v>
      </c>
      <c r="AC29" s="581">
        <f t="shared" si="11"/>
        <v>0</v>
      </c>
      <c r="AD29" s="581">
        <f t="shared" si="11"/>
        <v>0</v>
      </c>
      <c r="AE29" s="581">
        <f t="shared" si="11"/>
        <v>0</v>
      </c>
      <c r="AF29" s="581">
        <f t="shared" si="11"/>
        <v>0</v>
      </c>
      <c r="AG29" s="581">
        <f t="shared" si="11"/>
        <v>0</v>
      </c>
      <c r="AH29" s="581">
        <f t="shared" si="11"/>
        <v>0</v>
      </c>
      <c r="AI29" s="581">
        <f t="shared" si="11"/>
        <v>0</v>
      </c>
      <c r="AJ29" s="581">
        <f t="shared" si="11"/>
        <v>0</v>
      </c>
      <c r="AK29" s="581">
        <f t="shared" si="11"/>
        <v>0</v>
      </c>
      <c r="AL29" s="581">
        <f t="shared" si="11"/>
        <v>0</v>
      </c>
      <c r="AM29" s="581">
        <f t="shared" si="11"/>
        <v>0</v>
      </c>
      <c r="AN29" s="581">
        <f t="shared" si="11"/>
        <v>0</v>
      </c>
      <c r="AO29" s="581">
        <f t="shared" si="11"/>
        <v>0</v>
      </c>
      <c r="AP29" s="581">
        <f t="shared" si="11"/>
        <v>0</v>
      </c>
      <c r="AQ29" s="581">
        <f t="shared" si="11"/>
        <v>0</v>
      </c>
      <c r="AR29" s="581">
        <f t="shared" si="11"/>
        <v>0</v>
      </c>
      <c r="AS29" s="581">
        <f t="shared" si="11"/>
        <v>0</v>
      </c>
      <c r="AT29" s="581">
        <f t="shared" si="11"/>
        <v>0</v>
      </c>
      <c r="AU29" s="581">
        <f t="shared" si="11"/>
        <v>0</v>
      </c>
      <c r="AV29" s="581">
        <f t="shared" si="11"/>
        <v>0</v>
      </c>
      <c r="AW29" s="581">
        <f t="shared" si="11"/>
        <v>0</v>
      </c>
      <c r="AX29" s="581">
        <f t="shared" si="11"/>
        <v>0</v>
      </c>
      <c r="AY29" s="581">
        <f t="shared" si="11"/>
        <v>0</v>
      </c>
      <c r="AZ29" s="581">
        <f t="shared" si="11"/>
        <v>0</v>
      </c>
      <c r="BA29" s="581">
        <f t="shared" si="11"/>
        <v>0</v>
      </c>
      <c r="BB29" s="581">
        <f t="shared" si="11"/>
        <v>0</v>
      </c>
      <c r="BC29" s="581">
        <f t="shared" si="11"/>
        <v>0</v>
      </c>
      <c r="BD29" s="581">
        <f t="shared" si="11"/>
        <v>0</v>
      </c>
      <c r="BE29" s="581">
        <f t="shared" si="10"/>
        <v>0</v>
      </c>
    </row>
    <row r="30" spans="2:57" ht="15" customHeight="1" x14ac:dyDescent="0.35">
      <c r="B30" s="553"/>
      <c r="C30" s="43" t="s">
        <v>254</v>
      </c>
      <c r="D30" s="43"/>
      <c r="E30" s="46"/>
      <c r="F30" s="47" t="s">
        <v>521</v>
      </c>
      <c r="G30" s="48">
        <f>IF(COUNTA(H30:BE30)=0,0,IF(OR(LARGE(H30:BE30,1)&gt;1,SMALL(H30:BE30,1)&lt;0),"ERRO",AVERAGE(H30:BE30)))</f>
        <v>0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</row>
    <row r="31" spans="2:57" ht="15" customHeight="1" x14ac:dyDescent="0.35">
      <c r="B31" s="554">
        <v>15</v>
      </c>
      <c r="C31" s="43" t="s">
        <v>167</v>
      </c>
      <c r="D31" s="43"/>
      <c r="E31" s="46" t="s">
        <v>1</v>
      </c>
      <c r="F31" s="47" t="s">
        <v>455</v>
      </c>
      <c r="G31" s="555">
        <f>SUM(H31:BE31)</f>
        <v>0</v>
      </c>
      <c r="H31" s="581">
        <f>H29*H30</f>
        <v>0</v>
      </c>
      <c r="I31" s="581">
        <f t="shared" ref="I31:BE31" si="12">I29*I30</f>
        <v>0</v>
      </c>
      <c r="J31" s="581">
        <f t="shared" si="12"/>
        <v>0</v>
      </c>
      <c r="K31" s="581">
        <f t="shared" si="12"/>
        <v>0</v>
      </c>
      <c r="L31" s="581">
        <f t="shared" si="12"/>
        <v>0</v>
      </c>
      <c r="M31" s="581">
        <f t="shared" si="12"/>
        <v>0</v>
      </c>
      <c r="N31" s="581">
        <f t="shared" si="12"/>
        <v>0</v>
      </c>
      <c r="O31" s="581">
        <f t="shared" si="12"/>
        <v>0</v>
      </c>
      <c r="P31" s="581">
        <f t="shared" si="12"/>
        <v>0</v>
      </c>
      <c r="Q31" s="581">
        <f t="shared" si="12"/>
        <v>0</v>
      </c>
      <c r="R31" s="581">
        <f t="shared" si="12"/>
        <v>0</v>
      </c>
      <c r="S31" s="581">
        <f t="shared" si="12"/>
        <v>0</v>
      </c>
      <c r="T31" s="581">
        <f t="shared" si="12"/>
        <v>0</v>
      </c>
      <c r="U31" s="581">
        <f t="shared" si="12"/>
        <v>0</v>
      </c>
      <c r="V31" s="581">
        <f t="shared" si="12"/>
        <v>0</v>
      </c>
      <c r="W31" s="581">
        <f t="shared" si="12"/>
        <v>0</v>
      </c>
      <c r="X31" s="581">
        <f t="shared" si="12"/>
        <v>0</v>
      </c>
      <c r="Y31" s="581">
        <f t="shared" si="12"/>
        <v>0</v>
      </c>
      <c r="Z31" s="581">
        <f t="shared" si="12"/>
        <v>0</v>
      </c>
      <c r="AA31" s="581">
        <f t="shared" ref="AA31:BD31" si="13">AA29*AA30</f>
        <v>0</v>
      </c>
      <c r="AB31" s="581">
        <f t="shared" si="13"/>
        <v>0</v>
      </c>
      <c r="AC31" s="581">
        <f t="shared" si="13"/>
        <v>0</v>
      </c>
      <c r="AD31" s="581">
        <f t="shared" si="13"/>
        <v>0</v>
      </c>
      <c r="AE31" s="581">
        <f t="shared" si="13"/>
        <v>0</v>
      </c>
      <c r="AF31" s="581">
        <f t="shared" si="13"/>
        <v>0</v>
      </c>
      <c r="AG31" s="581">
        <f t="shared" si="13"/>
        <v>0</v>
      </c>
      <c r="AH31" s="581">
        <f t="shared" si="13"/>
        <v>0</v>
      </c>
      <c r="AI31" s="581">
        <f t="shared" si="13"/>
        <v>0</v>
      </c>
      <c r="AJ31" s="581">
        <f t="shared" si="13"/>
        <v>0</v>
      </c>
      <c r="AK31" s="581">
        <f t="shared" si="13"/>
        <v>0</v>
      </c>
      <c r="AL31" s="581">
        <f t="shared" si="13"/>
        <v>0</v>
      </c>
      <c r="AM31" s="581">
        <f t="shared" si="13"/>
        <v>0</v>
      </c>
      <c r="AN31" s="581">
        <f t="shared" si="13"/>
        <v>0</v>
      </c>
      <c r="AO31" s="581">
        <f t="shared" si="13"/>
        <v>0</v>
      </c>
      <c r="AP31" s="581">
        <f t="shared" si="13"/>
        <v>0</v>
      </c>
      <c r="AQ31" s="581">
        <f t="shared" si="13"/>
        <v>0</v>
      </c>
      <c r="AR31" s="581">
        <f t="shared" si="13"/>
        <v>0</v>
      </c>
      <c r="AS31" s="581">
        <f t="shared" si="13"/>
        <v>0</v>
      </c>
      <c r="AT31" s="581">
        <f t="shared" si="13"/>
        <v>0</v>
      </c>
      <c r="AU31" s="581">
        <f t="shared" si="13"/>
        <v>0</v>
      </c>
      <c r="AV31" s="581">
        <f t="shared" si="13"/>
        <v>0</v>
      </c>
      <c r="AW31" s="581">
        <f t="shared" si="13"/>
        <v>0</v>
      </c>
      <c r="AX31" s="581">
        <f t="shared" si="13"/>
        <v>0</v>
      </c>
      <c r="AY31" s="581">
        <f t="shared" si="13"/>
        <v>0</v>
      </c>
      <c r="AZ31" s="581">
        <f t="shared" si="13"/>
        <v>0</v>
      </c>
      <c r="BA31" s="581">
        <f t="shared" si="13"/>
        <v>0</v>
      </c>
      <c r="BB31" s="581">
        <f t="shared" si="13"/>
        <v>0</v>
      </c>
      <c r="BC31" s="581">
        <f t="shared" si="13"/>
        <v>0</v>
      </c>
      <c r="BD31" s="581">
        <f t="shared" si="13"/>
        <v>0</v>
      </c>
      <c r="BE31" s="581">
        <f t="shared" si="12"/>
        <v>0</v>
      </c>
    </row>
    <row r="32" spans="2:57" ht="15" customHeight="1" x14ac:dyDescent="0.35">
      <c r="B32" s="553"/>
      <c r="C32" s="43" t="s">
        <v>358</v>
      </c>
      <c r="D32" s="43"/>
      <c r="E32" s="46" t="s">
        <v>359</v>
      </c>
      <c r="F32" s="47"/>
      <c r="G32" s="50" t="str">
        <f>IF(COUNTA(H32:BE32)=0,"",IF(SMALL(H32:BE32,1)&lt;0,"ERRO",""))</f>
        <v/>
      </c>
      <c r="H32" s="745"/>
      <c r="I32" s="745"/>
      <c r="J32" s="745"/>
      <c r="K32" s="745"/>
      <c r="L32" s="745"/>
      <c r="M32" s="745"/>
      <c r="N32" s="745"/>
      <c r="O32" s="745"/>
      <c r="P32" s="745"/>
      <c r="Q32" s="745"/>
      <c r="R32" s="745"/>
      <c r="S32" s="745"/>
      <c r="T32" s="745"/>
      <c r="U32" s="745"/>
      <c r="V32" s="745"/>
      <c r="W32" s="745"/>
      <c r="X32" s="745"/>
      <c r="Y32" s="745"/>
      <c r="Z32" s="745"/>
      <c r="AA32" s="745"/>
      <c r="AB32" s="745"/>
      <c r="AC32" s="745"/>
      <c r="AD32" s="745"/>
      <c r="AE32" s="745"/>
      <c r="AF32" s="745"/>
      <c r="AG32" s="745"/>
      <c r="AH32" s="745"/>
      <c r="AI32" s="745"/>
      <c r="AJ32" s="745"/>
      <c r="AK32" s="745"/>
      <c r="AL32" s="745"/>
      <c r="AM32" s="745"/>
      <c r="AN32" s="745"/>
      <c r="AO32" s="745"/>
      <c r="AP32" s="745"/>
      <c r="AQ32" s="745"/>
      <c r="AR32" s="745"/>
      <c r="AS32" s="745"/>
      <c r="AT32" s="745"/>
      <c r="AU32" s="745"/>
      <c r="AV32" s="745"/>
      <c r="AW32" s="745"/>
      <c r="AX32" s="745"/>
      <c r="AY32" s="745"/>
      <c r="AZ32" s="745"/>
      <c r="BA32" s="745"/>
      <c r="BB32" s="745"/>
      <c r="BC32" s="745"/>
      <c r="BD32" s="745"/>
      <c r="BE32" s="745"/>
    </row>
    <row r="33" spans="2:57" ht="15" customHeight="1" x14ac:dyDescent="0.35">
      <c r="B33" s="641"/>
      <c r="C33" s="52" t="s">
        <v>360</v>
      </c>
      <c r="D33" s="52"/>
      <c r="E33" s="478" t="s">
        <v>361</v>
      </c>
      <c r="F33" s="47"/>
      <c r="G33" s="50" t="str">
        <f>IF(COUNTA(H33:BE33)=0,"",IF(SMALL(H33:BE33,1)&lt;0,"ERRO",""))</f>
        <v/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spans="2:57" ht="15" customHeight="1" x14ac:dyDescent="0.35">
      <c r="B34" s="641"/>
      <c r="C34" s="52" t="s">
        <v>29</v>
      </c>
      <c r="D34" s="52"/>
      <c r="E34" s="478" t="s">
        <v>31</v>
      </c>
      <c r="F34" s="47"/>
      <c r="G34" s="50" t="str">
        <f>IF(COUNTA(H34:BE34)=0,"",IF(OR(LARGE(H34:BE34,1)&gt;365,SMALL(H34:BE34,1)&lt;0),"ERRO",""))</f>
        <v/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</row>
    <row r="35" spans="2:57" ht="15" customHeight="1" x14ac:dyDescent="0.35">
      <c r="B35" s="554">
        <v>16</v>
      </c>
      <c r="C35" s="43" t="s">
        <v>21</v>
      </c>
      <c r="D35" s="43"/>
      <c r="E35" s="46" t="s">
        <v>23</v>
      </c>
      <c r="F35" s="47" t="s">
        <v>396</v>
      </c>
      <c r="G35" s="50" t="str">
        <f>IF(OR(LARGE(H35:BE35,1)&gt;8760,SMALL(H35:BE35,1)&lt;0),"ERRO","")</f>
        <v/>
      </c>
      <c r="H35" s="53">
        <f>H32*H33*H34</f>
        <v>0</v>
      </c>
      <c r="I35" s="53">
        <f t="shared" ref="I35:BE35" si="14">I32*I33*I34</f>
        <v>0</v>
      </c>
      <c r="J35" s="53">
        <f t="shared" si="14"/>
        <v>0</v>
      </c>
      <c r="K35" s="53">
        <f t="shared" si="14"/>
        <v>0</v>
      </c>
      <c r="L35" s="53">
        <f t="shared" si="14"/>
        <v>0</v>
      </c>
      <c r="M35" s="53">
        <f t="shared" si="14"/>
        <v>0</v>
      </c>
      <c r="N35" s="53">
        <f t="shared" si="14"/>
        <v>0</v>
      </c>
      <c r="O35" s="53">
        <f t="shared" si="14"/>
        <v>0</v>
      </c>
      <c r="P35" s="53">
        <f t="shared" si="14"/>
        <v>0</v>
      </c>
      <c r="Q35" s="53">
        <f t="shared" si="14"/>
        <v>0</v>
      </c>
      <c r="R35" s="53">
        <f t="shared" si="14"/>
        <v>0</v>
      </c>
      <c r="S35" s="53">
        <f t="shared" si="14"/>
        <v>0</v>
      </c>
      <c r="T35" s="53">
        <f t="shared" si="14"/>
        <v>0</v>
      </c>
      <c r="U35" s="53">
        <f t="shared" si="14"/>
        <v>0</v>
      </c>
      <c r="V35" s="53">
        <f t="shared" si="14"/>
        <v>0</v>
      </c>
      <c r="W35" s="53">
        <f t="shared" si="14"/>
        <v>0</v>
      </c>
      <c r="X35" s="53">
        <f t="shared" si="14"/>
        <v>0</v>
      </c>
      <c r="Y35" s="53">
        <f t="shared" si="14"/>
        <v>0</v>
      </c>
      <c r="Z35" s="53">
        <f t="shared" si="14"/>
        <v>0</v>
      </c>
      <c r="AA35" s="53">
        <f t="shared" ref="AA35:BD35" si="15">AA32*AA33*AA34</f>
        <v>0</v>
      </c>
      <c r="AB35" s="53">
        <f t="shared" si="15"/>
        <v>0</v>
      </c>
      <c r="AC35" s="53">
        <f t="shared" si="15"/>
        <v>0</v>
      </c>
      <c r="AD35" s="53">
        <f t="shared" si="15"/>
        <v>0</v>
      </c>
      <c r="AE35" s="53">
        <f t="shared" si="15"/>
        <v>0</v>
      </c>
      <c r="AF35" s="53">
        <f t="shared" si="15"/>
        <v>0</v>
      </c>
      <c r="AG35" s="53">
        <f t="shared" si="15"/>
        <v>0</v>
      </c>
      <c r="AH35" s="53">
        <f t="shared" si="15"/>
        <v>0</v>
      </c>
      <c r="AI35" s="53">
        <f t="shared" si="15"/>
        <v>0</v>
      </c>
      <c r="AJ35" s="53">
        <f t="shared" si="15"/>
        <v>0</v>
      </c>
      <c r="AK35" s="53">
        <f t="shared" si="15"/>
        <v>0</v>
      </c>
      <c r="AL35" s="53">
        <f t="shared" si="15"/>
        <v>0</v>
      </c>
      <c r="AM35" s="53">
        <f t="shared" si="15"/>
        <v>0</v>
      </c>
      <c r="AN35" s="53">
        <f t="shared" si="15"/>
        <v>0</v>
      </c>
      <c r="AO35" s="53">
        <f t="shared" si="15"/>
        <v>0</v>
      </c>
      <c r="AP35" s="53">
        <f t="shared" si="15"/>
        <v>0</v>
      </c>
      <c r="AQ35" s="53">
        <f t="shared" si="15"/>
        <v>0</v>
      </c>
      <c r="AR35" s="53">
        <f t="shared" si="15"/>
        <v>0</v>
      </c>
      <c r="AS35" s="53">
        <f t="shared" si="15"/>
        <v>0</v>
      </c>
      <c r="AT35" s="53">
        <f t="shared" si="15"/>
        <v>0</v>
      </c>
      <c r="AU35" s="53">
        <f t="shared" si="15"/>
        <v>0</v>
      </c>
      <c r="AV35" s="53">
        <f t="shared" si="15"/>
        <v>0</v>
      </c>
      <c r="AW35" s="53">
        <f t="shared" si="15"/>
        <v>0</v>
      </c>
      <c r="AX35" s="53">
        <f t="shared" si="15"/>
        <v>0</v>
      </c>
      <c r="AY35" s="53">
        <f t="shared" si="15"/>
        <v>0</v>
      </c>
      <c r="AZ35" s="53">
        <f t="shared" si="15"/>
        <v>0</v>
      </c>
      <c r="BA35" s="53">
        <f t="shared" si="15"/>
        <v>0</v>
      </c>
      <c r="BB35" s="53">
        <f t="shared" si="15"/>
        <v>0</v>
      </c>
      <c r="BC35" s="53">
        <f t="shared" si="15"/>
        <v>0</v>
      </c>
      <c r="BD35" s="53">
        <f t="shared" si="15"/>
        <v>0</v>
      </c>
      <c r="BE35" s="53">
        <f t="shared" si="14"/>
        <v>0</v>
      </c>
    </row>
    <row r="36" spans="2:57" ht="15" customHeight="1" x14ac:dyDescent="0.35">
      <c r="B36" s="553"/>
      <c r="C36" s="43" t="s">
        <v>503</v>
      </c>
      <c r="D36" s="43"/>
      <c r="E36" s="46" t="s">
        <v>30</v>
      </c>
      <c r="F36" s="47" t="s">
        <v>593</v>
      </c>
      <c r="G36" s="50" t="s">
        <v>1700</v>
      </c>
      <c r="H36" s="746">
        <f>H14</f>
        <v>0</v>
      </c>
      <c r="I36" s="746">
        <f t="shared" ref="I36:BE36" si="16">I14</f>
        <v>0</v>
      </c>
      <c r="J36" s="746">
        <f t="shared" si="16"/>
        <v>0</v>
      </c>
      <c r="K36" s="746">
        <f t="shared" si="16"/>
        <v>0</v>
      </c>
      <c r="L36" s="746">
        <f t="shared" si="16"/>
        <v>0</v>
      </c>
      <c r="M36" s="746">
        <f t="shared" si="16"/>
        <v>0</v>
      </c>
      <c r="N36" s="746">
        <f t="shared" si="16"/>
        <v>0</v>
      </c>
      <c r="O36" s="746">
        <f t="shared" si="16"/>
        <v>0</v>
      </c>
      <c r="P36" s="746">
        <f t="shared" si="16"/>
        <v>0</v>
      </c>
      <c r="Q36" s="746">
        <f t="shared" si="16"/>
        <v>0</v>
      </c>
      <c r="R36" s="746">
        <f t="shared" si="16"/>
        <v>0</v>
      </c>
      <c r="S36" s="746">
        <f t="shared" si="16"/>
        <v>0</v>
      </c>
      <c r="T36" s="746">
        <f t="shared" si="16"/>
        <v>0</v>
      </c>
      <c r="U36" s="746">
        <f t="shared" si="16"/>
        <v>0</v>
      </c>
      <c r="V36" s="746">
        <f t="shared" si="16"/>
        <v>0</v>
      </c>
      <c r="W36" s="746">
        <f t="shared" si="16"/>
        <v>0</v>
      </c>
      <c r="X36" s="746">
        <f t="shared" si="16"/>
        <v>0</v>
      </c>
      <c r="Y36" s="746">
        <f t="shared" si="16"/>
        <v>0</v>
      </c>
      <c r="Z36" s="746">
        <f t="shared" si="16"/>
        <v>0</v>
      </c>
      <c r="AA36" s="746">
        <f t="shared" si="16"/>
        <v>0</v>
      </c>
      <c r="AB36" s="746">
        <f t="shared" si="16"/>
        <v>0</v>
      </c>
      <c r="AC36" s="746">
        <f t="shared" si="16"/>
        <v>0</v>
      </c>
      <c r="AD36" s="746">
        <f t="shared" si="16"/>
        <v>0</v>
      </c>
      <c r="AE36" s="746">
        <f t="shared" si="16"/>
        <v>0</v>
      </c>
      <c r="AF36" s="746">
        <f t="shared" si="16"/>
        <v>0</v>
      </c>
      <c r="AG36" s="746">
        <f t="shared" si="16"/>
        <v>0</v>
      </c>
      <c r="AH36" s="746">
        <f t="shared" si="16"/>
        <v>0</v>
      </c>
      <c r="AI36" s="746">
        <f t="shared" si="16"/>
        <v>0</v>
      </c>
      <c r="AJ36" s="746">
        <f t="shared" si="16"/>
        <v>0</v>
      </c>
      <c r="AK36" s="746">
        <f t="shared" si="16"/>
        <v>0</v>
      </c>
      <c r="AL36" s="746">
        <f t="shared" si="16"/>
        <v>0</v>
      </c>
      <c r="AM36" s="746">
        <f t="shared" si="16"/>
        <v>0</v>
      </c>
      <c r="AN36" s="746">
        <f t="shared" si="16"/>
        <v>0</v>
      </c>
      <c r="AO36" s="746">
        <f t="shared" si="16"/>
        <v>0</v>
      </c>
      <c r="AP36" s="746">
        <f t="shared" si="16"/>
        <v>0</v>
      </c>
      <c r="AQ36" s="746">
        <f t="shared" si="16"/>
        <v>0</v>
      </c>
      <c r="AR36" s="746">
        <f t="shared" si="16"/>
        <v>0</v>
      </c>
      <c r="AS36" s="746">
        <f t="shared" si="16"/>
        <v>0</v>
      </c>
      <c r="AT36" s="746">
        <f t="shared" si="16"/>
        <v>0</v>
      </c>
      <c r="AU36" s="746">
        <f t="shared" si="16"/>
        <v>0</v>
      </c>
      <c r="AV36" s="746">
        <f t="shared" si="16"/>
        <v>0</v>
      </c>
      <c r="AW36" s="746">
        <f t="shared" si="16"/>
        <v>0</v>
      </c>
      <c r="AX36" s="746">
        <f t="shared" si="16"/>
        <v>0</v>
      </c>
      <c r="AY36" s="746">
        <f t="shared" si="16"/>
        <v>0</v>
      </c>
      <c r="AZ36" s="746">
        <f t="shared" si="16"/>
        <v>0</v>
      </c>
      <c r="BA36" s="746">
        <f t="shared" si="16"/>
        <v>0</v>
      </c>
      <c r="BB36" s="746">
        <f t="shared" si="16"/>
        <v>0</v>
      </c>
      <c r="BC36" s="746">
        <f t="shared" si="16"/>
        <v>0</v>
      </c>
      <c r="BD36" s="746">
        <f t="shared" si="16"/>
        <v>0</v>
      </c>
      <c r="BE36" s="746">
        <f t="shared" si="16"/>
        <v>0</v>
      </c>
    </row>
    <row r="37" spans="2:57" ht="15" customHeight="1" x14ac:dyDescent="0.35">
      <c r="B37" s="641"/>
      <c r="C37" s="43" t="s">
        <v>504</v>
      </c>
      <c r="D37" s="43"/>
      <c r="E37" s="44" t="s">
        <v>501</v>
      </c>
      <c r="F37" s="47" t="s">
        <v>594</v>
      </c>
      <c r="G37" s="50" t="s">
        <v>1701</v>
      </c>
      <c r="H37" s="581">
        <f>H15</f>
        <v>0</v>
      </c>
      <c r="I37" s="581">
        <f t="shared" ref="I37:BE37" si="17">I15</f>
        <v>0</v>
      </c>
      <c r="J37" s="581">
        <f t="shared" si="17"/>
        <v>0</v>
      </c>
      <c r="K37" s="581">
        <f t="shared" si="17"/>
        <v>0</v>
      </c>
      <c r="L37" s="581">
        <f t="shared" si="17"/>
        <v>0</v>
      </c>
      <c r="M37" s="581">
        <f t="shared" si="17"/>
        <v>0</v>
      </c>
      <c r="N37" s="581">
        <f t="shared" si="17"/>
        <v>0</v>
      </c>
      <c r="O37" s="581">
        <f t="shared" si="17"/>
        <v>0</v>
      </c>
      <c r="P37" s="581">
        <f t="shared" si="17"/>
        <v>0</v>
      </c>
      <c r="Q37" s="581">
        <f t="shared" si="17"/>
        <v>0</v>
      </c>
      <c r="R37" s="581">
        <f t="shared" si="17"/>
        <v>0</v>
      </c>
      <c r="S37" s="581">
        <f t="shared" si="17"/>
        <v>0</v>
      </c>
      <c r="T37" s="581">
        <f t="shared" si="17"/>
        <v>0</v>
      </c>
      <c r="U37" s="581">
        <f t="shared" si="17"/>
        <v>0</v>
      </c>
      <c r="V37" s="581">
        <f t="shared" si="17"/>
        <v>0</v>
      </c>
      <c r="W37" s="581">
        <f t="shared" si="17"/>
        <v>0</v>
      </c>
      <c r="X37" s="581">
        <f t="shared" si="17"/>
        <v>0</v>
      </c>
      <c r="Y37" s="581">
        <f t="shared" si="17"/>
        <v>0</v>
      </c>
      <c r="Z37" s="581">
        <f t="shared" si="17"/>
        <v>0</v>
      </c>
      <c r="AA37" s="581">
        <f t="shared" si="17"/>
        <v>0</v>
      </c>
      <c r="AB37" s="581">
        <f t="shared" si="17"/>
        <v>0</v>
      </c>
      <c r="AC37" s="581">
        <f t="shared" si="17"/>
        <v>0</v>
      </c>
      <c r="AD37" s="581">
        <f t="shared" si="17"/>
        <v>0</v>
      </c>
      <c r="AE37" s="581">
        <f t="shared" si="17"/>
        <v>0</v>
      </c>
      <c r="AF37" s="581">
        <f t="shared" si="17"/>
        <v>0</v>
      </c>
      <c r="AG37" s="581">
        <f t="shared" si="17"/>
        <v>0</v>
      </c>
      <c r="AH37" s="581">
        <f t="shared" si="17"/>
        <v>0</v>
      </c>
      <c r="AI37" s="581">
        <f t="shared" si="17"/>
        <v>0</v>
      </c>
      <c r="AJ37" s="581">
        <f t="shared" si="17"/>
        <v>0</v>
      </c>
      <c r="AK37" s="581">
        <f t="shared" si="17"/>
        <v>0</v>
      </c>
      <c r="AL37" s="581">
        <f t="shared" si="17"/>
        <v>0</v>
      </c>
      <c r="AM37" s="581">
        <f t="shared" si="17"/>
        <v>0</v>
      </c>
      <c r="AN37" s="581">
        <f t="shared" si="17"/>
        <v>0</v>
      </c>
      <c r="AO37" s="581">
        <f t="shared" si="17"/>
        <v>0</v>
      </c>
      <c r="AP37" s="581">
        <f t="shared" si="17"/>
        <v>0</v>
      </c>
      <c r="AQ37" s="581">
        <f t="shared" si="17"/>
        <v>0</v>
      </c>
      <c r="AR37" s="581">
        <f t="shared" si="17"/>
        <v>0</v>
      </c>
      <c r="AS37" s="581">
        <f t="shared" si="17"/>
        <v>0</v>
      </c>
      <c r="AT37" s="581">
        <f t="shared" si="17"/>
        <v>0</v>
      </c>
      <c r="AU37" s="581">
        <f t="shared" si="17"/>
        <v>0</v>
      </c>
      <c r="AV37" s="581">
        <f t="shared" si="17"/>
        <v>0</v>
      </c>
      <c r="AW37" s="581">
        <f t="shared" si="17"/>
        <v>0</v>
      </c>
      <c r="AX37" s="581">
        <f t="shared" si="17"/>
        <v>0</v>
      </c>
      <c r="AY37" s="581">
        <f t="shared" si="17"/>
        <v>0</v>
      </c>
      <c r="AZ37" s="581">
        <f t="shared" si="17"/>
        <v>0</v>
      </c>
      <c r="BA37" s="581">
        <f t="shared" si="17"/>
        <v>0</v>
      </c>
      <c r="BB37" s="581">
        <f t="shared" si="17"/>
        <v>0</v>
      </c>
      <c r="BC37" s="581">
        <f t="shared" si="17"/>
        <v>0</v>
      </c>
      <c r="BD37" s="581">
        <f t="shared" si="17"/>
        <v>0</v>
      </c>
      <c r="BE37" s="581">
        <f t="shared" si="17"/>
        <v>0</v>
      </c>
    </row>
    <row r="38" spans="2:57" ht="15" customHeight="1" x14ac:dyDescent="0.35">
      <c r="B38" s="641"/>
      <c r="C38" s="43" t="s">
        <v>505</v>
      </c>
      <c r="D38" s="43"/>
      <c r="E38" s="44" t="s">
        <v>502</v>
      </c>
      <c r="F38" s="47" t="s">
        <v>595</v>
      </c>
      <c r="G38" s="50" t="s">
        <v>1702</v>
      </c>
      <c r="H38" s="581">
        <f>H16</f>
        <v>0</v>
      </c>
      <c r="I38" s="581">
        <f t="shared" ref="I38:BE38" si="18">I16</f>
        <v>0</v>
      </c>
      <c r="J38" s="581">
        <f t="shared" si="18"/>
        <v>0</v>
      </c>
      <c r="K38" s="581">
        <f t="shared" si="18"/>
        <v>0</v>
      </c>
      <c r="L38" s="581">
        <f t="shared" si="18"/>
        <v>0</v>
      </c>
      <c r="M38" s="581">
        <f t="shared" si="18"/>
        <v>0</v>
      </c>
      <c r="N38" s="581">
        <f t="shared" si="18"/>
        <v>0</v>
      </c>
      <c r="O38" s="581">
        <f t="shared" si="18"/>
        <v>0</v>
      </c>
      <c r="P38" s="581">
        <f t="shared" si="18"/>
        <v>0</v>
      </c>
      <c r="Q38" s="581">
        <f t="shared" si="18"/>
        <v>0</v>
      </c>
      <c r="R38" s="581">
        <f t="shared" si="18"/>
        <v>0</v>
      </c>
      <c r="S38" s="581">
        <f t="shared" si="18"/>
        <v>0</v>
      </c>
      <c r="T38" s="581">
        <f t="shared" si="18"/>
        <v>0</v>
      </c>
      <c r="U38" s="581">
        <f t="shared" si="18"/>
        <v>0</v>
      </c>
      <c r="V38" s="581">
        <f t="shared" si="18"/>
        <v>0</v>
      </c>
      <c r="W38" s="581">
        <f t="shared" si="18"/>
        <v>0</v>
      </c>
      <c r="X38" s="581">
        <f t="shared" si="18"/>
        <v>0</v>
      </c>
      <c r="Y38" s="581">
        <f t="shared" si="18"/>
        <v>0</v>
      </c>
      <c r="Z38" s="581">
        <f t="shared" si="18"/>
        <v>0</v>
      </c>
      <c r="AA38" s="581">
        <f t="shared" si="18"/>
        <v>0</v>
      </c>
      <c r="AB38" s="581">
        <f t="shared" si="18"/>
        <v>0</v>
      </c>
      <c r="AC38" s="581">
        <f t="shared" si="18"/>
        <v>0</v>
      </c>
      <c r="AD38" s="581">
        <f t="shared" si="18"/>
        <v>0</v>
      </c>
      <c r="AE38" s="581">
        <f t="shared" si="18"/>
        <v>0</v>
      </c>
      <c r="AF38" s="581">
        <f t="shared" si="18"/>
        <v>0</v>
      </c>
      <c r="AG38" s="581">
        <f t="shared" si="18"/>
        <v>0</v>
      </c>
      <c r="AH38" s="581">
        <f t="shared" si="18"/>
        <v>0</v>
      </c>
      <c r="AI38" s="581">
        <f t="shared" si="18"/>
        <v>0</v>
      </c>
      <c r="AJ38" s="581">
        <f t="shared" si="18"/>
        <v>0</v>
      </c>
      <c r="AK38" s="581">
        <f t="shared" si="18"/>
        <v>0</v>
      </c>
      <c r="AL38" s="581">
        <f t="shared" si="18"/>
        <v>0</v>
      </c>
      <c r="AM38" s="581">
        <f t="shared" si="18"/>
        <v>0</v>
      </c>
      <c r="AN38" s="581">
        <f t="shared" si="18"/>
        <v>0</v>
      </c>
      <c r="AO38" s="581">
        <f t="shared" si="18"/>
        <v>0</v>
      </c>
      <c r="AP38" s="581">
        <f t="shared" si="18"/>
        <v>0</v>
      </c>
      <c r="AQ38" s="581">
        <f t="shared" si="18"/>
        <v>0</v>
      </c>
      <c r="AR38" s="581">
        <f t="shared" si="18"/>
        <v>0</v>
      </c>
      <c r="AS38" s="581">
        <f t="shared" si="18"/>
        <v>0</v>
      </c>
      <c r="AT38" s="581">
        <f t="shared" si="18"/>
        <v>0</v>
      </c>
      <c r="AU38" s="581">
        <f t="shared" si="18"/>
        <v>0</v>
      </c>
      <c r="AV38" s="581">
        <f t="shared" si="18"/>
        <v>0</v>
      </c>
      <c r="AW38" s="581">
        <f t="shared" si="18"/>
        <v>0</v>
      </c>
      <c r="AX38" s="581">
        <f t="shared" si="18"/>
        <v>0</v>
      </c>
      <c r="AY38" s="581">
        <f t="shared" si="18"/>
        <v>0</v>
      </c>
      <c r="AZ38" s="581">
        <f t="shared" si="18"/>
        <v>0</v>
      </c>
      <c r="BA38" s="581">
        <f t="shared" si="18"/>
        <v>0</v>
      </c>
      <c r="BB38" s="581">
        <f t="shared" si="18"/>
        <v>0</v>
      </c>
      <c r="BC38" s="581">
        <f t="shared" si="18"/>
        <v>0</v>
      </c>
      <c r="BD38" s="581">
        <f t="shared" si="18"/>
        <v>0</v>
      </c>
      <c r="BE38" s="581">
        <f t="shared" si="18"/>
        <v>0</v>
      </c>
    </row>
    <row r="39" spans="2:57" ht="15" customHeight="1" x14ac:dyDescent="0.35">
      <c r="B39" s="641"/>
      <c r="C39" s="43" t="s">
        <v>166</v>
      </c>
      <c r="D39" s="43"/>
      <c r="E39" s="46" t="s">
        <v>1</v>
      </c>
      <c r="F39" s="47" t="s">
        <v>461</v>
      </c>
      <c r="G39" s="555">
        <f>SUM(H39:BE39)</f>
        <v>0</v>
      </c>
      <c r="H39" s="581">
        <f>H31*((H36*H37*H38)/792)</f>
        <v>0</v>
      </c>
      <c r="I39" s="581">
        <f t="shared" ref="I39:BE39" si="19">I31*((I36*I37*I38)/792)</f>
        <v>0</v>
      </c>
      <c r="J39" s="581">
        <f t="shared" si="19"/>
        <v>0</v>
      </c>
      <c r="K39" s="581">
        <f t="shared" si="19"/>
        <v>0</v>
      </c>
      <c r="L39" s="581">
        <f t="shared" si="19"/>
        <v>0</v>
      </c>
      <c r="M39" s="581">
        <f t="shared" si="19"/>
        <v>0</v>
      </c>
      <c r="N39" s="581">
        <f t="shared" si="19"/>
        <v>0</v>
      </c>
      <c r="O39" s="581">
        <f t="shared" si="19"/>
        <v>0</v>
      </c>
      <c r="P39" s="581">
        <f t="shared" si="19"/>
        <v>0</v>
      </c>
      <c r="Q39" s="581">
        <f t="shared" si="19"/>
        <v>0</v>
      </c>
      <c r="R39" s="581">
        <f t="shared" si="19"/>
        <v>0</v>
      </c>
      <c r="S39" s="581">
        <f t="shared" si="19"/>
        <v>0</v>
      </c>
      <c r="T39" s="581">
        <f t="shared" si="19"/>
        <v>0</v>
      </c>
      <c r="U39" s="581">
        <f t="shared" si="19"/>
        <v>0</v>
      </c>
      <c r="V39" s="581">
        <f t="shared" si="19"/>
        <v>0</v>
      </c>
      <c r="W39" s="581">
        <f t="shared" si="19"/>
        <v>0</v>
      </c>
      <c r="X39" s="581">
        <f t="shared" si="19"/>
        <v>0</v>
      </c>
      <c r="Y39" s="581">
        <f t="shared" si="19"/>
        <v>0</v>
      </c>
      <c r="Z39" s="581">
        <f t="shared" si="19"/>
        <v>0</v>
      </c>
      <c r="AA39" s="581">
        <f t="shared" ref="AA39:BD39" si="20">AA31*((AA36*AA37*AA38)/792)</f>
        <v>0</v>
      </c>
      <c r="AB39" s="581">
        <f t="shared" si="20"/>
        <v>0</v>
      </c>
      <c r="AC39" s="581">
        <f t="shared" si="20"/>
        <v>0</v>
      </c>
      <c r="AD39" s="581">
        <f t="shared" si="20"/>
        <v>0</v>
      </c>
      <c r="AE39" s="581">
        <f t="shared" si="20"/>
        <v>0</v>
      </c>
      <c r="AF39" s="581">
        <f t="shared" si="20"/>
        <v>0</v>
      </c>
      <c r="AG39" s="581">
        <f t="shared" si="20"/>
        <v>0</v>
      </c>
      <c r="AH39" s="581">
        <f t="shared" si="20"/>
        <v>0</v>
      </c>
      <c r="AI39" s="581">
        <f t="shared" si="20"/>
        <v>0</v>
      </c>
      <c r="AJ39" s="581">
        <f t="shared" si="20"/>
        <v>0</v>
      </c>
      <c r="AK39" s="581">
        <f t="shared" si="20"/>
        <v>0</v>
      </c>
      <c r="AL39" s="581">
        <f t="shared" si="20"/>
        <v>0</v>
      </c>
      <c r="AM39" s="581">
        <f t="shared" si="20"/>
        <v>0</v>
      </c>
      <c r="AN39" s="581">
        <f t="shared" si="20"/>
        <v>0</v>
      </c>
      <c r="AO39" s="581">
        <f t="shared" si="20"/>
        <v>0</v>
      </c>
      <c r="AP39" s="581">
        <f t="shared" si="20"/>
        <v>0</v>
      </c>
      <c r="AQ39" s="581">
        <f t="shared" si="20"/>
        <v>0</v>
      </c>
      <c r="AR39" s="581">
        <f t="shared" si="20"/>
        <v>0</v>
      </c>
      <c r="AS39" s="581">
        <f t="shared" si="20"/>
        <v>0</v>
      </c>
      <c r="AT39" s="581">
        <f t="shared" si="20"/>
        <v>0</v>
      </c>
      <c r="AU39" s="581">
        <f t="shared" si="20"/>
        <v>0</v>
      </c>
      <c r="AV39" s="581">
        <f t="shared" si="20"/>
        <v>0</v>
      </c>
      <c r="AW39" s="581">
        <f t="shared" si="20"/>
        <v>0</v>
      </c>
      <c r="AX39" s="581">
        <f t="shared" si="20"/>
        <v>0</v>
      </c>
      <c r="AY39" s="581">
        <f t="shared" si="20"/>
        <v>0</v>
      </c>
      <c r="AZ39" s="581">
        <f t="shared" si="20"/>
        <v>0</v>
      </c>
      <c r="BA39" s="581">
        <f t="shared" si="20"/>
        <v>0</v>
      </c>
      <c r="BB39" s="581">
        <f t="shared" si="20"/>
        <v>0</v>
      </c>
      <c r="BC39" s="581">
        <f t="shared" si="20"/>
        <v>0</v>
      </c>
      <c r="BD39" s="581">
        <f t="shared" si="20"/>
        <v>0</v>
      </c>
      <c r="BE39" s="581">
        <f t="shared" si="19"/>
        <v>0</v>
      </c>
    </row>
    <row r="40" spans="2:57" ht="15" customHeight="1" x14ac:dyDescent="0.35">
      <c r="B40" s="554">
        <v>17</v>
      </c>
      <c r="C40" s="43" t="s">
        <v>25</v>
      </c>
      <c r="D40" s="43"/>
      <c r="E40" s="43"/>
      <c r="F40" s="47" t="s">
        <v>36</v>
      </c>
      <c r="G40" s="50" t="str">
        <f>IF(OR(LARGE(H40:BE40,1)&gt;1,SMALL(H40:BE40,1)&lt;0),"ERRO","")</f>
        <v/>
      </c>
      <c r="H40" s="53">
        <f>IF(H31=0,0,H39/H31)</f>
        <v>0</v>
      </c>
      <c r="I40" s="53">
        <f t="shared" ref="I40:BE40" si="21">IF(I31=0,0,I39/I31)</f>
        <v>0</v>
      </c>
      <c r="J40" s="53">
        <f t="shared" si="21"/>
        <v>0</v>
      </c>
      <c r="K40" s="53">
        <f t="shared" si="21"/>
        <v>0</v>
      </c>
      <c r="L40" s="53">
        <f t="shared" si="21"/>
        <v>0</v>
      </c>
      <c r="M40" s="53">
        <f t="shared" si="21"/>
        <v>0</v>
      </c>
      <c r="N40" s="53">
        <f t="shared" si="21"/>
        <v>0</v>
      </c>
      <c r="O40" s="53">
        <f t="shared" si="21"/>
        <v>0</v>
      </c>
      <c r="P40" s="53">
        <f t="shared" si="21"/>
        <v>0</v>
      </c>
      <c r="Q40" s="53">
        <f t="shared" si="21"/>
        <v>0</v>
      </c>
      <c r="R40" s="53">
        <f t="shared" si="21"/>
        <v>0</v>
      </c>
      <c r="S40" s="53">
        <f t="shared" si="21"/>
        <v>0</v>
      </c>
      <c r="T40" s="53">
        <f t="shared" si="21"/>
        <v>0</v>
      </c>
      <c r="U40" s="53">
        <f t="shared" si="21"/>
        <v>0</v>
      </c>
      <c r="V40" s="53">
        <f t="shared" si="21"/>
        <v>0</v>
      </c>
      <c r="W40" s="53">
        <f t="shared" si="21"/>
        <v>0</v>
      </c>
      <c r="X40" s="53">
        <f t="shared" si="21"/>
        <v>0</v>
      </c>
      <c r="Y40" s="53">
        <f t="shared" si="21"/>
        <v>0</v>
      </c>
      <c r="Z40" s="53">
        <f t="shared" si="21"/>
        <v>0</v>
      </c>
      <c r="AA40" s="53">
        <f t="shared" ref="AA40:BD40" si="22">IF(AA31=0,0,AA39/AA31)</f>
        <v>0</v>
      </c>
      <c r="AB40" s="53">
        <f t="shared" si="22"/>
        <v>0</v>
      </c>
      <c r="AC40" s="53">
        <f t="shared" si="22"/>
        <v>0</v>
      </c>
      <c r="AD40" s="53">
        <f t="shared" si="22"/>
        <v>0</v>
      </c>
      <c r="AE40" s="53">
        <f t="shared" si="22"/>
        <v>0</v>
      </c>
      <c r="AF40" s="53">
        <f t="shared" si="22"/>
        <v>0</v>
      </c>
      <c r="AG40" s="53">
        <f t="shared" si="22"/>
        <v>0</v>
      </c>
      <c r="AH40" s="53">
        <f t="shared" si="22"/>
        <v>0</v>
      </c>
      <c r="AI40" s="53">
        <f t="shared" si="22"/>
        <v>0</v>
      </c>
      <c r="AJ40" s="53">
        <f t="shared" si="22"/>
        <v>0</v>
      </c>
      <c r="AK40" s="53">
        <f t="shared" si="22"/>
        <v>0</v>
      </c>
      <c r="AL40" s="53">
        <f t="shared" si="22"/>
        <v>0</v>
      </c>
      <c r="AM40" s="53">
        <f t="shared" si="22"/>
        <v>0</v>
      </c>
      <c r="AN40" s="53">
        <f t="shared" si="22"/>
        <v>0</v>
      </c>
      <c r="AO40" s="53">
        <f t="shared" si="22"/>
        <v>0</v>
      </c>
      <c r="AP40" s="53">
        <f t="shared" si="22"/>
        <v>0</v>
      </c>
      <c r="AQ40" s="53">
        <f t="shared" si="22"/>
        <v>0</v>
      </c>
      <c r="AR40" s="53">
        <f t="shared" si="22"/>
        <v>0</v>
      </c>
      <c r="AS40" s="53">
        <f t="shared" si="22"/>
        <v>0</v>
      </c>
      <c r="AT40" s="53">
        <f t="shared" si="22"/>
        <v>0</v>
      </c>
      <c r="AU40" s="53">
        <f t="shared" si="22"/>
        <v>0</v>
      </c>
      <c r="AV40" s="53">
        <f t="shared" si="22"/>
        <v>0</v>
      </c>
      <c r="AW40" s="53">
        <f t="shared" si="22"/>
        <v>0</v>
      </c>
      <c r="AX40" s="53">
        <f t="shared" si="22"/>
        <v>0</v>
      </c>
      <c r="AY40" s="53">
        <f t="shared" si="22"/>
        <v>0</v>
      </c>
      <c r="AZ40" s="53">
        <f t="shared" si="22"/>
        <v>0</v>
      </c>
      <c r="BA40" s="53">
        <f t="shared" si="22"/>
        <v>0</v>
      </c>
      <c r="BB40" s="53">
        <f t="shared" si="22"/>
        <v>0</v>
      </c>
      <c r="BC40" s="53">
        <f t="shared" si="22"/>
        <v>0</v>
      </c>
      <c r="BD40" s="53">
        <f t="shared" si="22"/>
        <v>0</v>
      </c>
      <c r="BE40" s="53">
        <f t="shared" si="21"/>
        <v>0</v>
      </c>
    </row>
    <row r="41" spans="2:57" ht="15" customHeight="1" x14ac:dyDescent="0.35">
      <c r="B41" s="553"/>
      <c r="C41" s="43" t="s">
        <v>354</v>
      </c>
      <c r="D41" s="43"/>
      <c r="E41" s="46" t="s">
        <v>355</v>
      </c>
      <c r="F41" s="47" t="s">
        <v>488</v>
      </c>
      <c r="G41" s="555">
        <f>SUM(H41:BE41)</f>
        <v>0</v>
      </c>
      <c r="H41" s="581">
        <f>H31*H32</f>
        <v>0</v>
      </c>
      <c r="I41" s="581">
        <f t="shared" ref="I41:BE41" si="23">I31*I32</f>
        <v>0</v>
      </c>
      <c r="J41" s="581">
        <f t="shared" si="23"/>
        <v>0</v>
      </c>
      <c r="K41" s="581">
        <f t="shared" si="23"/>
        <v>0</v>
      </c>
      <c r="L41" s="581">
        <f t="shared" si="23"/>
        <v>0</v>
      </c>
      <c r="M41" s="581">
        <f t="shared" si="23"/>
        <v>0</v>
      </c>
      <c r="N41" s="581">
        <f t="shared" si="23"/>
        <v>0</v>
      </c>
      <c r="O41" s="581">
        <f t="shared" si="23"/>
        <v>0</v>
      </c>
      <c r="P41" s="581">
        <f t="shared" si="23"/>
        <v>0</v>
      </c>
      <c r="Q41" s="581">
        <f t="shared" si="23"/>
        <v>0</v>
      </c>
      <c r="R41" s="581">
        <f t="shared" si="23"/>
        <v>0</v>
      </c>
      <c r="S41" s="581">
        <f t="shared" si="23"/>
        <v>0</v>
      </c>
      <c r="T41" s="581">
        <f t="shared" si="23"/>
        <v>0</v>
      </c>
      <c r="U41" s="581">
        <f t="shared" si="23"/>
        <v>0</v>
      </c>
      <c r="V41" s="581">
        <f t="shared" si="23"/>
        <v>0</v>
      </c>
      <c r="W41" s="581">
        <f t="shared" si="23"/>
        <v>0</v>
      </c>
      <c r="X41" s="581">
        <f t="shared" si="23"/>
        <v>0</v>
      </c>
      <c r="Y41" s="581">
        <f t="shared" si="23"/>
        <v>0</v>
      </c>
      <c r="Z41" s="581">
        <f t="shared" si="23"/>
        <v>0</v>
      </c>
      <c r="AA41" s="581">
        <f t="shared" ref="AA41:BD41" si="24">AA31*AA32</f>
        <v>0</v>
      </c>
      <c r="AB41" s="581">
        <f t="shared" si="24"/>
        <v>0</v>
      </c>
      <c r="AC41" s="581">
        <f t="shared" si="24"/>
        <v>0</v>
      </c>
      <c r="AD41" s="581">
        <f t="shared" si="24"/>
        <v>0</v>
      </c>
      <c r="AE41" s="581">
        <f t="shared" si="24"/>
        <v>0</v>
      </c>
      <c r="AF41" s="581">
        <f t="shared" si="24"/>
        <v>0</v>
      </c>
      <c r="AG41" s="581">
        <f t="shared" si="24"/>
        <v>0</v>
      </c>
      <c r="AH41" s="581">
        <f t="shared" si="24"/>
        <v>0</v>
      </c>
      <c r="AI41" s="581">
        <f t="shared" si="24"/>
        <v>0</v>
      </c>
      <c r="AJ41" s="581">
        <f t="shared" si="24"/>
        <v>0</v>
      </c>
      <c r="AK41" s="581">
        <f t="shared" si="24"/>
        <v>0</v>
      </c>
      <c r="AL41" s="581">
        <f t="shared" si="24"/>
        <v>0</v>
      </c>
      <c r="AM41" s="581">
        <f t="shared" si="24"/>
        <v>0</v>
      </c>
      <c r="AN41" s="581">
        <f t="shared" si="24"/>
        <v>0</v>
      </c>
      <c r="AO41" s="581">
        <f t="shared" si="24"/>
        <v>0</v>
      </c>
      <c r="AP41" s="581">
        <f t="shared" si="24"/>
        <v>0</v>
      </c>
      <c r="AQ41" s="581">
        <f t="shared" si="24"/>
        <v>0</v>
      </c>
      <c r="AR41" s="581">
        <f t="shared" si="24"/>
        <v>0</v>
      </c>
      <c r="AS41" s="581">
        <f t="shared" si="24"/>
        <v>0</v>
      </c>
      <c r="AT41" s="581">
        <f t="shared" si="24"/>
        <v>0</v>
      </c>
      <c r="AU41" s="581">
        <f t="shared" si="24"/>
        <v>0</v>
      </c>
      <c r="AV41" s="581">
        <f t="shared" si="24"/>
        <v>0</v>
      </c>
      <c r="AW41" s="581">
        <f t="shared" si="24"/>
        <v>0</v>
      </c>
      <c r="AX41" s="581">
        <f t="shared" si="24"/>
        <v>0</v>
      </c>
      <c r="AY41" s="581">
        <f t="shared" si="24"/>
        <v>0</v>
      </c>
      <c r="AZ41" s="581">
        <f t="shared" si="24"/>
        <v>0</v>
      </c>
      <c r="BA41" s="581">
        <f t="shared" si="24"/>
        <v>0</v>
      </c>
      <c r="BB41" s="581">
        <f t="shared" si="24"/>
        <v>0</v>
      </c>
      <c r="BC41" s="581">
        <f t="shared" si="24"/>
        <v>0</v>
      </c>
      <c r="BD41" s="581">
        <f t="shared" si="24"/>
        <v>0</v>
      </c>
      <c r="BE41" s="581">
        <f t="shared" si="23"/>
        <v>0</v>
      </c>
    </row>
    <row r="42" spans="2:57" ht="15" customHeight="1" x14ac:dyDescent="0.35">
      <c r="B42" s="641"/>
      <c r="C42" s="43" t="s">
        <v>357</v>
      </c>
      <c r="D42" s="43"/>
      <c r="E42" s="46" t="s">
        <v>356</v>
      </c>
      <c r="F42" s="47" t="s">
        <v>489</v>
      </c>
      <c r="G42" s="555">
        <f>SUM(H42:BE42)</f>
        <v>0</v>
      </c>
      <c r="H42" s="581">
        <f>H31*H32*H33</f>
        <v>0</v>
      </c>
      <c r="I42" s="581">
        <f t="shared" ref="I42:BE42" si="25">I31*I32*I33</f>
        <v>0</v>
      </c>
      <c r="J42" s="581">
        <f t="shared" si="25"/>
        <v>0</v>
      </c>
      <c r="K42" s="581">
        <f t="shared" si="25"/>
        <v>0</v>
      </c>
      <c r="L42" s="581">
        <f t="shared" si="25"/>
        <v>0</v>
      </c>
      <c r="M42" s="581">
        <f t="shared" si="25"/>
        <v>0</v>
      </c>
      <c r="N42" s="581">
        <f t="shared" si="25"/>
        <v>0</v>
      </c>
      <c r="O42" s="581">
        <f t="shared" si="25"/>
        <v>0</v>
      </c>
      <c r="P42" s="581">
        <f t="shared" si="25"/>
        <v>0</v>
      </c>
      <c r="Q42" s="581">
        <f t="shared" si="25"/>
        <v>0</v>
      </c>
      <c r="R42" s="581">
        <f t="shared" si="25"/>
        <v>0</v>
      </c>
      <c r="S42" s="581">
        <f t="shared" si="25"/>
        <v>0</v>
      </c>
      <c r="T42" s="581">
        <f t="shared" si="25"/>
        <v>0</v>
      </c>
      <c r="U42" s="581">
        <f t="shared" si="25"/>
        <v>0</v>
      </c>
      <c r="V42" s="581">
        <f t="shared" si="25"/>
        <v>0</v>
      </c>
      <c r="W42" s="581">
        <f t="shared" si="25"/>
        <v>0</v>
      </c>
      <c r="X42" s="581">
        <f t="shared" si="25"/>
        <v>0</v>
      </c>
      <c r="Y42" s="581">
        <f t="shared" si="25"/>
        <v>0</v>
      </c>
      <c r="Z42" s="581">
        <f t="shared" si="25"/>
        <v>0</v>
      </c>
      <c r="AA42" s="581">
        <f t="shared" ref="AA42:BD42" si="26">AA31*AA32*AA33</f>
        <v>0</v>
      </c>
      <c r="AB42" s="581">
        <f t="shared" si="26"/>
        <v>0</v>
      </c>
      <c r="AC42" s="581">
        <f t="shared" si="26"/>
        <v>0</v>
      </c>
      <c r="AD42" s="581">
        <f t="shared" si="26"/>
        <v>0</v>
      </c>
      <c r="AE42" s="581">
        <f t="shared" si="26"/>
        <v>0</v>
      </c>
      <c r="AF42" s="581">
        <f t="shared" si="26"/>
        <v>0</v>
      </c>
      <c r="AG42" s="581">
        <f t="shared" si="26"/>
        <v>0</v>
      </c>
      <c r="AH42" s="581">
        <f t="shared" si="26"/>
        <v>0</v>
      </c>
      <c r="AI42" s="581">
        <f t="shared" si="26"/>
        <v>0</v>
      </c>
      <c r="AJ42" s="581">
        <f t="shared" si="26"/>
        <v>0</v>
      </c>
      <c r="AK42" s="581">
        <f t="shared" si="26"/>
        <v>0</v>
      </c>
      <c r="AL42" s="581">
        <f t="shared" si="26"/>
        <v>0</v>
      </c>
      <c r="AM42" s="581">
        <f t="shared" si="26"/>
        <v>0</v>
      </c>
      <c r="AN42" s="581">
        <f t="shared" si="26"/>
        <v>0</v>
      </c>
      <c r="AO42" s="581">
        <f t="shared" si="26"/>
        <v>0</v>
      </c>
      <c r="AP42" s="581">
        <f t="shared" si="26"/>
        <v>0</v>
      </c>
      <c r="AQ42" s="581">
        <f t="shared" si="26"/>
        <v>0</v>
      </c>
      <c r="AR42" s="581">
        <f t="shared" si="26"/>
        <v>0</v>
      </c>
      <c r="AS42" s="581">
        <f t="shared" si="26"/>
        <v>0</v>
      </c>
      <c r="AT42" s="581">
        <f t="shared" si="26"/>
        <v>0</v>
      </c>
      <c r="AU42" s="581">
        <f t="shared" si="26"/>
        <v>0</v>
      </c>
      <c r="AV42" s="581">
        <f t="shared" si="26"/>
        <v>0</v>
      </c>
      <c r="AW42" s="581">
        <f t="shared" si="26"/>
        <v>0</v>
      </c>
      <c r="AX42" s="581">
        <f t="shared" si="26"/>
        <v>0</v>
      </c>
      <c r="AY42" s="581">
        <f t="shared" si="26"/>
        <v>0</v>
      </c>
      <c r="AZ42" s="581">
        <f t="shared" si="26"/>
        <v>0</v>
      </c>
      <c r="BA42" s="581">
        <f t="shared" si="26"/>
        <v>0</v>
      </c>
      <c r="BB42" s="581">
        <f t="shared" si="26"/>
        <v>0</v>
      </c>
      <c r="BC42" s="581">
        <f t="shared" si="26"/>
        <v>0</v>
      </c>
      <c r="BD42" s="581">
        <f t="shared" si="26"/>
        <v>0</v>
      </c>
      <c r="BE42" s="581">
        <f t="shared" si="25"/>
        <v>0</v>
      </c>
    </row>
    <row r="43" spans="2:57" ht="15" customHeight="1" x14ac:dyDescent="0.35">
      <c r="B43" s="554">
        <v>18</v>
      </c>
      <c r="C43" s="43" t="s">
        <v>26</v>
      </c>
      <c r="D43" s="43"/>
      <c r="E43" s="46" t="s">
        <v>0</v>
      </c>
      <c r="F43" s="47" t="s">
        <v>460</v>
      </c>
      <c r="G43" s="555">
        <f>SUM(H43:BE43)</f>
        <v>0</v>
      </c>
      <c r="H43" s="53">
        <f>(H31*H35)/1000</f>
        <v>0</v>
      </c>
      <c r="I43" s="53">
        <f t="shared" ref="I43:BE43" si="27">(I31*I35)/1000</f>
        <v>0</v>
      </c>
      <c r="J43" s="53">
        <f t="shared" si="27"/>
        <v>0</v>
      </c>
      <c r="K43" s="53">
        <f t="shared" si="27"/>
        <v>0</v>
      </c>
      <c r="L43" s="53">
        <f t="shared" si="27"/>
        <v>0</v>
      </c>
      <c r="M43" s="53">
        <f t="shared" si="27"/>
        <v>0</v>
      </c>
      <c r="N43" s="53">
        <f t="shared" si="27"/>
        <v>0</v>
      </c>
      <c r="O43" s="53">
        <f t="shared" si="27"/>
        <v>0</v>
      </c>
      <c r="P43" s="53">
        <f t="shared" si="27"/>
        <v>0</v>
      </c>
      <c r="Q43" s="53">
        <f t="shared" si="27"/>
        <v>0</v>
      </c>
      <c r="R43" s="53">
        <f t="shared" si="27"/>
        <v>0</v>
      </c>
      <c r="S43" s="53">
        <f t="shared" si="27"/>
        <v>0</v>
      </c>
      <c r="T43" s="53">
        <f t="shared" si="27"/>
        <v>0</v>
      </c>
      <c r="U43" s="53">
        <f t="shared" si="27"/>
        <v>0</v>
      </c>
      <c r="V43" s="53">
        <f t="shared" si="27"/>
        <v>0</v>
      </c>
      <c r="W43" s="53">
        <f t="shared" si="27"/>
        <v>0</v>
      </c>
      <c r="X43" s="53">
        <f t="shared" si="27"/>
        <v>0</v>
      </c>
      <c r="Y43" s="53">
        <f t="shared" si="27"/>
        <v>0</v>
      </c>
      <c r="Z43" s="53">
        <f t="shared" si="27"/>
        <v>0</v>
      </c>
      <c r="AA43" s="53">
        <f t="shared" ref="AA43:BD43" si="28">(AA31*AA35)/1000</f>
        <v>0</v>
      </c>
      <c r="AB43" s="53">
        <f t="shared" si="28"/>
        <v>0</v>
      </c>
      <c r="AC43" s="53">
        <f t="shared" si="28"/>
        <v>0</v>
      </c>
      <c r="AD43" s="53">
        <f t="shared" si="28"/>
        <v>0</v>
      </c>
      <c r="AE43" s="53">
        <f t="shared" si="28"/>
        <v>0</v>
      </c>
      <c r="AF43" s="53">
        <f t="shared" si="28"/>
        <v>0</v>
      </c>
      <c r="AG43" s="53">
        <f t="shared" si="28"/>
        <v>0</v>
      </c>
      <c r="AH43" s="53">
        <f t="shared" si="28"/>
        <v>0</v>
      </c>
      <c r="AI43" s="53">
        <f t="shared" si="28"/>
        <v>0</v>
      </c>
      <c r="AJ43" s="53">
        <f t="shared" si="28"/>
        <v>0</v>
      </c>
      <c r="AK43" s="53">
        <f t="shared" si="28"/>
        <v>0</v>
      </c>
      <c r="AL43" s="53">
        <f t="shared" si="28"/>
        <v>0</v>
      </c>
      <c r="AM43" s="53">
        <f t="shared" si="28"/>
        <v>0</v>
      </c>
      <c r="AN43" s="53">
        <f t="shared" si="28"/>
        <v>0</v>
      </c>
      <c r="AO43" s="53">
        <f t="shared" si="28"/>
        <v>0</v>
      </c>
      <c r="AP43" s="53">
        <f t="shared" si="28"/>
        <v>0</v>
      </c>
      <c r="AQ43" s="53">
        <f t="shared" si="28"/>
        <v>0</v>
      </c>
      <c r="AR43" s="53">
        <f t="shared" si="28"/>
        <v>0</v>
      </c>
      <c r="AS43" s="53">
        <f t="shared" si="28"/>
        <v>0</v>
      </c>
      <c r="AT43" s="53">
        <f t="shared" si="28"/>
        <v>0</v>
      </c>
      <c r="AU43" s="53">
        <f t="shared" si="28"/>
        <v>0</v>
      </c>
      <c r="AV43" s="53">
        <f t="shared" si="28"/>
        <v>0</v>
      </c>
      <c r="AW43" s="53">
        <f t="shared" si="28"/>
        <v>0</v>
      </c>
      <c r="AX43" s="53">
        <f t="shared" si="28"/>
        <v>0</v>
      </c>
      <c r="AY43" s="53">
        <f t="shared" si="28"/>
        <v>0</v>
      </c>
      <c r="AZ43" s="53">
        <f t="shared" si="28"/>
        <v>0</v>
      </c>
      <c r="BA43" s="53">
        <f t="shared" si="28"/>
        <v>0</v>
      </c>
      <c r="BB43" s="53">
        <f t="shared" si="28"/>
        <v>0</v>
      </c>
      <c r="BC43" s="53">
        <f t="shared" si="28"/>
        <v>0</v>
      </c>
      <c r="BD43" s="53">
        <f t="shared" si="28"/>
        <v>0</v>
      </c>
      <c r="BE43" s="53">
        <f t="shared" si="27"/>
        <v>0</v>
      </c>
    </row>
    <row r="44" spans="2:57" ht="15" customHeight="1" x14ac:dyDescent="0.35">
      <c r="B44" s="38">
        <v>19</v>
      </c>
      <c r="C44" s="43" t="s">
        <v>27</v>
      </c>
      <c r="D44" s="43"/>
      <c r="E44" s="44" t="s">
        <v>1</v>
      </c>
      <c r="F44" s="47" t="s">
        <v>397</v>
      </c>
      <c r="G44" s="577">
        <f>SUM(H44:BE44)</f>
        <v>0</v>
      </c>
      <c r="H44" s="582">
        <f>H31*H40</f>
        <v>0</v>
      </c>
      <c r="I44" s="582">
        <f t="shared" ref="I44:BE44" si="29">I31*I40</f>
        <v>0</v>
      </c>
      <c r="J44" s="582">
        <f t="shared" si="29"/>
        <v>0</v>
      </c>
      <c r="K44" s="582">
        <f t="shared" si="29"/>
        <v>0</v>
      </c>
      <c r="L44" s="582">
        <f t="shared" si="29"/>
        <v>0</v>
      </c>
      <c r="M44" s="582">
        <f t="shared" si="29"/>
        <v>0</v>
      </c>
      <c r="N44" s="582">
        <f t="shared" si="29"/>
        <v>0</v>
      </c>
      <c r="O44" s="582">
        <f t="shared" si="29"/>
        <v>0</v>
      </c>
      <c r="P44" s="582">
        <f t="shared" si="29"/>
        <v>0</v>
      </c>
      <c r="Q44" s="582">
        <f t="shared" si="29"/>
        <v>0</v>
      </c>
      <c r="R44" s="582">
        <f t="shared" si="29"/>
        <v>0</v>
      </c>
      <c r="S44" s="582">
        <f t="shared" si="29"/>
        <v>0</v>
      </c>
      <c r="T44" s="582">
        <f t="shared" si="29"/>
        <v>0</v>
      </c>
      <c r="U44" s="582">
        <f t="shared" si="29"/>
        <v>0</v>
      </c>
      <c r="V44" s="582">
        <f t="shared" si="29"/>
        <v>0</v>
      </c>
      <c r="W44" s="582">
        <f t="shared" si="29"/>
        <v>0</v>
      </c>
      <c r="X44" s="582">
        <f t="shared" si="29"/>
        <v>0</v>
      </c>
      <c r="Y44" s="582">
        <f t="shared" si="29"/>
        <v>0</v>
      </c>
      <c r="Z44" s="582">
        <f t="shared" si="29"/>
        <v>0</v>
      </c>
      <c r="AA44" s="582">
        <f t="shared" ref="AA44:BD44" si="30">AA31*AA40</f>
        <v>0</v>
      </c>
      <c r="AB44" s="582">
        <f t="shared" si="30"/>
        <v>0</v>
      </c>
      <c r="AC44" s="582">
        <f t="shared" si="30"/>
        <v>0</v>
      </c>
      <c r="AD44" s="582">
        <f t="shared" si="30"/>
        <v>0</v>
      </c>
      <c r="AE44" s="582">
        <f t="shared" si="30"/>
        <v>0</v>
      </c>
      <c r="AF44" s="582">
        <f t="shared" si="30"/>
        <v>0</v>
      </c>
      <c r="AG44" s="582">
        <f t="shared" si="30"/>
        <v>0</v>
      </c>
      <c r="AH44" s="582">
        <f t="shared" si="30"/>
        <v>0</v>
      </c>
      <c r="AI44" s="582">
        <f t="shared" si="30"/>
        <v>0</v>
      </c>
      <c r="AJ44" s="582">
        <f t="shared" si="30"/>
        <v>0</v>
      </c>
      <c r="AK44" s="582">
        <f t="shared" si="30"/>
        <v>0</v>
      </c>
      <c r="AL44" s="582">
        <f t="shared" si="30"/>
        <v>0</v>
      </c>
      <c r="AM44" s="582">
        <f t="shared" si="30"/>
        <v>0</v>
      </c>
      <c r="AN44" s="582">
        <f t="shared" si="30"/>
        <v>0</v>
      </c>
      <c r="AO44" s="582">
        <f t="shared" si="30"/>
        <v>0</v>
      </c>
      <c r="AP44" s="582">
        <f t="shared" si="30"/>
        <v>0</v>
      </c>
      <c r="AQ44" s="582">
        <f t="shared" si="30"/>
        <v>0</v>
      </c>
      <c r="AR44" s="582">
        <f t="shared" si="30"/>
        <v>0</v>
      </c>
      <c r="AS44" s="582">
        <f t="shared" si="30"/>
        <v>0</v>
      </c>
      <c r="AT44" s="582">
        <f t="shared" si="30"/>
        <v>0</v>
      </c>
      <c r="AU44" s="582">
        <f t="shared" si="30"/>
        <v>0</v>
      </c>
      <c r="AV44" s="582">
        <f t="shared" si="30"/>
        <v>0</v>
      </c>
      <c r="AW44" s="582">
        <f t="shared" si="30"/>
        <v>0</v>
      </c>
      <c r="AX44" s="582">
        <f t="shared" si="30"/>
        <v>0</v>
      </c>
      <c r="AY44" s="582">
        <f t="shared" si="30"/>
        <v>0</v>
      </c>
      <c r="AZ44" s="582">
        <f t="shared" si="30"/>
        <v>0</v>
      </c>
      <c r="BA44" s="582">
        <f t="shared" si="30"/>
        <v>0</v>
      </c>
      <c r="BB44" s="582">
        <f t="shared" si="30"/>
        <v>0</v>
      </c>
      <c r="BC44" s="582">
        <f t="shared" si="30"/>
        <v>0</v>
      </c>
      <c r="BD44" s="582">
        <f t="shared" si="30"/>
        <v>0</v>
      </c>
      <c r="BE44" s="582">
        <f t="shared" si="29"/>
        <v>0</v>
      </c>
    </row>
    <row r="46" spans="2:57" ht="15" customHeight="1" x14ac:dyDescent="0.35">
      <c r="B46" s="310" t="s">
        <v>449</v>
      </c>
      <c r="C46" s="311"/>
      <c r="D46" s="311"/>
      <c r="E46" s="311"/>
      <c r="F46" s="311"/>
      <c r="G46" s="529"/>
      <c r="H46" s="52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  <row r="47" spans="2:57" s="11" customFormat="1" ht="15" customHeight="1" x14ac:dyDescent="0.35">
      <c r="B47" s="476"/>
      <c r="C47" s="160"/>
      <c r="D47" s="160"/>
      <c r="E47" s="160"/>
      <c r="F47" s="528"/>
      <c r="G47" s="527" t="s">
        <v>16</v>
      </c>
      <c r="H47" s="42" t="str">
        <f>H25</f>
        <v>hosp 1</v>
      </c>
      <c r="I47" s="42" t="str">
        <f t="shared" ref="I47:BE47" si="31">I25</f>
        <v>hosp 2</v>
      </c>
      <c r="J47" s="42" t="str">
        <f t="shared" si="31"/>
        <v>hosp 3</v>
      </c>
      <c r="K47" s="42" t="str">
        <f t="shared" si="31"/>
        <v>hosp 4</v>
      </c>
      <c r="L47" s="42" t="str">
        <f t="shared" si="31"/>
        <v>hosp 5</v>
      </c>
      <c r="M47" s="42" t="str">
        <f t="shared" si="31"/>
        <v>hosp 6</v>
      </c>
      <c r="N47" s="42" t="str">
        <f t="shared" si="31"/>
        <v>hosp 7</v>
      </c>
      <c r="O47" s="42" t="str">
        <f t="shared" si="31"/>
        <v>hosp 8</v>
      </c>
      <c r="P47" s="42" t="str">
        <f t="shared" si="31"/>
        <v>hosp 9</v>
      </c>
      <c r="Q47" s="42" t="str">
        <f t="shared" si="31"/>
        <v>hosp 10</v>
      </c>
      <c r="R47" s="42" t="str">
        <f t="shared" si="31"/>
        <v>hosp 11</v>
      </c>
      <c r="S47" s="42" t="str">
        <f t="shared" si="31"/>
        <v>hosp 12</v>
      </c>
      <c r="T47" s="42" t="str">
        <f t="shared" si="31"/>
        <v>hosp 13</v>
      </c>
      <c r="U47" s="42" t="str">
        <f t="shared" si="31"/>
        <v>hosp 14</v>
      </c>
      <c r="V47" s="42" t="str">
        <f t="shared" si="31"/>
        <v>hosp 15</v>
      </c>
      <c r="W47" s="42" t="str">
        <f t="shared" si="31"/>
        <v>hosp 16</v>
      </c>
      <c r="X47" s="42" t="str">
        <f t="shared" si="31"/>
        <v>hosp 17</v>
      </c>
      <c r="Y47" s="42" t="str">
        <f t="shared" si="31"/>
        <v>hosp 18</v>
      </c>
      <c r="Z47" s="42" t="str">
        <f t="shared" si="31"/>
        <v>hosp 19</v>
      </c>
      <c r="AA47" s="42" t="str">
        <f t="shared" si="31"/>
        <v>hosp 20</v>
      </c>
      <c r="AB47" s="42" t="str">
        <f t="shared" si="31"/>
        <v>hosp 21</v>
      </c>
      <c r="AC47" s="42" t="str">
        <f t="shared" si="31"/>
        <v>hosp 22</v>
      </c>
      <c r="AD47" s="42" t="str">
        <f t="shared" si="31"/>
        <v>hosp 23</v>
      </c>
      <c r="AE47" s="42" t="str">
        <f t="shared" si="31"/>
        <v>hosp 24</v>
      </c>
      <c r="AF47" s="42" t="str">
        <f t="shared" si="31"/>
        <v>hosp 25</v>
      </c>
      <c r="AG47" s="42" t="str">
        <f t="shared" si="31"/>
        <v>hosp 26</v>
      </c>
      <c r="AH47" s="42" t="str">
        <f t="shared" si="31"/>
        <v>hosp 27</v>
      </c>
      <c r="AI47" s="42" t="str">
        <f t="shared" si="31"/>
        <v>hosp 28</v>
      </c>
      <c r="AJ47" s="42" t="str">
        <f t="shared" si="31"/>
        <v>hosp 29</v>
      </c>
      <c r="AK47" s="42" t="str">
        <f t="shared" si="31"/>
        <v>hosp 30</v>
      </c>
      <c r="AL47" s="42" t="str">
        <f t="shared" si="31"/>
        <v>hosp 31</v>
      </c>
      <c r="AM47" s="42" t="str">
        <f t="shared" si="31"/>
        <v>hosp 32</v>
      </c>
      <c r="AN47" s="42" t="str">
        <f t="shared" si="31"/>
        <v>hosp 33</v>
      </c>
      <c r="AO47" s="42" t="str">
        <f t="shared" si="31"/>
        <v>hosp 34</v>
      </c>
      <c r="AP47" s="42" t="str">
        <f t="shared" si="31"/>
        <v>hosp 35</v>
      </c>
      <c r="AQ47" s="42" t="str">
        <f t="shared" si="31"/>
        <v>hosp 36</v>
      </c>
      <c r="AR47" s="42" t="str">
        <f t="shared" si="31"/>
        <v>hosp 37</v>
      </c>
      <c r="AS47" s="42" t="str">
        <f t="shared" si="31"/>
        <v>hosp 38</v>
      </c>
      <c r="AT47" s="42" t="str">
        <f t="shared" si="31"/>
        <v>hosp 39</v>
      </c>
      <c r="AU47" s="42" t="str">
        <f t="shared" si="31"/>
        <v>hosp 40</v>
      </c>
      <c r="AV47" s="42" t="str">
        <f t="shared" si="31"/>
        <v>hosp 41</v>
      </c>
      <c r="AW47" s="42" t="str">
        <f t="shared" si="31"/>
        <v>hosp 42</v>
      </c>
      <c r="AX47" s="42" t="str">
        <f t="shared" si="31"/>
        <v>hosp 43</v>
      </c>
      <c r="AY47" s="42" t="str">
        <f t="shared" si="31"/>
        <v>hosp 44</v>
      </c>
      <c r="AZ47" s="42" t="str">
        <f t="shared" si="31"/>
        <v>hosp 45</v>
      </c>
      <c r="BA47" s="42" t="str">
        <f t="shared" si="31"/>
        <v>hosp 46</v>
      </c>
      <c r="BB47" s="42" t="str">
        <f t="shared" si="31"/>
        <v>hosp 47</v>
      </c>
      <c r="BC47" s="42" t="str">
        <f t="shared" si="31"/>
        <v>hosp 48</v>
      </c>
      <c r="BD47" s="42" t="str">
        <f t="shared" si="31"/>
        <v>hosp 49</v>
      </c>
      <c r="BE47" s="42" t="str">
        <f t="shared" si="31"/>
        <v>hosp 50</v>
      </c>
    </row>
    <row r="48" spans="2:57" ht="15" customHeight="1" x14ac:dyDescent="0.35">
      <c r="B48" s="38">
        <v>21</v>
      </c>
      <c r="C48" s="58" t="s">
        <v>32</v>
      </c>
      <c r="D48" s="58"/>
      <c r="E48" s="477" t="s">
        <v>1</v>
      </c>
      <c r="F48" s="47" t="s">
        <v>401</v>
      </c>
      <c r="G48" s="577">
        <f>SUM(H48:BE48)</f>
        <v>0</v>
      </c>
      <c r="H48" s="53">
        <f>H22-H44</f>
        <v>0</v>
      </c>
      <c r="I48" s="53">
        <f t="shared" ref="I48:BE48" si="32">I22-I44</f>
        <v>0</v>
      </c>
      <c r="J48" s="53">
        <f t="shared" si="32"/>
        <v>0</v>
      </c>
      <c r="K48" s="53">
        <f t="shared" si="32"/>
        <v>0</v>
      </c>
      <c r="L48" s="53">
        <f t="shared" si="32"/>
        <v>0</v>
      </c>
      <c r="M48" s="53">
        <f t="shared" si="32"/>
        <v>0</v>
      </c>
      <c r="N48" s="53">
        <f t="shared" si="32"/>
        <v>0</v>
      </c>
      <c r="O48" s="53">
        <f t="shared" si="32"/>
        <v>0</v>
      </c>
      <c r="P48" s="53">
        <f t="shared" si="32"/>
        <v>0</v>
      </c>
      <c r="Q48" s="53">
        <f t="shared" si="32"/>
        <v>0</v>
      </c>
      <c r="R48" s="53">
        <f t="shared" si="32"/>
        <v>0</v>
      </c>
      <c r="S48" s="53">
        <f t="shared" si="32"/>
        <v>0</v>
      </c>
      <c r="T48" s="53">
        <f t="shared" si="32"/>
        <v>0</v>
      </c>
      <c r="U48" s="53">
        <f t="shared" si="32"/>
        <v>0</v>
      </c>
      <c r="V48" s="53">
        <f t="shared" si="32"/>
        <v>0</v>
      </c>
      <c r="W48" s="53">
        <f t="shared" si="32"/>
        <v>0</v>
      </c>
      <c r="X48" s="53">
        <f t="shared" si="32"/>
        <v>0</v>
      </c>
      <c r="Y48" s="53">
        <f t="shared" si="32"/>
        <v>0</v>
      </c>
      <c r="Z48" s="53">
        <f t="shared" si="32"/>
        <v>0</v>
      </c>
      <c r="AA48" s="53">
        <f t="shared" ref="AA48:BD48" si="33">AA22-AA44</f>
        <v>0</v>
      </c>
      <c r="AB48" s="53">
        <f t="shared" si="33"/>
        <v>0</v>
      </c>
      <c r="AC48" s="53">
        <f t="shared" si="33"/>
        <v>0</v>
      </c>
      <c r="AD48" s="53">
        <f t="shared" si="33"/>
        <v>0</v>
      </c>
      <c r="AE48" s="53">
        <f t="shared" si="33"/>
        <v>0</v>
      </c>
      <c r="AF48" s="53">
        <f t="shared" si="33"/>
        <v>0</v>
      </c>
      <c r="AG48" s="53">
        <f t="shared" si="33"/>
        <v>0</v>
      </c>
      <c r="AH48" s="53">
        <f t="shared" si="33"/>
        <v>0</v>
      </c>
      <c r="AI48" s="53">
        <f t="shared" si="33"/>
        <v>0</v>
      </c>
      <c r="AJ48" s="53">
        <f t="shared" si="33"/>
        <v>0</v>
      </c>
      <c r="AK48" s="53">
        <f t="shared" si="33"/>
        <v>0</v>
      </c>
      <c r="AL48" s="53">
        <f t="shared" si="33"/>
        <v>0</v>
      </c>
      <c r="AM48" s="53">
        <f t="shared" si="33"/>
        <v>0</v>
      </c>
      <c r="AN48" s="53">
        <f t="shared" si="33"/>
        <v>0</v>
      </c>
      <c r="AO48" s="53">
        <f t="shared" si="33"/>
        <v>0</v>
      </c>
      <c r="AP48" s="53">
        <f t="shared" si="33"/>
        <v>0</v>
      </c>
      <c r="AQ48" s="53">
        <f t="shared" si="33"/>
        <v>0</v>
      </c>
      <c r="AR48" s="53">
        <f t="shared" si="33"/>
        <v>0</v>
      </c>
      <c r="AS48" s="53">
        <f t="shared" si="33"/>
        <v>0</v>
      </c>
      <c r="AT48" s="53">
        <f t="shared" si="33"/>
        <v>0</v>
      </c>
      <c r="AU48" s="53">
        <f t="shared" si="33"/>
        <v>0</v>
      </c>
      <c r="AV48" s="53">
        <f t="shared" si="33"/>
        <v>0</v>
      </c>
      <c r="AW48" s="53">
        <f t="shared" si="33"/>
        <v>0</v>
      </c>
      <c r="AX48" s="53">
        <f t="shared" si="33"/>
        <v>0</v>
      </c>
      <c r="AY48" s="53">
        <f t="shared" si="33"/>
        <v>0</v>
      </c>
      <c r="AZ48" s="53">
        <f t="shared" si="33"/>
        <v>0</v>
      </c>
      <c r="BA48" s="53">
        <f t="shared" si="33"/>
        <v>0</v>
      </c>
      <c r="BB48" s="53">
        <f t="shared" si="33"/>
        <v>0</v>
      </c>
      <c r="BC48" s="53">
        <f t="shared" si="33"/>
        <v>0</v>
      </c>
      <c r="BD48" s="53">
        <f t="shared" si="33"/>
        <v>0</v>
      </c>
      <c r="BE48" s="53">
        <f t="shared" si="32"/>
        <v>0</v>
      </c>
    </row>
    <row r="49" spans="2:57" ht="15" customHeight="1" x14ac:dyDescent="0.35">
      <c r="B49" s="38">
        <v>22</v>
      </c>
      <c r="C49" s="59" t="s">
        <v>950</v>
      </c>
      <c r="D49" s="60">
        <f>Projeto!$K$84</f>
        <v>1798.33</v>
      </c>
      <c r="E49" s="478" t="s">
        <v>33</v>
      </c>
      <c r="F49" s="47" t="s">
        <v>402</v>
      </c>
      <c r="G49" s="178">
        <f t="shared" ref="G49:H49" si="34">IF(G22=0,0,G48/G22)</f>
        <v>0</v>
      </c>
      <c r="H49" s="578">
        <f t="shared" si="34"/>
        <v>0</v>
      </c>
      <c r="I49" s="578">
        <f t="shared" ref="I49:BE49" si="35">IF(I22=0,0,I48/I22)</f>
        <v>0</v>
      </c>
      <c r="J49" s="578">
        <f t="shared" si="35"/>
        <v>0</v>
      </c>
      <c r="K49" s="578">
        <f t="shared" si="35"/>
        <v>0</v>
      </c>
      <c r="L49" s="578">
        <f t="shared" si="35"/>
        <v>0</v>
      </c>
      <c r="M49" s="578">
        <f t="shared" si="35"/>
        <v>0</v>
      </c>
      <c r="N49" s="578">
        <f t="shared" si="35"/>
        <v>0</v>
      </c>
      <c r="O49" s="578">
        <f t="shared" si="35"/>
        <v>0</v>
      </c>
      <c r="P49" s="578">
        <f t="shared" si="35"/>
        <v>0</v>
      </c>
      <c r="Q49" s="578">
        <f t="shared" si="35"/>
        <v>0</v>
      </c>
      <c r="R49" s="578">
        <f t="shared" si="35"/>
        <v>0</v>
      </c>
      <c r="S49" s="578">
        <f t="shared" si="35"/>
        <v>0</v>
      </c>
      <c r="T49" s="578">
        <f t="shared" si="35"/>
        <v>0</v>
      </c>
      <c r="U49" s="578">
        <f t="shared" si="35"/>
        <v>0</v>
      </c>
      <c r="V49" s="578">
        <f t="shared" si="35"/>
        <v>0</v>
      </c>
      <c r="W49" s="578">
        <f t="shared" si="35"/>
        <v>0</v>
      </c>
      <c r="X49" s="578">
        <f t="shared" si="35"/>
        <v>0</v>
      </c>
      <c r="Y49" s="578">
        <f t="shared" si="35"/>
        <v>0</v>
      </c>
      <c r="Z49" s="578">
        <f t="shared" si="35"/>
        <v>0</v>
      </c>
      <c r="AA49" s="578">
        <f t="shared" ref="AA49:BD49" si="36">IF(AA22=0,0,AA48/AA22)</f>
        <v>0</v>
      </c>
      <c r="AB49" s="578">
        <f t="shared" si="36"/>
        <v>0</v>
      </c>
      <c r="AC49" s="578">
        <f t="shared" si="36"/>
        <v>0</v>
      </c>
      <c r="AD49" s="578">
        <f t="shared" si="36"/>
        <v>0</v>
      </c>
      <c r="AE49" s="578">
        <f t="shared" si="36"/>
        <v>0</v>
      </c>
      <c r="AF49" s="578">
        <f t="shared" si="36"/>
        <v>0</v>
      </c>
      <c r="AG49" s="578">
        <f t="shared" si="36"/>
        <v>0</v>
      </c>
      <c r="AH49" s="578">
        <f t="shared" si="36"/>
        <v>0</v>
      </c>
      <c r="AI49" s="578">
        <f t="shared" si="36"/>
        <v>0</v>
      </c>
      <c r="AJ49" s="578">
        <f t="shared" si="36"/>
        <v>0</v>
      </c>
      <c r="AK49" s="578">
        <f t="shared" si="36"/>
        <v>0</v>
      </c>
      <c r="AL49" s="578">
        <f t="shared" si="36"/>
        <v>0</v>
      </c>
      <c r="AM49" s="578">
        <f t="shared" si="36"/>
        <v>0</v>
      </c>
      <c r="AN49" s="578">
        <f t="shared" si="36"/>
        <v>0</v>
      </c>
      <c r="AO49" s="578">
        <f t="shared" si="36"/>
        <v>0</v>
      </c>
      <c r="AP49" s="578">
        <f t="shared" si="36"/>
        <v>0</v>
      </c>
      <c r="AQ49" s="578">
        <f t="shared" si="36"/>
        <v>0</v>
      </c>
      <c r="AR49" s="578">
        <f t="shared" si="36"/>
        <v>0</v>
      </c>
      <c r="AS49" s="578">
        <f t="shared" si="36"/>
        <v>0</v>
      </c>
      <c r="AT49" s="578">
        <f t="shared" si="36"/>
        <v>0</v>
      </c>
      <c r="AU49" s="578">
        <f t="shared" si="36"/>
        <v>0</v>
      </c>
      <c r="AV49" s="578">
        <f t="shared" si="36"/>
        <v>0</v>
      </c>
      <c r="AW49" s="578">
        <f t="shared" si="36"/>
        <v>0</v>
      </c>
      <c r="AX49" s="578">
        <f t="shared" si="36"/>
        <v>0</v>
      </c>
      <c r="AY49" s="578">
        <f t="shared" si="36"/>
        <v>0</v>
      </c>
      <c r="AZ49" s="578">
        <f t="shared" si="36"/>
        <v>0</v>
      </c>
      <c r="BA49" s="578">
        <f t="shared" si="36"/>
        <v>0</v>
      </c>
      <c r="BB49" s="578">
        <f t="shared" si="36"/>
        <v>0</v>
      </c>
      <c r="BC49" s="578">
        <f t="shared" si="36"/>
        <v>0</v>
      </c>
      <c r="BD49" s="578">
        <f t="shared" si="36"/>
        <v>0</v>
      </c>
      <c r="BE49" s="578">
        <f t="shared" si="35"/>
        <v>0</v>
      </c>
    </row>
    <row r="50" spans="2:57" ht="15" customHeight="1" x14ac:dyDescent="0.35">
      <c r="B50" s="38">
        <v>23</v>
      </c>
      <c r="C50" s="58" t="s">
        <v>34</v>
      </c>
      <c r="D50" s="58"/>
      <c r="E50" s="477" t="s">
        <v>0</v>
      </c>
      <c r="F50" s="47" t="s">
        <v>403</v>
      </c>
      <c r="G50" s="577">
        <f>SUM(H50:BE50)</f>
        <v>0</v>
      </c>
      <c r="H50" s="53">
        <f>H21-H43</f>
        <v>0</v>
      </c>
      <c r="I50" s="53">
        <f t="shared" ref="I50:BE50" si="37">I21-I43</f>
        <v>0</v>
      </c>
      <c r="J50" s="53">
        <f t="shared" si="37"/>
        <v>0</v>
      </c>
      <c r="K50" s="53">
        <f t="shared" si="37"/>
        <v>0</v>
      </c>
      <c r="L50" s="53">
        <f t="shared" si="37"/>
        <v>0</v>
      </c>
      <c r="M50" s="53">
        <f t="shared" si="37"/>
        <v>0</v>
      </c>
      <c r="N50" s="53">
        <f t="shared" si="37"/>
        <v>0</v>
      </c>
      <c r="O50" s="53">
        <f t="shared" si="37"/>
        <v>0</v>
      </c>
      <c r="P50" s="53">
        <f t="shared" si="37"/>
        <v>0</v>
      </c>
      <c r="Q50" s="53">
        <f t="shared" si="37"/>
        <v>0</v>
      </c>
      <c r="R50" s="53">
        <f t="shared" si="37"/>
        <v>0</v>
      </c>
      <c r="S50" s="53">
        <f t="shared" si="37"/>
        <v>0</v>
      </c>
      <c r="T50" s="53">
        <f t="shared" si="37"/>
        <v>0</v>
      </c>
      <c r="U50" s="53">
        <f t="shared" si="37"/>
        <v>0</v>
      </c>
      <c r="V50" s="53">
        <f t="shared" si="37"/>
        <v>0</v>
      </c>
      <c r="W50" s="53">
        <f t="shared" si="37"/>
        <v>0</v>
      </c>
      <c r="X50" s="53">
        <f t="shared" si="37"/>
        <v>0</v>
      </c>
      <c r="Y50" s="53">
        <f t="shared" si="37"/>
        <v>0</v>
      </c>
      <c r="Z50" s="53">
        <f t="shared" si="37"/>
        <v>0</v>
      </c>
      <c r="AA50" s="53">
        <f t="shared" ref="AA50:BD50" si="38">AA21-AA43</f>
        <v>0</v>
      </c>
      <c r="AB50" s="53">
        <f t="shared" si="38"/>
        <v>0</v>
      </c>
      <c r="AC50" s="53">
        <f t="shared" si="38"/>
        <v>0</v>
      </c>
      <c r="AD50" s="53">
        <f t="shared" si="38"/>
        <v>0</v>
      </c>
      <c r="AE50" s="53">
        <f t="shared" si="38"/>
        <v>0</v>
      </c>
      <c r="AF50" s="53">
        <f t="shared" si="38"/>
        <v>0</v>
      </c>
      <c r="AG50" s="53">
        <f t="shared" si="38"/>
        <v>0</v>
      </c>
      <c r="AH50" s="53">
        <f t="shared" si="38"/>
        <v>0</v>
      </c>
      <c r="AI50" s="53">
        <f t="shared" si="38"/>
        <v>0</v>
      </c>
      <c r="AJ50" s="53">
        <f t="shared" si="38"/>
        <v>0</v>
      </c>
      <c r="AK50" s="53">
        <f t="shared" si="38"/>
        <v>0</v>
      </c>
      <c r="AL50" s="53">
        <f t="shared" si="38"/>
        <v>0</v>
      </c>
      <c r="AM50" s="53">
        <f t="shared" si="38"/>
        <v>0</v>
      </c>
      <c r="AN50" s="53">
        <f t="shared" si="38"/>
        <v>0</v>
      </c>
      <c r="AO50" s="53">
        <f t="shared" si="38"/>
        <v>0</v>
      </c>
      <c r="AP50" s="53">
        <f t="shared" si="38"/>
        <v>0</v>
      </c>
      <c r="AQ50" s="53">
        <f t="shared" si="38"/>
        <v>0</v>
      </c>
      <c r="AR50" s="53">
        <f t="shared" si="38"/>
        <v>0</v>
      </c>
      <c r="AS50" s="53">
        <f t="shared" si="38"/>
        <v>0</v>
      </c>
      <c r="AT50" s="53">
        <f t="shared" si="38"/>
        <v>0</v>
      </c>
      <c r="AU50" s="53">
        <f t="shared" si="38"/>
        <v>0</v>
      </c>
      <c r="AV50" s="53">
        <f t="shared" si="38"/>
        <v>0</v>
      </c>
      <c r="AW50" s="53">
        <f t="shared" si="38"/>
        <v>0</v>
      </c>
      <c r="AX50" s="53">
        <f t="shared" si="38"/>
        <v>0</v>
      </c>
      <c r="AY50" s="53">
        <f t="shared" si="38"/>
        <v>0</v>
      </c>
      <c r="AZ50" s="53">
        <f t="shared" si="38"/>
        <v>0</v>
      </c>
      <c r="BA50" s="53">
        <f t="shared" si="38"/>
        <v>0</v>
      </c>
      <c r="BB50" s="53">
        <f t="shared" si="38"/>
        <v>0</v>
      </c>
      <c r="BC50" s="53">
        <f t="shared" si="38"/>
        <v>0</v>
      </c>
      <c r="BD50" s="53">
        <f t="shared" si="38"/>
        <v>0</v>
      </c>
      <c r="BE50" s="53">
        <f t="shared" si="37"/>
        <v>0</v>
      </c>
    </row>
    <row r="51" spans="2:57" ht="15" customHeight="1" x14ac:dyDescent="0.35">
      <c r="B51" s="38">
        <v>24</v>
      </c>
      <c r="C51" s="59" t="s">
        <v>949</v>
      </c>
      <c r="D51" s="60">
        <f>Projeto!$K$83</f>
        <v>540.4</v>
      </c>
      <c r="E51" s="478" t="s">
        <v>33</v>
      </c>
      <c r="F51" s="47" t="s">
        <v>404</v>
      </c>
      <c r="G51" s="178">
        <f t="shared" ref="G51:H51" si="39">IF(G21=0,0,G50/G21)</f>
        <v>0</v>
      </c>
      <c r="H51" s="578">
        <f t="shared" si="39"/>
        <v>0</v>
      </c>
      <c r="I51" s="578">
        <f t="shared" ref="I51:BE51" si="40">IF(I21=0,0,I50/I21)</f>
        <v>0</v>
      </c>
      <c r="J51" s="578">
        <f t="shared" si="40"/>
        <v>0</v>
      </c>
      <c r="K51" s="578">
        <f t="shared" si="40"/>
        <v>0</v>
      </c>
      <c r="L51" s="578">
        <f t="shared" si="40"/>
        <v>0</v>
      </c>
      <c r="M51" s="578">
        <f t="shared" si="40"/>
        <v>0</v>
      </c>
      <c r="N51" s="578">
        <f t="shared" si="40"/>
        <v>0</v>
      </c>
      <c r="O51" s="578">
        <f t="shared" si="40"/>
        <v>0</v>
      </c>
      <c r="P51" s="578">
        <f t="shared" si="40"/>
        <v>0</v>
      </c>
      <c r="Q51" s="578">
        <f t="shared" si="40"/>
        <v>0</v>
      </c>
      <c r="R51" s="578">
        <f t="shared" si="40"/>
        <v>0</v>
      </c>
      <c r="S51" s="578">
        <f t="shared" si="40"/>
        <v>0</v>
      </c>
      <c r="T51" s="578">
        <f t="shared" si="40"/>
        <v>0</v>
      </c>
      <c r="U51" s="578">
        <f t="shared" si="40"/>
        <v>0</v>
      </c>
      <c r="V51" s="578">
        <f t="shared" si="40"/>
        <v>0</v>
      </c>
      <c r="W51" s="578">
        <f t="shared" si="40"/>
        <v>0</v>
      </c>
      <c r="X51" s="578">
        <f t="shared" si="40"/>
        <v>0</v>
      </c>
      <c r="Y51" s="578">
        <f t="shared" si="40"/>
        <v>0</v>
      </c>
      <c r="Z51" s="578">
        <f t="shared" si="40"/>
        <v>0</v>
      </c>
      <c r="AA51" s="578">
        <f t="shared" ref="AA51:BD51" si="41">IF(AA21=0,0,AA50/AA21)</f>
        <v>0</v>
      </c>
      <c r="AB51" s="578">
        <f t="shared" si="41"/>
        <v>0</v>
      </c>
      <c r="AC51" s="578">
        <f t="shared" si="41"/>
        <v>0</v>
      </c>
      <c r="AD51" s="578">
        <f t="shared" si="41"/>
        <v>0</v>
      </c>
      <c r="AE51" s="578">
        <f t="shared" si="41"/>
        <v>0</v>
      </c>
      <c r="AF51" s="578">
        <f t="shared" si="41"/>
        <v>0</v>
      </c>
      <c r="AG51" s="578">
        <f t="shared" si="41"/>
        <v>0</v>
      </c>
      <c r="AH51" s="578">
        <f t="shared" si="41"/>
        <v>0</v>
      </c>
      <c r="AI51" s="578">
        <f t="shared" si="41"/>
        <v>0</v>
      </c>
      <c r="AJ51" s="578">
        <f t="shared" si="41"/>
        <v>0</v>
      </c>
      <c r="AK51" s="578">
        <f t="shared" si="41"/>
        <v>0</v>
      </c>
      <c r="AL51" s="578">
        <f t="shared" si="41"/>
        <v>0</v>
      </c>
      <c r="AM51" s="578">
        <f t="shared" si="41"/>
        <v>0</v>
      </c>
      <c r="AN51" s="578">
        <f t="shared" si="41"/>
        <v>0</v>
      </c>
      <c r="AO51" s="578">
        <f t="shared" si="41"/>
        <v>0</v>
      </c>
      <c r="AP51" s="578">
        <f t="shared" si="41"/>
        <v>0</v>
      </c>
      <c r="AQ51" s="578">
        <f t="shared" si="41"/>
        <v>0</v>
      </c>
      <c r="AR51" s="578">
        <f t="shared" si="41"/>
        <v>0</v>
      </c>
      <c r="AS51" s="578">
        <f t="shared" si="41"/>
        <v>0</v>
      </c>
      <c r="AT51" s="578">
        <f t="shared" si="41"/>
        <v>0</v>
      </c>
      <c r="AU51" s="578">
        <f t="shared" si="41"/>
        <v>0</v>
      </c>
      <c r="AV51" s="578">
        <f t="shared" si="41"/>
        <v>0</v>
      </c>
      <c r="AW51" s="578">
        <f t="shared" si="41"/>
        <v>0</v>
      </c>
      <c r="AX51" s="578">
        <f t="shared" si="41"/>
        <v>0</v>
      </c>
      <c r="AY51" s="578">
        <f t="shared" si="41"/>
        <v>0</v>
      </c>
      <c r="AZ51" s="578">
        <f t="shared" si="41"/>
        <v>0</v>
      </c>
      <c r="BA51" s="578">
        <f t="shared" si="41"/>
        <v>0</v>
      </c>
      <c r="BB51" s="578">
        <f t="shared" si="41"/>
        <v>0</v>
      </c>
      <c r="BC51" s="578">
        <f t="shared" si="41"/>
        <v>0</v>
      </c>
      <c r="BD51" s="578">
        <f t="shared" si="41"/>
        <v>0</v>
      </c>
      <c r="BE51" s="578">
        <f t="shared" si="40"/>
        <v>0</v>
      </c>
    </row>
    <row r="52" spans="2:57" ht="15" customHeight="1" x14ac:dyDescent="0.35">
      <c r="B52" s="61"/>
      <c r="C52" s="62" t="s">
        <v>428</v>
      </c>
      <c r="D52" s="62"/>
      <c r="E52" s="132" t="s">
        <v>85</v>
      </c>
      <c r="F52" s="63" t="s">
        <v>427</v>
      </c>
      <c r="G52" s="579">
        <f>SUM(H52:BE52)</f>
        <v>0</v>
      </c>
      <c r="H52" s="580">
        <f>H48*$D$49+H50*$D$51</f>
        <v>0</v>
      </c>
      <c r="I52" s="580">
        <f t="shared" ref="I52:BE52" si="42">I48*$D$49+I50*$D$51</f>
        <v>0</v>
      </c>
      <c r="J52" s="580">
        <f t="shared" si="42"/>
        <v>0</v>
      </c>
      <c r="K52" s="580">
        <f t="shared" si="42"/>
        <v>0</v>
      </c>
      <c r="L52" s="580">
        <f t="shared" si="42"/>
        <v>0</v>
      </c>
      <c r="M52" s="580">
        <f t="shared" si="42"/>
        <v>0</v>
      </c>
      <c r="N52" s="580">
        <f t="shared" si="42"/>
        <v>0</v>
      </c>
      <c r="O52" s="580">
        <f t="shared" si="42"/>
        <v>0</v>
      </c>
      <c r="P52" s="580">
        <f t="shared" si="42"/>
        <v>0</v>
      </c>
      <c r="Q52" s="580">
        <f t="shared" si="42"/>
        <v>0</v>
      </c>
      <c r="R52" s="580">
        <f t="shared" si="42"/>
        <v>0</v>
      </c>
      <c r="S52" s="580">
        <f t="shared" si="42"/>
        <v>0</v>
      </c>
      <c r="T52" s="580">
        <f t="shared" si="42"/>
        <v>0</v>
      </c>
      <c r="U52" s="580">
        <f t="shared" si="42"/>
        <v>0</v>
      </c>
      <c r="V52" s="580">
        <f t="shared" si="42"/>
        <v>0</v>
      </c>
      <c r="W52" s="580">
        <f t="shared" si="42"/>
        <v>0</v>
      </c>
      <c r="X52" s="580">
        <f t="shared" si="42"/>
        <v>0</v>
      </c>
      <c r="Y52" s="580">
        <f t="shared" si="42"/>
        <v>0</v>
      </c>
      <c r="Z52" s="580">
        <f t="shared" si="42"/>
        <v>0</v>
      </c>
      <c r="AA52" s="580">
        <f t="shared" ref="AA52:BD52" si="43">AA48*$D$49+AA50*$D$51</f>
        <v>0</v>
      </c>
      <c r="AB52" s="580">
        <f t="shared" si="43"/>
        <v>0</v>
      </c>
      <c r="AC52" s="580">
        <f t="shared" si="43"/>
        <v>0</v>
      </c>
      <c r="AD52" s="580">
        <f t="shared" si="43"/>
        <v>0</v>
      </c>
      <c r="AE52" s="580">
        <f t="shared" si="43"/>
        <v>0</v>
      </c>
      <c r="AF52" s="580">
        <f t="shared" si="43"/>
        <v>0</v>
      </c>
      <c r="AG52" s="580">
        <f t="shared" si="43"/>
        <v>0</v>
      </c>
      <c r="AH52" s="580">
        <f t="shared" si="43"/>
        <v>0</v>
      </c>
      <c r="AI52" s="580">
        <f t="shared" si="43"/>
        <v>0</v>
      </c>
      <c r="AJ52" s="580">
        <f t="shared" si="43"/>
        <v>0</v>
      </c>
      <c r="AK52" s="580">
        <f t="shared" si="43"/>
        <v>0</v>
      </c>
      <c r="AL52" s="580">
        <f t="shared" si="43"/>
        <v>0</v>
      </c>
      <c r="AM52" s="580">
        <f t="shared" si="43"/>
        <v>0</v>
      </c>
      <c r="AN52" s="580">
        <f t="shared" si="43"/>
        <v>0</v>
      </c>
      <c r="AO52" s="580">
        <f t="shared" si="43"/>
        <v>0</v>
      </c>
      <c r="AP52" s="580">
        <f t="shared" si="43"/>
        <v>0</v>
      </c>
      <c r="AQ52" s="580">
        <f t="shared" si="43"/>
        <v>0</v>
      </c>
      <c r="AR52" s="580">
        <f t="shared" si="43"/>
        <v>0</v>
      </c>
      <c r="AS52" s="580">
        <f t="shared" si="43"/>
        <v>0</v>
      </c>
      <c r="AT52" s="580">
        <f t="shared" si="43"/>
        <v>0</v>
      </c>
      <c r="AU52" s="580">
        <f t="shared" si="43"/>
        <v>0</v>
      </c>
      <c r="AV52" s="580">
        <f t="shared" si="43"/>
        <v>0</v>
      </c>
      <c r="AW52" s="580">
        <f t="shared" si="43"/>
        <v>0</v>
      </c>
      <c r="AX52" s="580">
        <f t="shared" si="43"/>
        <v>0</v>
      </c>
      <c r="AY52" s="580">
        <f t="shared" si="43"/>
        <v>0</v>
      </c>
      <c r="AZ52" s="580">
        <f t="shared" si="43"/>
        <v>0</v>
      </c>
      <c r="BA52" s="580">
        <f t="shared" si="43"/>
        <v>0</v>
      </c>
      <c r="BB52" s="580">
        <f t="shared" si="43"/>
        <v>0</v>
      </c>
      <c r="BC52" s="580">
        <f t="shared" si="43"/>
        <v>0</v>
      </c>
      <c r="BD52" s="580">
        <f t="shared" si="43"/>
        <v>0</v>
      </c>
      <c r="BE52" s="580">
        <f t="shared" si="42"/>
        <v>0</v>
      </c>
    </row>
    <row r="54" spans="2:57" ht="15" customHeight="1" x14ac:dyDescent="0.45">
      <c r="F54" s="493" t="s">
        <v>728</v>
      </c>
      <c r="G54" s="31">
        <f>RCB!$G$12</f>
        <v>0</v>
      </c>
      <c r="I54" s="3"/>
      <c r="J54" s="3"/>
      <c r="K54" s="137"/>
      <c r="AA54" s="3"/>
      <c r="AB54" s="3"/>
      <c r="AC54" s="137"/>
    </row>
    <row r="55" spans="2:57" ht="15" customHeight="1" x14ac:dyDescent="0.45">
      <c r="F55" s="493" t="s">
        <v>800</v>
      </c>
      <c r="G55" s="31">
        <f>RCB!$H$7</f>
        <v>0</v>
      </c>
      <c r="I55" s="3"/>
      <c r="J55" s="3"/>
      <c r="K55" s="137"/>
      <c r="AA55" s="3"/>
      <c r="AB55" s="3"/>
      <c r="AC55" s="137"/>
    </row>
    <row r="57" spans="2:57" ht="15" customHeight="1" x14ac:dyDescent="0.35">
      <c r="H57" s="64"/>
      <c r="I57" s="64"/>
      <c r="AA57" s="64"/>
    </row>
  </sheetData>
  <conditionalFormatting sqref="G48:G52 G4:G22 G26:G35 G39:G44">
    <cfRule type="expression" dxfId="53" priority="31">
      <formula>G4="ERRO"</formula>
    </cfRule>
  </conditionalFormatting>
  <conditionalFormatting sqref="H30:BE30 H40:BE40 H8:BE8 H18:BE18">
    <cfRule type="expression" dxfId="52" priority="30">
      <formula>OR(H8&gt;1,H8&lt;0)</formula>
    </cfRule>
  </conditionalFormatting>
  <conditionalFormatting sqref="H32:BE33 H10:BE11">
    <cfRule type="expression" dxfId="51" priority="29">
      <formula>H10&lt;0</formula>
    </cfRule>
  </conditionalFormatting>
  <conditionalFormatting sqref="H34:BE34 H12:BE12">
    <cfRule type="expression" dxfId="50" priority="28">
      <formula>OR(H12&gt;365,H12&lt;0)</formula>
    </cfRule>
  </conditionalFormatting>
  <conditionalFormatting sqref="H35:BE35 H13:BE13">
    <cfRule type="expression" dxfId="49" priority="27">
      <formula>OR(H13&gt;8760,H13&lt;0)</formula>
    </cfRule>
  </conditionalFormatting>
  <conditionalFormatting sqref="H37:BE37 H15:BE15">
    <cfRule type="expression" dxfId="48" priority="25">
      <formula>OR(H15&gt;22,H15&lt;0)</formula>
    </cfRule>
  </conditionalFormatting>
  <conditionalFormatting sqref="H38:BE38 H16:BE16">
    <cfRule type="expression" dxfId="47" priority="24">
      <formula>OR(H16&gt;12,H16&lt;0)</formula>
    </cfRule>
  </conditionalFormatting>
  <conditionalFormatting sqref="G14:G16">
    <cfRule type="expression" dxfId="46" priority="19">
      <formula>AND(G14&lt;&gt;"",G14&lt;&gt;"ERRO")</formula>
    </cfRule>
  </conditionalFormatting>
  <conditionalFormatting sqref="H14:BE14">
    <cfRule type="expression" dxfId="45" priority="4">
      <formula>H14&lt;0</formula>
    </cfRule>
  </conditionalFormatting>
  <conditionalFormatting sqref="G36:G38">
    <cfRule type="expression" dxfId="44" priority="3">
      <formula>G36="ERRO"</formula>
    </cfRule>
  </conditionalFormatting>
  <conditionalFormatting sqref="G36:G38">
    <cfRule type="expression" dxfId="43" priority="2">
      <formula>AND(G36&lt;&gt;"",G36&lt;&gt;"ERRO")</formula>
    </cfRule>
  </conditionalFormatting>
  <conditionalFormatting sqref="H36:BE36">
    <cfRule type="expression" dxfId="42" priority="1">
      <formula>H36&lt;0</formula>
    </cfRule>
  </conditionalFormatting>
  <pageMargins left="0.59055118110236227" right="0.59055118110236227" top="1.1023622047244095" bottom="0.47244094488188981" header="0.19685039370078741" footer="0.19685039370078741"/>
  <pageSetup paperSize="9" scale="61" fitToWidth="0" orientation="landscape" r:id="rId1"/>
  <headerFooter scaleWithDoc="0" alignWithMargins="0">
    <oddFooter>&amp;L&amp;F / &amp;A&amp;R&amp;P</oddFooter>
  </headerFooter>
  <ignoredErrors>
    <ignoredError sqref="BE1:XFD2 A11:F12 BF9:XFD9 BE56:XFD56 H53:H55 BE53:XFD55 A56:F56 A54:D55 BE57:XFD1048576 BF14:XFD16 BF7:XFD7 BF13:XFD13 BE23:XFD24 A4:G4 BF4:XFD6 BF8:XFD8 BF10:XFD12 A8 C8:F8 A9 C9:F9 A10 C10:F10 A15:F17 A13 C13:F13 A14 C14:F14 A20:F20 A18 C18:F18 A19 C19:F19 A23:F29 A21 C21:F21 A22 C22:F22 A42:F42 A41 C41:F41 A45:F48 A43 C43:F43 A44 C44:F44 A33:F34 A30 C30:F30 A31 C31:F31 A32 C32:F32 A37:F39 A35 C35:F35 A36 C36:F36 A40 C40:F40 A6:G6 A5:F5 A52:F53 A51:B51 D51:F51 A50:F50 A49:B49 D49:F49 H23:Z24 H13 A7:H7 A57:Z1048576 L53:Z55 H56:Z56 H9 A1:Z2 BF3:XFD3 A3:I3 H26:Z31 BE26:XFD31 BF25:XFD25 H48:Z52 BE48:XFD52 BF47:XFD47 H35:Z35 H39:Z46 BE39:XFD46 BF36:XFD38 BE35:XFD35 BF32:XFD34 BF17:XFD22 H17:H22" unlockedFormula="1"/>
    <ignoredError sqref="G9:G12 G28:G29 G31:G34 G17 G19:G26 G39 G41:G56" formula="1" unlockedFormula="1"/>
    <ignoredError sqref="G8 G18 G30 G4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0" id="{380D7264-40FE-471E-9999-99FD31C6E793}">
            <xm:f>AND(G54&lt;=Projeto!$K$55,G54&gt;0)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51" id="{852322A8-7A8A-48A0-BC50-08CC8CBE1131}">
            <xm:f>OR(G54&gt;Projeto!$K$55,G54&lt;0)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G54:G55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Apoio!$CQ$4:$CQ$100</xm:f>
          </x14:formula1>
          <xm:sqref>H10:BE10 H32:BE32</xm:sqref>
        </x14:dataValidation>
        <x14:dataValidation type="list" allowBlank="1" showInputMessage="1" showErrorMessage="1">
          <x14:formula1>
            <xm:f>Apoio!$CQ$4:$CQ$16</xm:f>
          </x14:formula1>
          <xm:sqref>H14:BE14</xm:sqref>
        </x14:dataValidation>
        <x14:dataValidation type="list" allowBlank="1" showInputMessage="1" showErrorMessage="1">
          <x14:formula1>
            <xm:f>Apoio!$CS$4:$CS$26</xm:f>
          </x14:formula1>
          <xm:sqref>H15:BE15</xm:sqref>
        </x14:dataValidation>
        <x14:dataValidation type="list" allowBlank="1" showInputMessage="1" showErrorMessage="1">
          <x14:formula1>
            <xm:f>Apoio!$CS$4:$CS$16</xm:f>
          </x14:formula1>
          <xm:sqref>H16:BE16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9">
    <tabColor theme="2" tint="-0.499984740745262"/>
    <pageSetUpPr fitToPage="1"/>
  </sheetPr>
  <dimension ref="B2:O119"/>
  <sheetViews>
    <sheetView zoomScaleNormal="100" workbookViewId="0">
      <selection activeCell="D6" sqref="D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955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313" t="s">
        <v>408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4.5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4.5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4.5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4.5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4.5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4.5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4.5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4.5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4.5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4.5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4.5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4.5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4.5" x14ac:dyDescent="0.35">
      <c r="B25" s="422">
        <v>20</v>
      </c>
      <c r="C25" s="616"/>
      <c r="D25" s="615"/>
      <c r="E25" s="614"/>
      <c r="F25" s="612">
        <f t="shared" ref="F25:F36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4.5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4.5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4.5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4.5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4.5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4.5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4.5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4.5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4.5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4.5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4.5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ref="F37:F54" si="2">IF(ISERR(SMALL(G37:L37,1)),0,SMALL(G37:L37,1))</f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2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2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2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2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2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si="2"/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ref="F70:F72" si="4">IF(ISERR(SMALL(G70:L70,1)),0,SMALL(G70:L70,1))</f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4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si="4"/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ref="F73:F74" si="5">IF(ISERR(SMALL(G73:L73,1)),0,SMALL(G73:L73,1))</f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5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6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6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6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si="6"/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ref="F91:F95" si="7">IF(ISERR(SMALL(G91:L91,1)),0,SMALL(G91:L91,1))</f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7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4" si="8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8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7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6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9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9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9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9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9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39" priority="15">
      <formula>AND(G6=$F6,$F6&gt;0)</formula>
    </cfRule>
  </conditionalFormatting>
  <conditionalFormatting sqref="C6:C55 C66:C75 C87:D96 C107:D111">
    <cfRule type="expression" dxfId="38" priority="14">
      <formula>AND(COUNT($G6:$L6)&lt;&gt;0,COUNT($G6:$L6)&lt;3)</formula>
    </cfRule>
  </conditionalFormatting>
  <conditionalFormatting sqref="F6:L55 F66:L75 F87:L96 F107:L111">
    <cfRule type="cellIs" dxfId="37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" sqref="G58:L58 G114:L114 G99:L99 G78:L78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tabColor theme="2" tint="-0.499984740745262"/>
    <pageSetUpPr fitToPage="1"/>
  </sheetPr>
  <dimension ref="B2:R103"/>
  <sheetViews>
    <sheetView zoomScaleNormal="100" workbookViewId="0">
      <selection activeCell="E6" sqref="E6"/>
    </sheetView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955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OUTROS USOS FINAIS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IF(OutrosOrç!C6="","",OutrosOrç!C6)</f>
        <v/>
      </c>
      <c r="D6" s="252" t="str">
        <f>IF(OutrosOrç!D6="","",OutrosOrç!D6)</f>
        <v/>
      </c>
      <c r="E6" s="253" t="str">
        <f>IF(OutrosOrç!E6="","",OutrosOrç!E6)</f>
        <v/>
      </c>
      <c r="F6" s="254">
        <f>IF(OutrosOrç!F6="","",OutrosOrç!F6)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55" si="0">B6</f>
        <v>1</v>
      </c>
      <c r="M6" s="462" t="str">
        <f t="shared" ref="M6:M55" si="1">IF(OR(C6=0,C6=""),"",C6)</f>
        <v/>
      </c>
      <c r="N6" s="249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IF(OutrosOrç!C7="","",OutrosOrç!C7)</f>
        <v/>
      </c>
      <c r="D7" s="252" t="str">
        <f>IF(OutrosOrç!D7="","",OutrosOrç!D7)</f>
        <v/>
      </c>
      <c r="E7" s="253" t="str">
        <f>IF(OutrosOrç!E7="","",OutrosOrç!E7)</f>
        <v/>
      </c>
      <c r="F7" s="254">
        <f>IF(OutrosOrç!F7="","",OutrosOrç!F7)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49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IF(OutrosOrç!C8="","",OutrosOrç!C8)</f>
        <v/>
      </c>
      <c r="D8" s="252" t="str">
        <f>IF(OutrosOrç!D8="","",OutrosOrç!D8)</f>
        <v/>
      </c>
      <c r="E8" s="253" t="str">
        <f>IF(OutrosOrç!E8="","",OutrosOrç!E8)</f>
        <v/>
      </c>
      <c r="F8" s="254">
        <f>IF(OutrosOrç!F8="","",OutrosOrç!F8)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49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4">
        <v>4</v>
      </c>
      <c r="C9" s="250" t="str">
        <f>IF(OutrosOrç!C9="","",OutrosOrç!C9)</f>
        <v/>
      </c>
      <c r="D9" s="252" t="str">
        <f>IF(OutrosOrç!D9="","",OutrosOrç!D9)</f>
        <v/>
      </c>
      <c r="E9" s="253" t="str">
        <f>IF(OutrosOrç!E9="","",OutrosOrç!E9)</f>
        <v/>
      </c>
      <c r="F9" s="254">
        <f>IF(OutrosOrç!F9="","",OutrosOrç!F9)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49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IF(OutrosOrç!C10="","",OutrosOrç!C10)</f>
        <v/>
      </c>
      <c r="D10" s="252" t="str">
        <f>IF(OutrosOrç!D10="","",OutrosOrç!D10)</f>
        <v/>
      </c>
      <c r="E10" s="253" t="str">
        <f>IF(OutrosOrç!E10="","",OutrosOrç!E10)</f>
        <v/>
      </c>
      <c r="F10" s="254">
        <f>IF(OutrosOrç!F10="","",OutrosOrç!F10)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49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4">
        <v>6</v>
      </c>
      <c r="C11" s="250" t="str">
        <f>IF(OutrosOrç!C11="","",OutrosOrç!C11)</f>
        <v/>
      </c>
      <c r="D11" s="252" t="str">
        <f>IF(OutrosOrç!D11="","",OutrosOrç!D11)</f>
        <v/>
      </c>
      <c r="E11" s="253" t="str">
        <f>IF(OutrosOrç!E11="","",OutrosOrç!E11)</f>
        <v/>
      </c>
      <c r="F11" s="254">
        <f>IF(OutrosOrç!F11="","",OutrosOrç!F11)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49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IF(OutrosOrç!C12="","",OutrosOrç!C12)</f>
        <v/>
      </c>
      <c r="D12" s="252" t="str">
        <f>IF(OutrosOrç!D12="","",OutrosOrç!D12)</f>
        <v/>
      </c>
      <c r="E12" s="253" t="str">
        <f>IF(OutrosOrç!E12="","",OutrosOrç!E12)</f>
        <v/>
      </c>
      <c r="F12" s="254">
        <f>IF(OutrosOrç!F12="","",OutrosOrç!F12)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49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IF(OutrosOrç!C13="","",OutrosOrç!C13)</f>
        <v/>
      </c>
      <c r="D13" s="252" t="str">
        <f>IF(OutrosOrç!D13="","",OutrosOrç!D13)</f>
        <v/>
      </c>
      <c r="E13" s="253" t="str">
        <f>IF(OutrosOrç!E13="","",OutrosOrç!E13)</f>
        <v/>
      </c>
      <c r="F13" s="254">
        <f>IF(OutrosOrç!F13="","",OutrosOrç!F13)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49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IF(OutrosOrç!C14="","",OutrosOrç!C14)</f>
        <v/>
      </c>
      <c r="D14" s="252" t="str">
        <f>IF(OutrosOrç!D14="","",OutrosOrç!D14)</f>
        <v/>
      </c>
      <c r="E14" s="253" t="str">
        <f>IF(OutrosOrç!E14="","",OutrosOrç!E14)</f>
        <v/>
      </c>
      <c r="F14" s="254">
        <f>IF(OutrosOrç!F14="","",OutrosOrç!F14)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49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4">
        <v>10</v>
      </c>
      <c r="C15" s="250" t="str">
        <f>IF(OutrosOrç!C15="","",OutrosOrç!C15)</f>
        <v/>
      </c>
      <c r="D15" s="252" t="str">
        <f>IF(OutrosOrç!D15="","",OutrosOrç!D15)</f>
        <v/>
      </c>
      <c r="E15" s="253" t="str">
        <f>IF(OutrosOrç!E15="","",OutrosOrç!E15)</f>
        <v/>
      </c>
      <c r="F15" s="254">
        <f>IF(OutrosOrç!F15="","",OutrosOrç!F15)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49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IF(OutrosOrç!C16="","",OutrosOrç!C16)</f>
        <v/>
      </c>
      <c r="D16" s="252" t="str">
        <f>IF(OutrosOrç!D16="","",OutrosOrç!D16)</f>
        <v/>
      </c>
      <c r="E16" s="253" t="str">
        <f>IF(OutrosOrç!E16="","",OutrosOrç!E16)</f>
        <v/>
      </c>
      <c r="F16" s="254">
        <f>IF(OutrosOrç!F16="","",OutrosOrç!F16)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49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4">
        <v>12</v>
      </c>
      <c r="C17" s="250" t="str">
        <f>IF(OutrosOrç!C17="","",OutrosOrç!C17)</f>
        <v/>
      </c>
      <c r="D17" s="252" t="str">
        <f>IF(OutrosOrç!D17="","",OutrosOrç!D17)</f>
        <v/>
      </c>
      <c r="E17" s="253" t="str">
        <f>IF(OutrosOrç!E17="","",OutrosOrç!E17)</f>
        <v/>
      </c>
      <c r="F17" s="254">
        <f>IF(OutrosOrç!F17="","",OutrosOrç!F17)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49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IF(OutrosOrç!C18="","",OutrosOrç!C18)</f>
        <v/>
      </c>
      <c r="D18" s="252" t="str">
        <f>IF(OutrosOrç!D18="","",OutrosOrç!D18)</f>
        <v/>
      </c>
      <c r="E18" s="253" t="str">
        <f>IF(OutrosOrç!E18="","",OutrosOrç!E18)</f>
        <v/>
      </c>
      <c r="F18" s="254">
        <f>IF(OutrosOrç!F18="","",OutrosOrç!F18)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49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IF(OutrosOrç!C19="","",OutrosOrç!C19)</f>
        <v/>
      </c>
      <c r="D19" s="252" t="str">
        <f>IF(OutrosOrç!D19="","",OutrosOrç!D19)</f>
        <v/>
      </c>
      <c r="E19" s="253" t="str">
        <f>IF(OutrosOrç!E19="","",OutrosOrç!E19)</f>
        <v/>
      </c>
      <c r="F19" s="254">
        <f>IF(OutrosOrç!F19="","",OutrosOrç!F19)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49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IF(OutrosOrç!C20="","",OutrosOrç!C20)</f>
        <v/>
      </c>
      <c r="D20" s="252" t="str">
        <f>IF(OutrosOrç!D20="","",OutrosOrç!D20)</f>
        <v/>
      </c>
      <c r="E20" s="253" t="str">
        <f>IF(OutrosOrç!E20="","",OutrosOrç!E20)</f>
        <v/>
      </c>
      <c r="F20" s="254">
        <f>IF(OutrosOrç!F20="","",OutrosOrç!F20)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49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4">
        <v>16</v>
      </c>
      <c r="C21" s="250" t="str">
        <f>IF(OutrosOrç!C21="","",OutrosOrç!C21)</f>
        <v/>
      </c>
      <c r="D21" s="252" t="str">
        <f>IF(OutrosOrç!D21="","",OutrosOrç!D21)</f>
        <v/>
      </c>
      <c r="E21" s="253" t="str">
        <f>IF(OutrosOrç!E21="","",OutrosOrç!E21)</f>
        <v/>
      </c>
      <c r="F21" s="254">
        <f>IF(OutrosOrç!F21="","",OutrosOrç!F21)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49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1">
        <v>17</v>
      </c>
      <c r="C22" s="250" t="str">
        <f>IF(OutrosOrç!C22="","",OutrosOrç!C22)</f>
        <v/>
      </c>
      <c r="D22" s="252" t="str">
        <f>IF(OutrosOrç!D22="","",OutrosOrç!D22)</f>
        <v/>
      </c>
      <c r="E22" s="253" t="str">
        <f>IF(OutrosOrç!E22="","",OutrosOrç!E22)</f>
        <v/>
      </c>
      <c r="F22" s="254">
        <f>IF(OutrosOrç!F22="","",OutrosOrç!F22)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49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4">
        <v>18</v>
      </c>
      <c r="C23" s="250" t="str">
        <f>IF(OutrosOrç!C23="","",OutrosOrç!C23)</f>
        <v/>
      </c>
      <c r="D23" s="252" t="str">
        <f>IF(OutrosOrç!D23="","",OutrosOrç!D23)</f>
        <v/>
      </c>
      <c r="E23" s="253" t="str">
        <f>IF(OutrosOrç!E23="","",OutrosOrç!E23)</f>
        <v/>
      </c>
      <c r="F23" s="254">
        <f>IF(OutrosOrç!F23="","",OutrosOrç!F23)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49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IF(OutrosOrç!C24="","",OutrosOrç!C24)</f>
        <v/>
      </c>
      <c r="D24" s="252" t="str">
        <f>IF(OutrosOrç!D24="","",OutrosOrç!D24)</f>
        <v/>
      </c>
      <c r="E24" s="253" t="str">
        <f>IF(OutrosOrç!E24="","",OutrosOrç!E24)</f>
        <v/>
      </c>
      <c r="F24" s="254">
        <f>IF(OutrosOrç!F24="","",OutrosOrç!F24)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49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IF(OutrosOrç!C25="","",OutrosOrç!C25)</f>
        <v/>
      </c>
      <c r="D25" s="252" t="str">
        <f>IF(OutrosOrç!D25="","",OutrosOrç!D25)</f>
        <v/>
      </c>
      <c r="E25" s="253" t="str">
        <f>IF(OutrosOrç!E25="","",OutrosOrç!E25)</f>
        <v/>
      </c>
      <c r="F25" s="254">
        <f>IF(OutrosOrç!F25="","",OutrosOrç!F25)</f>
        <v>0</v>
      </c>
      <c r="G25" s="19">
        <f t="shared" ref="G25:G36" si="5">J25-H25-I25</f>
        <v>0</v>
      </c>
      <c r="H25" s="18"/>
      <c r="I25" s="18"/>
      <c r="J25" s="19">
        <f t="shared" ref="J25:J36" si="6">IF(ISERR(E25*F25),0,E25*F25)</f>
        <v>0</v>
      </c>
      <c r="L25" s="21">
        <f t="shared" ref="L25:L36" si="7">B25</f>
        <v>20</v>
      </c>
      <c r="M25" s="462" t="str">
        <f t="shared" ref="M25:M36" si="8">IF(OR(C25=0,C25=""),"",C25)</f>
        <v/>
      </c>
      <c r="N25" s="249" t="str">
        <f t="shared" ref="N25:N36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IF(OutrosOrç!C26="","",OutrosOrç!C26)</f>
        <v/>
      </c>
      <c r="D26" s="252" t="str">
        <f>IF(OutrosOrç!D26="","",OutrosOrç!D26)</f>
        <v/>
      </c>
      <c r="E26" s="253" t="str">
        <f>IF(OutrosOrç!E26="","",OutrosOrç!E26)</f>
        <v/>
      </c>
      <c r="F26" s="254">
        <f>IF(OutrosOrç!F26="","",OutrosOrç!F26)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49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4">
        <v>22</v>
      </c>
      <c r="C27" s="250" t="str">
        <f>IF(OutrosOrç!C27="","",OutrosOrç!C27)</f>
        <v/>
      </c>
      <c r="D27" s="252" t="str">
        <f>IF(OutrosOrç!D27="","",OutrosOrç!D27)</f>
        <v/>
      </c>
      <c r="E27" s="253" t="str">
        <f>IF(OutrosOrç!E27="","",OutrosOrç!E27)</f>
        <v/>
      </c>
      <c r="F27" s="254">
        <f>IF(OutrosOrç!F27="","",OutrosOrç!F27)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49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IF(OutrosOrç!C28="","",OutrosOrç!C28)</f>
        <v/>
      </c>
      <c r="D28" s="252" t="str">
        <f>IF(OutrosOrç!D28="","",OutrosOrç!D28)</f>
        <v/>
      </c>
      <c r="E28" s="253" t="str">
        <f>IF(OutrosOrç!E28="","",OutrosOrç!E28)</f>
        <v/>
      </c>
      <c r="F28" s="254">
        <f>IF(OutrosOrç!F28="","",OutrosOrç!F28)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49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4">
        <v>24</v>
      </c>
      <c r="C29" s="250" t="str">
        <f>IF(OutrosOrç!C29="","",OutrosOrç!C29)</f>
        <v/>
      </c>
      <c r="D29" s="252" t="str">
        <f>IF(OutrosOrç!D29="","",OutrosOrç!D29)</f>
        <v/>
      </c>
      <c r="E29" s="253" t="str">
        <f>IF(OutrosOrç!E29="","",OutrosOrç!E29)</f>
        <v/>
      </c>
      <c r="F29" s="254">
        <f>IF(OutrosOrç!F29="","",OutrosOrç!F29)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49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IF(OutrosOrç!C30="","",OutrosOrç!C30)</f>
        <v/>
      </c>
      <c r="D30" s="252" t="str">
        <f>IF(OutrosOrç!D30="","",OutrosOrç!D30)</f>
        <v/>
      </c>
      <c r="E30" s="253" t="str">
        <f>IF(OutrosOrç!E30="","",OutrosOrç!E30)</f>
        <v/>
      </c>
      <c r="F30" s="254">
        <f>IF(OutrosOrç!F30="","",OutrosOrç!F30)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49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IF(OutrosOrç!C31="","",OutrosOrç!C31)</f>
        <v/>
      </c>
      <c r="D31" s="252" t="str">
        <f>IF(OutrosOrç!D31="","",OutrosOrç!D31)</f>
        <v/>
      </c>
      <c r="E31" s="253" t="str">
        <f>IF(OutrosOrç!E31="","",OutrosOrç!E31)</f>
        <v/>
      </c>
      <c r="F31" s="254">
        <f>IF(OutrosOrç!F31="","",OutrosOrç!F31)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49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IF(OutrosOrç!C32="","",OutrosOrç!C32)</f>
        <v/>
      </c>
      <c r="D32" s="252" t="str">
        <f>IF(OutrosOrç!D32="","",OutrosOrç!D32)</f>
        <v/>
      </c>
      <c r="E32" s="253" t="str">
        <f>IF(OutrosOrç!E32="","",OutrosOrç!E32)</f>
        <v/>
      </c>
      <c r="F32" s="254">
        <f>IF(OutrosOrç!F32="","",OutrosOrç!F32)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49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4">
        <v>28</v>
      </c>
      <c r="C33" s="250" t="str">
        <f>IF(OutrosOrç!C33="","",OutrosOrç!C33)</f>
        <v/>
      </c>
      <c r="D33" s="252" t="str">
        <f>IF(OutrosOrç!D33="","",OutrosOrç!D33)</f>
        <v/>
      </c>
      <c r="E33" s="253" t="str">
        <f>IF(OutrosOrç!E33="","",OutrosOrç!E33)</f>
        <v/>
      </c>
      <c r="F33" s="254">
        <f>IF(OutrosOrç!F33="","",OutrosOrç!F33)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49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1">
        <v>29</v>
      </c>
      <c r="C34" s="250" t="str">
        <f>IF(OutrosOrç!C34="","",OutrosOrç!C34)</f>
        <v/>
      </c>
      <c r="D34" s="252" t="str">
        <f>IF(OutrosOrç!D34="","",OutrosOrç!D34)</f>
        <v/>
      </c>
      <c r="E34" s="253" t="str">
        <f>IF(OutrosOrç!E34="","",OutrosOrç!E34)</f>
        <v/>
      </c>
      <c r="F34" s="254">
        <f>IF(OutrosOrç!F34="","",OutrosOrç!F34)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49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4">
        <v>30</v>
      </c>
      <c r="C35" s="250" t="str">
        <f>IF(OutrosOrç!C35="","",OutrosOrç!C35)</f>
        <v/>
      </c>
      <c r="D35" s="252" t="str">
        <f>IF(OutrosOrç!D35="","",OutrosOrç!D35)</f>
        <v/>
      </c>
      <c r="E35" s="253" t="str">
        <f>IF(OutrosOrç!E35="","",OutrosOrç!E35)</f>
        <v/>
      </c>
      <c r="F35" s="254">
        <f>IF(OutrosOrç!F35="","",OutrosOrç!F35)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49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IF(OutrosOrç!C36="","",OutrosOrç!C36)</f>
        <v/>
      </c>
      <c r="D36" s="252" t="str">
        <f>IF(OutrosOrç!D36="","",OutrosOrç!D36)</f>
        <v/>
      </c>
      <c r="E36" s="253" t="str">
        <f>IF(OutrosOrç!E36="","",OutrosOrç!E36)</f>
        <v/>
      </c>
      <c r="F36" s="254">
        <f>IF(OutrosOrç!F36="","",OutrosOrç!F36)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49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IF(OutrosOrç!C37="","",OutrosOrç!C37)</f>
        <v/>
      </c>
      <c r="D37" s="252" t="str">
        <f>IF(OutrosOrç!D37="","",OutrosOrç!D37)</f>
        <v/>
      </c>
      <c r="E37" s="253" t="str">
        <f>IF(OutrosOrç!E37="","",OutrosOrç!E37)</f>
        <v/>
      </c>
      <c r="F37" s="254">
        <f>IF(OutrosOrç!F37="","",OutrosOrç!F37)</f>
        <v>0</v>
      </c>
      <c r="G37" s="19">
        <f t="shared" ref="G37:G54" si="10">J37-H37-I37</f>
        <v>0</v>
      </c>
      <c r="H37" s="18"/>
      <c r="I37" s="18"/>
      <c r="J37" s="19">
        <f t="shared" ref="J37:J54" si="11">IF(ISERR(E37*F37),0,E37*F37)</f>
        <v>0</v>
      </c>
      <c r="L37" s="21">
        <f t="shared" ref="L37:L54" si="12">B37</f>
        <v>32</v>
      </c>
      <c r="M37" s="462" t="str">
        <f t="shared" ref="M37:M54" si="13">IF(OR(C37=0,C37=""),"",C37)</f>
        <v/>
      </c>
      <c r="N37" s="249" t="str">
        <f t="shared" ref="N37:N54" si="14">IF(J37=0,"",D37)</f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IF(OutrosOrç!C38="","",OutrosOrç!C38)</f>
        <v/>
      </c>
      <c r="D38" s="252" t="str">
        <f>IF(OutrosOrç!D38="","",OutrosOrç!D38)</f>
        <v/>
      </c>
      <c r="E38" s="253" t="str">
        <f>IF(OutrosOrç!E38="","",OutrosOrç!E38)</f>
        <v/>
      </c>
      <c r="F38" s="254">
        <f>IF(OutrosOrç!F38="","",OutrosOrç!F38)</f>
        <v>0</v>
      </c>
      <c r="G38" s="19">
        <f t="shared" si="10"/>
        <v>0</v>
      </c>
      <c r="H38" s="18"/>
      <c r="I38" s="18"/>
      <c r="J38" s="19">
        <f t="shared" si="11"/>
        <v>0</v>
      </c>
      <c r="L38" s="21">
        <f t="shared" si="12"/>
        <v>33</v>
      </c>
      <c r="M38" s="462" t="str">
        <f t="shared" si="13"/>
        <v/>
      </c>
      <c r="N38" s="249" t="str">
        <f t="shared" si="14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4">
        <v>34</v>
      </c>
      <c r="C39" s="250" t="str">
        <f>IF(OutrosOrç!C39="","",OutrosOrç!C39)</f>
        <v/>
      </c>
      <c r="D39" s="252" t="str">
        <f>IF(OutrosOrç!D39="","",OutrosOrç!D39)</f>
        <v/>
      </c>
      <c r="E39" s="253" t="str">
        <f>IF(OutrosOrç!E39="","",OutrosOrç!E39)</f>
        <v/>
      </c>
      <c r="F39" s="254">
        <f>IF(OutrosOrç!F39="","",OutrosOrç!F39)</f>
        <v>0</v>
      </c>
      <c r="G39" s="19">
        <f t="shared" si="10"/>
        <v>0</v>
      </c>
      <c r="H39" s="18"/>
      <c r="I39" s="18"/>
      <c r="J39" s="19">
        <f t="shared" si="11"/>
        <v>0</v>
      </c>
      <c r="L39" s="21">
        <f t="shared" si="12"/>
        <v>34</v>
      </c>
      <c r="M39" s="462" t="str">
        <f t="shared" si="13"/>
        <v/>
      </c>
      <c r="N39" s="249" t="str">
        <f t="shared" si="14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IF(OutrosOrç!C40="","",OutrosOrç!C40)</f>
        <v/>
      </c>
      <c r="D40" s="252" t="str">
        <f>IF(OutrosOrç!D40="","",OutrosOrç!D40)</f>
        <v/>
      </c>
      <c r="E40" s="253" t="str">
        <f>IF(OutrosOrç!E40="","",OutrosOrç!E40)</f>
        <v/>
      </c>
      <c r="F40" s="254">
        <f>IF(OutrosOrç!F40="","",OutrosOrç!F40)</f>
        <v>0</v>
      </c>
      <c r="G40" s="19">
        <f t="shared" si="10"/>
        <v>0</v>
      </c>
      <c r="H40" s="18"/>
      <c r="I40" s="18"/>
      <c r="J40" s="19">
        <f t="shared" si="11"/>
        <v>0</v>
      </c>
      <c r="L40" s="21">
        <f t="shared" si="12"/>
        <v>35</v>
      </c>
      <c r="M40" s="462" t="str">
        <f t="shared" si="13"/>
        <v/>
      </c>
      <c r="N40" s="249" t="str">
        <f t="shared" si="14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4">
        <v>36</v>
      </c>
      <c r="C41" s="250" t="str">
        <f>IF(OutrosOrç!C41="","",OutrosOrç!C41)</f>
        <v/>
      </c>
      <c r="D41" s="252" t="str">
        <f>IF(OutrosOrç!D41="","",OutrosOrç!D41)</f>
        <v/>
      </c>
      <c r="E41" s="253" t="str">
        <f>IF(OutrosOrç!E41="","",OutrosOrç!E41)</f>
        <v/>
      </c>
      <c r="F41" s="254">
        <f>IF(OutrosOrç!F41="","",OutrosOrç!F41)</f>
        <v>0</v>
      </c>
      <c r="G41" s="19">
        <f t="shared" si="10"/>
        <v>0</v>
      </c>
      <c r="H41" s="18"/>
      <c r="I41" s="18"/>
      <c r="J41" s="19">
        <f t="shared" si="11"/>
        <v>0</v>
      </c>
      <c r="L41" s="21">
        <f t="shared" si="12"/>
        <v>36</v>
      </c>
      <c r="M41" s="462" t="str">
        <f t="shared" si="13"/>
        <v/>
      </c>
      <c r="N41" s="249" t="str">
        <f t="shared" si="14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IF(OutrosOrç!C42="","",OutrosOrç!C42)</f>
        <v/>
      </c>
      <c r="D42" s="252" t="str">
        <f>IF(OutrosOrç!D42="","",OutrosOrç!D42)</f>
        <v/>
      </c>
      <c r="E42" s="253" t="str">
        <f>IF(OutrosOrç!E42="","",OutrosOrç!E42)</f>
        <v/>
      </c>
      <c r="F42" s="254">
        <f>IF(OutrosOrç!F42="","",OutrosOrç!F42)</f>
        <v>0</v>
      </c>
      <c r="G42" s="19">
        <f t="shared" si="10"/>
        <v>0</v>
      </c>
      <c r="H42" s="18"/>
      <c r="I42" s="18"/>
      <c r="J42" s="19">
        <f t="shared" si="11"/>
        <v>0</v>
      </c>
      <c r="L42" s="21">
        <f t="shared" si="12"/>
        <v>37</v>
      </c>
      <c r="M42" s="462" t="str">
        <f t="shared" si="13"/>
        <v/>
      </c>
      <c r="N42" s="249" t="str">
        <f t="shared" si="14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IF(OutrosOrç!C43="","",OutrosOrç!C43)</f>
        <v/>
      </c>
      <c r="D43" s="252" t="str">
        <f>IF(OutrosOrç!D43="","",OutrosOrç!D43)</f>
        <v/>
      </c>
      <c r="E43" s="253" t="str">
        <f>IF(OutrosOrç!E43="","",OutrosOrç!E43)</f>
        <v/>
      </c>
      <c r="F43" s="254">
        <f>IF(OutrosOrç!F43="","",OutrosOrç!F43)</f>
        <v>0</v>
      </c>
      <c r="G43" s="19">
        <f t="shared" si="10"/>
        <v>0</v>
      </c>
      <c r="H43" s="18"/>
      <c r="I43" s="18"/>
      <c r="J43" s="19">
        <f t="shared" si="11"/>
        <v>0</v>
      </c>
      <c r="L43" s="21">
        <f t="shared" si="12"/>
        <v>38</v>
      </c>
      <c r="M43" s="462" t="str">
        <f t="shared" si="13"/>
        <v/>
      </c>
      <c r="N43" s="249" t="str">
        <f t="shared" si="14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IF(OutrosOrç!C44="","",OutrosOrç!C44)</f>
        <v/>
      </c>
      <c r="D44" s="252" t="str">
        <f>IF(OutrosOrç!D44="","",OutrosOrç!D44)</f>
        <v/>
      </c>
      <c r="E44" s="253" t="str">
        <f>IF(OutrosOrç!E44="","",OutrosOrç!E44)</f>
        <v/>
      </c>
      <c r="F44" s="254">
        <f>IF(OutrosOrç!F44="","",OutrosOrç!F44)</f>
        <v>0</v>
      </c>
      <c r="G44" s="19">
        <f t="shared" si="10"/>
        <v>0</v>
      </c>
      <c r="H44" s="18"/>
      <c r="I44" s="18"/>
      <c r="J44" s="19">
        <f t="shared" si="11"/>
        <v>0</v>
      </c>
      <c r="L44" s="21">
        <f t="shared" si="12"/>
        <v>39</v>
      </c>
      <c r="M44" s="462" t="str">
        <f t="shared" si="13"/>
        <v/>
      </c>
      <c r="N44" s="249" t="str">
        <f t="shared" si="14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4">
        <v>40</v>
      </c>
      <c r="C45" s="250" t="str">
        <f>IF(OutrosOrç!C45="","",OutrosOrç!C45)</f>
        <v/>
      </c>
      <c r="D45" s="252" t="str">
        <f>IF(OutrosOrç!D45="","",OutrosOrç!D45)</f>
        <v/>
      </c>
      <c r="E45" s="253" t="str">
        <f>IF(OutrosOrç!E45="","",OutrosOrç!E45)</f>
        <v/>
      </c>
      <c r="F45" s="254">
        <f>IF(OutrosOrç!F45="","",OutrosOrç!F45)</f>
        <v>0</v>
      </c>
      <c r="G45" s="19">
        <f t="shared" si="10"/>
        <v>0</v>
      </c>
      <c r="H45" s="18"/>
      <c r="I45" s="18"/>
      <c r="J45" s="19">
        <f t="shared" si="11"/>
        <v>0</v>
      </c>
      <c r="L45" s="21">
        <f t="shared" si="12"/>
        <v>40</v>
      </c>
      <c r="M45" s="462" t="str">
        <f t="shared" si="13"/>
        <v/>
      </c>
      <c r="N45" s="249" t="str">
        <f t="shared" si="14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IF(OutrosOrç!C46="","",OutrosOrç!C46)</f>
        <v/>
      </c>
      <c r="D46" s="252" t="str">
        <f>IF(OutrosOrç!D46="","",OutrosOrç!D46)</f>
        <v/>
      </c>
      <c r="E46" s="253" t="str">
        <f>IF(OutrosOrç!E46="","",OutrosOrç!E46)</f>
        <v/>
      </c>
      <c r="F46" s="254">
        <f>IF(OutrosOrç!F46="","",OutrosOrç!F46)</f>
        <v>0</v>
      </c>
      <c r="G46" s="19">
        <f t="shared" si="10"/>
        <v>0</v>
      </c>
      <c r="H46" s="18"/>
      <c r="I46" s="18"/>
      <c r="J46" s="19">
        <f t="shared" si="11"/>
        <v>0</v>
      </c>
      <c r="L46" s="21">
        <f t="shared" si="12"/>
        <v>41</v>
      </c>
      <c r="M46" s="462" t="str">
        <f t="shared" si="13"/>
        <v/>
      </c>
      <c r="N46" s="249" t="str">
        <f t="shared" si="14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4">
        <v>42</v>
      </c>
      <c r="C47" s="250" t="str">
        <f>IF(OutrosOrç!C47="","",OutrosOrç!C47)</f>
        <v/>
      </c>
      <c r="D47" s="252" t="str">
        <f>IF(OutrosOrç!D47="","",OutrosOrç!D47)</f>
        <v/>
      </c>
      <c r="E47" s="253" t="str">
        <f>IF(OutrosOrç!E47="","",OutrosOrç!E47)</f>
        <v/>
      </c>
      <c r="F47" s="254">
        <f>IF(OutrosOrç!F47="","",OutrosOrç!F47)</f>
        <v>0</v>
      </c>
      <c r="G47" s="19">
        <f t="shared" si="10"/>
        <v>0</v>
      </c>
      <c r="H47" s="18"/>
      <c r="I47" s="18"/>
      <c r="J47" s="19">
        <f t="shared" si="11"/>
        <v>0</v>
      </c>
      <c r="L47" s="21">
        <f t="shared" si="12"/>
        <v>42</v>
      </c>
      <c r="M47" s="462" t="str">
        <f t="shared" si="13"/>
        <v/>
      </c>
      <c r="N47" s="249" t="str">
        <f t="shared" si="14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IF(OutrosOrç!C48="","",OutrosOrç!C48)</f>
        <v/>
      </c>
      <c r="D48" s="252" t="str">
        <f>IF(OutrosOrç!D48="","",OutrosOrç!D48)</f>
        <v/>
      </c>
      <c r="E48" s="253" t="str">
        <f>IF(OutrosOrç!E48="","",OutrosOrç!E48)</f>
        <v/>
      </c>
      <c r="F48" s="254">
        <f>IF(OutrosOrç!F48="","",OutrosOrç!F48)</f>
        <v>0</v>
      </c>
      <c r="G48" s="19">
        <f t="shared" si="10"/>
        <v>0</v>
      </c>
      <c r="H48" s="18"/>
      <c r="I48" s="18"/>
      <c r="J48" s="19">
        <f t="shared" si="11"/>
        <v>0</v>
      </c>
      <c r="L48" s="21">
        <f t="shared" si="12"/>
        <v>43</v>
      </c>
      <c r="M48" s="462" t="str">
        <f t="shared" si="13"/>
        <v/>
      </c>
      <c r="N48" s="249" t="str">
        <f t="shared" si="14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IF(OutrosOrç!C49="","",OutrosOrç!C49)</f>
        <v/>
      </c>
      <c r="D49" s="252" t="str">
        <f>IF(OutrosOrç!D49="","",OutrosOrç!D49)</f>
        <v/>
      </c>
      <c r="E49" s="253" t="str">
        <f>IF(OutrosOrç!E49="","",OutrosOrç!E49)</f>
        <v/>
      </c>
      <c r="F49" s="254">
        <f>IF(OutrosOrç!F49="","",OutrosOrç!F49)</f>
        <v>0</v>
      </c>
      <c r="G49" s="19">
        <f t="shared" si="10"/>
        <v>0</v>
      </c>
      <c r="H49" s="18"/>
      <c r="I49" s="18"/>
      <c r="J49" s="19">
        <f t="shared" si="11"/>
        <v>0</v>
      </c>
      <c r="L49" s="21">
        <f t="shared" si="12"/>
        <v>44</v>
      </c>
      <c r="M49" s="462" t="str">
        <f t="shared" si="13"/>
        <v/>
      </c>
      <c r="N49" s="249" t="str">
        <f t="shared" si="14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IF(OutrosOrç!C50="","",OutrosOrç!C50)</f>
        <v/>
      </c>
      <c r="D50" s="252" t="str">
        <f>IF(OutrosOrç!D50="","",OutrosOrç!D50)</f>
        <v/>
      </c>
      <c r="E50" s="253" t="str">
        <f>IF(OutrosOrç!E50="","",OutrosOrç!E50)</f>
        <v/>
      </c>
      <c r="F50" s="254">
        <f>IF(OutrosOrç!F50="","",OutrosOrç!F50)</f>
        <v>0</v>
      </c>
      <c r="G50" s="19">
        <f t="shared" si="10"/>
        <v>0</v>
      </c>
      <c r="H50" s="18"/>
      <c r="I50" s="18"/>
      <c r="J50" s="19">
        <f t="shared" si="11"/>
        <v>0</v>
      </c>
      <c r="L50" s="21">
        <f t="shared" si="12"/>
        <v>45</v>
      </c>
      <c r="M50" s="462" t="str">
        <f t="shared" si="13"/>
        <v/>
      </c>
      <c r="N50" s="249" t="str">
        <f t="shared" si="14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4">
        <v>46</v>
      </c>
      <c r="C51" s="250" t="str">
        <f>IF(OutrosOrç!C51="","",OutrosOrç!C51)</f>
        <v/>
      </c>
      <c r="D51" s="252" t="str">
        <f>IF(OutrosOrç!D51="","",OutrosOrç!D51)</f>
        <v/>
      </c>
      <c r="E51" s="253" t="str">
        <f>IF(OutrosOrç!E51="","",OutrosOrç!E51)</f>
        <v/>
      </c>
      <c r="F51" s="254">
        <f>IF(OutrosOrç!F51="","",OutrosOrç!F51)</f>
        <v>0</v>
      </c>
      <c r="G51" s="19">
        <f t="shared" si="10"/>
        <v>0</v>
      </c>
      <c r="H51" s="18"/>
      <c r="I51" s="18"/>
      <c r="J51" s="19">
        <f t="shared" si="11"/>
        <v>0</v>
      </c>
      <c r="L51" s="21">
        <f t="shared" si="12"/>
        <v>46</v>
      </c>
      <c r="M51" s="462" t="str">
        <f t="shared" si="13"/>
        <v/>
      </c>
      <c r="N51" s="249" t="str">
        <f t="shared" si="14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1">
        <v>47</v>
      </c>
      <c r="C52" s="250" t="str">
        <f>IF(OutrosOrç!C52="","",OutrosOrç!C52)</f>
        <v/>
      </c>
      <c r="D52" s="252" t="str">
        <f>IF(OutrosOrç!D52="","",OutrosOrç!D52)</f>
        <v/>
      </c>
      <c r="E52" s="253" t="str">
        <f>IF(OutrosOrç!E52="","",OutrosOrç!E52)</f>
        <v/>
      </c>
      <c r="F52" s="254">
        <f>IF(OutrosOrç!F52="","",OutrosOrç!F52)</f>
        <v>0</v>
      </c>
      <c r="G52" s="19">
        <f t="shared" si="10"/>
        <v>0</v>
      </c>
      <c r="H52" s="18"/>
      <c r="I52" s="18"/>
      <c r="J52" s="19">
        <f t="shared" si="11"/>
        <v>0</v>
      </c>
      <c r="L52" s="21">
        <f t="shared" si="12"/>
        <v>47</v>
      </c>
      <c r="M52" s="462" t="str">
        <f t="shared" si="13"/>
        <v/>
      </c>
      <c r="N52" s="249" t="str">
        <f t="shared" si="14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4">
        <v>48</v>
      </c>
      <c r="C53" s="250" t="str">
        <f>IF(OutrosOrç!C53="","",OutrosOrç!C53)</f>
        <v/>
      </c>
      <c r="D53" s="252" t="str">
        <f>IF(OutrosOrç!D53="","",OutrosOrç!D53)</f>
        <v/>
      </c>
      <c r="E53" s="253" t="str">
        <f>IF(OutrosOrç!E53="","",OutrosOrç!E53)</f>
        <v/>
      </c>
      <c r="F53" s="254">
        <f>IF(OutrosOrç!F53="","",OutrosOrç!F53)</f>
        <v>0</v>
      </c>
      <c r="G53" s="19">
        <f t="shared" si="10"/>
        <v>0</v>
      </c>
      <c r="H53" s="18"/>
      <c r="I53" s="18"/>
      <c r="J53" s="19">
        <f t="shared" si="11"/>
        <v>0</v>
      </c>
      <c r="L53" s="21">
        <f t="shared" si="12"/>
        <v>48</v>
      </c>
      <c r="M53" s="462" t="str">
        <f t="shared" si="13"/>
        <v/>
      </c>
      <c r="N53" s="249" t="str">
        <f t="shared" si="14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IF(OutrosOrç!C54="","",OutrosOrç!C54)</f>
        <v/>
      </c>
      <c r="D54" s="252" t="str">
        <f>IF(OutrosOrç!D54="","",OutrosOrç!D54)</f>
        <v/>
      </c>
      <c r="E54" s="253" t="str">
        <f>IF(OutrosOrç!E54="","",OutrosOrç!E54)</f>
        <v/>
      </c>
      <c r="F54" s="254">
        <f>IF(OutrosOrç!F54="","",OutrosOrç!F54)</f>
        <v>0</v>
      </c>
      <c r="G54" s="19">
        <f t="shared" si="10"/>
        <v>0</v>
      </c>
      <c r="H54" s="18"/>
      <c r="I54" s="18"/>
      <c r="J54" s="19">
        <f t="shared" si="11"/>
        <v>0</v>
      </c>
      <c r="L54" s="21">
        <f t="shared" si="12"/>
        <v>49</v>
      </c>
      <c r="M54" s="462" t="str">
        <f t="shared" si="13"/>
        <v/>
      </c>
      <c r="N54" s="249" t="str">
        <f t="shared" si="14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IF(OutrosOrç!C55="","",OutrosOrç!C55)</f>
        <v/>
      </c>
      <c r="D55" s="252" t="str">
        <f>IF(OutrosOrç!D55="","",OutrosOrç!D55)</f>
        <v/>
      </c>
      <c r="E55" s="253" t="str">
        <f>IF(OutrosOrç!E55="","",OutrosOrç!E55)</f>
        <v/>
      </c>
      <c r="F55" s="254">
        <f>IF(OutrosOrç!F55="","",OutrosOrç!F55)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49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959</v>
      </c>
      <c r="O56" s="26" t="s">
        <v>807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Apoio!BE10</f>
        <v>0</v>
      </c>
      <c r="H57" s="19">
        <v>0</v>
      </c>
      <c r="I57" s="19">
        <v>0</v>
      </c>
      <c r="J57" s="19">
        <f>SUM(G57:I57)</f>
        <v>0</v>
      </c>
      <c r="L57" s="28"/>
      <c r="M57" s="28"/>
      <c r="N57" s="29"/>
      <c r="O57" s="30"/>
    </row>
    <row r="58" spans="2:17" ht="15" customHeight="1" x14ac:dyDescent="0.35">
      <c r="B58" s="292"/>
      <c r="C58" s="294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N58" s="69" t="s">
        <v>729</v>
      </c>
      <c r="O58" s="464">
        <f>RCB!$G$13</f>
        <v>0</v>
      </c>
    </row>
    <row r="59" spans="2:17" ht="15" customHeight="1" x14ac:dyDescent="0.35">
      <c r="B59" s="21">
        <v>1</v>
      </c>
      <c r="C59" s="250" t="str">
        <f>IF(OutrosOrç!C66="","",OutrosOrç!C66)</f>
        <v/>
      </c>
      <c r="D59" s="258" t="str">
        <f>IF(OutrosOrç!D66="","",OutrosOrç!D66)</f>
        <v/>
      </c>
      <c r="E59" s="255" t="str">
        <f>IF(OutrosOrç!E66="","",OutrosOrç!E66)</f>
        <v/>
      </c>
      <c r="F59" s="254">
        <f>IF(OutrosOrç!F66="","",OutrosOrç!F66)</f>
        <v>0</v>
      </c>
      <c r="G59" s="19">
        <f t="shared" ref="G59:G64" si="15">J59-H59-I59</f>
        <v>0</v>
      </c>
      <c r="H59" s="18"/>
      <c r="I59" s="18"/>
      <c r="J59" s="19">
        <f>IF(ISERR(D59*E59*F59),0,D59*E59*F59)</f>
        <v>0</v>
      </c>
      <c r="N59" s="69" t="s">
        <v>800</v>
      </c>
      <c r="O59" s="464">
        <f>RCB!$H$7</f>
        <v>0</v>
      </c>
    </row>
    <row r="60" spans="2:17" ht="15" customHeight="1" x14ac:dyDescent="0.35">
      <c r="B60" s="24">
        <v>2</v>
      </c>
      <c r="C60" s="250" t="str">
        <f>IF(OutrosOrç!C67="","",OutrosOrç!C67)</f>
        <v/>
      </c>
      <c r="D60" s="258" t="str">
        <f>IF(OutrosOrç!D67="","",OutrosOrç!D67)</f>
        <v/>
      </c>
      <c r="E60" s="255" t="str">
        <f>IF(OutrosOrç!E67="","",OutrosOrç!E67)</f>
        <v/>
      </c>
      <c r="F60" s="254">
        <f>IF(OutrosOrç!F67="","",OutrosOrç!F67)</f>
        <v>0</v>
      </c>
      <c r="G60" s="19">
        <f t="shared" si="15"/>
        <v>0</v>
      </c>
      <c r="H60" s="18"/>
      <c r="I60" s="18"/>
      <c r="J60" s="19">
        <f t="shared" ref="J60:J68" si="16">IF(ISERR(D60*E60*F60),0,D60*E60*F60)</f>
        <v>0</v>
      </c>
    </row>
    <row r="61" spans="2:17" ht="15" customHeight="1" x14ac:dyDescent="0.35">
      <c r="B61" s="21">
        <v>3</v>
      </c>
      <c r="C61" s="250" t="str">
        <f>IF(OutrosOrç!C68="","",OutrosOrç!C68)</f>
        <v/>
      </c>
      <c r="D61" s="258" t="str">
        <f>IF(OutrosOrç!D68="","",OutrosOrç!D68)</f>
        <v/>
      </c>
      <c r="E61" s="255" t="str">
        <f>IF(OutrosOrç!E68="","",OutrosOrç!E68)</f>
        <v/>
      </c>
      <c r="F61" s="254">
        <f>IF(OutrosOrç!F68="","",OutrosOrç!F68)</f>
        <v>0</v>
      </c>
      <c r="G61" s="19">
        <f t="shared" si="15"/>
        <v>0</v>
      </c>
      <c r="H61" s="18"/>
      <c r="I61" s="18"/>
      <c r="J61" s="19">
        <f t="shared" si="16"/>
        <v>0</v>
      </c>
    </row>
    <row r="62" spans="2:17" ht="15" customHeight="1" x14ac:dyDescent="0.35">
      <c r="B62" s="21">
        <v>4</v>
      </c>
      <c r="C62" s="250" t="str">
        <f>IF(OutrosOrç!C69="","",OutrosOrç!C69)</f>
        <v/>
      </c>
      <c r="D62" s="258" t="str">
        <f>IF(OutrosOrç!D69="","",OutrosOrç!D69)</f>
        <v/>
      </c>
      <c r="E62" s="255" t="str">
        <f>IF(OutrosOrç!E69="","",OutrosOrç!E69)</f>
        <v/>
      </c>
      <c r="F62" s="254">
        <f>IF(OutrosOrç!F69="","",OutrosOrç!F69)</f>
        <v>0</v>
      </c>
      <c r="G62" s="19">
        <f t="shared" si="15"/>
        <v>0</v>
      </c>
      <c r="H62" s="18"/>
      <c r="I62" s="18"/>
      <c r="J62" s="19">
        <f t="shared" si="16"/>
        <v>0</v>
      </c>
    </row>
    <row r="63" spans="2:17" ht="15" customHeight="1" x14ac:dyDescent="0.35">
      <c r="B63" s="24">
        <v>5</v>
      </c>
      <c r="C63" s="250" t="str">
        <f>IF(OutrosOrç!C70="","",OutrosOrç!C70)</f>
        <v/>
      </c>
      <c r="D63" s="258" t="str">
        <f>IF(OutrosOrç!D70="","",OutrosOrç!D70)</f>
        <v/>
      </c>
      <c r="E63" s="255" t="str">
        <f>IF(OutrosOrç!E70="","",OutrosOrç!E70)</f>
        <v/>
      </c>
      <c r="F63" s="254">
        <f>IF(OutrosOrç!F70="","",OutrosOrç!F70)</f>
        <v>0</v>
      </c>
      <c r="G63" s="19">
        <f t="shared" si="15"/>
        <v>0</v>
      </c>
      <c r="H63" s="18"/>
      <c r="I63" s="18"/>
      <c r="J63" s="19">
        <f t="shared" si="16"/>
        <v>0</v>
      </c>
    </row>
    <row r="64" spans="2:17" ht="15" customHeight="1" x14ac:dyDescent="0.35">
      <c r="B64" s="21">
        <v>6</v>
      </c>
      <c r="C64" s="250" t="str">
        <f>IF(OutrosOrç!C71="","",OutrosOrç!C71)</f>
        <v/>
      </c>
      <c r="D64" s="258" t="str">
        <f>IF(OutrosOrç!D71="","",OutrosOrç!D71)</f>
        <v/>
      </c>
      <c r="E64" s="255" t="str">
        <f>IF(OutrosOrç!E71="","",OutrosOrç!E71)</f>
        <v/>
      </c>
      <c r="F64" s="254">
        <f>IF(OutrosOrç!F71="","",OutrosOrç!F71)</f>
        <v>0</v>
      </c>
      <c r="G64" s="19">
        <f t="shared" si="15"/>
        <v>0</v>
      </c>
      <c r="H64" s="18"/>
      <c r="I64" s="18"/>
      <c r="J64" s="19">
        <f t="shared" si="16"/>
        <v>0</v>
      </c>
    </row>
    <row r="65" spans="2:12" ht="15" customHeight="1" x14ac:dyDescent="0.35">
      <c r="B65" s="21">
        <v>7</v>
      </c>
      <c r="C65" s="250" t="str">
        <f>IF(OutrosOrç!C72="","",OutrosOrç!C72)</f>
        <v/>
      </c>
      <c r="D65" s="258" t="str">
        <f>IF(OutrosOrç!D72="","",OutrosOrç!D72)</f>
        <v/>
      </c>
      <c r="E65" s="255" t="str">
        <f>IF(OutrosOrç!E72="","",OutrosOrç!E72)</f>
        <v/>
      </c>
      <c r="F65" s="254">
        <f>IF(OutrosOrç!F72="","",OutrosOrç!F72)</f>
        <v>0</v>
      </c>
      <c r="G65" s="19">
        <f t="shared" ref="G65:G67" si="17">J65-H65-I65</f>
        <v>0</v>
      </c>
      <c r="H65" s="18"/>
      <c r="I65" s="18"/>
      <c r="J65" s="19">
        <f t="shared" ref="J65:J67" si="18">IF(ISERR(D65*E65*F65),0,D65*E65*F65)</f>
        <v>0</v>
      </c>
    </row>
    <row r="66" spans="2:12" ht="15" customHeight="1" x14ac:dyDescent="0.35">
      <c r="B66" s="24">
        <v>8</v>
      </c>
      <c r="C66" s="250" t="str">
        <f>IF(OutrosOrç!C73="","",OutrosOrç!C73)</f>
        <v/>
      </c>
      <c r="D66" s="258" t="str">
        <f>IF(OutrosOrç!D73="","",OutrosOrç!D73)</f>
        <v/>
      </c>
      <c r="E66" s="255" t="str">
        <f>IF(OutrosOrç!E73="","",OutrosOrç!E73)</f>
        <v/>
      </c>
      <c r="F66" s="254">
        <f>IF(OutrosOrç!F73="","",OutrosOrç!F73)</f>
        <v>0</v>
      </c>
      <c r="G66" s="19">
        <f t="shared" si="17"/>
        <v>0</v>
      </c>
      <c r="H66" s="18"/>
      <c r="I66" s="18"/>
      <c r="J66" s="19">
        <f t="shared" si="18"/>
        <v>0</v>
      </c>
    </row>
    <row r="67" spans="2:12" ht="15" customHeight="1" x14ac:dyDescent="0.35">
      <c r="B67" s="21">
        <v>9</v>
      </c>
      <c r="C67" s="250" t="str">
        <f>IF(OutrosOrç!C74="","",OutrosOrç!C74)</f>
        <v/>
      </c>
      <c r="D67" s="258" t="str">
        <f>IF(OutrosOrç!D74="","",OutrosOrç!D74)</f>
        <v/>
      </c>
      <c r="E67" s="255" t="str">
        <f>IF(OutrosOrç!E74="","",OutrosOrç!E74)</f>
        <v/>
      </c>
      <c r="F67" s="254">
        <f>IF(OutrosOrç!F74="","",OutrosOrç!F74)</f>
        <v>0</v>
      </c>
      <c r="G67" s="19">
        <f t="shared" si="17"/>
        <v>0</v>
      </c>
      <c r="H67" s="18"/>
      <c r="I67" s="18"/>
      <c r="J67" s="19">
        <f t="shared" si="18"/>
        <v>0</v>
      </c>
    </row>
    <row r="68" spans="2:12" ht="15" customHeight="1" x14ac:dyDescent="0.35">
      <c r="B68" s="21">
        <v>10</v>
      </c>
      <c r="C68" s="250" t="str">
        <f>IF(OutrosOrç!C75="","",OutrosOrç!C75)</f>
        <v/>
      </c>
      <c r="D68" s="258" t="str">
        <f>IF(OutrosOrç!D75="","",OutrosOrç!D75)</f>
        <v/>
      </c>
      <c r="E68" s="255" t="str">
        <f>IF(OutrosOrç!E75="","",OutrosOrç!E75)</f>
        <v/>
      </c>
      <c r="F68" s="254">
        <f>IF(OutrosOrç!F75="","",OutrosOrç!F75)</f>
        <v>0</v>
      </c>
      <c r="G68" s="19">
        <f t="shared" ref="G68" si="19">J68-H68-I68</f>
        <v>0</v>
      </c>
      <c r="H68" s="18"/>
      <c r="I68" s="18"/>
      <c r="J68" s="19">
        <f t="shared" si="16"/>
        <v>0</v>
      </c>
    </row>
    <row r="69" spans="2:12" ht="15" customHeight="1" x14ac:dyDescent="0.35">
      <c r="B69" s="21"/>
      <c r="C69" s="283" t="s">
        <v>1563</v>
      </c>
      <c r="D69" s="78"/>
      <c r="E69" s="235"/>
      <c r="F69" s="236"/>
      <c r="G69" s="19">
        <f>DiagCusto!G23</f>
        <v>0</v>
      </c>
      <c r="H69" s="19">
        <f>DiagCusto!H23</f>
        <v>0</v>
      </c>
      <c r="I69" s="19">
        <f>DiagCusto!I23</f>
        <v>0</v>
      </c>
      <c r="J69" s="19">
        <f>DiagCusto!J23</f>
        <v>0</v>
      </c>
    </row>
    <row r="70" spans="2:12" ht="15" customHeight="1" x14ac:dyDescent="0.35">
      <c r="B70" s="21"/>
      <c r="C70" s="283" t="s">
        <v>1582</v>
      </c>
      <c r="D70" s="78"/>
      <c r="E70" s="235"/>
      <c r="F70" s="236"/>
      <c r="G70" s="19">
        <f>GestãoProjCusto!G23</f>
        <v>0</v>
      </c>
      <c r="H70" s="19">
        <f>GestãoProjCusto!H23</f>
        <v>0</v>
      </c>
      <c r="I70" s="19">
        <f>GestãoProjCusto!I23</f>
        <v>0</v>
      </c>
      <c r="J70" s="19">
        <f>GestãoProjCusto!J23</f>
        <v>0</v>
      </c>
    </row>
    <row r="71" spans="2:12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20">SUM(H59:H70)</f>
        <v>0</v>
      </c>
      <c r="I71" s="23">
        <f t="shared" si="20"/>
        <v>0</v>
      </c>
      <c r="J71" s="23">
        <f t="shared" si="20"/>
        <v>0</v>
      </c>
    </row>
    <row r="72" spans="2:12" ht="15" customHeight="1" x14ac:dyDescent="0.35">
      <c r="B72" s="131"/>
      <c r="C72" s="78" t="s">
        <v>90</v>
      </c>
      <c r="D72" s="78"/>
      <c r="E72" s="78"/>
      <c r="F72" s="70"/>
      <c r="G72" s="19">
        <f>Apoio!BH10</f>
        <v>0</v>
      </c>
      <c r="H72" s="264">
        <v>0</v>
      </c>
      <c r="I72" s="264">
        <v>0</v>
      </c>
      <c r="J72" s="19">
        <f>SUM(G72:I72)</f>
        <v>0</v>
      </c>
    </row>
    <row r="73" spans="2:12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2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</row>
    <row r="75" spans="2:12" ht="15" customHeight="1" x14ac:dyDescent="0.35">
      <c r="B75" s="442" t="s">
        <v>572</v>
      </c>
      <c r="C75" s="443"/>
      <c r="D75" s="443"/>
      <c r="E75" s="443"/>
      <c r="F75" s="443"/>
      <c r="G75" s="444" t="s">
        <v>99</v>
      </c>
      <c r="H75" s="444"/>
      <c r="I75" s="444"/>
      <c r="J75" s="444"/>
    </row>
    <row r="76" spans="2:12" ht="15" customHeight="1" x14ac:dyDescent="0.35">
      <c r="B76" s="131"/>
      <c r="C76" s="78" t="s">
        <v>92</v>
      </c>
      <c r="D76" s="78"/>
      <c r="E76" s="78"/>
      <c r="F76" s="70"/>
      <c r="G76" s="19">
        <f>Apoio!BK10</f>
        <v>0</v>
      </c>
      <c r="H76" s="264">
        <v>0</v>
      </c>
      <c r="I76" s="264">
        <v>0</v>
      </c>
      <c r="J76" s="19">
        <f>SUM(G76:I76)</f>
        <v>0</v>
      </c>
    </row>
    <row r="77" spans="2:12" ht="15" customHeight="1" x14ac:dyDescent="0.35">
      <c r="B77" s="131"/>
      <c r="C77" s="78" t="s">
        <v>93</v>
      </c>
      <c r="D77" s="78"/>
      <c r="E77" s="78"/>
      <c r="F77" s="70"/>
      <c r="G77" s="19">
        <f>MktCusto!F23</f>
        <v>0</v>
      </c>
      <c r="H77" s="19">
        <f>MktCusto!G23</f>
        <v>0</v>
      </c>
      <c r="I77" s="19">
        <f>MktCusto!H23</f>
        <v>0</v>
      </c>
      <c r="J77" s="19">
        <f>MktCusto!I23</f>
        <v>0</v>
      </c>
    </row>
    <row r="78" spans="2:12" ht="15" customHeight="1" x14ac:dyDescent="0.35">
      <c r="B78" s="131"/>
      <c r="C78" s="78" t="s">
        <v>97</v>
      </c>
      <c r="D78" s="78"/>
      <c r="E78" s="78"/>
      <c r="F78" s="70"/>
      <c r="G78" s="19">
        <f>TreinCusto!F23</f>
        <v>0</v>
      </c>
      <c r="H78" s="19">
        <f>TreinCusto!G23</f>
        <v>0</v>
      </c>
      <c r="I78" s="19">
        <f>TreinCusto!H23</f>
        <v>0</v>
      </c>
      <c r="J78" s="19">
        <f>TreinCusto!I23</f>
        <v>0</v>
      </c>
    </row>
    <row r="79" spans="2:12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2" ht="15" customHeight="1" x14ac:dyDescent="0.35">
      <c r="B80" s="24">
        <v>1</v>
      </c>
      <c r="C80" s="250" t="str">
        <f>IF(OutrosOrç!C87="","",OutrosOrç!C87)</f>
        <v/>
      </c>
      <c r="D80" s="251"/>
      <c r="E80" s="256" t="str">
        <f>IF(OutrosOrç!E87="","",OutrosOrç!E87)</f>
        <v/>
      </c>
      <c r="F80" s="254">
        <f>IF(OutrosOrç!F87="","",OutrosOrç!F87)</f>
        <v>0</v>
      </c>
      <c r="G80" s="19">
        <f t="shared" ref="G80:G89" si="21">J80-H80-I80</f>
        <v>0</v>
      </c>
      <c r="H80" s="18"/>
      <c r="I80" s="18"/>
      <c r="J80" s="19">
        <f>IF(ISERR(E80*F80),0,E80*F80)</f>
        <v>0</v>
      </c>
      <c r="L80" s="467"/>
    </row>
    <row r="81" spans="2:12" ht="15" customHeight="1" x14ac:dyDescent="0.35">
      <c r="B81" s="24">
        <v>2</v>
      </c>
      <c r="C81" s="250" t="str">
        <f>IF(OutrosOrç!C88="","",OutrosOrç!C88)</f>
        <v/>
      </c>
      <c r="D81" s="251"/>
      <c r="E81" s="256" t="str">
        <f>IF(OutrosOrç!E88="","",OutrosOrç!E88)</f>
        <v/>
      </c>
      <c r="F81" s="254">
        <f>IF(OutrosOrç!F88="","",OutrosOrç!F88)</f>
        <v>0</v>
      </c>
      <c r="G81" s="19">
        <f t="shared" si="21"/>
        <v>0</v>
      </c>
      <c r="H81" s="18"/>
      <c r="I81" s="18"/>
      <c r="J81" s="19">
        <f t="shared" ref="J81:J89" si="22">IF(ISERR(E81*F81),0,E81*F81)</f>
        <v>0</v>
      </c>
    </row>
    <row r="82" spans="2:12" ht="15" customHeight="1" x14ac:dyDescent="0.35">
      <c r="B82" s="24">
        <v>3</v>
      </c>
      <c r="C82" s="250" t="str">
        <f>IF(OutrosOrç!C89="","",OutrosOrç!C89)</f>
        <v/>
      </c>
      <c r="D82" s="251"/>
      <c r="E82" s="256" t="str">
        <f>IF(OutrosOrç!E89="","",OutrosOrç!E89)</f>
        <v/>
      </c>
      <c r="F82" s="254">
        <f>IF(OutrosOrç!F89="","",OutrosOrç!F89)</f>
        <v>0</v>
      </c>
      <c r="G82" s="19">
        <f t="shared" si="21"/>
        <v>0</v>
      </c>
      <c r="H82" s="18"/>
      <c r="I82" s="18"/>
      <c r="J82" s="19">
        <f t="shared" si="22"/>
        <v>0</v>
      </c>
    </row>
    <row r="83" spans="2:12" ht="15" customHeight="1" x14ac:dyDescent="0.35">
      <c r="B83" s="24">
        <v>4</v>
      </c>
      <c r="C83" s="250" t="str">
        <f>IF(OutrosOrç!C90="","",OutrosOrç!C90)</f>
        <v/>
      </c>
      <c r="D83" s="251"/>
      <c r="E83" s="256" t="str">
        <f>IF(OutrosOrç!E90="","",OutrosOrç!E90)</f>
        <v/>
      </c>
      <c r="F83" s="254">
        <f>IF(OutrosOrç!F90="","",OutrosOrç!F90)</f>
        <v>0</v>
      </c>
      <c r="G83" s="19">
        <f t="shared" si="21"/>
        <v>0</v>
      </c>
      <c r="H83" s="18"/>
      <c r="I83" s="18"/>
      <c r="J83" s="19">
        <f t="shared" si="22"/>
        <v>0</v>
      </c>
    </row>
    <row r="84" spans="2:12" ht="15" customHeight="1" x14ac:dyDescent="0.35">
      <c r="B84" s="24">
        <v>5</v>
      </c>
      <c r="C84" s="250" t="str">
        <f>IF(OutrosOrç!C91="","",OutrosOrç!C91)</f>
        <v/>
      </c>
      <c r="D84" s="251"/>
      <c r="E84" s="256" t="str">
        <f>IF(OutrosOrç!E91="","",OutrosOrç!E91)</f>
        <v/>
      </c>
      <c r="F84" s="254">
        <f>IF(OutrosOrç!F91="","",OutrosOrç!F91)</f>
        <v>0</v>
      </c>
      <c r="G84" s="19">
        <f t="shared" si="21"/>
        <v>0</v>
      </c>
      <c r="H84" s="18"/>
      <c r="I84" s="18"/>
      <c r="J84" s="19">
        <f t="shared" si="22"/>
        <v>0</v>
      </c>
    </row>
    <row r="85" spans="2:12" ht="15" customHeight="1" x14ac:dyDescent="0.35">
      <c r="B85" s="24">
        <v>6</v>
      </c>
      <c r="C85" s="250" t="str">
        <f>IF(OutrosOrç!C92="","",OutrosOrç!C92)</f>
        <v/>
      </c>
      <c r="D85" s="251"/>
      <c r="E85" s="256" t="str">
        <f>IF(OutrosOrç!E92="","",OutrosOrç!E92)</f>
        <v/>
      </c>
      <c r="F85" s="254">
        <f>IF(OutrosOrç!F92="","",OutrosOrç!F92)</f>
        <v>0</v>
      </c>
      <c r="G85" s="19">
        <f t="shared" si="21"/>
        <v>0</v>
      </c>
      <c r="H85" s="18"/>
      <c r="I85" s="18"/>
      <c r="J85" s="19">
        <f t="shared" si="22"/>
        <v>0</v>
      </c>
    </row>
    <row r="86" spans="2:12" ht="15" customHeight="1" x14ac:dyDescent="0.35">
      <c r="B86" s="24">
        <v>7</v>
      </c>
      <c r="C86" s="250" t="str">
        <f>IF(OutrosOrç!C93="","",OutrosOrç!C93)</f>
        <v/>
      </c>
      <c r="D86" s="251"/>
      <c r="E86" s="256" t="str">
        <f>IF(OutrosOrç!E93="","",OutrosOrç!E93)</f>
        <v/>
      </c>
      <c r="F86" s="254">
        <f>IF(OutrosOrç!F93="","",OutrosOrç!F93)</f>
        <v>0</v>
      </c>
      <c r="G86" s="19">
        <f t="shared" ref="G86:G88" si="23">J86-H86-I86</f>
        <v>0</v>
      </c>
      <c r="H86" s="18"/>
      <c r="I86" s="18"/>
      <c r="J86" s="19">
        <f t="shared" ref="J86:J88" si="24">IF(ISERR(E86*F86),0,E86*F86)</f>
        <v>0</v>
      </c>
    </row>
    <row r="87" spans="2:12" ht="15" customHeight="1" x14ac:dyDescent="0.35">
      <c r="B87" s="24">
        <v>8</v>
      </c>
      <c r="C87" s="250" t="str">
        <f>IF(OutrosOrç!C94="","",OutrosOrç!C94)</f>
        <v/>
      </c>
      <c r="D87" s="251"/>
      <c r="E87" s="256" t="str">
        <f>IF(OutrosOrç!E94="","",OutrosOrç!E94)</f>
        <v/>
      </c>
      <c r="F87" s="254">
        <f>IF(OutrosOrç!F94="","",OutrosOrç!F94)</f>
        <v>0</v>
      </c>
      <c r="G87" s="19">
        <f t="shared" si="23"/>
        <v>0</v>
      </c>
      <c r="H87" s="18"/>
      <c r="I87" s="18"/>
      <c r="J87" s="19">
        <f t="shared" si="24"/>
        <v>0</v>
      </c>
    </row>
    <row r="88" spans="2:12" ht="15" customHeight="1" x14ac:dyDescent="0.35">
      <c r="B88" s="24">
        <v>9</v>
      </c>
      <c r="C88" s="250" t="str">
        <f>IF(OutrosOrç!C95="","",OutrosOrç!C95)</f>
        <v/>
      </c>
      <c r="D88" s="251"/>
      <c r="E88" s="256" t="str">
        <f>IF(OutrosOrç!E95="","",OutrosOrç!E95)</f>
        <v/>
      </c>
      <c r="F88" s="254">
        <f>IF(OutrosOrç!F95="","",OutrosOrç!F95)</f>
        <v>0</v>
      </c>
      <c r="G88" s="19">
        <f t="shared" si="23"/>
        <v>0</v>
      </c>
      <c r="H88" s="18"/>
      <c r="I88" s="18"/>
      <c r="J88" s="19">
        <f t="shared" si="24"/>
        <v>0</v>
      </c>
    </row>
    <row r="89" spans="2:12" ht="15" customHeight="1" x14ac:dyDescent="0.35">
      <c r="B89" s="24">
        <v>10</v>
      </c>
      <c r="C89" s="250" t="str">
        <f>IF(OutrosOrç!C96="","",OutrosOrç!C96)</f>
        <v/>
      </c>
      <c r="D89" s="251"/>
      <c r="E89" s="256" t="str">
        <f>IF(OutrosOrç!E96="","",OutrosOrç!E96)</f>
        <v/>
      </c>
      <c r="F89" s="254">
        <f>IF(OutrosOrç!F96="","",OutrosOrç!F96)</f>
        <v>0</v>
      </c>
      <c r="G89" s="19">
        <f t="shared" si="21"/>
        <v>0</v>
      </c>
      <c r="H89" s="18"/>
      <c r="I89" s="18"/>
      <c r="J89" s="19">
        <f t="shared" si="22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>SUM(H80:H89)</f>
        <v>0</v>
      </c>
      <c r="I90" s="19">
        <f>SUM(I80:I89)</f>
        <v>0</v>
      </c>
      <c r="J90" s="19">
        <f>SUM(J80:J89)</f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'M&amp;VCusto'!H958</f>
        <v>0</v>
      </c>
      <c r="H91" s="19">
        <f>'M&amp;VCusto'!I958</f>
        <v>0</v>
      </c>
      <c r="I91" s="19">
        <f>'M&amp;VCusto'!J958</f>
        <v>0</v>
      </c>
      <c r="J91" s="19">
        <f>'M&amp;VCusto'!K958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IF(OutrosOrç!C107="","",OutrosOrç!C107)</f>
        <v/>
      </c>
      <c r="D93" s="251"/>
      <c r="E93" s="256" t="str">
        <f>IF(OutrosOrç!E107="","",OutrosOrç!E107)</f>
        <v/>
      </c>
      <c r="F93" s="254">
        <f>IF(OutrosOrç!F107="","",OutrosOrç!F107)</f>
        <v>0</v>
      </c>
      <c r="G93" s="19">
        <f t="shared" ref="G93:G97" si="25">J93-H93-I93</f>
        <v>0</v>
      </c>
      <c r="H93" s="18"/>
      <c r="I93" s="18"/>
      <c r="J93" s="19">
        <f>IF(ISERR(E93*F93),0,E93*F93)</f>
        <v>0</v>
      </c>
      <c r="L93" s="467"/>
    </row>
    <row r="94" spans="2:12" ht="15" customHeight="1" x14ac:dyDescent="0.35">
      <c r="B94" s="24">
        <v>2</v>
      </c>
      <c r="C94" s="250" t="str">
        <f>IF(OutrosOrç!C108="","",OutrosOrç!C108)</f>
        <v/>
      </c>
      <c r="D94" s="251"/>
      <c r="E94" s="256" t="str">
        <f>IF(OutrosOrç!E108="","",OutrosOrç!E108)</f>
        <v/>
      </c>
      <c r="F94" s="254">
        <f>IF(OutrosOrç!F108="","",OutrosOrç!F108)</f>
        <v>0</v>
      </c>
      <c r="G94" s="19">
        <f t="shared" ref="G94:G95" si="26">J94-H94-I94</f>
        <v>0</v>
      </c>
      <c r="H94" s="18"/>
      <c r="I94" s="18"/>
      <c r="J94" s="19">
        <f t="shared" ref="J94:J97" si="27">IF(ISERR(E94*F94),0,E94*F94)</f>
        <v>0</v>
      </c>
    </row>
    <row r="95" spans="2:12" ht="15" customHeight="1" x14ac:dyDescent="0.35">
      <c r="B95" s="24">
        <v>3</v>
      </c>
      <c r="C95" s="250" t="str">
        <f>IF(OutrosOrç!C109="","",OutrosOrç!C109)</f>
        <v/>
      </c>
      <c r="D95" s="251"/>
      <c r="E95" s="256" t="str">
        <f>IF(OutrosOrç!E109="","",OutrosOrç!E109)</f>
        <v/>
      </c>
      <c r="F95" s="254">
        <f>IF(OutrosOrç!F109="","",OutrosOrç!F109)</f>
        <v>0</v>
      </c>
      <c r="G95" s="19">
        <f t="shared" si="26"/>
        <v>0</v>
      </c>
      <c r="H95" s="18"/>
      <c r="I95" s="18"/>
      <c r="J95" s="19">
        <f t="shared" si="27"/>
        <v>0</v>
      </c>
    </row>
    <row r="96" spans="2:12" ht="15" customHeight="1" x14ac:dyDescent="0.35">
      <c r="B96" s="24">
        <v>4</v>
      </c>
      <c r="C96" s="250" t="str">
        <f>IF(OutrosOrç!C110="","",OutrosOrç!C110)</f>
        <v/>
      </c>
      <c r="D96" s="251"/>
      <c r="E96" s="256" t="str">
        <f>IF(OutrosOrç!E110="","",OutrosOrç!E110)</f>
        <v/>
      </c>
      <c r="F96" s="254">
        <f>IF(OutrosOrç!F110="","",OutrosOrç!F110)</f>
        <v>0</v>
      </c>
      <c r="G96" s="19">
        <f t="shared" si="25"/>
        <v>0</v>
      </c>
      <c r="H96" s="18"/>
      <c r="I96" s="18"/>
      <c r="J96" s="19">
        <f t="shared" si="27"/>
        <v>0</v>
      </c>
    </row>
    <row r="97" spans="2:10" ht="15" customHeight="1" x14ac:dyDescent="0.35">
      <c r="B97" s="24">
        <v>5</v>
      </c>
      <c r="C97" s="250" t="str">
        <f>IF(OutrosOrç!C111="","",OutrosOrç!C111)</f>
        <v/>
      </c>
      <c r="D97" s="251"/>
      <c r="E97" s="256" t="str">
        <f>IF(OutrosOrç!E111="","",OutrosOrç!E111)</f>
        <v/>
      </c>
      <c r="F97" s="254">
        <f>IF(OutrosOrç!F111="","",OutrosOrç!F111)</f>
        <v>0</v>
      </c>
      <c r="G97" s="19">
        <f t="shared" si="25"/>
        <v>0</v>
      </c>
      <c r="H97" s="18"/>
      <c r="I97" s="18"/>
      <c r="J97" s="19">
        <f t="shared" si="27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Apoio!BN10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Apoio!BQ10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960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3 G76:J78 F80:J89 G90:J91 F93:J97 G98:J102">
    <cfRule type="cellIs" dxfId="36" priority="57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ignoredErrors>
    <ignoredError sqref="B73 A5 H5:I5 H58:I58 H92:I92 K5 A56:B56 B71 D73:E73 B101:B102 D101:E102 D71:F71 D56:K56 B57:C57 M56 P56:XFD56 P58:XFD59 K58:K59 B93 G96:I97 A3:C3 A2 C2 D69:F69 A55 G55:I55 B59:B61 G59:I62 D93 G93:I93 A100:A1048576 A91:A94 A68 A79 D5:E5 D92:E92 B100:F100 B72:G72 B74:J75 D57:F58 B91:J91 B76:F78 B103:J1048576 A71:A78 B90:F90 D2:J3 A1:J1 K1:XFD3 K55:XFD55 N5:XFD5 K57:XFD57 K91:XFD94 K79:XFD79 K68:XFD68 K100:XFD1048576 G6:I24 A6:B9 K6:XFD24 A10:A24 K60:XFD62 A57:A62 K71:XFD78 K97:XFD97 A97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2" id="{46B06B2D-3FB1-46DF-87F8-591C237B25B3}">
            <xm:f>AND(O58&lt;=Projeto!$K$55,O58&gt;0)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3" id="{D89AF67B-F186-4041-9218-46040E290268}">
            <xm:f>OR(O58&gt;Projeto!$K$55,O58&lt;0)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O58:O59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>
    <tabColor theme="2" tint="-0.499984740745262"/>
    <pageSetUpPr fitToPage="1"/>
  </sheetPr>
  <dimension ref="A1:BE51"/>
  <sheetViews>
    <sheetView zoomScaleNormal="100" workbookViewId="0">
      <selection activeCell="H4" sqref="H4"/>
    </sheetView>
  </sheetViews>
  <sheetFormatPr defaultColWidth="9.1796875" defaultRowHeight="14.5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57" width="11.7265625" style="12" customWidth="1"/>
    <col min="58" max="16384" width="9.1796875" style="12"/>
  </cols>
  <sheetData>
    <row r="1" spans="1:57" x14ac:dyDescent="0.35">
      <c r="A1" s="4"/>
      <c r="B1" s="12"/>
    </row>
    <row r="2" spans="1:57" ht="15" customHeight="1" x14ac:dyDescent="0.35">
      <c r="B2" s="310" t="s">
        <v>961</v>
      </c>
      <c r="C2" s="311"/>
      <c r="D2" s="311"/>
      <c r="E2" s="311"/>
      <c r="F2" s="311"/>
      <c r="G2" s="529"/>
      <c r="H2" s="52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</row>
    <row r="3" spans="1:57" s="11" customFormat="1" ht="15" customHeight="1" x14ac:dyDescent="0.35">
      <c r="B3" s="476"/>
      <c r="C3" s="525"/>
      <c r="D3" s="525"/>
      <c r="E3" s="525"/>
      <c r="F3" s="526"/>
      <c r="G3" s="527" t="s">
        <v>16</v>
      </c>
      <c r="H3" s="42" t="s">
        <v>298</v>
      </c>
      <c r="I3" s="42" t="s">
        <v>299</v>
      </c>
      <c r="J3" s="42" t="s">
        <v>300</v>
      </c>
      <c r="K3" s="42" t="s">
        <v>301</v>
      </c>
      <c r="L3" s="42" t="s">
        <v>302</v>
      </c>
      <c r="M3" s="42" t="s">
        <v>303</v>
      </c>
      <c r="N3" s="42" t="s">
        <v>304</v>
      </c>
      <c r="O3" s="42" t="s">
        <v>305</v>
      </c>
      <c r="P3" s="42" t="s">
        <v>306</v>
      </c>
      <c r="Q3" s="42" t="s">
        <v>307</v>
      </c>
      <c r="R3" s="42" t="s">
        <v>308</v>
      </c>
      <c r="S3" s="42" t="s">
        <v>309</v>
      </c>
      <c r="T3" s="42" t="s">
        <v>310</v>
      </c>
      <c r="U3" s="42" t="s">
        <v>311</v>
      </c>
      <c r="V3" s="42" t="s">
        <v>312</v>
      </c>
      <c r="W3" s="42" t="s">
        <v>313</v>
      </c>
      <c r="X3" s="42" t="s">
        <v>314</v>
      </c>
      <c r="Y3" s="42" t="s">
        <v>315</v>
      </c>
      <c r="Z3" s="42" t="s">
        <v>316</v>
      </c>
      <c r="AA3" s="42" t="s">
        <v>317</v>
      </c>
      <c r="AB3" s="42" t="s">
        <v>1441</v>
      </c>
      <c r="AC3" s="42" t="s">
        <v>1442</v>
      </c>
      <c r="AD3" s="42" t="s">
        <v>1443</v>
      </c>
      <c r="AE3" s="42" t="s">
        <v>1444</v>
      </c>
      <c r="AF3" s="42" t="s">
        <v>1445</v>
      </c>
      <c r="AG3" s="42" t="s">
        <v>1446</v>
      </c>
      <c r="AH3" s="42" t="s">
        <v>1447</v>
      </c>
      <c r="AI3" s="42" t="s">
        <v>1448</v>
      </c>
      <c r="AJ3" s="42" t="s">
        <v>1449</v>
      </c>
      <c r="AK3" s="42" t="s">
        <v>1450</v>
      </c>
      <c r="AL3" s="42" t="s">
        <v>1451</v>
      </c>
      <c r="AM3" s="42" t="s">
        <v>1452</v>
      </c>
      <c r="AN3" s="42" t="s">
        <v>1453</v>
      </c>
      <c r="AO3" s="42" t="s">
        <v>1454</v>
      </c>
      <c r="AP3" s="42" t="s">
        <v>1455</v>
      </c>
      <c r="AQ3" s="42" t="s">
        <v>1456</v>
      </c>
      <c r="AR3" s="42" t="s">
        <v>1457</v>
      </c>
      <c r="AS3" s="42" t="s">
        <v>1458</v>
      </c>
      <c r="AT3" s="42" t="s">
        <v>1459</v>
      </c>
      <c r="AU3" s="42" t="s">
        <v>1460</v>
      </c>
      <c r="AV3" s="42" t="s">
        <v>1461</v>
      </c>
      <c r="AW3" s="42" t="s">
        <v>1462</v>
      </c>
      <c r="AX3" s="42" t="s">
        <v>1463</v>
      </c>
      <c r="AY3" s="42" t="s">
        <v>1464</v>
      </c>
      <c r="AZ3" s="42" t="s">
        <v>1465</v>
      </c>
      <c r="BA3" s="42" t="s">
        <v>1466</v>
      </c>
      <c r="BB3" s="42" t="s">
        <v>1467</v>
      </c>
      <c r="BC3" s="42" t="s">
        <v>1468</v>
      </c>
      <c r="BD3" s="42" t="s">
        <v>1469</v>
      </c>
      <c r="BE3" s="42" t="s">
        <v>1470</v>
      </c>
    </row>
    <row r="4" spans="1:57" ht="15" customHeight="1" x14ac:dyDescent="0.35">
      <c r="B4" s="38">
        <v>1</v>
      </c>
      <c r="C4" s="43" t="s">
        <v>84</v>
      </c>
      <c r="D4" s="43"/>
      <c r="E4" s="44"/>
      <c r="F4" s="45"/>
      <c r="G4" s="50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</row>
    <row r="5" spans="1:57" ht="15" customHeight="1" x14ac:dyDescent="0.35">
      <c r="B5" s="38">
        <v>2</v>
      </c>
      <c r="C5" s="43" t="s">
        <v>318</v>
      </c>
      <c r="D5" s="43"/>
      <c r="E5" s="46" t="s">
        <v>22</v>
      </c>
      <c r="F5" s="47" t="s">
        <v>384</v>
      </c>
      <c r="G5" s="555">
        <f>SUM(H5:BE5)</f>
        <v>0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</row>
    <row r="6" spans="1:57" ht="15" customHeight="1" x14ac:dyDescent="0.35">
      <c r="B6" s="38">
        <v>3</v>
      </c>
      <c r="C6" s="43" t="s">
        <v>20</v>
      </c>
      <c r="D6" s="43"/>
      <c r="E6" s="46"/>
      <c r="F6" s="47" t="s">
        <v>385</v>
      </c>
      <c r="G6" s="49">
        <f>SUM(H6:BE6)</f>
        <v>0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</row>
    <row r="7" spans="1:57" ht="15" customHeight="1" x14ac:dyDescent="0.35">
      <c r="B7" s="38">
        <v>4</v>
      </c>
      <c r="C7" s="43" t="s">
        <v>24</v>
      </c>
      <c r="D7" s="43"/>
      <c r="E7" s="46" t="s">
        <v>1</v>
      </c>
      <c r="F7" s="47" t="s">
        <v>164</v>
      </c>
      <c r="G7" s="555">
        <f>SUM(H7:BE7)</f>
        <v>0</v>
      </c>
      <c r="H7" s="581">
        <f>(H5*H6)/1000</f>
        <v>0</v>
      </c>
      <c r="I7" s="581">
        <f t="shared" ref="I7:BE7" si="0">(I5*I6)/1000</f>
        <v>0</v>
      </c>
      <c r="J7" s="581">
        <f t="shared" si="0"/>
        <v>0</v>
      </c>
      <c r="K7" s="581">
        <f t="shared" si="0"/>
        <v>0</v>
      </c>
      <c r="L7" s="581">
        <f t="shared" si="0"/>
        <v>0</v>
      </c>
      <c r="M7" s="581">
        <f t="shared" si="0"/>
        <v>0</v>
      </c>
      <c r="N7" s="581">
        <f t="shared" si="0"/>
        <v>0</v>
      </c>
      <c r="O7" s="581">
        <f t="shared" si="0"/>
        <v>0</v>
      </c>
      <c r="P7" s="581">
        <f t="shared" si="0"/>
        <v>0</v>
      </c>
      <c r="Q7" s="581">
        <f t="shared" si="0"/>
        <v>0</v>
      </c>
      <c r="R7" s="581">
        <f t="shared" si="0"/>
        <v>0</v>
      </c>
      <c r="S7" s="581">
        <f t="shared" si="0"/>
        <v>0</v>
      </c>
      <c r="T7" s="581">
        <f t="shared" si="0"/>
        <v>0</v>
      </c>
      <c r="U7" s="581">
        <f t="shared" si="0"/>
        <v>0</v>
      </c>
      <c r="V7" s="581">
        <f t="shared" si="0"/>
        <v>0</v>
      </c>
      <c r="W7" s="581">
        <f t="shared" si="0"/>
        <v>0</v>
      </c>
      <c r="X7" s="581">
        <f t="shared" si="0"/>
        <v>0</v>
      </c>
      <c r="Y7" s="581">
        <f t="shared" si="0"/>
        <v>0</v>
      </c>
      <c r="Z7" s="581">
        <f t="shared" si="0"/>
        <v>0</v>
      </c>
      <c r="AA7" s="581">
        <f t="shared" si="0"/>
        <v>0</v>
      </c>
      <c r="AB7" s="581">
        <f t="shared" si="0"/>
        <v>0</v>
      </c>
      <c r="AC7" s="581">
        <f t="shared" si="0"/>
        <v>0</v>
      </c>
      <c r="AD7" s="581">
        <f t="shared" si="0"/>
        <v>0</v>
      </c>
      <c r="AE7" s="581">
        <f t="shared" si="0"/>
        <v>0</v>
      </c>
      <c r="AF7" s="581">
        <f t="shared" si="0"/>
        <v>0</v>
      </c>
      <c r="AG7" s="581">
        <f t="shared" si="0"/>
        <v>0</v>
      </c>
      <c r="AH7" s="581">
        <f t="shared" si="0"/>
        <v>0</v>
      </c>
      <c r="AI7" s="581">
        <f t="shared" si="0"/>
        <v>0</v>
      </c>
      <c r="AJ7" s="581">
        <f t="shared" si="0"/>
        <v>0</v>
      </c>
      <c r="AK7" s="581">
        <f t="shared" si="0"/>
        <v>0</v>
      </c>
      <c r="AL7" s="581">
        <f t="shared" si="0"/>
        <v>0</v>
      </c>
      <c r="AM7" s="581">
        <f t="shared" si="0"/>
        <v>0</v>
      </c>
      <c r="AN7" s="581">
        <f t="shared" si="0"/>
        <v>0</v>
      </c>
      <c r="AO7" s="581">
        <f t="shared" si="0"/>
        <v>0</v>
      </c>
      <c r="AP7" s="581">
        <f t="shared" si="0"/>
        <v>0</v>
      </c>
      <c r="AQ7" s="581">
        <f t="shared" si="0"/>
        <v>0</v>
      </c>
      <c r="AR7" s="581">
        <f t="shared" si="0"/>
        <v>0</v>
      </c>
      <c r="AS7" s="581">
        <f t="shared" si="0"/>
        <v>0</v>
      </c>
      <c r="AT7" s="581">
        <f t="shared" si="0"/>
        <v>0</v>
      </c>
      <c r="AU7" s="581">
        <f t="shared" si="0"/>
        <v>0</v>
      </c>
      <c r="AV7" s="581">
        <f t="shared" si="0"/>
        <v>0</v>
      </c>
      <c r="AW7" s="581">
        <f t="shared" si="0"/>
        <v>0</v>
      </c>
      <c r="AX7" s="581">
        <f t="shared" si="0"/>
        <v>0</v>
      </c>
      <c r="AY7" s="581">
        <f t="shared" si="0"/>
        <v>0</v>
      </c>
      <c r="AZ7" s="581">
        <f t="shared" si="0"/>
        <v>0</v>
      </c>
      <c r="BA7" s="581">
        <f t="shared" si="0"/>
        <v>0</v>
      </c>
      <c r="BB7" s="581">
        <f t="shared" si="0"/>
        <v>0</v>
      </c>
      <c r="BC7" s="581">
        <f t="shared" si="0"/>
        <v>0</v>
      </c>
      <c r="BD7" s="581">
        <f t="shared" si="0"/>
        <v>0</v>
      </c>
      <c r="BE7" s="581">
        <f t="shared" si="0"/>
        <v>0</v>
      </c>
    </row>
    <row r="8" spans="1:57" ht="15" customHeight="1" x14ac:dyDescent="0.35">
      <c r="B8" s="553"/>
      <c r="C8" s="43" t="s">
        <v>254</v>
      </c>
      <c r="D8" s="43"/>
      <c r="E8" s="46"/>
      <c r="F8" s="47" t="s">
        <v>520</v>
      </c>
      <c r="G8" s="48">
        <f>IF(COUNTA(H8:BE8)=0,0,IF(OR(LARGE(H8:BE8,1)&gt;1,SMALL(H8:BE8,1)&lt;0),"ERRO",AVERAGE(H8:BE8)))</f>
        <v>0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</row>
    <row r="9" spans="1:57" ht="15" customHeight="1" x14ac:dyDescent="0.35">
      <c r="B9" s="554">
        <v>5</v>
      </c>
      <c r="C9" s="43" t="s">
        <v>167</v>
      </c>
      <c r="D9" s="43"/>
      <c r="E9" s="46" t="s">
        <v>1</v>
      </c>
      <c r="F9" s="47" t="s">
        <v>453</v>
      </c>
      <c r="G9" s="555">
        <f>SUM(H9:BE9)</f>
        <v>0</v>
      </c>
      <c r="H9" s="581">
        <f>H7*H8</f>
        <v>0</v>
      </c>
      <c r="I9" s="581">
        <f t="shared" ref="I9:BE9" si="1">I7*I8</f>
        <v>0</v>
      </c>
      <c r="J9" s="581">
        <f t="shared" si="1"/>
        <v>0</v>
      </c>
      <c r="K9" s="581">
        <f t="shared" si="1"/>
        <v>0</v>
      </c>
      <c r="L9" s="581">
        <f t="shared" si="1"/>
        <v>0</v>
      </c>
      <c r="M9" s="581">
        <f t="shared" si="1"/>
        <v>0</v>
      </c>
      <c r="N9" s="581">
        <f t="shared" si="1"/>
        <v>0</v>
      </c>
      <c r="O9" s="581">
        <f t="shared" si="1"/>
        <v>0</v>
      </c>
      <c r="P9" s="581">
        <f t="shared" si="1"/>
        <v>0</v>
      </c>
      <c r="Q9" s="581">
        <f t="shared" si="1"/>
        <v>0</v>
      </c>
      <c r="R9" s="581">
        <f t="shared" si="1"/>
        <v>0</v>
      </c>
      <c r="S9" s="581">
        <f t="shared" si="1"/>
        <v>0</v>
      </c>
      <c r="T9" s="581">
        <f t="shared" si="1"/>
        <v>0</v>
      </c>
      <c r="U9" s="581">
        <f t="shared" si="1"/>
        <v>0</v>
      </c>
      <c r="V9" s="581">
        <f t="shared" si="1"/>
        <v>0</v>
      </c>
      <c r="W9" s="581">
        <f t="shared" si="1"/>
        <v>0</v>
      </c>
      <c r="X9" s="581">
        <f t="shared" si="1"/>
        <v>0</v>
      </c>
      <c r="Y9" s="581">
        <f t="shared" si="1"/>
        <v>0</v>
      </c>
      <c r="Z9" s="581">
        <f t="shared" si="1"/>
        <v>0</v>
      </c>
      <c r="AA9" s="581">
        <f t="shared" si="1"/>
        <v>0</v>
      </c>
      <c r="AB9" s="581">
        <f t="shared" si="1"/>
        <v>0</v>
      </c>
      <c r="AC9" s="581">
        <f t="shared" si="1"/>
        <v>0</v>
      </c>
      <c r="AD9" s="581">
        <f t="shared" si="1"/>
        <v>0</v>
      </c>
      <c r="AE9" s="581">
        <f t="shared" si="1"/>
        <v>0</v>
      </c>
      <c r="AF9" s="581">
        <f t="shared" si="1"/>
        <v>0</v>
      </c>
      <c r="AG9" s="581">
        <f t="shared" si="1"/>
        <v>0</v>
      </c>
      <c r="AH9" s="581">
        <f t="shared" si="1"/>
        <v>0</v>
      </c>
      <c r="AI9" s="581">
        <f t="shared" si="1"/>
        <v>0</v>
      </c>
      <c r="AJ9" s="581">
        <f t="shared" si="1"/>
        <v>0</v>
      </c>
      <c r="AK9" s="581">
        <f t="shared" si="1"/>
        <v>0</v>
      </c>
      <c r="AL9" s="581">
        <f t="shared" si="1"/>
        <v>0</v>
      </c>
      <c r="AM9" s="581">
        <f t="shared" si="1"/>
        <v>0</v>
      </c>
      <c r="AN9" s="581">
        <f t="shared" si="1"/>
        <v>0</v>
      </c>
      <c r="AO9" s="581">
        <f t="shared" si="1"/>
        <v>0</v>
      </c>
      <c r="AP9" s="581">
        <f t="shared" si="1"/>
        <v>0</v>
      </c>
      <c r="AQ9" s="581">
        <f t="shared" si="1"/>
        <v>0</v>
      </c>
      <c r="AR9" s="581">
        <f t="shared" si="1"/>
        <v>0</v>
      </c>
      <c r="AS9" s="581">
        <f t="shared" si="1"/>
        <v>0</v>
      </c>
      <c r="AT9" s="581">
        <f t="shared" si="1"/>
        <v>0</v>
      </c>
      <c r="AU9" s="581">
        <f t="shared" si="1"/>
        <v>0</v>
      </c>
      <c r="AV9" s="581">
        <f t="shared" si="1"/>
        <v>0</v>
      </c>
      <c r="AW9" s="581">
        <f t="shared" si="1"/>
        <v>0</v>
      </c>
      <c r="AX9" s="581">
        <f t="shared" si="1"/>
        <v>0</v>
      </c>
      <c r="AY9" s="581">
        <f t="shared" si="1"/>
        <v>0</v>
      </c>
      <c r="AZ9" s="581">
        <f t="shared" si="1"/>
        <v>0</v>
      </c>
      <c r="BA9" s="581">
        <f t="shared" si="1"/>
        <v>0</v>
      </c>
      <c r="BB9" s="581">
        <f t="shared" si="1"/>
        <v>0</v>
      </c>
      <c r="BC9" s="581">
        <f t="shared" si="1"/>
        <v>0</v>
      </c>
      <c r="BD9" s="581">
        <f t="shared" si="1"/>
        <v>0</v>
      </c>
      <c r="BE9" s="581">
        <f t="shared" si="1"/>
        <v>0</v>
      </c>
    </row>
    <row r="10" spans="1:57" ht="15" customHeight="1" x14ac:dyDescent="0.35">
      <c r="B10" s="553"/>
      <c r="C10" s="43" t="s">
        <v>28</v>
      </c>
      <c r="D10" s="43"/>
      <c r="E10" s="46" t="s">
        <v>30</v>
      </c>
      <c r="F10" s="47"/>
      <c r="G10" s="50" t="str">
        <f>IF(COUNTA(H10:BE10)=0,"",IF(OR(LARGE(H10:BE10,1)&gt;24,SMALL(H10:BE10,1)&lt;0),"ERRO",""))</f>
        <v/>
      </c>
      <c r="H10" s="745"/>
      <c r="I10" s="745"/>
      <c r="J10" s="745"/>
      <c r="K10" s="745"/>
      <c r="L10" s="745"/>
      <c r="M10" s="745"/>
      <c r="N10" s="745"/>
      <c r="O10" s="745"/>
      <c r="P10" s="745"/>
      <c r="Q10" s="745"/>
      <c r="R10" s="745"/>
      <c r="S10" s="745"/>
      <c r="T10" s="745"/>
      <c r="U10" s="745"/>
      <c r="V10" s="745"/>
      <c r="W10" s="745"/>
      <c r="X10" s="745"/>
      <c r="Y10" s="745"/>
      <c r="Z10" s="745"/>
      <c r="AA10" s="745"/>
      <c r="AB10" s="745"/>
      <c r="AC10" s="745"/>
      <c r="AD10" s="745"/>
      <c r="AE10" s="745"/>
      <c r="AF10" s="745"/>
      <c r="AG10" s="745"/>
      <c r="AH10" s="745"/>
      <c r="AI10" s="745"/>
      <c r="AJ10" s="745"/>
      <c r="AK10" s="745"/>
      <c r="AL10" s="745"/>
      <c r="AM10" s="745"/>
      <c r="AN10" s="745"/>
      <c r="AO10" s="745"/>
      <c r="AP10" s="745"/>
      <c r="AQ10" s="745"/>
      <c r="AR10" s="745"/>
      <c r="AS10" s="745"/>
      <c r="AT10" s="745"/>
      <c r="AU10" s="745"/>
      <c r="AV10" s="745"/>
      <c r="AW10" s="745"/>
      <c r="AX10" s="745"/>
      <c r="AY10" s="745"/>
      <c r="AZ10" s="745"/>
      <c r="BA10" s="745"/>
      <c r="BB10" s="745"/>
      <c r="BC10" s="745"/>
      <c r="BD10" s="745"/>
      <c r="BE10" s="745"/>
    </row>
    <row r="11" spans="1:57" ht="15" customHeight="1" x14ac:dyDescent="0.35">
      <c r="B11" s="641"/>
      <c r="C11" s="52" t="s">
        <v>29</v>
      </c>
      <c r="D11" s="52"/>
      <c r="E11" s="478" t="s">
        <v>31</v>
      </c>
      <c r="F11" s="47"/>
      <c r="G11" s="50" t="str">
        <f>IF(COUNTA(H11:BE11)=0,"",IF(OR(LARGE(H11:BE11,1)&gt;365,SMALL(H11:BE11,1)&lt;0),"ERRO",""))</f>
        <v/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57" ht="15" customHeight="1" x14ac:dyDescent="0.35">
      <c r="B12" s="554">
        <v>6</v>
      </c>
      <c r="C12" s="43" t="s">
        <v>21</v>
      </c>
      <c r="D12" s="43"/>
      <c r="E12" s="46" t="s">
        <v>23</v>
      </c>
      <c r="F12" s="47" t="s">
        <v>390</v>
      </c>
      <c r="G12" s="50" t="str">
        <f>IF(OR(LARGE(H12:BE12,1)&gt;8760,SMALL(H12:BE12,1)&lt;0),"ERRO","")</f>
        <v/>
      </c>
      <c r="H12" s="53">
        <f>H10*24*H11</f>
        <v>0</v>
      </c>
      <c r="I12" s="53">
        <f t="shared" ref="I12:BE12" si="2">I10*24*I11</f>
        <v>0</v>
      </c>
      <c r="J12" s="53">
        <f t="shared" si="2"/>
        <v>0</v>
      </c>
      <c r="K12" s="53">
        <f t="shared" si="2"/>
        <v>0</v>
      </c>
      <c r="L12" s="53">
        <f t="shared" si="2"/>
        <v>0</v>
      </c>
      <c r="M12" s="53">
        <f t="shared" si="2"/>
        <v>0</v>
      </c>
      <c r="N12" s="53">
        <f t="shared" si="2"/>
        <v>0</v>
      </c>
      <c r="O12" s="53">
        <f t="shared" si="2"/>
        <v>0</v>
      </c>
      <c r="P12" s="53">
        <f t="shared" si="2"/>
        <v>0</v>
      </c>
      <c r="Q12" s="53">
        <f t="shared" si="2"/>
        <v>0</v>
      </c>
      <c r="R12" s="53">
        <f t="shared" si="2"/>
        <v>0</v>
      </c>
      <c r="S12" s="53">
        <f t="shared" si="2"/>
        <v>0</v>
      </c>
      <c r="T12" s="53">
        <f t="shared" si="2"/>
        <v>0</v>
      </c>
      <c r="U12" s="53">
        <f t="shared" si="2"/>
        <v>0</v>
      </c>
      <c r="V12" s="53">
        <f t="shared" si="2"/>
        <v>0</v>
      </c>
      <c r="W12" s="53">
        <f t="shared" si="2"/>
        <v>0</v>
      </c>
      <c r="X12" s="53">
        <f t="shared" si="2"/>
        <v>0</v>
      </c>
      <c r="Y12" s="53">
        <f t="shared" si="2"/>
        <v>0</v>
      </c>
      <c r="Z12" s="53">
        <f t="shared" si="2"/>
        <v>0</v>
      </c>
      <c r="AA12" s="53">
        <f t="shared" si="2"/>
        <v>0</v>
      </c>
      <c r="AB12" s="53">
        <f t="shared" si="2"/>
        <v>0</v>
      </c>
      <c r="AC12" s="53">
        <f t="shared" si="2"/>
        <v>0</v>
      </c>
      <c r="AD12" s="53">
        <f t="shared" si="2"/>
        <v>0</v>
      </c>
      <c r="AE12" s="53">
        <f t="shared" si="2"/>
        <v>0</v>
      </c>
      <c r="AF12" s="53">
        <f t="shared" si="2"/>
        <v>0</v>
      </c>
      <c r="AG12" s="53">
        <f t="shared" si="2"/>
        <v>0</v>
      </c>
      <c r="AH12" s="53">
        <f t="shared" si="2"/>
        <v>0</v>
      </c>
      <c r="AI12" s="53">
        <f t="shared" si="2"/>
        <v>0</v>
      </c>
      <c r="AJ12" s="53">
        <f t="shared" si="2"/>
        <v>0</v>
      </c>
      <c r="AK12" s="53">
        <f t="shared" si="2"/>
        <v>0</v>
      </c>
      <c r="AL12" s="53">
        <f t="shared" si="2"/>
        <v>0</v>
      </c>
      <c r="AM12" s="53">
        <f t="shared" si="2"/>
        <v>0</v>
      </c>
      <c r="AN12" s="53">
        <f t="shared" si="2"/>
        <v>0</v>
      </c>
      <c r="AO12" s="53">
        <f t="shared" si="2"/>
        <v>0</v>
      </c>
      <c r="AP12" s="53">
        <f t="shared" si="2"/>
        <v>0</v>
      </c>
      <c r="AQ12" s="53">
        <f t="shared" si="2"/>
        <v>0</v>
      </c>
      <c r="AR12" s="53">
        <f t="shared" si="2"/>
        <v>0</v>
      </c>
      <c r="AS12" s="53">
        <f t="shared" si="2"/>
        <v>0</v>
      </c>
      <c r="AT12" s="53">
        <f t="shared" si="2"/>
        <v>0</v>
      </c>
      <c r="AU12" s="53">
        <f t="shared" si="2"/>
        <v>0</v>
      </c>
      <c r="AV12" s="53">
        <f t="shared" si="2"/>
        <v>0</v>
      </c>
      <c r="AW12" s="53">
        <f t="shared" si="2"/>
        <v>0</v>
      </c>
      <c r="AX12" s="53">
        <f t="shared" si="2"/>
        <v>0</v>
      </c>
      <c r="AY12" s="53">
        <f t="shared" si="2"/>
        <v>0</v>
      </c>
      <c r="AZ12" s="53">
        <f t="shared" si="2"/>
        <v>0</v>
      </c>
      <c r="BA12" s="53">
        <f t="shared" si="2"/>
        <v>0</v>
      </c>
      <c r="BB12" s="53">
        <f t="shared" si="2"/>
        <v>0</v>
      </c>
      <c r="BC12" s="53">
        <f t="shared" si="2"/>
        <v>0</v>
      </c>
      <c r="BD12" s="53">
        <f t="shared" si="2"/>
        <v>0</v>
      </c>
      <c r="BE12" s="53">
        <f t="shared" si="2"/>
        <v>0</v>
      </c>
    </row>
    <row r="13" spans="1:57" ht="15" customHeight="1" x14ac:dyDescent="0.35">
      <c r="B13" s="553"/>
      <c r="C13" s="43" t="s">
        <v>503</v>
      </c>
      <c r="D13" s="43"/>
      <c r="E13" s="46" t="s">
        <v>30</v>
      </c>
      <c r="F13" s="47" t="s">
        <v>590</v>
      </c>
      <c r="G13" s="50" t="s">
        <v>1700</v>
      </c>
      <c r="H13" s="745"/>
      <c r="I13" s="745"/>
      <c r="J13" s="745"/>
      <c r="K13" s="745"/>
      <c r="L13" s="745"/>
      <c r="M13" s="745"/>
      <c r="N13" s="745"/>
      <c r="O13" s="745"/>
      <c r="P13" s="745"/>
      <c r="Q13" s="745"/>
      <c r="R13" s="745"/>
      <c r="S13" s="745"/>
      <c r="T13" s="745"/>
      <c r="U13" s="745"/>
      <c r="V13" s="745"/>
      <c r="W13" s="745"/>
      <c r="X13" s="745"/>
      <c r="Y13" s="745"/>
      <c r="Z13" s="745"/>
      <c r="AA13" s="745"/>
      <c r="AB13" s="745"/>
      <c r="AC13" s="745"/>
      <c r="AD13" s="745"/>
      <c r="AE13" s="745"/>
      <c r="AF13" s="745"/>
      <c r="AG13" s="745"/>
      <c r="AH13" s="745"/>
      <c r="AI13" s="745"/>
      <c r="AJ13" s="745"/>
      <c r="AK13" s="745"/>
      <c r="AL13" s="745"/>
      <c r="AM13" s="745"/>
      <c r="AN13" s="745"/>
      <c r="AO13" s="745"/>
      <c r="AP13" s="745"/>
      <c r="AQ13" s="745"/>
      <c r="AR13" s="745"/>
      <c r="AS13" s="745"/>
      <c r="AT13" s="745"/>
      <c r="AU13" s="745"/>
      <c r="AV13" s="745"/>
      <c r="AW13" s="745"/>
      <c r="AX13" s="745"/>
      <c r="AY13" s="745"/>
      <c r="AZ13" s="745"/>
      <c r="BA13" s="745"/>
      <c r="BB13" s="745"/>
      <c r="BC13" s="745"/>
      <c r="BD13" s="745"/>
      <c r="BE13" s="745"/>
    </row>
    <row r="14" spans="1:57" ht="15" customHeight="1" x14ac:dyDescent="0.35">
      <c r="B14" s="641"/>
      <c r="C14" s="43" t="s">
        <v>504</v>
      </c>
      <c r="D14" s="43"/>
      <c r="E14" s="44" t="s">
        <v>501</v>
      </c>
      <c r="F14" s="47" t="s">
        <v>591</v>
      </c>
      <c r="G14" s="50" t="s">
        <v>1701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57" ht="15" customHeight="1" x14ac:dyDescent="0.35">
      <c r="B15" s="641"/>
      <c r="C15" s="43" t="s">
        <v>505</v>
      </c>
      <c r="D15" s="43"/>
      <c r="E15" s="44" t="s">
        <v>502</v>
      </c>
      <c r="F15" s="47" t="s">
        <v>592</v>
      </c>
      <c r="G15" s="50" t="s">
        <v>1702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57" ht="15" customHeight="1" x14ac:dyDescent="0.35">
      <c r="B16" s="641"/>
      <c r="C16" s="43" t="s">
        <v>166</v>
      </c>
      <c r="D16" s="43"/>
      <c r="E16" s="46" t="s">
        <v>1</v>
      </c>
      <c r="F16" s="47" t="s">
        <v>458</v>
      </c>
      <c r="G16" s="555">
        <f>SUM(H16:BE16)</f>
        <v>0</v>
      </c>
      <c r="H16" s="581">
        <f>H9*((H13*H14*H15)/792)</f>
        <v>0</v>
      </c>
      <c r="I16" s="581">
        <f t="shared" ref="I16:BE16" si="3">I9*((I13*I14*I15)/792)</f>
        <v>0</v>
      </c>
      <c r="J16" s="581">
        <f t="shared" si="3"/>
        <v>0</v>
      </c>
      <c r="K16" s="581">
        <f t="shared" si="3"/>
        <v>0</v>
      </c>
      <c r="L16" s="581">
        <f t="shared" si="3"/>
        <v>0</v>
      </c>
      <c r="M16" s="581">
        <f t="shared" si="3"/>
        <v>0</v>
      </c>
      <c r="N16" s="581">
        <f t="shared" si="3"/>
        <v>0</v>
      </c>
      <c r="O16" s="581">
        <f t="shared" si="3"/>
        <v>0</v>
      </c>
      <c r="P16" s="581">
        <f t="shared" si="3"/>
        <v>0</v>
      </c>
      <c r="Q16" s="581">
        <f t="shared" si="3"/>
        <v>0</v>
      </c>
      <c r="R16" s="581">
        <f t="shared" si="3"/>
        <v>0</v>
      </c>
      <c r="S16" s="581">
        <f t="shared" si="3"/>
        <v>0</v>
      </c>
      <c r="T16" s="581">
        <f t="shared" si="3"/>
        <v>0</v>
      </c>
      <c r="U16" s="581">
        <f t="shared" si="3"/>
        <v>0</v>
      </c>
      <c r="V16" s="581">
        <f t="shared" si="3"/>
        <v>0</v>
      </c>
      <c r="W16" s="581">
        <f t="shared" si="3"/>
        <v>0</v>
      </c>
      <c r="X16" s="581">
        <f t="shared" si="3"/>
        <v>0</v>
      </c>
      <c r="Y16" s="581">
        <f t="shared" si="3"/>
        <v>0</v>
      </c>
      <c r="Z16" s="581">
        <f t="shared" si="3"/>
        <v>0</v>
      </c>
      <c r="AA16" s="581">
        <f t="shared" si="3"/>
        <v>0</v>
      </c>
      <c r="AB16" s="581">
        <f t="shared" si="3"/>
        <v>0</v>
      </c>
      <c r="AC16" s="581">
        <f t="shared" si="3"/>
        <v>0</v>
      </c>
      <c r="AD16" s="581">
        <f t="shared" si="3"/>
        <v>0</v>
      </c>
      <c r="AE16" s="581">
        <f t="shared" si="3"/>
        <v>0</v>
      </c>
      <c r="AF16" s="581">
        <f t="shared" si="3"/>
        <v>0</v>
      </c>
      <c r="AG16" s="581">
        <f t="shared" si="3"/>
        <v>0</v>
      </c>
      <c r="AH16" s="581">
        <f t="shared" si="3"/>
        <v>0</v>
      </c>
      <c r="AI16" s="581">
        <f t="shared" si="3"/>
        <v>0</v>
      </c>
      <c r="AJ16" s="581">
        <f t="shared" si="3"/>
        <v>0</v>
      </c>
      <c r="AK16" s="581">
        <f t="shared" si="3"/>
        <v>0</v>
      </c>
      <c r="AL16" s="581">
        <f t="shared" si="3"/>
        <v>0</v>
      </c>
      <c r="AM16" s="581">
        <f t="shared" si="3"/>
        <v>0</v>
      </c>
      <c r="AN16" s="581">
        <f t="shared" si="3"/>
        <v>0</v>
      </c>
      <c r="AO16" s="581">
        <f t="shared" si="3"/>
        <v>0</v>
      </c>
      <c r="AP16" s="581">
        <f t="shared" si="3"/>
        <v>0</v>
      </c>
      <c r="AQ16" s="581">
        <f t="shared" si="3"/>
        <v>0</v>
      </c>
      <c r="AR16" s="581">
        <f t="shared" si="3"/>
        <v>0</v>
      </c>
      <c r="AS16" s="581">
        <f t="shared" si="3"/>
        <v>0</v>
      </c>
      <c r="AT16" s="581">
        <f t="shared" si="3"/>
        <v>0</v>
      </c>
      <c r="AU16" s="581">
        <f t="shared" si="3"/>
        <v>0</v>
      </c>
      <c r="AV16" s="581">
        <f t="shared" si="3"/>
        <v>0</v>
      </c>
      <c r="AW16" s="581">
        <f t="shared" si="3"/>
        <v>0</v>
      </c>
      <c r="AX16" s="581">
        <f t="shared" si="3"/>
        <v>0</v>
      </c>
      <c r="AY16" s="581">
        <f t="shared" si="3"/>
        <v>0</v>
      </c>
      <c r="AZ16" s="581">
        <f t="shared" si="3"/>
        <v>0</v>
      </c>
      <c r="BA16" s="581">
        <f t="shared" si="3"/>
        <v>0</v>
      </c>
      <c r="BB16" s="581">
        <f t="shared" si="3"/>
        <v>0</v>
      </c>
      <c r="BC16" s="581">
        <f t="shared" si="3"/>
        <v>0</v>
      </c>
      <c r="BD16" s="581">
        <f t="shared" si="3"/>
        <v>0</v>
      </c>
      <c r="BE16" s="581">
        <f t="shared" si="3"/>
        <v>0</v>
      </c>
    </row>
    <row r="17" spans="2:57" ht="15" customHeight="1" x14ac:dyDescent="0.35">
      <c r="B17" s="554">
        <v>7</v>
      </c>
      <c r="C17" s="43" t="s">
        <v>25</v>
      </c>
      <c r="D17" s="43"/>
      <c r="E17" s="43"/>
      <c r="F17" s="47" t="s">
        <v>35</v>
      </c>
      <c r="G17" s="50" t="str">
        <f>IF(OR(LARGE(H17:BE17,1)&gt;1,SMALL(H17:BE17,1)&lt;0),"ERRO","")</f>
        <v/>
      </c>
      <c r="H17" s="53">
        <f>IF(H9=0,0,H16/H9)</f>
        <v>0</v>
      </c>
      <c r="I17" s="53">
        <f t="shared" ref="I17:BE17" si="4">IF(I9=0,0,I16/I9)</f>
        <v>0</v>
      </c>
      <c r="J17" s="53">
        <f t="shared" si="4"/>
        <v>0</v>
      </c>
      <c r="K17" s="53">
        <f t="shared" si="4"/>
        <v>0</v>
      </c>
      <c r="L17" s="53">
        <f t="shared" si="4"/>
        <v>0</v>
      </c>
      <c r="M17" s="53">
        <f t="shared" si="4"/>
        <v>0</v>
      </c>
      <c r="N17" s="53">
        <f t="shared" si="4"/>
        <v>0</v>
      </c>
      <c r="O17" s="53">
        <f t="shared" si="4"/>
        <v>0</v>
      </c>
      <c r="P17" s="53">
        <f t="shared" si="4"/>
        <v>0</v>
      </c>
      <c r="Q17" s="53">
        <f t="shared" si="4"/>
        <v>0</v>
      </c>
      <c r="R17" s="53">
        <f t="shared" si="4"/>
        <v>0</v>
      </c>
      <c r="S17" s="53">
        <f t="shared" si="4"/>
        <v>0</v>
      </c>
      <c r="T17" s="53">
        <f t="shared" si="4"/>
        <v>0</v>
      </c>
      <c r="U17" s="53">
        <f t="shared" si="4"/>
        <v>0</v>
      </c>
      <c r="V17" s="53">
        <f t="shared" si="4"/>
        <v>0</v>
      </c>
      <c r="W17" s="53">
        <f t="shared" si="4"/>
        <v>0</v>
      </c>
      <c r="X17" s="53">
        <f t="shared" si="4"/>
        <v>0</v>
      </c>
      <c r="Y17" s="53">
        <f t="shared" si="4"/>
        <v>0</v>
      </c>
      <c r="Z17" s="53">
        <f t="shared" si="4"/>
        <v>0</v>
      </c>
      <c r="AA17" s="53">
        <f t="shared" si="4"/>
        <v>0</v>
      </c>
      <c r="AB17" s="53">
        <f t="shared" si="4"/>
        <v>0</v>
      </c>
      <c r="AC17" s="53">
        <f t="shared" si="4"/>
        <v>0</v>
      </c>
      <c r="AD17" s="53">
        <f t="shared" si="4"/>
        <v>0</v>
      </c>
      <c r="AE17" s="53">
        <f t="shared" si="4"/>
        <v>0</v>
      </c>
      <c r="AF17" s="53">
        <f t="shared" si="4"/>
        <v>0</v>
      </c>
      <c r="AG17" s="53">
        <f t="shared" si="4"/>
        <v>0</v>
      </c>
      <c r="AH17" s="53">
        <f t="shared" si="4"/>
        <v>0</v>
      </c>
      <c r="AI17" s="53">
        <f t="shared" si="4"/>
        <v>0</v>
      </c>
      <c r="AJ17" s="53">
        <f t="shared" si="4"/>
        <v>0</v>
      </c>
      <c r="AK17" s="53">
        <f t="shared" si="4"/>
        <v>0</v>
      </c>
      <c r="AL17" s="53">
        <f t="shared" si="4"/>
        <v>0</v>
      </c>
      <c r="AM17" s="53">
        <f t="shared" si="4"/>
        <v>0</v>
      </c>
      <c r="AN17" s="53">
        <f t="shared" si="4"/>
        <v>0</v>
      </c>
      <c r="AO17" s="53">
        <f t="shared" si="4"/>
        <v>0</v>
      </c>
      <c r="AP17" s="53">
        <f t="shared" si="4"/>
        <v>0</v>
      </c>
      <c r="AQ17" s="53">
        <f t="shared" si="4"/>
        <v>0</v>
      </c>
      <c r="AR17" s="53">
        <f t="shared" si="4"/>
        <v>0</v>
      </c>
      <c r="AS17" s="53">
        <f t="shared" si="4"/>
        <v>0</v>
      </c>
      <c r="AT17" s="53">
        <f t="shared" si="4"/>
        <v>0</v>
      </c>
      <c r="AU17" s="53">
        <f t="shared" si="4"/>
        <v>0</v>
      </c>
      <c r="AV17" s="53">
        <f t="shared" si="4"/>
        <v>0</v>
      </c>
      <c r="AW17" s="53">
        <f t="shared" si="4"/>
        <v>0</v>
      </c>
      <c r="AX17" s="53">
        <f t="shared" si="4"/>
        <v>0</v>
      </c>
      <c r="AY17" s="53">
        <f t="shared" si="4"/>
        <v>0</v>
      </c>
      <c r="AZ17" s="53">
        <f t="shared" si="4"/>
        <v>0</v>
      </c>
      <c r="BA17" s="53">
        <f t="shared" si="4"/>
        <v>0</v>
      </c>
      <c r="BB17" s="53">
        <f t="shared" si="4"/>
        <v>0</v>
      </c>
      <c r="BC17" s="53">
        <f t="shared" si="4"/>
        <v>0</v>
      </c>
      <c r="BD17" s="53">
        <f t="shared" si="4"/>
        <v>0</v>
      </c>
      <c r="BE17" s="53">
        <f t="shared" si="4"/>
        <v>0</v>
      </c>
    </row>
    <row r="18" spans="2:57" ht="15" customHeight="1" x14ac:dyDescent="0.35">
      <c r="B18" s="38">
        <v>8</v>
      </c>
      <c r="C18" s="43" t="s">
        <v>26</v>
      </c>
      <c r="D18" s="43"/>
      <c r="E18" s="46" t="s">
        <v>0</v>
      </c>
      <c r="F18" s="47" t="s">
        <v>459</v>
      </c>
      <c r="G18" s="555">
        <f>SUM(H18:BE18)</f>
        <v>0</v>
      </c>
      <c r="H18" s="53">
        <f>(H9*H12)/1000</f>
        <v>0</v>
      </c>
      <c r="I18" s="53">
        <f t="shared" ref="I18:BE18" si="5">(I9*I12)/1000</f>
        <v>0</v>
      </c>
      <c r="J18" s="53">
        <f t="shared" si="5"/>
        <v>0</v>
      </c>
      <c r="K18" s="53">
        <f t="shared" si="5"/>
        <v>0</v>
      </c>
      <c r="L18" s="53">
        <f t="shared" si="5"/>
        <v>0</v>
      </c>
      <c r="M18" s="53">
        <f t="shared" si="5"/>
        <v>0</v>
      </c>
      <c r="N18" s="53">
        <f t="shared" si="5"/>
        <v>0</v>
      </c>
      <c r="O18" s="53">
        <f t="shared" si="5"/>
        <v>0</v>
      </c>
      <c r="P18" s="53">
        <f t="shared" si="5"/>
        <v>0</v>
      </c>
      <c r="Q18" s="53">
        <f t="shared" si="5"/>
        <v>0</v>
      </c>
      <c r="R18" s="53">
        <f t="shared" si="5"/>
        <v>0</v>
      </c>
      <c r="S18" s="53">
        <f t="shared" si="5"/>
        <v>0</v>
      </c>
      <c r="T18" s="53">
        <f t="shared" si="5"/>
        <v>0</v>
      </c>
      <c r="U18" s="53">
        <f t="shared" si="5"/>
        <v>0</v>
      </c>
      <c r="V18" s="53">
        <f t="shared" si="5"/>
        <v>0</v>
      </c>
      <c r="W18" s="53">
        <f t="shared" si="5"/>
        <v>0</v>
      </c>
      <c r="X18" s="53">
        <f t="shared" si="5"/>
        <v>0</v>
      </c>
      <c r="Y18" s="53">
        <f t="shared" si="5"/>
        <v>0</v>
      </c>
      <c r="Z18" s="53">
        <f t="shared" si="5"/>
        <v>0</v>
      </c>
      <c r="AA18" s="53">
        <f t="shared" si="5"/>
        <v>0</v>
      </c>
      <c r="AB18" s="53">
        <f t="shared" si="5"/>
        <v>0</v>
      </c>
      <c r="AC18" s="53">
        <f t="shared" si="5"/>
        <v>0</v>
      </c>
      <c r="AD18" s="53">
        <f t="shared" si="5"/>
        <v>0</v>
      </c>
      <c r="AE18" s="53">
        <f t="shared" si="5"/>
        <v>0</v>
      </c>
      <c r="AF18" s="53">
        <f t="shared" si="5"/>
        <v>0</v>
      </c>
      <c r="AG18" s="53">
        <f t="shared" si="5"/>
        <v>0</v>
      </c>
      <c r="AH18" s="53">
        <f t="shared" si="5"/>
        <v>0</v>
      </c>
      <c r="AI18" s="53">
        <f t="shared" si="5"/>
        <v>0</v>
      </c>
      <c r="AJ18" s="53">
        <f t="shared" si="5"/>
        <v>0</v>
      </c>
      <c r="AK18" s="53">
        <f t="shared" si="5"/>
        <v>0</v>
      </c>
      <c r="AL18" s="53">
        <f t="shared" si="5"/>
        <v>0</v>
      </c>
      <c r="AM18" s="53">
        <f t="shared" si="5"/>
        <v>0</v>
      </c>
      <c r="AN18" s="53">
        <f t="shared" si="5"/>
        <v>0</v>
      </c>
      <c r="AO18" s="53">
        <f t="shared" si="5"/>
        <v>0</v>
      </c>
      <c r="AP18" s="53">
        <f t="shared" si="5"/>
        <v>0</v>
      </c>
      <c r="AQ18" s="53">
        <f t="shared" si="5"/>
        <v>0</v>
      </c>
      <c r="AR18" s="53">
        <f t="shared" si="5"/>
        <v>0</v>
      </c>
      <c r="AS18" s="53">
        <f t="shared" si="5"/>
        <v>0</v>
      </c>
      <c r="AT18" s="53">
        <f t="shared" si="5"/>
        <v>0</v>
      </c>
      <c r="AU18" s="53">
        <f t="shared" si="5"/>
        <v>0</v>
      </c>
      <c r="AV18" s="53">
        <f t="shared" si="5"/>
        <v>0</v>
      </c>
      <c r="AW18" s="53">
        <f t="shared" si="5"/>
        <v>0</v>
      </c>
      <c r="AX18" s="53">
        <f t="shared" si="5"/>
        <v>0</v>
      </c>
      <c r="AY18" s="53">
        <f t="shared" si="5"/>
        <v>0</v>
      </c>
      <c r="AZ18" s="53">
        <f t="shared" si="5"/>
        <v>0</v>
      </c>
      <c r="BA18" s="53">
        <f t="shared" si="5"/>
        <v>0</v>
      </c>
      <c r="BB18" s="53">
        <f t="shared" si="5"/>
        <v>0</v>
      </c>
      <c r="BC18" s="53">
        <f t="shared" si="5"/>
        <v>0</v>
      </c>
      <c r="BD18" s="53">
        <f t="shared" si="5"/>
        <v>0</v>
      </c>
      <c r="BE18" s="53">
        <f t="shared" si="5"/>
        <v>0</v>
      </c>
    </row>
    <row r="19" spans="2:57" ht="15" customHeight="1" x14ac:dyDescent="0.35">
      <c r="B19" s="38">
        <v>9</v>
      </c>
      <c r="C19" s="43" t="s">
        <v>27</v>
      </c>
      <c r="D19" s="43"/>
      <c r="E19" s="44" t="s">
        <v>1</v>
      </c>
      <c r="F19" s="47" t="s">
        <v>391</v>
      </c>
      <c r="G19" s="577">
        <f>SUM(H19:BE19)</f>
        <v>0</v>
      </c>
      <c r="H19" s="582">
        <f>H9*H17</f>
        <v>0</v>
      </c>
      <c r="I19" s="582">
        <f t="shared" ref="I19:BE19" si="6">I9*I17</f>
        <v>0</v>
      </c>
      <c r="J19" s="582">
        <f t="shared" si="6"/>
        <v>0</v>
      </c>
      <c r="K19" s="582">
        <f t="shared" si="6"/>
        <v>0</v>
      </c>
      <c r="L19" s="582">
        <f t="shared" si="6"/>
        <v>0</v>
      </c>
      <c r="M19" s="582">
        <f t="shared" si="6"/>
        <v>0</v>
      </c>
      <c r="N19" s="582">
        <f t="shared" si="6"/>
        <v>0</v>
      </c>
      <c r="O19" s="582">
        <f t="shared" si="6"/>
        <v>0</v>
      </c>
      <c r="P19" s="582">
        <f t="shared" si="6"/>
        <v>0</v>
      </c>
      <c r="Q19" s="582">
        <f t="shared" si="6"/>
        <v>0</v>
      </c>
      <c r="R19" s="582">
        <f t="shared" si="6"/>
        <v>0</v>
      </c>
      <c r="S19" s="582">
        <f t="shared" si="6"/>
        <v>0</v>
      </c>
      <c r="T19" s="582">
        <f t="shared" si="6"/>
        <v>0</v>
      </c>
      <c r="U19" s="582">
        <f t="shared" si="6"/>
        <v>0</v>
      </c>
      <c r="V19" s="582">
        <f t="shared" si="6"/>
        <v>0</v>
      </c>
      <c r="W19" s="582">
        <f t="shared" si="6"/>
        <v>0</v>
      </c>
      <c r="X19" s="582">
        <f t="shared" si="6"/>
        <v>0</v>
      </c>
      <c r="Y19" s="582">
        <f t="shared" si="6"/>
        <v>0</v>
      </c>
      <c r="Z19" s="582">
        <f t="shared" si="6"/>
        <v>0</v>
      </c>
      <c r="AA19" s="582">
        <f t="shared" si="6"/>
        <v>0</v>
      </c>
      <c r="AB19" s="582">
        <f t="shared" si="6"/>
        <v>0</v>
      </c>
      <c r="AC19" s="582">
        <f t="shared" si="6"/>
        <v>0</v>
      </c>
      <c r="AD19" s="582">
        <f t="shared" si="6"/>
        <v>0</v>
      </c>
      <c r="AE19" s="582">
        <f t="shared" si="6"/>
        <v>0</v>
      </c>
      <c r="AF19" s="582">
        <f t="shared" si="6"/>
        <v>0</v>
      </c>
      <c r="AG19" s="582">
        <f t="shared" si="6"/>
        <v>0</v>
      </c>
      <c r="AH19" s="582">
        <f t="shared" si="6"/>
        <v>0</v>
      </c>
      <c r="AI19" s="582">
        <f t="shared" si="6"/>
        <v>0</v>
      </c>
      <c r="AJ19" s="582">
        <f t="shared" si="6"/>
        <v>0</v>
      </c>
      <c r="AK19" s="582">
        <f t="shared" si="6"/>
        <v>0</v>
      </c>
      <c r="AL19" s="582">
        <f t="shared" si="6"/>
        <v>0</v>
      </c>
      <c r="AM19" s="582">
        <f t="shared" si="6"/>
        <v>0</v>
      </c>
      <c r="AN19" s="582">
        <f t="shared" si="6"/>
        <v>0</v>
      </c>
      <c r="AO19" s="582">
        <f t="shared" si="6"/>
        <v>0</v>
      </c>
      <c r="AP19" s="582">
        <f t="shared" si="6"/>
        <v>0</v>
      </c>
      <c r="AQ19" s="582">
        <f t="shared" si="6"/>
        <v>0</v>
      </c>
      <c r="AR19" s="582">
        <f t="shared" si="6"/>
        <v>0</v>
      </c>
      <c r="AS19" s="582">
        <f t="shared" si="6"/>
        <v>0</v>
      </c>
      <c r="AT19" s="582">
        <f t="shared" si="6"/>
        <v>0</v>
      </c>
      <c r="AU19" s="582">
        <f t="shared" si="6"/>
        <v>0</v>
      </c>
      <c r="AV19" s="582">
        <f t="shared" si="6"/>
        <v>0</v>
      </c>
      <c r="AW19" s="582">
        <f t="shared" si="6"/>
        <v>0</v>
      </c>
      <c r="AX19" s="582">
        <f t="shared" si="6"/>
        <v>0</v>
      </c>
      <c r="AY19" s="582">
        <f t="shared" si="6"/>
        <v>0</v>
      </c>
      <c r="AZ19" s="582">
        <f t="shared" si="6"/>
        <v>0</v>
      </c>
      <c r="BA19" s="582">
        <f t="shared" si="6"/>
        <v>0</v>
      </c>
      <c r="BB19" s="582">
        <f t="shared" si="6"/>
        <v>0</v>
      </c>
      <c r="BC19" s="582">
        <f t="shared" si="6"/>
        <v>0</v>
      </c>
      <c r="BD19" s="582">
        <f t="shared" si="6"/>
        <v>0</v>
      </c>
      <c r="BE19" s="582">
        <f t="shared" si="6"/>
        <v>0</v>
      </c>
    </row>
    <row r="21" spans="2:57" ht="15" customHeight="1" x14ac:dyDescent="0.35">
      <c r="B21" s="310" t="s">
        <v>962</v>
      </c>
      <c r="C21" s="311"/>
      <c r="D21" s="311"/>
      <c r="E21" s="311"/>
      <c r="F21" s="311"/>
      <c r="G21" s="529"/>
      <c r="H21" s="524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2:57" s="11" customFormat="1" ht="15" customHeight="1" x14ac:dyDescent="0.35">
      <c r="B22" s="476"/>
      <c r="C22" s="525"/>
      <c r="D22" s="525"/>
      <c r="E22" s="525"/>
      <c r="F22" s="526"/>
      <c r="G22" s="527" t="s">
        <v>16</v>
      </c>
      <c r="H22" s="42" t="str">
        <f>H3</f>
        <v>outros 1</v>
      </c>
      <c r="I22" s="42" t="str">
        <f t="shared" ref="I22:BE22" si="7">I3</f>
        <v>outros 2</v>
      </c>
      <c r="J22" s="42" t="str">
        <f t="shared" si="7"/>
        <v>outros 3</v>
      </c>
      <c r="K22" s="42" t="str">
        <f t="shared" si="7"/>
        <v>outros 4</v>
      </c>
      <c r="L22" s="42" t="str">
        <f t="shared" si="7"/>
        <v>outros 5</v>
      </c>
      <c r="M22" s="42" t="str">
        <f t="shared" si="7"/>
        <v>outros 6</v>
      </c>
      <c r="N22" s="42" t="str">
        <f t="shared" si="7"/>
        <v>outros 7</v>
      </c>
      <c r="O22" s="42" t="str">
        <f t="shared" si="7"/>
        <v>outros 8</v>
      </c>
      <c r="P22" s="42" t="str">
        <f t="shared" si="7"/>
        <v>outros 9</v>
      </c>
      <c r="Q22" s="42" t="str">
        <f t="shared" si="7"/>
        <v>outros 10</v>
      </c>
      <c r="R22" s="42" t="str">
        <f t="shared" si="7"/>
        <v>outros 11</v>
      </c>
      <c r="S22" s="42" t="str">
        <f t="shared" si="7"/>
        <v>outros 12</v>
      </c>
      <c r="T22" s="42" t="str">
        <f t="shared" si="7"/>
        <v>outros 13</v>
      </c>
      <c r="U22" s="42" t="str">
        <f t="shared" si="7"/>
        <v>outros 14</v>
      </c>
      <c r="V22" s="42" t="str">
        <f t="shared" si="7"/>
        <v>outros 15</v>
      </c>
      <c r="W22" s="42" t="str">
        <f t="shared" si="7"/>
        <v>outros 16</v>
      </c>
      <c r="X22" s="42" t="str">
        <f t="shared" si="7"/>
        <v>outros 17</v>
      </c>
      <c r="Y22" s="42" t="str">
        <f t="shared" si="7"/>
        <v>outros 18</v>
      </c>
      <c r="Z22" s="42" t="str">
        <f t="shared" si="7"/>
        <v>outros 19</v>
      </c>
      <c r="AA22" s="42" t="str">
        <f t="shared" si="7"/>
        <v>outros 20</v>
      </c>
      <c r="AB22" s="42" t="str">
        <f t="shared" si="7"/>
        <v>outros 21</v>
      </c>
      <c r="AC22" s="42" t="str">
        <f t="shared" si="7"/>
        <v>outros 22</v>
      </c>
      <c r="AD22" s="42" t="str">
        <f t="shared" si="7"/>
        <v>outros 23</v>
      </c>
      <c r="AE22" s="42" t="str">
        <f t="shared" si="7"/>
        <v>outros 24</v>
      </c>
      <c r="AF22" s="42" t="str">
        <f t="shared" si="7"/>
        <v>outros 25</v>
      </c>
      <c r="AG22" s="42" t="str">
        <f t="shared" si="7"/>
        <v>outros 26</v>
      </c>
      <c r="AH22" s="42" t="str">
        <f t="shared" si="7"/>
        <v>outros 27</v>
      </c>
      <c r="AI22" s="42" t="str">
        <f t="shared" si="7"/>
        <v>outros 28</v>
      </c>
      <c r="AJ22" s="42" t="str">
        <f t="shared" si="7"/>
        <v>outros 29</v>
      </c>
      <c r="AK22" s="42" t="str">
        <f t="shared" si="7"/>
        <v>outros 30</v>
      </c>
      <c r="AL22" s="42" t="str">
        <f t="shared" si="7"/>
        <v>outros 31</v>
      </c>
      <c r="AM22" s="42" t="str">
        <f t="shared" si="7"/>
        <v>outros 32</v>
      </c>
      <c r="AN22" s="42" t="str">
        <f t="shared" si="7"/>
        <v>outros 33</v>
      </c>
      <c r="AO22" s="42" t="str">
        <f t="shared" si="7"/>
        <v>outros 34</v>
      </c>
      <c r="AP22" s="42" t="str">
        <f t="shared" si="7"/>
        <v>outros 35</v>
      </c>
      <c r="AQ22" s="42" t="str">
        <f t="shared" si="7"/>
        <v>outros 36</v>
      </c>
      <c r="AR22" s="42" t="str">
        <f t="shared" si="7"/>
        <v>outros 37</v>
      </c>
      <c r="AS22" s="42" t="str">
        <f t="shared" si="7"/>
        <v>outros 38</v>
      </c>
      <c r="AT22" s="42" t="str">
        <f t="shared" si="7"/>
        <v>outros 39</v>
      </c>
      <c r="AU22" s="42" t="str">
        <f t="shared" si="7"/>
        <v>outros 40</v>
      </c>
      <c r="AV22" s="42" t="str">
        <f t="shared" si="7"/>
        <v>outros 41</v>
      </c>
      <c r="AW22" s="42" t="str">
        <f t="shared" si="7"/>
        <v>outros 42</v>
      </c>
      <c r="AX22" s="42" t="str">
        <f t="shared" si="7"/>
        <v>outros 43</v>
      </c>
      <c r="AY22" s="42" t="str">
        <f t="shared" si="7"/>
        <v>outros 44</v>
      </c>
      <c r="AZ22" s="42" t="str">
        <f t="shared" si="7"/>
        <v>outros 45</v>
      </c>
      <c r="BA22" s="42" t="str">
        <f t="shared" si="7"/>
        <v>outros 46</v>
      </c>
      <c r="BB22" s="42" t="str">
        <f t="shared" si="7"/>
        <v>outros 47</v>
      </c>
      <c r="BC22" s="42" t="str">
        <f t="shared" si="7"/>
        <v>outros 48</v>
      </c>
      <c r="BD22" s="42" t="str">
        <f t="shared" si="7"/>
        <v>outros 49</v>
      </c>
      <c r="BE22" s="42" t="str">
        <f t="shared" si="7"/>
        <v>outros 50</v>
      </c>
    </row>
    <row r="23" spans="2:57" ht="15" customHeight="1" x14ac:dyDescent="0.35">
      <c r="B23" s="38">
        <v>11</v>
      </c>
      <c r="C23" s="43" t="s">
        <v>84</v>
      </c>
      <c r="D23" s="43"/>
      <c r="E23" s="44"/>
      <c r="F23" s="45"/>
      <c r="G23" s="50"/>
      <c r="H23" s="523"/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3"/>
      <c r="AG23" s="523"/>
      <c r="AH23" s="523"/>
      <c r="AI23" s="523"/>
      <c r="AJ23" s="523"/>
      <c r="AK23" s="523"/>
      <c r="AL23" s="523"/>
      <c r="AM23" s="523"/>
      <c r="AN23" s="523"/>
      <c r="AO23" s="523"/>
      <c r="AP23" s="523"/>
      <c r="AQ23" s="523"/>
      <c r="AR23" s="523"/>
      <c r="AS23" s="523"/>
      <c r="AT23" s="523"/>
      <c r="AU23" s="523"/>
      <c r="AV23" s="523"/>
      <c r="AW23" s="523"/>
      <c r="AX23" s="523"/>
      <c r="AY23" s="523"/>
      <c r="AZ23" s="523"/>
      <c r="BA23" s="523"/>
      <c r="BB23" s="523"/>
      <c r="BC23" s="523"/>
      <c r="BD23" s="523"/>
      <c r="BE23" s="523"/>
    </row>
    <row r="24" spans="2:57" ht="15" customHeight="1" x14ac:dyDescent="0.35">
      <c r="B24" s="38">
        <v>12</v>
      </c>
      <c r="C24" s="43" t="s">
        <v>318</v>
      </c>
      <c r="D24" s="43"/>
      <c r="E24" s="46" t="s">
        <v>22</v>
      </c>
      <c r="F24" s="47" t="s">
        <v>406</v>
      </c>
      <c r="G24" s="555">
        <f>SUM(H24:BE24)</f>
        <v>0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</row>
    <row r="25" spans="2:57" ht="15" customHeight="1" x14ac:dyDescent="0.35">
      <c r="B25" s="38">
        <v>13</v>
      </c>
      <c r="C25" s="43" t="s">
        <v>20</v>
      </c>
      <c r="D25" s="43"/>
      <c r="E25" s="46"/>
      <c r="F25" s="47" t="s">
        <v>405</v>
      </c>
      <c r="G25" s="49">
        <f>SUM(H25:BE25)</f>
        <v>0</v>
      </c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</row>
    <row r="26" spans="2:57" ht="15" customHeight="1" x14ac:dyDescent="0.35">
      <c r="B26" s="38">
        <v>14</v>
      </c>
      <c r="C26" s="43" t="s">
        <v>24</v>
      </c>
      <c r="D26" s="43"/>
      <c r="E26" s="46" t="s">
        <v>1</v>
      </c>
      <c r="F26" s="47" t="s">
        <v>165</v>
      </c>
      <c r="G26" s="555">
        <f>SUM(H26:BE26)</f>
        <v>0</v>
      </c>
      <c r="H26" s="581">
        <f>(H24*H25)/1000</f>
        <v>0</v>
      </c>
      <c r="I26" s="581">
        <f t="shared" ref="I26:BE26" si="8">(I24*I25)/1000</f>
        <v>0</v>
      </c>
      <c r="J26" s="581">
        <f t="shared" si="8"/>
        <v>0</v>
      </c>
      <c r="K26" s="581">
        <f t="shared" si="8"/>
        <v>0</v>
      </c>
      <c r="L26" s="581">
        <f t="shared" si="8"/>
        <v>0</v>
      </c>
      <c r="M26" s="581">
        <f t="shared" si="8"/>
        <v>0</v>
      </c>
      <c r="N26" s="581">
        <f t="shared" si="8"/>
        <v>0</v>
      </c>
      <c r="O26" s="581">
        <f t="shared" si="8"/>
        <v>0</v>
      </c>
      <c r="P26" s="581">
        <f t="shared" si="8"/>
        <v>0</v>
      </c>
      <c r="Q26" s="581">
        <f t="shared" si="8"/>
        <v>0</v>
      </c>
      <c r="R26" s="581">
        <f t="shared" si="8"/>
        <v>0</v>
      </c>
      <c r="S26" s="581">
        <f t="shared" si="8"/>
        <v>0</v>
      </c>
      <c r="T26" s="581">
        <f t="shared" si="8"/>
        <v>0</v>
      </c>
      <c r="U26" s="581">
        <f t="shared" si="8"/>
        <v>0</v>
      </c>
      <c r="V26" s="581">
        <f t="shared" si="8"/>
        <v>0</v>
      </c>
      <c r="W26" s="581">
        <f t="shared" si="8"/>
        <v>0</v>
      </c>
      <c r="X26" s="581">
        <f t="shared" si="8"/>
        <v>0</v>
      </c>
      <c r="Y26" s="581">
        <f t="shared" si="8"/>
        <v>0</v>
      </c>
      <c r="Z26" s="581">
        <f t="shared" si="8"/>
        <v>0</v>
      </c>
      <c r="AA26" s="581">
        <f t="shared" si="8"/>
        <v>0</v>
      </c>
      <c r="AB26" s="581">
        <f t="shared" si="8"/>
        <v>0</v>
      </c>
      <c r="AC26" s="581">
        <f t="shared" si="8"/>
        <v>0</v>
      </c>
      <c r="AD26" s="581">
        <f t="shared" si="8"/>
        <v>0</v>
      </c>
      <c r="AE26" s="581">
        <f t="shared" si="8"/>
        <v>0</v>
      </c>
      <c r="AF26" s="581">
        <f t="shared" si="8"/>
        <v>0</v>
      </c>
      <c r="AG26" s="581">
        <f t="shared" si="8"/>
        <v>0</v>
      </c>
      <c r="AH26" s="581">
        <f t="shared" si="8"/>
        <v>0</v>
      </c>
      <c r="AI26" s="581">
        <f t="shared" si="8"/>
        <v>0</v>
      </c>
      <c r="AJ26" s="581">
        <f t="shared" si="8"/>
        <v>0</v>
      </c>
      <c r="AK26" s="581">
        <f t="shared" si="8"/>
        <v>0</v>
      </c>
      <c r="AL26" s="581">
        <f t="shared" si="8"/>
        <v>0</v>
      </c>
      <c r="AM26" s="581">
        <f t="shared" si="8"/>
        <v>0</v>
      </c>
      <c r="AN26" s="581">
        <f t="shared" si="8"/>
        <v>0</v>
      </c>
      <c r="AO26" s="581">
        <f t="shared" si="8"/>
        <v>0</v>
      </c>
      <c r="AP26" s="581">
        <f t="shared" si="8"/>
        <v>0</v>
      </c>
      <c r="AQ26" s="581">
        <f t="shared" si="8"/>
        <v>0</v>
      </c>
      <c r="AR26" s="581">
        <f t="shared" si="8"/>
        <v>0</v>
      </c>
      <c r="AS26" s="581">
        <f t="shared" si="8"/>
        <v>0</v>
      </c>
      <c r="AT26" s="581">
        <f t="shared" si="8"/>
        <v>0</v>
      </c>
      <c r="AU26" s="581">
        <f t="shared" si="8"/>
        <v>0</v>
      </c>
      <c r="AV26" s="581">
        <f t="shared" si="8"/>
        <v>0</v>
      </c>
      <c r="AW26" s="581">
        <f t="shared" si="8"/>
        <v>0</v>
      </c>
      <c r="AX26" s="581">
        <f t="shared" si="8"/>
        <v>0</v>
      </c>
      <c r="AY26" s="581">
        <f t="shared" si="8"/>
        <v>0</v>
      </c>
      <c r="AZ26" s="581">
        <f t="shared" si="8"/>
        <v>0</v>
      </c>
      <c r="BA26" s="581">
        <f t="shared" si="8"/>
        <v>0</v>
      </c>
      <c r="BB26" s="581">
        <f t="shared" si="8"/>
        <v>0</v>
      </c>
      <c r="BC26" s="581">
        <f t="shared" si="8"/>
        <v>0</v>
      </c>
      <c r="BD26" s="581">
        <f t="shared" si="8"/>
        <v>0</v>
      </c>
      <c r="BE26" s="581">
        <f t="shared" si="8"/>
        <v>0</v>
      </c>
    </row>
    <row r="27" spans="2:57" ht="15" customHeight="1" x14ac:dyDescent="0.35">
      <c r="B27" s="553"/>
      <c r="C27" s="43" t="s">
        <v>254</v>
      </c>
      <c r="D27" s="43"/>
      <c r="E27" s="46"/>
      <c r="F27" s="47" t="s">
        <v>521</v>
      </c>
      <c r="G27" s="48">
        <f>IF(COUNTA(H27:BE27)=0,0,IF(OR(LARGE(H27:BE27,1)&gt;1,SMALL(H27:BE27,1)&lt;0),"ERRO",AVERAGE(H27:BE27)))</f>
        <v>0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</row>
    <row r="28" spans="2:57" ht="15" customHeight="1" x14ac:dyDescent="0.35">
      <c r="B28" s="554">
        <v>15</v>
      </c>
      <c r="C28" s="43" t="s">
        <v>167</v>
      </c>
      <c r="D28" s="43"/>
      <c r="E28" s="46" t="s">
        <v>1</v>
      </c>
      <c r="F28" s="47" t="s">
        <v>455</v>
      </c>
      <c r="G28" s="555">
        <f>SUM(H28:BE28)</f>
        <v>0</v>
      </c>
      <c r="H28" s="581">
        <f>H26*H27</f>
        <v>0</v>
      </c>
      <c r="I28" s="581">
        <f t="shared" ref="I28:BE28" si="9">I26*I27</f>
        <v>0</v>
      </c>
      <c r="J28" s="581">
        <f t="shared" si="9"/>
        <v>0</v>
      </c>
      <c r="K28" s="581">
        <f t="shared" si="9"/>
        <v>0</v>
      </c>
      <c r="L28" s="581">
        <f t="shared" si="9"/>
        <v>0</v>
      </c>
      <c r="M28" s="581">
        <f t="shared" si="9"/>
        <v>0</v>
      </c>
      <c r="N28" s="581">
        <f t="shared" si="9"/>
        <v>0</v>
      </c>
      <c r="O28" s="581">
        <f t="shared" si="9"/>
        <v>0</v>
      </c>
      <c r="P28" s="581">
        <f t="shared" si="9"/>
        <v>0</v>
      </c>
      <c r="Q28" s="581">
        <f t="shared" si="9"/>
        <v>0</v>
      </c>
      <c r="R28" s="581">
        <f t="shared" si="9"/>
        <v>0</v>
      </c>
      <c r="S28" s="581">
        <f t="shared" si="9"/>
        <v>0</v>
      </c>
      <c r="T28" s="581">
        <f t="shared" si="9"/>
        <v>0</v>
      </c>
      <c r="U28" s="581">
        <f t="shared" si="9"/>
        <v>0</v>
      </c>
      <c r="V28" s="581">
        <f t="shared" si="9"/>
        <v>0</v>
      </c>
      <c r="W28" s="581">
        <f t="shared" si="9"/>
        <v>0</v>
      </c>
      <c r="X28" s="581">
        <f t="shared" si="9"/>
        <v>0</v>
      </c>
      <c r="Y28" s="581">
        <f t="shared" si="9"/>
        <v>0</v>
      </c>
      <c r="Z28" s="581">
        <f t="shared" si="9"/>
        <v>0</v>
      </c>
      <c r="AA28" s="581">
        <f t="shared" si="9"/>
        <v>0</v>
      </c>
      <c r="AB28" s="581">
        <f t="shared" si="9"/>
        <v>0</v>
      </c>
      <c r="AC28" s="581">
        <f t="shared" si="9"/>
        <v>0</v>
      </c>
      <c r="AD28" s="581">
        <f t="shared" si="9"/>
        <v>0</v>
      </c>
      <c r="AE28" s="581">
        <f t="shared" si="9"/>
        <v>0</v>
      </c>
      <c r="AF28" s="581">
        <f t="shared" si="9"/>
        <v>0</v>
      </c>
      <c r="AG28" s="581">
        <f t="shared" si="9"/>
        <v>0</v>
      </c>
      <c r="AH28" s="581">
        <f t="shared" si="9"/>
        <v>0</v>
      </c>
      <c r="AI28" s="581">
        <f t="shared" si="9"/>
        <v>0</v>
      </c>
      <c r="AJ28" s="581">
        <f t="shared" si="9"/>
        <v>0</v>
      </c>
      <c r="AK28" s="581">
        <f t="shared" si="9"/>
        <v>0</v>
      </c>
      <c r="AL28" s="581">
        <f t="shared" si="9"/>
        <v>0</v>
      </c>
      <c r="AM28" s="581">
        <f t="shared" si="9"/>
        <v>0</v>
      </c>
      <c r="AN28" s="581">
        <f t="shared" si="9"/>
        <v>0</v>
      </c>
      <c r="AO28" s="581">
        <f t="shared" si="9"/>
        <v>0</v>
      </c>
      <c r="AP28" s="581">
        <f t="shared" si="9"/>
        <v>0</v>
      </c>
      <c r="AQ28" s="581">
        <f t="shared" si="9"/>
        <v>0</v>
      </c>
      <c r="AR28" s="581">
        <f t="shared" si="9"/>
        <v>0</v>
      </c>
      <c r="AS28" s="581">
        <f t="shared" si="9"/>
        <v>0</v>
      </c>
      <c r="AT28" s="581">
        <f t="shared" si="9"/>
        <v>0</v>
      </c>
      <c r="AU28" s="581">
        <f t="shared" si="9"/>
        <v>0</v>
      </c>
      <c r="AV28" s="581">
        <f t="shared" si="9"/>
        <v>0</v>
      </c>
      <c r="AW28" s="581">
        <f t="shared" si="9"/>
        <v>0</v>
      </c>
      <c r="AX28" s="581">
        <f t="shared" si="9"/>
        <v>0</v>
      </c>
      <c r="AY28" s="581">
        <f t="shared" si="9"/>
        <v>0</v>
      </c>
      <c r="AZ28" s="581">
        <f t="shared" si="9"/>
        <v>0</v>
      </c>
      <c r="BA28" s="581">
        <f t="shared" si="9"/>
        <v>0</v>
      </c>
      <c r="BB28" s="581">
        <f t="shared" si="9"/>
        <v>0</v>
      </c>
      <c r="BC28" s="581">
        <f t="shared" si="9"/>
        <v>0</v>
      </c>
      <c r="BD28" s="581">
        <f t="shared" si="9"/>
        <v>0</v>
      </c>
      <c r="BE28" s="581">
        <f t="shared" si="9"/>
        <v>0</v>
      </c>
    </row>
    <row r="29" spans="2:57" ht="15" customHeight="1" x14ac:dyDescent="0.35">
      <c r="B29" s="553"/>
      <c r="C29" s="43" t="s">
        <v>28</v>
      </c>
      <c r="D29" s="43"/>
      <c r="E29" s="46" t="s">
        <v>30</v>
      </c>
      <c r="F29" s="47"/>
      <c r="G29" s="50" t="str">
        <f>IF(COUNTA(H29:BE29)=0,"",IF(OR(LARGE(H29:BE29,1)&gt;24,SMALL(H29:BE29,1)&lt;0),"ERRO",""))</f>
        <v/>
      </c>
      <c r="H29" s="746">
        <f t="shared" ref="H29:H34" si="10">H10</f>
        <v>0</v>
      </c>
      <c r="I29" s="746">
        <f t="shared" ref="I29:BE29" si="11">I10</f>
        <v>0</v>
      </c>
      <c r="J29" s="746">
        <f t="shared" si="11"/>
        <v>0</v>
      </c>
      <c r="K29" s="746">
        <f t="shared" si="11"/>
        <v>0</v>
      </c>
      <c r="L29" s="746">
        <f t="shared" si="11"/>
        <v>0</v>
      </c>
      <c r="M29" s="746">
        <f t="shared" si="11"/>
        <v>0</v>
      </c>
      <c r="N29" s="746">
        <f t="shared" si="11"/>
        <v>0</v>
      </c>
      <c r="O29" s="746">
        <f t="shared" si="11"/>
        <v>0</v>
      </c>
      <c r="P29" s="746">
        <f t="shared" si="11"/>
        <v>0</v>
      </c>
      <c r="Q29" s="746">
        <f t="shared" si="11"/>
        <v>0</v>
      </c>
      <c r="R29" s="746">
        <f t="shared" si="11"/>
        <v>0</v>
      </c>
      <c r="S29" s="746">
        <f t="shared" si="11"/>
        <v>0</v>
      </c>
      <c r="T29" s="746">
        <f t="shared" si="11"/>
        <v>0</v>
      </c>
      <c r="U29" s="746">
        <f t="shared" si="11"/>
        <v>0</v>
      </c>
      <c r="V29" s="746">
        <f t="shared" si="11"/>
        <v>0</v>
      </c>
      <c r="W29" s="746">
        <f t="shared" si="11"/>
        <v>0</v>
      </c>
      <c r="X29" s="746">
        <f t="shared" si="11"/>
        <v>0</v>
      </c>
      <c r="Y29" s="746">
        <f t="shared" si="11"/>
        <v>0</v>
      </c>
      <c r="Z29" s="746">
        <f t="shared" si="11"/>
        <v>0</v>
      </c>
      <c r="AA29" s="746">
        <f t="shared" si="11"/>
        <v>0</v>
      </c>
      <c r="AB29" s="746">
        <f t="shared" si="11"/>
        <v>0</v>
      </c>
      <c r="AC29" s="746">
        <f t="shared" si="11"/>
        <v>0</v>
      </c>
      <c r="AD29" s="746">
        <f t="shared" si="11"/>
        <v>0</v>
      </c>
      <c r="AE29" s="746">
        <f t="shared" si="11"/>
        <v>0</v>
      </c>
      <c r="AF29" s="746">
        <f t="shared" si="11"/>
        <v>0</v>
      </c>
      <c r="AG29" s="746">
        <f t="shared" si="11"/>
        <v>0</v>
      </c>
      <c r="AH29" s="746">
        <f t="shared" si="11"/>
        <v>0</v>
      </c>
      <c r="AI29" s="746">
        <f t="shared" si="11"/>
        <v>0</v>
      </c>
      <c r="AJ29" s="746">
        <f t="shared" si="11"/>
        <v>0</v>
      </c>
      <c r="AK29" s="746">
        <f t="shared" si="11"/>
        <v>0</v>
      </c>
      <c r="AL29" s="746">
        <f t="shared" si="11"/>
        <v>0</v>
      </c>
      <c r="AM29" s="746">
        <f t="shared" si="11"/>
        <v>0</v>
      </c>
      <c r="AN29" s="746">
        <f t="shared" si="11"/>
        <v>0</v>
      </c>
      <c r="AO29" s="746">
        <f t="shared" si="11"/>
        <v>0</v>
      </c>
      <c r="AP29" s="746">
        <f t="shared" si="11"/>
        <v>0</v>
      </c>
      <c r="AQ29" s="746">
        <f t="shared" si="11"/>
        <v>0</v>
      </c>
      <c r="AR29" s="746">
        <f t="shared" si="11"/>
        <v>0</v>
      </c>
      <c r="AS29" s="746">
        <f t="shared" si="11"/>
        <v>0</v>
      </c>
      <c r="AT29" s="746">
        <f t="shared" si="11"/>
        <v>0</v>
      </c>
      <c r="AU29" s="746">
        <f t="shared" si="11"/>
        <v>0</v>
      </c>
      <c r="AV29" s="746">
        <f t="shared" si="11"/>
        <v>0</v>
      </c>
      <c r="AW29" s="746">
        <f t="shared" si="11"/>
        <v>0</v>
      </c>
      <c r="AX29" s="746">
        <f t="shared" si="11"/>
        <v>0</v>
      </c>
      <c r="AY29" s="746">
        <f t="shared" si="11"/>
        <v>0</v>
      </c>
      <c r="AZ29" s="746">
        <f t="shared" si="11"/>
        <v>0</v>
      </c>
      <c r="BA29" s="746">
        <f t="shared" si="11"/>
        <v>0</v>
      </c>
      <c r="BB29" s="746">
        <f t="shared" si="11"/>
        <v>0</v>
      </c>
      <c r="BC29" s="746">
        <f t="shared" si="11"/>
        <v>0</v>
      </c>
      <c r="BD29" s="746">
        <f t="shared" si="11"/>
        <v>0</v>
      </c>
      <c r="BE29" s="746">
        <f t="shared" si="11"/>
        <v>0</v>
      </c>
    </row>
    <row r="30" spans="2:57" ht="15" customHeight="1" x14ac:dyDescent="0.35">
      <c r="B30" s="641"/>
      <c r="C30" s="52" t="s">
        <v>29</v>
      </c>
      <c r="D30" s="52"/>
      <c r="E30" s="478" t="s">
        <v>31</v>
      </c>
      <c r="F30" s="47"/>
      <c r="G30" s="50" t="str">
        <f>IF(COUNTA(H30:BE30)=0,"",IF(OR(LARGE(H30:BE30,1)&gt;365,SMALL(H30:BE30,1)&lt;0),"ERRO",""))</f>
        <v/>
      </c>
      <c r="H30" s="53">
        <f t="shared" si="10"/>
        <v>0</v>
      </c>
      <c r="I30" s="53">
        <f t="shared" ref="I30:BE30" si="12">I11</f>
        <v>0</v>
      </c>
      <c r="J30" s="53">
        <f t="shared" si="12"/>
        <v>0</v>
      </c>
      <c r="K30" s="53">
        <f t="shared" si="12"/>
        <v>0</v>
      </c>
      <c r="L30" s="53">
        <f t="shared" si="12"/>
        <v>0</v>
      </c>
      <c r="M30" s="53">
        <f t="shared" si="12"/>
        <v>0</v>
      </c>
      <c r="N30" s="53">
        <f t="shared" si="12"/>
        <v>0</v>
      </c>
      <c r="O30" s="53">
        <f t="shared" si="12"/>
        <v>0</v>
      </c>
      <c r="P30" s="53">
        <f t="shared" si="12"/>
        <v>0</v>
      </c>
      <c r="Q30" s="53">
        <f t="shared" si="12"/>
        <v>0</v>
      </c>
      <c r="R30" s="53">
        <f t="shared" si="12"/>
        <v>0</v>
      </c>
      <c r="S30" s="53">
        <f t="shared" si="12"/>
        <v>0</v>
      </c>
      <c r="T30" s="53">
        <f t="shared" si="12"/>
        <v>0</v>
      </c>
      <c r="U30" s="53">
        <f t="shared" si="12"/>
        <v>0</v>
      </c>
      <c r="V30" s="53">
        <f t="shared" si="12"/>
        <v>0</v>
      </c>
      <c r="W30" s="53">
        <f t="shared" si="12"/>
        <v>0</v>
      </c>
      <c r="X30" s="53">
        <f t="shared" si="12"/>
        <v>0</v>
      </c>
      <c r="Y30" s="53">
        <f t="shared" si="12"/>
        <v>0</v>
      </c>
      <c r="Z30" s="53">
        <f t="shared" si="12"/>
        <v>0</v>
      </c>
      <c r="AA30" s="53">
        <f t="shared" si="12"/>
        <v>0</v>
      </c>
      <c r="AB30" s="53">
        <f t="shared" si="12"/>
        <v>0</v>
      </c>
      <c r="AC30" s="53">
        <f t="shared" si="12"/>
        <v>0</v>
      </c>
      <c r="AD30" s="53">
        <f t="shared" si="12"/>
        <v>0</v>
      </c>
      <c r="AE30" s="53">
        <f t="shared" si="12"/>
        <v>0</v>
      </c>
      <c r="AF30" s="53">
        <f t="shared" si="12"/>
        <v>0</v>
      </c>
      <c r="AG30" s="53">
        <f t="shared" si="12"/>
        <v>0</v>
      </c>
      <c r="AH30" s="53">
        <f t="shared" si="12"/>
        <v>0</v>
      </c>
      <c r="AI30" s="53">
        <f t="shared" si="12"/>
        <v>0</v>
      </c>
      <c r="AJ30" s="53">
        <f t="shared" si="12"/>
        <v>0</v>
      </c>
      <c r="AK30" s="53">
        <f t="shared" si="12"/>
        <v>0</v>
      </c>
      <c r="AL30" s="53">
        <f t="shared" si="12"/>
        <v>0</v>
      </c>
      <c r="AM30" s="53">
        <f t="shared" si="12"/>
        <v>0</v>
      </c>
      <c r="AN30" s="53">
        <f t="shared" si="12"/>
        <v>0</v>
      </c>
      <c r="AO30" s="53">
        <f t="shared" si="12"/>
        <v>0</v>
      </c>
      <c r="AP30" s="53">
        <f t="shared" si="12"/>
        <v>0</v>
      </c>
      <c r="AQ30" s="53">
        <f t="shared" si="12"/>
        <v>0</v>
      </c>
      <c r="AR30" s="53">
        <f t="shared" si="12"/>
        <v>0</v>
      </c>
      <c r="AS30" s="53">
        <f t="shared" si="12"/>
        <v>0</v>
      </c>
      <c r="AT30" s="53">
        <f t="shared" si="12"/>
        <v>0</v>
      </c>
      <c r="AU30" s="53">
        <f t="shared" si="12"/>
        <v>0</v>
      </c>
      <c r="AV30" s="53">
        <f t="shared" si="12"/>
        <v>0</v>
      </c>
      <c r="AW30" s="53">
        <f t="shared" si="12"/>
        <v>0</v>
      </c>
      <c r="AX30" s="53">
        <f t="shared" si="12"/>
        <v>0</v>
      </c>
      <c r="AY30" s="53">
        <f t="shared" si="12"/>
        <v>0</v>
      </c>
      <c r="AZ30" s="53">
        <f t="shared" si="12"/>
        <v>0</v>
      </c>
      <c r="BA30" s="53">
        <f t="shared" si="12"/>
        <v>0</v>
      </c>
      <c r="BB30" s="53">
        <f t="shared" si="12"/>
        <v>0</v>
      </c>
      <c r="BC30" s="53">
        <f t="shared" si="12"/>
        <v>0</v>
      </c>
      <c r="BD30" s="53">
        <f t="shared" si="12"/>
        <v>0</v>
      </c>
      <c r="BE30" s="53">
        <f t="shared" si="12"/>
        <v>0</v>
      </c>
    </row>
    <row r="31" spans="2:57" ht="15" customHeight="1" x14ac:dyDescent="0.35">
      <c r="B31" s="554">
        <v>16</v>
      </c>
      <c r="C31" s="43" t="s">
        <v>21</v>
      </c>
      <c r="D31" s="43"/>
      <c r="E31" s="46" t="s">
        <v>23</v>
      </c>
      <c r="F31" s="47" t="s">
        <v>396</v>
      </c>
      <c r="G31" s="50" t="str">
        <f>IF(OR(LARGE(H31:BE31,1)&gt;8760,SMALL(H31:BE31,1)&lt;0),"ERRO","")</f>
        <v/>
      </c>
      <c r="H31" s="53">
        <f t="shared" si="10"/>
        <v>0</v>
      </c>
      <c r="I31" s="53">
        <f t="shared" ref="I31:BE31" si="13">I12</f>
        <v>0</v>
      </c>
      <c r="J31" s="53">
        <f t="shared" si="13"/>
        <v>0</v>
      </c>
      <c r="K31" s="53">
        <f t="shared" si="13"/>
        <v>0</v>
      </c>
      <c r="L31" s="53">
        <f t="shared" si="13"/>
        <v>0</v>
      </c>
      <c r="M31" s="53">
        <f t="shared" si="13"/>
        <v>0</v>
      </c>
      <c r="N31" s="53">
        <f t="shared" si="13"/>
        <v>0</v>
      </c>
      <c r="O31" s="53">
        <f t="shared" si="13"/>
        <v>0</v>
      </c>
      <c r="P31" s="53">
        <f t="shared" si="13"/>
        <v>0</v>
      </c>
      <c r="Q31" s="53">
        <f t="shared" si="13"/>
        <v>0</v>
      </c>
      <c r="R31" s="53">
        <f t="shared" si="13"/>
        <v>0</v>
      </c>
      <c r="S31" s="53">
        <f t="shared" si="13"/>
        <v>0</v>
      </c>
      <c r="T31" s="53">
        <f t="shared" si="13"/>
        <v>0</v>
      </c>
      <c r="U31" s="53">
        <f t="shared" si="13"/>
        <v>0</v>
      </c>
      <c r="V31" s="53">
        <f t="shared" si="13"/>
        <v>0</v>
      </c>
      <c r="W31" s="53">
        <f t="shared" si="13"/>
        <v>0</v>
      </c>
      <c r="X31" s="53">
        <f t="shared" si="13"/>
        <v>0</v>
      </c>
      <c r="Y31" s="53">
        <f t="shared" si="13"/>
        <v>0</v>
      </c>
      <c r="Z31" s="53">
        <f t="shared" si="13"/>
        <v>0</v>
      </c>
      <c r="AA31" s="53">
        <f t="shared" si="13"/>
        <v>0</v>
      </c>
      <c r="AB31" s="53">
        <f t="shared" si="13"/>
        <v>0</v>
      </c>
      <c r="AC31" s="53">
        <f t="shared" si="13"/>
        <v>0</v>
      </c>
      <c r="AD31" s="53">
        <f t="shared" si="13"/>
        <v>0</v>
      </c>
      <c r="AE31" s="53">
        <f t="shared" si="13"/>
        <v>0</v>
      </c>
      <c r="AF31" s="53">
        <f t="shared" si="13"/>
        <v>0</v>
      </c>
      <c r="AG31" s="53">
        <f t="shared" si="13"/>
        <v>0</v>
      </c>
      <c r="AH31" s="53">
        <f t="shared" si="13"/>
        <v>0</v>
      </c>
      <c r="AI31" s="53">
        <f t="shared" si="13"/>
        <v>0</v>
      </c>
      <c r="AJ31" s="53">
        <f t="shared" si="13"/>
        <v>0</v>
      </c>
      <c r="AK31" s="53">
        <f t="shared" si="13"/>
        <v>0</v>
      </c>
      <c r="AL31" s="53">
        <f t="shared" si="13"/>
        <v>0</v>
      </c>
      <c r="AM31" s="53">
        <f t="shared" si="13"/>
        <v>0</v>
      </c>
      <c r="AN31" s="53">
        <f t="shared" si="13"/>
        <v>0</v>
      </c>
      <c r="AO31" s="53">
        <f t="shared" si="13"/>
        <v>0</v>
      </c>
      <c r="AP31" s="53">
        <f t="shared" si="13"/>
        <v>0</v>
      </c>
      <c r="AQ31" s="53">
        <f t="shared" si="13"/>
        <v>0</v>
      </c>
      <c r="AR31" s="53">
        <f t="shared" si="13"/>
        <v>0</v>
      </c>
      <c r="AS31" s="53">
        <f t="shared" si="13"/>
        <v>0</v>
      </c>
      <c r="AT31" s="53">
        <f t="shared" si="13"/>
        <v>0</v>
      </c>
      <c r="AU31" s="53">
        <f t="shared" si="13"/>
        <v>0</v>
      </c>
      <c r="AV31" s="53">
        <f t="shared" si="13"/>
        <v>0</v>
      </c>
      <c r="AW31" s="53">
        <f t="shared" si="13"/>
        <v>0</v>
      </c>
      <c r="AX31" s="53">
        <f t="shared" si="13"/>
        <v>0</v>
      </c>
      <c r="AY31" s="53">
        <f t="shared" si="13"/>
        <v>0</v>
      </c>
      <c r="AZ31" s="53">
        <f t="shared" si="13"/>
        <v>0</v>
      </c>
      <c r="BA31" s="53">
        <f t="shared" si="13"/>
        <v>0</v>
      </c>
      <c r="BB31" s="53">
        <f t="shared" si="13"/>
        <v>0</v>
      </c>
      <c r="BC31" s="53">
        <f t="shared" si="13"/>
        <v>0</v>
      </c>
      <c r="BD31" s="53">
        <f t="shared" si="13"/>
        <v>0</v>
      </c>
      <c r="BE31" s="53">
        <f t="shared" si="13"/>
        <v>0</v>
      </c>
    </row>
    <row r="32" spans="2:57" ht="15" customHeight="1" x14ac:dyDescent="0.35">
      <c r="B32" s="553"/>
      <c r="C32" s="43" t="s">
        <v>503</v>
      </c>
      <c r="D32" s="43"/>
      <c r="E32" s="46" t="s">
        <v>30</v>
      </c>
      <c r="F32" s="47" t="s">
        <v>593</v>
      </c>
      <c r="G32" s="50" t="s">
        <v>1700</v>
      </c>
      <c r="H32" s="746">
        <f t="shared" si="10"/>
        <v>0</v>
      </c>
      <c r="I32" s="746">
        <f t="shared" ref="I32:BE32" si="14">I13</f>
        <v>0</v>
      </c>
      <c r="J32" s="746">
        <f t="shared" si="14"/>
        <v>0</v>
      </c>
      <c r="K32" s="746">
        <f t="shared" si="14"/>
        <v>0</v>
      </c>
      <c r="L32" s="746">
        <f t="shared" si="14"/>
        <v>0</v>
      </c>
      <c r="M32" s="746">
        <f t="shared" si="14"/>
        <v>0</v>
      </c>
      <c r="N32" s="746">
        <f t="shared" si="14"/>
        <v>0</v>
      </c>
      <c r="O32" s="746">
        <f t="shared" si="14"/>
        <v>0</v>
      </c>
      <c r="P32" s="746">
        <f t="shared" si="14"/>
        <v>0</v>
      </c>
      <c r="Q32" s="746">
        <f t="shared" si="14"/>
        <v>0</v>
      </c>
      <c r="R32" s="746">
        <f t="shared" si="14"/>
        <v>0</v>
      </c>
      <c r="S32" s="746">
        <f t="shared" si="14"/>
        <v>0</v>
      </c>
      <c r="T32" s="746">
        <f t="shared" si="14"/>
        <v>0</v>
      </c>
      <c r="U32" s="746">
        <f t="shared" si="14"/>
        <v>0</v>
      </c>
      <c r="V32" s="746">
        <f t="shared" si="14"/>
        <v>0</v>
      </c>
      <c r="W32" s="746">
        <f t="shared" si="14"/>
        <v>0</v>
      </c>
      <c r="X32" s="746">
        <f t="shared" si="14"/>
        <v>0</v>
      </c>
      <c r="Y32" s="746">
        <f t="shared" si="14"/>
        <v>0</v>
      </c>
      <c r="Z32" s="746">
        <f t="shared" si="14"/>
        <v>0</v>
      </c>
      <c r="AA32" s="746">
        <f t="shared" si="14"/>
        <v>0</v>
      </c>
      <c r="AB32" s="746">
        <f t="shared" si="14"/>
        <v>0</v>
      </c>
      <c r="AC32" s="746">
        <f t="shared" si="14"/>
        <v>0</v>
      </c>
      <c r="AD32" s="746">
        <f t="shared" si="14"/>
        <v>0</v>
      </c>
      <c r="AE32" s="746">
        <f t="shared" si="14"/>
        <v>0</v>
      </c>
      <c r="AF32" s="746">
        <f t="shared" si="14"/>
        <v>0</v>
      </c>
      <c r="AG32" s="746">
        <f t="shared" si="14"/>
        <v>0</v>
      </c>
      <c r="AH32" s="746">
        <f t="shared" si="14"/>
        <v>0</v>
      </c>
      <c r="AI32" s="746">
        <f t="shared" si="14"/>
        <v>0</v>
      </c>
      <c r="AJ32" s="746">
        <f t="shared" si="14"/>
        <v>0</v>
      </c>
      <c r="AK32" s="746">
        <f t="shared" si="14"/>
        <v>0</v>
      </c>
      <c r="AL32" s="746">
        <f t="shared" si="14"/>
        <v>0</v>
      </c>
      <c r="AM32" s="746">
        <f t="shared" si="14"/>
        <v>0</v>
      </c>
      <c r="AN32" s="746">
        <f t="shared" si="14"/>
        <v>0</v>
      </c>
      <c r="AO32" s="746">
        <f t="shared" si="14"/>
        <v>0</v>
      </c>
      <c r="AP32" s="746">
        <f t="shared" si="14"/>
        <v>0</v>
      </c>
      <c r="AQ32" s="746">
        <f t="shared" si="14"/>
        <v>0</v>
      </c>
      <c r="AR32" s="746">
        <f t="shared" si="14"/>
        <v>0</v>
      </c>
      <c r="AS32" s="746">
        <f t="shared" si="14"/>
        <v>0</v>
      </c>
      <c r="AT32" s="746">
        <f t="shared" si="14"/>
        <v>0</v>
      </c>
      <c r="AU32" s="746">
        <f t="shared" si="14"/>
        <v>0</v>
      </c>
      <c r="AV32" s="746">
        <f t="shared" si="14"/>
        <v>0</v>
      </c>
      <c r="AW32" s="746">
        <f t="shared" si="14"/>
        <v>0</v>
      </c>
      <c r="AX32" s="746">
        <f t="shared" si="14"/>
        <v>0</v>
      </c>
      <c r="AY32" s="746">
        <f t="shared" si="14"/>
        <v>0</v>
      </c>
      <c r="AZ32" s="746">
        <f t="shared" si="14"/>
        <v>0</v>
      </c>
      <c r="BA32" s="746">
        <f t="shared" si="14"/>
        <v>0</v>
      </c>
      <c r="BB32" s="746">
        <f t="shared" si="14"/>
        <v>0</v>
      </c>
      <c r="BC32" s="746">
        <f t="shared" si="14"/>
        <v>0</v>
      </c>
      <c r="BD32" s="746">
        <f t="shared" si="14"/>
        <v>0</v>
      </c>
      <c r="BE32" s="746">
        <f t="shared" si="14"/>
        <v>0</v>
      </c>
    </row>
    <row r="33" spans="2:57" ht="15" customHeight="1" x14ac:dyDescent="0.35">
      <c r="B33" s="641"/>
      <c r="C33" s="43" t="s">
        <v>504</v>
      </c>
      <c r="D33" s="43"/>
      <c r="E33" s="44" t="s">
        <v>501</v>
      </c>
      <c r="F33" s="47" t="s">
        <v>594</v>
      </c>
      <c r="G33" s="50" t="s">
        <v>1701</v>
      </c>
      <c r="H33" s="581">
        <f t="shared" si="10"/>
        <v>0</v>
      </c>
      <c r="I33" s="581">
        <f t="shared" ref="I33:BE33" si="15">I14</f>
        <v>0</v>
      </c>
      <c r="J33" s="581">
        <f t="shared" si="15"/>
        <v>0</v>
      </c>
      <c r="K33" s="581">
        <f t="shared" si="15"/>
        <v>0</v>
      </c>
      <c r="L33" s="581">
        <f t="shared" si="15"/>
        <v>0</v>
      </c>
      <c r="M33" s="581">
        <f t="shared" si="15"/>
        <v>0</v>
      </c>
      <c r="N33" s="581">
        <f t="shared" si="15"/>
        <v>0</v>
      </c>
      <c r="O33" s="581">
        <f t="shared" si="15"/>
        <v>0</v>
      </c>
      <c r="P33" s="581">
        <f t="shared" si="15"/>
        <v>0</v>
      </c>
      <c r="Q33" s="581">
        <f t="shared" si="15"/>
        <v>0</v>
      </c>
      <c r="R33" s="581">
        <f t="shared" si="15"/>
        <v>0</v>
      </c>
      <c r="S33" s="581">
        <f t="shared" si="15"/>
        <v>0</v>
      </c>
      <c r="T33" s="581">
        <f t="shared" si="15"/>
        <v>0</v>
      </c>
      <c r="U33" s="581">
        <f t="shared" si="15"/>
        <v>0</v>
      </c>
      <c r="V33" s="581">
        <f t="shared" si="15"/>
        <v>0</v>
      </c>
      <c r="W33" s="581">
        <f t="shared" si="15"/>
        <v>0</v>
      </c>
      <c r="X33" s="581">
        <f t="shared" si="15"/>
        <v>0</v>
      </c>
      <c r="Y33" s="581">
        <f t="shared" si="15"/>
        <v>0</v>
      </c>
      <c r="Z33" s="581">
        <f t="shared" si="15"/>
        <v>0</v>
      </c>
      <c r="AA33" s="581">
        <f t="shared" si="15"/>
        <v>0</v>
      </c>
      <c r="AB33" s="581">
        <f t="shared" si="15"/>
        <v>0</v>
      </c>
      <c r="AC33" s="581">
        <f t="shared" si="15"/>
        <v>0</v>
      </c>
      <c r="AD33" s="581">
        <f t="shared" si="15"/>
        <v>0</v>
      </c>
      <c r="AE33" s="581">
        <f t="shared" si="15"/>
        <v>0</v>
      </c>
      <c r="AF33" s="581">
        <f t="shared" si="15"/>
        <v>0</v>
      </c>
      <c r="AG33" s="581">
        <f t="shared" si="15"/>
        <v>0</v>
      </c>
      <c r="AH33" s="581">
        <f t="shared" si="15"/>
        <v>0</v>
      </c>
      <c r="AI33" s="581">
        <f t="shared" si="15"/>
        <v>0</v>
      </c>
      <c r="AJ33" s="581">
        <f t="shared" si="15"/>
        <v>0</v>
      </c>
      <c r="AK33" s="581">
        <f t="shared" si="15"/>
        <v>0</v>
      </c>
      <c r="AL33" s="581">
        <f t="shared" si="15"/>
        <v>0</v>
      </c>
      <c r="AM33" s="581">
        <f t="shared" si="15"/>
        <v>0</v>
      </c>
      <c r="AN33" s="581">
        <f t="shared" si="15"/>
        <v>0</v>
      </c>
      <c r="AO33" s="581">
        <f t="shared" si="15"/>
        <v>0</v>
      </c>
      <c r="AP33" s="581">
        <f t="shared" si="15"/>
        <v>0</v>
      </c>
      <c r="AQ33" s="581">
        <f t="shared" si="15"/>
        <v>0</v>
      </c>
      <c r="AR33" s="581">
        <f t="shared" si="15"/>
        <v>0</v>
      </c>
      <c r="AS33" s="581">
        <f t="shared" si="15"/>
        <v>0</v>
      </c>
      <c r="AT33" s="581">
        <f t="shared" si="15"/>
        <v>0</v>
      </c>
      <c r="AU33" s="581">
        <f t="shared" si="15"/>
        <v>0</v>
      </c>
      <c r="AV33" s="581">
        <f t="shared" si="15"/>
        <v>0</v>
      </c>
      <c r="AW33" s="581">
        <f t="shared" si="15"/>
        <v>0</v>
      </c>
      <c r="AX33" s="581">
        <f t="shared" si="15"/>
        <v>0</v>
      </c>
      <c r="AY33" s="581">
        <f t="shared" si="15"/>
        <v>0</v>
      </c>
      <c r="AZ33" s="581">
        <f t="shared" si="15"/>
        <v>0</v>
      </c>
      <c r="BA33" s="581">
        <f t="shared" si="15"/>
        <v>0</v>
      </c>
      <c r="BB33" s="581">
        <f t="shared" si="15"/>
        <v>0</v>
      </c>
      <c r="BC33" s="581">
        <f t="shared" si="15"/>
        <v>0</v>
      </c>
      <c r="BD33" s="581">
        <f t="shared" si="15"/>
        <v>0</v>
      </c>
      <c r="BE33" s="581">
        <f t="shared" si="15"/>
        <v>0</v>
      </c>
    </row>
    <row r="34" spans="2:57" ht="15" customHeight="1" x14ac:dyDescent="0.35">
      <c r="B34" s="641"/>
      <c r="C34" s="43" t="s">
        <v>505</v>
      </c>
      <c r="D34" s="43"/>
      <c r="E34" s="44" t="s">
        <v>502</v>
      </c>
      <c r="F34" s="47" t="s">
        <v>595</v>
      </c>
      <c r="G34" s="50" t="s">
        <v>1702</v>
      </c>
      <c r="H34" s="581">
        <f t="shared" si="10"/>
        <v>0</v>
      </c>
      <c r="I34" s="581">
        <f t="shared" ref="I34:BE34" si="16">I15</f>
        <v>0</v>
      </c>
      <c r="J34" s="581">
        <f t="shared" si="16"/>
        <v>0</v>
      </c>
      <c r="K34" s="581">
        <f t="shared" si="16"/>
        <v>0</v>
      </c>
      <c r="L34" s="581">
        <f t="shared" si="16"/>
        <v>0</v>
      </c>
      <c r="M34" s="581">
        <f t="shared" si="16"/>
        <v>0</v>
      </c>
      <c r="N34" s="581">
        <f t="shared" si="16"/>
        <v>0</v>
      </c>
      <c r="O34" s="581">
        <f t="shared" si="16"/>
        <v>0</v>
      </c>
      <c r="P34" s="581">
        <f t="shared" si="16"/>
        <v>0</v>
      </c>
      <c r="Q34" s="581">
        <f t="shared" si="16"/>
        <v>0</v>
      </c>
      <c r="R34" s="581">
        <f t="shared" si="16"/>
        <v>0</v>
      </c>
      <c r="S34" s="581">
        <f t="shared" si="16"/>
        <v>0</v>
      </c>
      <c r="T34" s="581">
        <f t="shared" si="16"/>
        <v>0</v>
      </c>
      <c r="U34" s="581">
        <f t="shared" si="16"/>
        <v>0</v>
      </c>
      <c r="V34" s="581">
        <f t="shared" si="16"/>
        <v>0</v>
      </c>
      <c r="W34" s="581">
        <f t="shared" si="16"/>
        <v>0</v>
      </c>
      <c r="X34" s="581">
        <f t="shared" si="16"/>
        <v>0</v>
      </c>
      <c r="Y34" s="581">
        <f t="shared" si="16"/>
        <v>0</v>
      </c>
      <c r="Z34" s="581">
        <f t="shared" si="16"/>
        <v>0</v>
      </c>
      <c r="AA34" s="581">
        <f t="shared" si="16"/>
        <v>0</v>
      </c>
      <c r="AB34" s="581">
        <f t="shared" si="16"/>
        <v>0</v>
      </c>
      <c r="AC34" s="581">
        <f t="shared" si="16"/>
        <v>0</v>
      </c>
      <c r="AD34" s="581">
        <f t="shared" si="16"/>
        <v>0</v>
      </c>
      <c r="AE34" s="581">
        <f t="shared" si="16"/>
        <v>0</v>
      </c>
      <c r="AF34" s="581">
        <f t="shared" si="16"/>
        <v>0</v>
      </c>
      <c r="AG34" s="581">
        <f t="shared" si="16"/>
        <v>0</v>
      </c>
      <c r="AH34" s="581">
        <f t="shared" si="16"/>
        <v>0</v>
      </c>
      <c r="AI34" s="581">
        <f t="shared" si="16"/>
        <v>0</v>
      </c>
      <c r="AJ34" s="581">
        <f t="shared" si="16"/>
        <v>0</v>
      </c>
      <c r="AK34" s="581">
        <f t="shared" si="16"/>
        <v>0</v>
      </c>
      <c r="AL34" s="581">
        <f t="shared" si="16"/>
        <v>0</v>
      </c>
      <c r="AM34" s="581">
        <f t="shared" si="16"/>
        <v>0</v>
      </c>
      <c r="AN34" s="581">
        <f t="shared" si="16"/>
        <v>0</v>
      </c>
      <c r="AO34" s="581">
        <f t="shared" si="16"/>
        <v>0</v>
      </c>
      <c r="AP34" s="581">
        <f t="shared" si="16"/>
        <v>0</v>
      </c>
      <c r="AQ34" s="581">
        <f t="shared" si="16"/>
        <v>0</v>
      </c>
      <c r="AR34" s="581">
        <f t="shared" si="16"/>
        <v>0</v>
      </c>
      <c r="AS34" s="581">
        <f t="shared" si="16"/>
        <v>0</v>
      </c>
      <c r="AT34" s="581">
        <f t="shared" si="16"/>
        <v>0</v>
      </c>
      <c r="AU34" s="581">
        <f t="shared" si="16"/>
        <v>0</v>
      </c>
      <c r="AV34" s="581">
        <f t="shared" si="16"/>
        <v>0</v>
      </c>
      <c r="AW34" s="581">
        <f t="shared" si="16"/>
        <v>0</v>
      </c>
      <c r="AX34" s="581">
        <f t="shared" si="16"/>
        <v>0</v>
      </c>
      <c r="AY34" s="581">
        <f t="shared" si="16"/>
        <v>0</v>
      </c>
      <c r="AZ34" s="581">
        <f t="shared" si="16"/>
        <v>0</v>
      </c>
      <c r="BA34" s="581">
        <f t="shared" si="16"/>
        <v>0</v>
      </c>
      <c r="BB34" s="581">
        <f t="shared" si="16"/>
        <v>0</v>
      </c>
      <c r="BC34" s="581">
        <f t="shared" si="16"/>
        <v>0</v>
      </c>
      <c r="BD34" s="581">
        <f t="shared" si="16"/>
        <v>0</v>
      </c>
      <c r="BE34" s="581">
        <f t="shared" si="16"/>
        <v>0</v>
      </c>
    </row>
    <row r="35" spans="2:57" ht="15" customHeight="1" x14ac:dyDescent="0.35">
      <c r="B35" s="641"/>
      <c r="C35" s="43" t="s">
        <v>166</v>
      </c>
      <c r="D35" s="43"/>
      <c r="E35" s="46" t="s">
        <v>1</v>
      </c>
      <c r="F35" s="47" t="s">
        <v>461</v>
      </c>
      <c r="G35" s="555">
        <f>SUM(H35:BE35)</f>
        <v>0</v>
      </c>
      <c r="H35" s="581">
        <f>H28*((H32*H33*H34)/792)</f>
        <v>0</v>
      </c>
      <c r="I35" s="581">
        <f t="shared" ref="I35:BE35" si="17">I28*((I32*I33*I34)/792)</f>
        <v>0</v>
      </c>
      <c r="J35" s="581">
        <f t="shared" si="17"/>
        <v>0</v>
      </c>
      <c r="K35" s="581">
        <f t="shared" si="17"/>
        <v>0</v>
      </c>
      <c r="L35" s="581">
        <f t="shared" si="17"/>
        <v>0</v>
      </c>
      <c r="M35" s="581">
        <f t="shared" si="17"/>
        <v>0</v>
      </c>
      <c r="N35" s="581">
        <f t="shared" si="17"/>
        <v>0</v>
      </c>
      <c r="O35" s="581">
        <f t="shared" si="17"/>
        <v>0</v>
      </c>
      <c r="P35" s="581">
        <f t="shared" si="17"/>
        <v>0</v>
      </c>
      <c r="Q35" s="581">
        <f t="shared" si="17"/>
        <v>0</v>
      </c>
      <c r="R35" s="581">
        <f t="shared" si="17"/>
        <v>0</v>
      </c>
      <c r="S35" s="581">
        <f t="shared" si="17"/>
        <v>0</v>
      </c>
      <c r="T35" s="581">
        <f t="shared" si="17"/>
        <v>0</v>
      </c>
      <c r="U35" s="581">
        <f t="shared" si="17"/>
        <v>0</v>
      </c>
      <c r="V35" s="581">
        <f t="shared" si="17"/>
        <v>0</v>
      </c>
      <c r="W35" s="581">
        <f t="shared" si="17"/>
        <v>0</v>
      </c>
      <c r="X35" s="581">
        <f t="shared" si="17"/>
        <v>0</v>
      </c>
      <c r="Y35" s="581">
        <f t="shared" si="17"/>
        <v>0</v>
      </c>
      <c r="Z35" s="581">
        <f t="shared" si="17"/>
        <v>0</v>
      </c>
      <c r="AA35" s="581">
        <f t="shared" si="17"/>
        <v>0</v>
      </c>
      <c r="AB35" s="581">
        <f t="shared" si="17"/>
        <v>0</v>
      </c>
      <c r="AC35" s="581">
        <f t="shared" si="17"/>
        <v>0</v>
      </c>
      <c r="AD35" s="581">
        <f t="shared" si="17"/>
        <v>0</v>
      </c>
      <c r="AE35" s="581">
        <f t="shared" si="17"/>
        <v>0</v>
      </c>
      <c r="AF35" s="581">
        <f t="shared" si="17"/>
        <v>0</v>
      </c>
      <c r="AG35" s="581">
        <f t="shared" si="17"/>
        <v>0</v>
      </c>
      <c r="AH35" s="581">
        <f t="shared" si="17"/>
        <v>0</v>
      </c>
      <c r="AI35" s="581">
        <f t="shared" si="17"/>
        <v>0</v>
      </c>
      <c r="AJ35" s="581">
        <f t="shared" si="17"/>
        <v>0</v>
      </c>
      <c r="AK35" s="581">
        <f t="shared" si="17"/>
        <v>0</v>
      </c>
      <c r="AL35" s="581">
        <f t="shared" si="17"/>
        <v>0</v>
      </c>
      <c r="AM35" s="581">
        <f t="shared" si="17"/>
        <v>0</v>
      </c>
      <c r="AN35" s="581">
        <f t="shared" si="17"/>
        <v>0</v>
      </c>
      <c r="AO35" s="581">
        <f t="shared" si="17"/>
        <v>0</v>
      </c>
      <c r="AP35" s="581">
        <f t="shared" si="17"/>
        <v>0</v>
      </c>
      <c r="AQ35" s="581">
        <f t="shared" si="17"/>
        <v>0</v>
      </c>
      <c r="AR35" s="581">
        <f t="shared" si="17"/>
        <v>0</v>
      </c>
      <c r="AS35" s="581">
        <f t="shared" si="17"/>
        <v>0</v>
      </c>
      <c r="AT35" s="581">
        <f t="shared" si="17"/>
        <v>0</v>
      </c>
      <c r="AU35" s="581">
        <f t="shared" si="17"/>
        <v>0</v>
      </c>
      <c r="AV35" s="581">
        <f t="shared" si="17"/>
        <v>0</v>
      </c>
      <c r="AW35" s="581">
        <f t="shared" si="17"/>
        <v>0</v>
      </c>
      <c r="AX35" s="581">
        <f t="shared" si="17"/>
        <v>0</v>
      </c>
      <c r="AY35" s="581">
        <f t="shared" si="17"/>
        <v>0</v>
      </c>
      <c r="AZ35" s="581">
        <f t="shared" si="17"/>
        <v>0</v>
      </c>
      <c r="BA35" s="581">
        <f t="shared" si="17"/>
        <v>0</v>
      </c>
      <c r="BB35" s="581">
        <f t="shared" si="17"/>
        <v>0</v>
      </c>
      <c r="BC35" s="581">
        <f t="shared" si="17"/>
        <v>0</v>
      </c>
      <c r="BD35" s="581">
        <f t="shared" si="17"/>
        <v>0</v>
      </c>
      <c r="BE35" s="581">
        <f t="shared" si="17"/>
        <v>0</v>
      </c>
    </row>
    <row r="36" spans="2:57" ht="15" customHeight="1" x14ac:dyDescent="0.35">
      <c r="B36" s="554">
        <v>17</v>
      </c>
      <c r="C36" s="43" t="s">
        <v>25</v>
      </c>
      <c r="D36" s="43"/>
      <c r="E36" s="43"/>
      <c r="F36" s="47" t="s">
        <v>36</v>
      </c>
      <c r="G36" s="50" t="str">
        <f>IF(OR(LARGE(H36:BE36,1)&gt;1,SMALL(H36:BE36,1)&lt;0),"ERRO","")</f>
        <v/>
      </c>
      <c r="H36" s="53">
        <f>IF(H28=0,0,H35/H28)</f>
        <v>0</v>
      </c>
      <c r="I36" s="53">
        <f t="shared" ref="I36:BE36" si="18">IF(I28=0,0,I35/I28)</f>
        <v>0</v>
      </c>
      <c r="J36" s="53">
        <f t="shared" si="18"/>
        <v>0</v>
      </c>
      <c r="K36" s="53">
        <f t="shared" si="18"/>
        <v>0</v>
      </c>
      <c r="L36" s="53">
        <f t="shared" si="18"/>
        <v>0</v>
      </c>
      <c r="M36" s="53">
        <f t="shared" si="18"/>
        <v>0</v>
      </c>
      <c r="N36" s="53">
        <f t="shared" si="18"/>
        <v>0</v>
      </c>
      <c r="O36" s="53">
        <f t="shared" si="18"/>
        <v>0</v>
      </c>
      <c r="P36" s="53">
        <f t="shared" si="18"/>
        <v>0</v>
      </c>
      <c r="Q36" s="53">
        <f t="shared" si="18"/>
        <v>0</v>
      </c>
      <c r="R36" s="53">
        <f t="shared" si="18"/>
        <v>0</v>
      </c>
      <c r="S36" s="53">
        <f t="shared" si="18"/>
        <v>0</v>
      </c>
      <c r="T36" s="53">
        <f t="shared" si="18"/>
        <v>0</v>
      </c>
      <c r="U36" s="53">
        <f t="shared" si="18"/>
        <v>0</v>
      </c>
      <c r="V36" s="53">
        <f t="shared" si="18"/>
        <v>0</v>
      </c>
      <c r="W36" s="53">
        <f t="shared" si="18"/>
        <v>0</v>
      </c>
      <c r="X36" s="53">
        <f t="shared" si="18"/>
        <v>0</v>
      </c>
      <c r="Y36" s="53">
        <f t="shared" si="18"/>
        <v>0</v>
      </c>
      <c r="Z36" s="53">
        <f t="shared" si="18"/>
        <v>0</v>
      </c>
      <c r="AA36" s="53">
        <f t="shared" si="18"/>
        <v>0</v>
      </c>
      <c r="AB36" s="53">
        <f t="shared" si="18"/>
        <v>0</v>
      </c>
      <c r="AC36" s="53">
        <f t="shared" si="18"/>
        <v>0</v>
      </c>
      <c r="AD36" s="53">
        <f t="shared" si="18"/>
        <v>0</v>
      </c>
      <c r="AE36" s="53">
        <f t="shared" si="18"/>
        <v>0</v>
      </c>
      <c r="AF36" s="53">
        <f t="shared" si="18"/>
        <v>0</v>
      </c>
      <c r="AG36" s="53">
        <f t="shared" si="18"/>
        <v>0</v>
      </c>
      <c r="AH36" s="53">
        <f t="shared" si="18"/>
        <v>0</v>
      </c>
      <c r="AI36" s="53">
        <f t="shared" si="18"/>
        <v>0</v>
      </c>
      <c r="AJ36" s="53">
        <f t="shared" si="18"/>
        <v>0</v>
      </c>
      <c r="AK36" s="53">
        <f t="shared" si="18"/>
        <v>0</v>
      </c>
      <c r="AL36" s="53">
        <f t="shared" si="18"/>
        <v>0</v>
      </c>
      <c r="AM36" s="53">
        <f t="shared" si="18"/>
        <v>0</v>
      </c>
      <c r="AN36" s="53">
        <f t="shared" si="18"/>
        <v>0</v>
      </c>
      <c r="AO36" s="53">
        <f t="shared" si="18"/>
        <v>0</v>
      </c>
      <c r="AP36" s="53">
        <f t="shared" si="18"/>
        <v>0</v>
      </c>
      <c r="AQ36" s="53">
        <f t="shared" si="18"/>
        <v>0</v>
      </c>
      <c r="AR36" s="53">
        <f t="shared" si="18"/>
        <v>0</v>
      </c>
      <c r="AS36" s="53">
        <f t="shared" si="18"/>
        <v>0</v>
      </c>
      <c r="AT36" s="53">
        <f t="shared" si="18"/>
        <v>0</v>
      </c>
      <c r="AU36" s="53">
        <f t="shared" si="18"/>
        <v>0</v>
      </c>
      <c r="AV36" s="53">
        <f t="shared" si="18"/>
        <v>0</v>
      </c>
      <c r="AW36" s="53">
        <f t="shared" si="18"/>
        <v>0</v>
      </c>
      <c r="AX36" s="53">
        <f t="shared" si="18"/>
        <v>0</v>
      </c>
      <c r="AY36" s="53">
        <f t="shared" si="18"/>
        <v>0</v>
      </c>
      <c r="AZ36" s="53">
        <f t="shared" si="18"/>
        <v>0</v>
      </c>
      <c r="BA36" s="53">
        <f t="shared" si="18"/>
        <v>0</v>
      </c>
      <c r="BB36" s="53">
        <f t="shared" si="18"/>
        <v>0</v>
      </c>
      <c r="BC36" s="53">
        <f t="shared" si="18"/>
        <v>0</v>
      </c>
      <c r="BD36" s="53">
        <f t="shared" si="18"/>
        <v>0</v>
      </c>
      <c r="BE36" s="53">
        <f t="shared" si="18"/>
        <v>0</v>
      </c>
    </row>
    <row r="37" spans="2:57" ht="15" customHeight="1" x14ac:dyDescent="0.35">
      <c r="B37" s="38">
        <v>18</v>
      </c>
      <c r="C37" s="43" t="s">
        <v>26</v>
      </c>
      <c r="D37" s="43"/>
      <c r="E37" s="46" t="s">
        <v>0</v>
      </c>
      <c r="F37" s="47" t="s">
        <v>460</v>
      </c>
      <c r="G37" s="555">
        <f>SUM(H37:BE37)</f>
        <v>0</v>
      </c>
      <c r="H37" s="53">
        <f>(H28*H31)/1000</f>
        <v>0</v>
      </c>
      <c r="I37" s="53">
        <f t="shared" ref="I37:BE37" si="19">(I28*I31)/1000</f>
        <v>0</v>
      </c>
      <c r="J37" s="53">
        <f t="shared" si="19"/>
        <v>0</v>
      </c>
      <c r="K37" s="53">
        <f t="shared" si="19"/>
        <v>0</v>
      </c>
      <c r="L37" s="53">
        <f t="shared" si="19"/>
        <v>0</v>
      </c>
      <c r="M37" s="53">
        <f t="shared" si="19"/>
        <v>0</v>
      </c>
      <c r="N37" s="53">
        <f t="shared" si="19"/>
        <v>0</v>
      </c>
      <c r="O37" s="53">
        <f t="shared" si="19"/>
        <v>0</v>
      </c>
      <c r="P37" s="53">
        <f t="shared" si="19"/>
        <v>0</v>
      </c>
      <c r="Q37" s="53">
        <f t="shared" si="19"/>
        <v>0</v>
      </c>
      <c r="R37" s="53">
        <f t="shared" si="19"/>
        <v>0</v>
      </c>
      <c r="S37" s="53">
        <f t="shared" si="19"/>
        <v>0</v>
      </c>
      <c r="T37" s="53">
        <f t="shared" si="19"/>
        <v>0</v>
      </c>
      <c r="U37" s="53">
        <f t="shared" si="19"/>
        <v>0</v>
      </c>
      <c r="V37" s="53">
        <f t="shared" si="19"/>
        <v>0</v>
      </c>
      <c r="W37" s="53">
        <f t="shared" si="19"/>
        <v>0</v>
      </c>
      <c r="X37" s="53">
        <f t="shared" si="19"/>
        <v>0</v>
      </c>
      <c r="Y37" s="53">
        <f t="shared" si="19"/>
        <v>0</v>
      </c>
      <c r="Z37" s="53">
        <f t="shared" si="19"/>
        <v>0</v>
      </c>
      <c r="AA37" s="53">
        <f t="shared" si="19"/>
        <v>0</v>
      </c>
      <c r="AB37" s="53">
        <f t="shared" si="19"/>
        <v>0</v>
      </c>
      <c r="AC37" s="53">
        <f t="shared" si="19"/>
        <v>0</v>
      </c>
      <c r="AD37" s="53">
        <f t="shared" si="19"/>
        <v>0</v>
      </c>
      <c r="AE37" s="53">
        <f t="shared" si="19"/>
        <v>0</v>
      </c>
      <c r="AF37" s="53">
        <f t="shared" si="19"/>
        <v>0</v>
      </c>
      <c r="AG37" s="53">
        <f t="shared" si="19"/>
        <v>0</v>
      </c>
      <c r="AH37" s="53">
        <f t="shared" si="19"/>
        <v>0</v>
      </c>
      <c r="AI37" s="53">
        <f t="shared" si="19"/>
        <v>0</v>
      </c>
      <c r="AJ37" s="53">
        <f t="shared" si="19"/>
        <v>0</v>
      </c>
      <c r="AK37" s="53">
        <f t="shared" si="19"/>
        <v>0</v>
      </c>
      <c r="AL37" s="53">
        <f t="shared" si="19"/>
        <v>0</v>
      </c>
      <c r="AM37" s="53">
        <f t="shared" si="19"/>
        <v>0</v>
      </c>
      <c r="AN37" s="53">
        <f t="shared" si="19"/>
        <v>0</v>
      </c>
      <c r="AO37" s="53">
        <f t="shared" si="19"/>
        <v>0</v>
      </c>
      <c r="AP37" s="53">
        <f t="shared" si="19"/>
        <v>0</v>
      </c>
      <c r="AQ37" s="53">
        <f t="shared" si="19"/>
        <v>0</v>
      </c>
      <c r="AR37" s="53">
        <f t="shared" si="19"/>
        <v>0</v>
      </c>
      <c r="AS37" s="53">
        <f t="shared" si="19"/>
        <v>0</v>
      </c>
      <c r="AT37" s="53">
        <f t="shared" si="19"/>
        <v>0</v>
      </c>
      <c r="AU37" s="53">
        <f t="shared" si="19"/>
        <v>0</v>
      </c>
      <c r="AV37" s="53">
        <f t="shared" si="19"/>
        <v>0</v>
      </c>
      <c r="AW37" s="53">
        <f t="shared" si="19"/>
        <v>0</v>
      </c>
      <c r="AX37" s="53">
        <f t="shared" si="19"/>
        <v>0</v>
      </c>
      <c r="AY37" s="53">
        <f t="shared" si="19"/>
        <v>0</v>
      </c>
      <c r="AZ37" s="53">
        <f t="shared" si="19"/>
        <v>0</v>
      </c>
      <c r="BA37" s="53">
        <f t="shared" si="19"/>
        <v>0</v>
      </c>
      <c r="BB37" s="53">
        <f t="shared" si="19"/>
        <v>0</v>
      </c>
      <c r="BC37" s="53">
        <f t="shared" si="19"/>
        <v>0</v>
      </c>
      <c r="BD37" s="53">
        <f t="shared" si="19"/>
        <v>0</v>
      </c>
      <c r="BE37" s="53">
        <f t="shared" si="19"/>
        <v>0</v>
      </c>
    </row>
    <row r="38" spans="2:57" ht="15" customHeight="1" x14ac:dyDescent="0.35">
      <c r="B38" s="38">
        <v>19</v>
      </c>
      <c r="C38" s="43" t="s">
        <v>27</v>
      </c>
      <c r="D38" s="43"/>
      <c r="E38" s="44" t="s">
        <v>1</v>
      </c>
      <c r="F38" s="47" t="s">
        <v>397</v>
      </c>
      <c r="G38" s="577">
        <f>SUM(H38:BE38)</f>
        <v>0</v>
      </c>
      <c r="H38" s="582">
        <f>H28*H36</f>
        <v>0</v>
      </c>
      <c r="I38" s="582">
        <f t="shared" ref="I38:BE38" si="20">I28*I36</f>
        <v>0</v>
      </c>
      <c r="J38" s="582">
        <f t="shared" si="20"/>
        <v>0</v>
      </c>
      <c r="K38" s="582">
        <f t="shared" si="20"/>
        <v>0</v>
      </c>
      <c r="L38" s="582">
        <f t="shared" si="20"/>
        <v>0</v>
      </c>
      <c r="M38" s="582">
        <f t="shared" si="20"/>
        <v>0</v>
      </c>
      <c r="N38" s="582">
        <f t="shared" si="20"/>
        <v>0</v>
      </c>
      <c r="O38" s="582">
        <f t="shared" si="20"/>
        <v>0</v>
      </c>
      <c r="P38" s="582">
        <f t="shared" si="20"/>
        <v>0</v>
      </c>
      <c r="Q38" s="582">
        <f t="shared" si="20"/>
        <v>0</v>
      </c>
      <c r="R38" s="582">
        <f t="shared" si="20"/>
        <v>0</v>
      </c>
      <c r="S38" s="582">
        <f t="shared" si="20"/>
        <v>0</v>
      </c>
      <c r="T38" s="582">
        <f t="shared" si="20"/>
        <v>0</v>
      </c>
      <c r="U38" s="582">
        <f t="shared" si="20"/>
        <v>0</v>
      </c>
      <c r="V38" s="582">
        <f t="shared" si="20"/>
        <v>0</v>
      </c>
      <c r="W38" s="582">
        <f t="shared" si="20"/>
        <v>0</v>
      </c>
      <c r="X38" s="582">
        <f t="shared" si="20"/>
        <v>0</v>
      </c>
      <c r="Y38" s="582">
        <f t="shared" si="20"/>
        <v>0</v>
      </c>
      <c r="Z38" s="582">
        <f t="shared" si="20"/>
        <v>0</v>
      </c>
      <c r="AA38" s="582">
        <f t="shared" si="20"/>
        <v>0</v>
      </c>
      <c r="AB38" s="582">
        <f t="shared" si="20"/>
        <v>0</v>
      </c>
      <c r="AC38" s="582">
        <f t="shared" si="20"/>
        <v>0</v>
      </c>
      <c r="AD38" s="582">
        <f t="shared" si="20"/>
        <v>0</v>
      </c>
      <c r="AE38" s="582">
        <f t="shared" si="20"/>
        <v>0</v>
      </c>
      <c r="AF38" s="582">
        <f t="shared" si="20"/>
        <v>0</v>
      </c>
      <c r="AG38" s="582">
        <f t="shared" si="20"/>
        <v>0</v>
      </c>
      <c r="AH38" s="582">
        <f t="shared" si="20"/>
        <v>0</v>
      </c>
      <c r="AI38" s="582">
        <f t="shared" si="20"/>
        <v>0</v>
      </c>
      <c r="AJ38" s="582">
        <f t="shared" si="20"/>
        <v>0</v>
      </c>
      <c r="AK38" s="582">
        <f t="shared" si="20"/>
        <v>0</v>
      </c>
      <c r="AL38" s="582">
        <f t="shared" si="20"/>
        <v>0</v>
      </c>
      <c r="AM38" s="582">
        <f t="shared" si="20"/>
        <v>0</v>
      </c>
      <c r="AN38" s="582">
        <f t="shared" si="20"/>
        <v>0</v>
      </c>
      <c r="AO38" s="582">
        <f t="shared" si="20"/>
        <v>0</v>
      </c>
      <c r="AP38" s="582">
        <f t="shared" si="20"/>
        <v>0</v>
      </c>
      <c r="AQ38" s="582">
        <f t="shared" si="20"/>
        <v>0</v>
      </c>
      <c r="AR38" s="582">
        <f t="shared" si="20"/>
        <v>0</v>
      </c>
      <c r="AS38" s="582">
        <f t="shared" si="20"/>
        <v>0</v>
      </c>
      <c r="AT38" s="582">
        <f t="shared" si="20"/>
        <v>0</v>
      </c>
      <c r="AU38" s="582">
        <f t="shared" si="20"/>
        <v>0</v>
      </c>
      <c r="AV38" s="582">
        <f t="shared" si="20"/>
        <v>0</v>
      </c>
      <c r="AW38" s="582">
        <f t="shared" si="20"/>
        <v>0</v>
      </c>
      <c r="AX38" s="582">
        <f t="shared" si="20"/>
        <v>0</v>
      </c>
      <c r="AY38" s="582">
        <f t="shared" si="20"/>
        <v>0</v>
      </c>
      <c r="AZ38" s="582">
        <f t="shared" si="20"/>
        <v>0</v>
      </c>
      <c r="BA38" s="582">
        <f t="shared" si="20"/>
        <v>0</v>
      </c>
      <c r="BB38" s="582">
        <f t="shared" si="20"/>
        <v>0</v>
      </c>
      <c r="BC38" s="582">
        <f t="shared" si="20"/>
        <v>0</v>
      </c>
      <c r="BD38" s="582">
        <f t="shared" si="20"/>
        <v>0</v>
      </c>
      <c r="BE38" s="582">
        <f t="shared" si="20"/>
        <v>0</v>
      </c>
    </row>
    <row r="40" spans="2:57" ht="15" customHeight="1" x14ac:dyDescent="0.35">
      <c r="B40" s="310" t="s">
        <v>963</v>
      </c>
      <c r="C40" s="311"/>
      <c r="D40" s="311"/>
      <c r="E40" s="311"/>
      <c r="F40" s="311"/>
      <c r="G40" s="529"/>
      <c r="H40" s="52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2:57" s="11" customFormat="1" ht="15" customHeight="1" x14ac:dyDescent="0.35">
      <c r="B41" s="476"/>
      <c r="C41" s="160"/>
      <c r="D41" s="160"/>
      <c r="E41" s="160"/>
      <c r="F41" s="528"/>
      <c r="G41" s="527" t="s">
        <v>16</v>
      </c>
      <c r="H41" s="42" t="str">
        <f>H22</f>
        <v>outros 1</v>
      </c>
      <c r="I41" s="42" t="str">
        <f t="shared" ref="I41:BE41" si="21">I22</f>
        <v>outros 2</v>
      </c>
      <c r="J41" s="42" t="str">
        <f t="shared" si="21"/>
        <v>outros 3</v>
      </c>
      <c r="K41" s="42" t="str">
        <f t="shared" si="21"/>
        <v>outros 4</v>
      </c>
      <c r="L41" s="42" t="str">
        <f t="shared" si="21"/>
        <v>outros 5</v>
      </c>
      <c r="M41" s="42" t="str">
        <f t="shared" si="21"/>
        <v>outros 6</v>
      </c>
      <c r="N41" s="42" t="str">
        <f t="shared" si="21"/>
        <v>outros 7</v>
      </c>
      <c r="O41" s="42" t="str">
        <f t="shared" si="21"/>
        <v>outros 8</v>
      </c>
      <c r="P41" s="42" t="str">
        <f t="shared" si="21"/>
        <v>outros 9</v>
      </c>
      <c r="Q41" s="42" t="str">
        <f t="shared" si="21"/>
        <v>outros 10</v>
      </c>
      <c r="R41" s="42" t="str">
        <f t="shared" si="21"/>
        <v>outros 11</v>
      </c>
      <c r="S41" s="42" t="str">
        <f t="shared" si="21"/>
        <v>outros 12</v>
      </c>
      <c r="T41" s="42" t="str">
        <f t="shared" si="21"/>
        <v>outros 13</v>
      </c>
      <c r="U41" s="42" t="str">
        <f t="shared" si="21"/>
        <v>outros 14</v>
      </c>
      <c r="V41" s="42" t="str">
        <f t="shared" si="21"/>
        <v>outros 15</v>
      </c>
      <c r="W41" s="42" t="str">
        <f t="shared" si="21"/>
        <v>outros 16</v>
      </c>
      <c r="X41" s="42" t="str">
        <f t="shared" si="21"/>
        <v>outros 17</v>
      </c>
      <c r="Y41" s="42" t="str">
        <f t="shared" si="21"/>
        <v>outros 18</v>
      </c>
      <c r="Z41" s="42" t="str">
        <f t="shared" si="21"/>
        <v>outros 19</v>
      </c>
      <c r="AA41" s="42" t="str">
        <f t="shared" si="21"/>
        <v>outros 20</v>
      </c>
      <c r="AB41" s="42" t="str">
        <f t="shared" si="21"/>
        <v>outros 21</v>
      </c>
      <c r="AC41" s="42" t="str">
        <f t="shared" si="21"/>
        <v>outros 22</v>
      </c>
      <c r="AD41" s="42" t="str">
        <f t="shared" si="21"/>
        <v>outros 23</v>
      </c>
      <c r="AE41" s="42" t="str">
        <f t="shared" si="21"/>
        <v>outros 24</v>
      </c>
      <c r="AF41" s="42" t="str">
        <f t="shared" si="21"/>
        <v>outros 25</v>
      </c>
      <c r="AG41" s="42" t="str">
        <f t="shared" si="21"/>
        <v>outros 26</v>
      </c>
      <c r="AH41" s="42" t="str">
        <f t="shared" si="21"/>
        <v>outros 27</v>
      </c>
      <c r="AI41" s="42" t="str">
        <f t="shared" si="21"/>
        <v>outros 28</v>
      </c>
      <c r="AJ41" s="42" t="str">
        <f t="shared" si="21"/>
        <v>outros 29</v>
      </c>
      <c r="AK41" s="42" t="str">
        <f t="shared" si="21"/>
        <v>outros 30</v>
      </c>
      <c r="AL41" s="42" t="str">
        <f t="shared" si="21"/>
        <v>outros 31</v>
      </c>
      <c r="AM41" s="42" t="str">
        <f t="shared" si="21"/>
        <v>outros 32</v>
      </c>
      <c r="AN41" s="42" t="str">
        <f t="shared" si="21"/>
        <v>outros 33</v>
      </c>
      <c r="AO41" s="42" t="str">
        <f t="shared" si="21"/>
        <v>outros 34</v>
      </c>
      <c r="AP41" s="42" t="str">
        <f t="shared" si="21"/>
        <v>outros 35</v>
      </c>
      <c r="AQ41" s="42" t="str">
        <f t="shared" si="21"/>
        <v>outros 36</v>
      </c>
      <c r="AR41" s="42" t="str">
        <f t="shared" si="21"/>
        <v>outros 37</v>
      </c>
      <c r="AS41" s="42" t="str">
        <f t="shared" si="21"/>
        <v>outros 38</v>
      </c>
      <c r="AT41" s="42" t="str">
        <f t="shared" si="21"/>
        <v>outros 39</v>
      </c>
      <c r="AU41" s="42" t="str">
        <f t="shared" si="21"/>
        <v>outros 40</v>
      </c>
      <c r="AV41" s="42" t="str">
        <f t="shared" si="21"/>
        <v>outros 41</v>
      </c>
      <c r="AW41" s="42" t="str">
        <f t="shared" si="21"/>
        <v>outros 42</v>
      </c>
      <c r="AX41" s="42" t="str">
        <f t="shared" si="21"/>
        <v>outros 43</v>
      </c>
      <c r="AY41" s="42" t="str">
        <f t="shared" si="21"/>
        <v>outros 44</v>
      </c>
      <c r="AZ41" s="42" t="str">
        <f t="shared" si="21"/>
        <v>outros 45</v>
      </c>
      <c r="BA41" s="42" t="str">
        <f t="shared" si="21"/>
        <v>outros 46</v>
      </c>
      <c r="BB41" s="42" t="str">
        <f t="shared" si="21"/>
        <v>outros 47</v>
      </c>
      <c r="BC41" s="42" t="str">
        <f t="shared" si="21"/>
        <v>outros 48</v>
      </c>
      <c r="BD41" s="42" t="str">
        <f t="shared" si="21"/>
        <v>outros 49</v>
      </c>
      <c r="BE41" s="42" t="str">
        <f t="shared" si="21"/>
        <v>outros 50</v>
      </c>
    </row>
    <row r="42" spans="2:57" ht="15" customHeight="1" x14ac:dyDescent="0.35">
      <c r="B42" s="38">
        <v>21</v>
      </c>
      <c r="C42" s="58" t="s">
        <v>32</v>
      </c>
      <c r="D42" s="58"/>
      <c r="E42" s="477" t="s">
        <v>1</v>
      </c>
      <c r="F42" s="47" t="s">
        <v>401</v>
      </c>
      <c r="G42" s="577">
        <f>SUM(H42:BE42)</f>
        <v>0</v>
      </c>
      <c r="H42" s="53">
        <f>H19-H38</f>
        <v>0</v>
      </c>
      <c r="I42" s="53">
        <f t="shared" ref="I42:BE42" si="22">I19-I38</f>
        <v>0</v>
      </c>
      <c r="J42" s="53">
        <f t="shared" si="22"/>
        <v>0</v>
      </c>
      <c r="K42" s="53">
        <f t="shared" si="22"/>
        <v>0</v>
      </c>
      <c r="L42" s="53">
        <f t="shared" si="22"/>
        <v>0</v>
      </c>
      <c r="M42" s="53">
        <f t="shared" si="22"/>
        <v>0</v>
      </c>
      <c r="N42" s="53">
        <f t="shared" si="22"/>
        <v>0</v>
      </c>
      <c r="O42" s="53">
        <f t="shared" si="22"/>
        <v>0</v>
      </c>
      <c r="P42" s="53">
        <f t="shared" si="22"/>
        <v>0</v>
      </c>
      <c r="Q42" s="53">
        <f t="shared" si="22"/>
        <v>0</v>
      </c>
      <c r="R42" s="53">
        <f t="shared" si="22"/>
        <v>0</v>
      </c>
      <c r="S42" s="53">
        <f t="shared" si="22"/>
        <v>0</v>
      </c>
      <c r="T42" s="53">
        <f t="shared" si="22"/>
        <v>0</v>
      </c>
      <c r="U42" s="53">
        <f t="shared" si="22"/>
        <v>0</v>
      </c>
      <c r="V42" s="53">
        <f t="shared" si="22"/>
        <v>0</v>
      </c>
      <c r="W42" s="53">
        <f t="shared" si="22"/>
        <v>0</v>
      </c>
      <c r="X42" s="53">
        <f t="shared" si="22"/>
        <v>0</v>
      </c>
      <c r="Y42" s="53">
        <f t="shared" si="22"/>
        <v>0</v>
      </c>
      <c r="Z42" s="53">
        <f t="shared" si="22"/>
        <v>0</v>
      </c>
      <c r="AA42" s="53">
        <f t="shared" ref="AA42:AL42" si="23">AA19-AA38</f>
        <v>0</v>
      </c>
      <c r="AB42" s="53">
        <f t="shared" si="23"/>
        <v>0</v>
      </c>
      <c r="AC42" s="53">
        <f t="shared" si="23"/>
        <v>0</v>
      </c>
      <c r="AD42" s="53">
        <f t="shared" si="23"/>
        <v>0</v>
      </c>
      <c r="AE42" s="53">
        <f t="shared" si="23"/>
        <v>0</v>
      </c>
      <c r="AF42" s="53">
        <f t="shared" si="23"/>
        <v>0</v>
      </c>
      <c r="AG42" s="53">
        <f t="shared" si="23"/>
        <v>0</v>
      </c>
      <c r="AH42" s="53">
        <f t="shared" si="23"/>
        <v>0</v>
      </c>
      <c r="AI42" s="53">
        <f t="shared" si="23"/>
        <v>0</v>
      </c>
      <c r="AJ42" s="53">
        <f t="shared" si="23"/>
        <v>0</v>
      </c>
      <c r="AK42" s="53">
        <f t="shared" si="23"/>
        <v>0</v>
      </c>
      <c r="AL42" s="53">
        <f t="shared" si="23"/>
        <v>0</v>
      </c>
      <c r="AM42" s="53">
        <f t="shared" ref="AM42:BD42" si="24">AM19-AM38</f>
        <v>0</v>
      </c>
      <c r="AN42" s="53">
        <f t="shared" si="24"/>
        <v>0</v>
      </c>
      <c r="AO42" s="53">
        <f t="shared" si="24"/>
        <v>0</v>
      </c>
      <c r="AP42" s="53">
        <f t="shared" si="24"/>
        <v>0</v>
      </c>
      <c r="AQ42" s="53">
        <f t="shared" si="24"/>
        <v>0</v>
      </c>
      <c r="AR42" s="53">
        <f t="shared" si="24"/>
        <v>0</v>
      </c>
      <c r="AS42" s="53">
        <f t="shared" si="24"/>
        <v>0</v>
      </c>
      <c r="AT42" s="53">
        <f t="shared" si="24"/>
        <v>0</v>
      </c>
      <c r="AU42" s="53">
        <f t="shared" si="24"/>
        <v>0</v>
      </c>
      <c r="AV42" s="53">
        <f t="shared" si="24"/>
        <v>0</v>
      </c>
      <c r="AW42" s="53">
        <f t="shared" si="24"/>
        <v>0</v>
      </c>
      <c r="AX42" s="53">
        <f t="shared" si="24"/>
        <v>0</v>
      </c>
      <c r="AY42" s="53">
        <f t="shared" si="24"/>
        <v>0</v>
      </c>
      <c r="AZ42" s="53">
        <f t="shared" si="24"/>
        <v>0</v>
      </c>
      <c r="BA42" s="53">
        <f t="shared" si="24"/>
        <v>0</v>
      </c>
      <c r="BB42" s="53">
        <f t="shared" si="24"/>
        <v>0</v>
      </c>
      <c r="BC42" s="53">
        <f t="shared" si="24"/>
        <v>0</v>
      </c>
      <c r="BD42" s="53">
        <f t="shared" si="24"/>
        <v>0</v>
      </c>
      <c r="BE42" s="53">
        <f t="shared" si="22"/>
        <v>0</v>
      </c>
    </row>
    <row r="43" spans="2:57" ht="15" customHeight="1" x14ac:dyDescent="0.35">
      <c r="B43" s="38">
        <v>22</v>
      </c>
      <c r="C43" s="59" t="s">
        <v>950</v>
      </c>
      <c r="D43" s="60">
        <f>Projeto!$K$84</f>
        <v>1798.33</v>
      </c>
      <c r="E43" s="478" t="s">
        <v>33</v>
      </c>
      <c r="F43" s="47" t="s">
        <v>402</v>
      </c>
      <c r="G43" s="178">
        <f t="shared" ref="G43:H43" si="25">IF(G19=0,0,G42/G19)</f>
        <v>0</v>
      </c>
      <c r="H43" s="578">
        <f t="shared" si="25"/>
        <v>0</v>
      </c>
      <c r="I43" s="578">
        <f t="shared" ref="I43:BE43" si="26">IF(I19=0,0,I42/I19)</f>
        <v>0</v>
      </c>
      <c r="J43" s="578">
        <f t="shared" si="26"/>
        <v>0</v>
      </c>
      <c r="K43" s="578">
        <f t="shared" si="26"/>
        <v>0</v>
      </c>
      <c r="L43" s="578">
        <f t="shared" si="26"/>
        <v>0</v>
      </c>
      <c r="M43" s="578">
        <f t="shared" si="26"/>
        <v>0</v>
      </c>
      <c r="N43" s="578">
        <f t="shared" si="26"/>
        <v>0</v>
      </c>
      <c r="O43" s="578">
        <f t="shared" si="26"/>
        <v>0</v>
      </c>
      <c r="P43" s="578">
        <f t="shared" si="26"/>
        <v>0</v>
      </c>
      <c r="Q43" s="578">
        <f t="shared" si="26"/>
        <v>0</v>
      </c>
      <c r="R43" s="578">
        <f t="shared" si="26"/>
        <v>0</v>
      </c>
      <c r="S43" s="578">
        <f t="shared" si="26"/>
        <v>0</v>
      </c>
      <c r="T43" s="578">
        <f t="shared" si="26"/>
        <v>0</v>
      </c>
      <c r="U43" s="578">
        <f t="shared" si="26"/>
        <v>0</v>
      </c>
      <c r="V43" s="578">
        <f t="shared" si="26"/>
        <v>0</v>
      </c>
      <c r="W43" s="578">
        <f t="shared" si="26"/>
        <v>0</v>
      </c>
      <c r="X43" s="578">
        <f t="shared" si="26"/>
        <v>0</v>
      </c>
      <c r="Y43" s="578">
        <f t="shared" si="26"/>
        <v>0</v>
      </c>
      <c r="Z43" s="578">
        <f t="shared" si="26"/>
        <v>0</v>
      </c>
      <c r="AA43" s="578">
        <f t="shared" ref="AA43:AL43" si="27">IF(AA19=0,0,AA42/AA19)</f>
        <v>0</v>
      </c>
      <c r="AB43" s="578">
        <f t="shared" si="27"/>
        <v>0</v>
      </c>
      <c r="AC43" s="578">
        <f t="shared" si="27"/>
        <v>0</v>
      </c>
      <c r="AD43" s="578">
        <f t="shared" si="27"/>
        <v>0</v>
      </c>
      <c r="AE43" s="578">
        <f t="shared" si="27"/>
        <v>0</v>
      </c>
      <c r="AF43" s="578">
        <f t="shared" si="27"/>
        <v>0</v>
      </c>
      <c r="AG43" s="578">
        <f t="shared" si="27"/>
        <v>0</v>
      </c>
      <c r="AH43" s="578">
        <f t="shared" si="27"/>
        <v>0</v>
      </c>
      <c r="AI43" s="578">
        <f t="shared" si="27"/>
        <v>0</v>
      </c>
      <c r="AJ43" s="578">
        <f t="shared" si="27"/>
        <v>0</v>
      </c>
      <c r="AK43" s="578">
        <f t="shared" si="27"/>
        <v>0</v>
      </c>
      <c r="AL43" s="578">
        <f t="shared" si="27"/>
        <v>0</v>
      </c>
      <c r="AM43" s="578">
        <f t="shared" ref="AM43:BD43" si="28">IF(AM19=0,0,AM42/AM19)</f>
        <v>0</v>
      </c>
      <c r="AN43" s="578">
        <f t="shared" si="28"/>
        <v>0</v>
      </c>
      <c r="AO43" s="578">
        <f t="shared" si="28"/>
        <v>0</v>
      </c>
      <c r="AP43" s="578">
        <f t="shared" si="28"/>
        <v>0</v>
      </c>
      <c r="AQ43" s="578">
        <f t="shared" si="28"/>
        <v>0</v>
      </c>
      <c r="AR43" s="578">
        <f t="shared" si="28"/>
        <v>0</v>
      </c>
      <c r="AS43" s="578">
        <f t="shared" si="28"/>
        <v>0</v>
      </c>
      <c r="AT43" s="578">
        <f t="shared" si="28"/>
        <v>0</v>
      </c>
      <c r="AU43" s="578">
        <f t="shared" si="28"/>
        <v>0</v>
      </c>
      <c r="AV43" s="578">
        <f t="shared" si="28"/>
        <v>0</v>
      </c>
      <c r="AW43" s="578">
        <f t="shared" si="28"/>
        <v>0</v>
      </c>
      <c r="AX43" s="578">
        <f t="shared" si="28"/>
        <v>0</v>
      </c>
      <c r="AY43" s="578">
        <f t="shared" si="28"/>
        <v>0</v>
      </c>
      <c r="AZ43" s="578">
        <f t="shared" si="28"/>
        <v>0</v>
      </c>
      <c r="BA43" s="578">
        <f t="shared" si="28"/>
        <v>0</v>
      </c>
      <c r="BB43" s="578">
        <f t="shared" si="28"/>
        <v>0</v>
      </c>
      <c r="BC43" s="578">
        <f t="shared" si="28"/>
        <v>0</v>
      </c>
      <c r="BD43" s="578">
        <f t="shared" si="28"/>
        <v>0</v>
      </c>
      <c r="BE43" s="578">
        <f t="shared" si="26"/>
        <v>0</v>
      </c>
    </row>
    <row r="44" spans="2:57" ht="15" customHeight="1" x14ac:dyDescent="0.35">
      <c r="B44" s="38">
        <v>23</v>
      </c>
      <c r="C44" s="58" t="s">
        <v>34</v>
      </c>
      <c r="D44" s="58"/>
      <c r="E44" s="477" t="s">
        <v>0</v>
      </c>
      <c r="F44" s="47" t="s">
        <v>403</v>
      </c>
      <c r="G44" s="577">
        <f>SUM(H44:BE44)</f>
        <v>0</v>
      </c>
      <c r="H44" s="53">
        <f>H18-H37</f>
        <v>0</v>
      </c>
      <c r="I44" s="53">
        <f t="shared" ref="I44:BE44" si="29">I18-I37</f>
        <v>0</v>
      </c>
      <c r="J44" s="53">
        <f t="shared" si="29"/>
        <v>0</v>
      </c>
      <c r="K44" s="53">
        <f t="shared" si="29"/>
        <v>0</v>
      </c>
      <c r="L44" s="53">
        <f t="shared" si="29"/>
        <v>0</v>
      </c>
      <c r="M44" s="53">
        <f t="shared" si="29"/>
        <v>0</v>
      </c>
      <c r="N44" s="53">
        <f t="shared" si="29"/>
        <v>0</v>
      </c>
      <c r="O44" s="53">
        <f t="shared" si="29"/>
        <v>0</v>
      </c>
      <c r="P44" s="53">
        <f t="shared" si="29"/>
        <v>0</v>
      </c>
      <c r="Q44" s="53">
        <f t="shared" si="29"/>
        <v>0</v>
      </c>
      <c r="R44" s="53">
        <f t="shared" si="29"/>
        <v>0</v>
      </c>
      <c r="S44" s="53">
        <f t="shared" si="29"/>
        <v>0</v>
      </c>
      <c r="T44" s="53">
        <f t="shared" si="29"/>
        <v>0</v>
      </c>
      <c r="U44" s="53">
        <f t="shared" si="29"/>
        <v>0</v>
      </c>
      <c r="V44" s="53">
        <f t="shared" si="29"/>
        <v>0</v>
      </c>
      <c r="W44" s="53">
        <f t="shared" si="29"/>
        <v>0</v>
      </c>
      <c r="X44" s="53">
        <f t="shared" si="29"/>
        <v>0</v>
      </c>
      <c r="Y44" s="53">
        <f t="shared" si="29"/>
        <v>0</v>
      </c>
      <c r="Z44" s="53">
        <f t="shared" si="29"/>
        <v>0</v>
      </c>
      <c r="AA44" s="53">
        <f t="shared" ref="AA44:AL44" si="30">AA18-AA37</f>
        <v>0</v>
      </c>
      <c r="AB44" s="53">
        <f t="shared" si="30"/>
        <v>0</v>
      </c>
      <c r="AC44" s="53">
        <f t="shared" si="30"/>
        <v>0</v>
      </c>
      <c r="AD44" s="53">
        <f t="shared" si="30"/>
        <v>0</v>
      </c>
      <c r="AE44" s="53">
        <f t="shared" si="30"/>
        <v>0</v>
      </c>
      <c r="AF44" s="53">
        <f t="shared" si="30"/>
        <v>0</v>
      </c>
      <c r="AG44" s="53">
        <f t="shared" si="30"/>
        <v>0</v>
      </c>
      <c r="AH44" s="53">
        <f t="shared" si="30"/>
        <v>0</v>
      </c>
      <c r="AI44" s="53">
        <f t="shared" si="30"/>
        <v>0</v>
      </c>
      <c r="AJ44" s="53">
        <f t="shared" si="30"/>
        <v>0</v>
      </c>
      <c r="AK44" s="53">
        <f t="shared" si="30"/>
        <v>0</v>
      </c>
      <c r="AL44" s="53">
        <f t="shared" si="30"/>
        <v>0</v>
      </c>
      <c r="AM44" s="53">
        <f t="shared" ref="AM44:BD44" si="31">AM18-AM37</f>
        <v>0</v>
      </c>
      <c r="AN44" s="53">
        <f t="shared" si="31"/>
        <v>0</v>
      </c>
      <c r="AO44" s="53">
        <f t="shared" si="31"/>
        <v>0</v>
      </c>
      <c r="AP44" s="53">
        <f t="shared" si="31"/>
        <v>0</v>
      </c>
      <c r="AQ44" s="53">
        <f t="shared" si="31"/>
        <v>0</v>
      </c>
      <c r="AR44" s="53">
        <f t="shared" si="31"/>
        <v>0</v>
      </c>
      <c r="AS44" s="53">
        <f t="shared" si="31"/>
        <v>0</v>
      </c>
      <c r="AT44" s="53">
        <f t="shared" si="31"/>
        <v>0</v>
      </c>
      <c r="AU44" s="53">
        <f t="shared" si="31"/>
        <v>0</v>
      </c>
      <c r="AV44" s="53">
        <f t="shared" si="31"/>
        <v>0</v>
      </c>
      <c r="AW44" s="53">
        <f t="shared" si="31"/>
        <v>0</v>
      </c>
      <c r="AX44" s="53">
        <f t="shared" si="31"/>
        <v>0</v>
      </c>
      <c r="AY44" s="53">
        <f t="shared" si="31"/>
        <v>0</v>
      </c>
      <c r="AZ44" s="53">
        <f t="shared" si="31"/>
        <v>0</v>
      </c>
      <c r="BA44" s="53">
        <f t="shared" si="31"/>
        <v>0</v>
      </c>
      <c r="BB44" s="53">
        <f t="shared" si="31"/>
        <v>0</v>
      </c>
      <c r="BC44" s="53">
        <f t="shared" si="31"/>
        <v>0</v>
      </c>
      <c r="BD44" s="53">
        <f t="shared" si="31"/>
        <v>0</v>
      </c>
      <c r="BE44" s="53">
        <f t="shared" si="29"/>
        <v>0</v>
      </c>
    </row>
    <row r="45" spans="2:57" ht="15" customHeight="1" x14ac:dyDescent="0.35">
      <c r="B45" s="38">
        <v>24</v>
      </c>
      <c r="C45" s="59" t="s">
        <v>949</v>
      </c>
      <c r="D45" s="60">
        <f>Projeto!$K$83</f>
        <v>540.4</v>
      </c>
      <c r="E45" s="478" t="s">
        <v>33</v>
      </c>
      <c r="F45" s="47" t="s">
        <v>404</v>
      </c>
      <c r="G45" s="178">
        <f t="shared" ref="G45:H45" si="32">IF(G18=0,0,G44/G18)</f>
        <v>0</v>
      </c>
      <c r="H45" s="578">
        <f t="shared" si="32"/>
        <v>0</v>
      </c>
      <c r="I45" s="578">
        <f t="shared" ref="I45:BE45" si="33">IF(I18=0,0,I44/I18)</f>
        <v>0</v>
      </c>
      <c r="J45" s="578">
        <f t="shared" si="33"/>
        <v>0</v>
      </c>
      <c r="K45" s="578">
        <f t="shared" si="33"/>
        <v>0</v>
      </c>
      <c r="L45" s="578">
        <f t="shared" si="33"/>
        <v>0</v>
      </c>
      <c r="M45" s="578">
        <f t="shared" si="33"/>
        <v>0</v>
      </c>
      <c r="N45" s="578">
        <f t="shared" si="33"/>
        <v>0</v>
      </c>
      <c r="O45" s="578">
        <f t="shared" si="33"/>
        <v>0</v>
      </c>
      <c r="P45" s="578">
        <f t="shared" si="33"/>
        <v>0</v>
      </c>
      <c r="Q45" s="578">
        <f t="shared" si="33"/>
        <v>0</v>
      </c>
      <c r="R45" s="578">
        <f t="shared" si="33"/>
        <v>0</v>
      </c>
      <c r="S45" s="578">
        <f t="shared" si="33"/>
        <v>0</v>
      </c>
      <c r="T45" s="578">
        <f t="shared" si="33"/>
        <v>0</v>
      </c>
      <c r="U45" s="578">
        <f t="shared" si="33"/>
        <v>0</v>
      </c>
      <c r="V45" s="578">
        <f t="shared" si="33"/>
        <v>0</v>
      </c>
      <c r="W45" s="578">
        <f t="shared" si="33"/>
        <v>0</v>
      </c>
      <c r="X45" s="578">
        <f t="shared" si="33"/>
        <v>0</v>
      </c>
      <c r="Y45" s="578">
        <f t="shared" si="33"/>
        <v>0</v>
      </c>
      <c r="Z45" s="578">
        <f t="shared" si="33"/>
        <v>0</v>
      </c>
      <c r="AA45" s="578">
        <f t="shared" ref="AA45:AL45" si="34">IF(AA18=0,0,AA44/AA18)</f>
        <v>0</v>
      </c>
      <c r="AB45" s="578">
        <f t="shared" si="34"/>
        <v>0</v>
      </c>
      <c r="AC45" s="578">
        <f t="shared" si="34"/>
        <v>0</v>
      </c>
      <c r="AD45" s="578">
        <f t="shared" si="34"/>
        <v>0</v>
      </c>
      <c r="AE45" s="578">
        <f t="shared" si="34"/>
        <v>0</v>
      </c>
      <c r="AF45" s="578">
        <f t="shared" si="34"/>
        <v>0</v>
      </c>
      <c r="AG45" s="578">
        <f t="shared" si="34"/>
        <v>0</v>
      </c>
      <c r="AH45" s="578">
        <f t="shared" si="34"/>
        <v>0</v>
      </c>
      <c r="AI45" s="578">
        <f t="shared" si="34"/>
        <v>0</v>
      </c>
      <c r="AJ45" s="578">
        <f t="shared" si="34"/>
        <v>0</v>
      </c>
      <c r="AK45" s="578">
        <f t="shared" si="34"/>
        <v>0</v>
      </c>
      <c r="AL45" s="578">
        <f t="shared" si="34"/>
        <v>0</v>
      </c>
      <c r="AM45" s="578">
        <f t="shared" ref="AM45:BD45" si="35">IF(AM18=0,0,AM44/AM18)</f>
        <v>0</v>
      </c>
      <c r="AN45" s="578">
        <f t="shared" si="35"/>
        <v>0</v>
      </c>
      <c r="AO45" s="578">
        <f t="shared" si="35"/>
        <v>0</v>
      </c>
      <c r="AP45" s="578">
        <f t="shared" si="35"/>
        <v>0</v>
      </c>
      <c r="AQ45" s="578">
        <f t="shared" si="35"/>
        <v>0</v>
      </c>
      <c r="AR45" s="578">
        <f t="shared" si="35"/>
        <v>0</v>
      </c>
      <c r="AS45" s="578">
        <f t="shared" si="35"/>
        <v>0</v>
      </c>
      <c r="AT45" s="578">
        <f t="shared" si="35"/>
        <v>0</v>
      </c>
      <c r="AU45" s="578">
        <f t="shared" si="35"/>
        <v>0</v>
      </c>
      <c r="AV45" s="578">
        <f t="shared" si="35"/>
        <v>0</v>
      </c>
      <c r="AW45" s="578">
        <f t="shared" si="35"/>
        <v>0</v>
      </c>
      <c r="AX45" s="578">
        <f t="shared" si="35"/>
        <v>0</v>
      </c>
      <c r="AY45" s="578">
        <f t="shared" si="35"/>
        <v>0</v>
      </c>
      <c r="AZ45" s="578">
        <f t="shared" si="35"/>
        <v>0</v>
      </c>
      <c r="BA45" s="578">
        <f t="shared" si="35"/>
        <v>0</v>
      </c>
      <c r="BB45" s="578">
        <f t="shared" si="35"/>
        <v>0</v>
      </c>
      <c r="BC45" s="578">
        <f t="shared" si="35"/>
        <v>0</v>
      </c>
      <c r="BD45" s="578">
        <f t="shared" si="35"/>
        <v>0</v>
      </c>
      <c r="BE45" s="578">
        <f t="shared" si="33"/>
        <v>0</v>
      </c>
    </row>
    <row r="46" spans="2:57" ht="15" customHeight="1" x14ac:dyDescent="0.35">
      <c r="B46" s="61"/>
      <c r="C46" s="62" t="s">
        <v>964</v>
      </c>
      <c r="D46" s="62"/>
      <c r="E46" s="132" t="s">
        <v>85</v>
      </c>
      <c r="F46" s="63" t="s">
        <v>429</v>
      </c>
      <c r="G46" s="579">
        <f>SUM(H46:BE46)</f>
        <v>0</v>
      </c>
      <c r="H46" s="580">
        <f>H42*$D$43+H44*$D$45</f>
        <v>0</v>
      </c>
      <c r="I46" s="580">
        <f t="shared" ref="I46:BE46" si="36">I42*$D$43+I44*$D$45</f>
        <v>0</v>
      </c>
      <c r="J46" s="580">
        <f t="shared" si="36"/>
        <v>0</v>
      </c>
      <c r="K46" s="580">
        <f t="shared" si="36"/>
        <v>0</v>
      </c>
      <c r="L46" s="580">
        <f t="shared" si="36"/>
        <v>0</v>
      </c>
      <c r="M46" s="580">
        <f t="shared" si="36"/>
        <v>0</v>
      </c>
      <c r="N46" s="580">
        <f t="shared" si="36"/>
        <v>0</v>
      </c>
      <c r="O46" s="580">
        <f t="shared" si="36"/>
        <v>0</v>
      </c>
      <c r="P46" s="580">
        <f t="shared" si="36"/>
        <v>0</v>
      </c>
      <c r="Q46" s="580">
        <f t="shared" si="36"/>
        <v>0</v>
      </c>
      <c r="R46" s="580">
        <f t="shared" si="36"/>
        <v>0</v>
      </c>
      <c r="S46" s="580">
        <f t="shared" si="36"/>
        <v>0</v>
      </c>
      <c r="T46" s="580">
        <f t="shared" si="36"/>
        <v>0</v>
      </c>
      <c r="U46" s="580">
        <f t="shared" si="36"/>
        <v>0</v>
      </c>
      <c r="V46" s="580">
        <f t="shared" si="36"/>
        <v>0</v>
      </c>
      <c r="W46" s="580">
        <f t="shared" si="36"/>
        <v>0</v>
      </c>
      <c r="X46" s="580">
        <f t="shared" si="36"/>
        <v>0</v>
      </c>
      <c r="Y46" s="580">
        <f t="shared" si="36"/>
        <v>0</v>
      </c>
      <c r="Z46" s="580">
        <f t="shared" si="36"/>
        <v>0</v>
      </c>
      <c r="AA46" s="580">
        <f t="shared" ref="AA46:AL46" si="37">AA42*$D$43+AA44*$D$45</f>
        <v>0</v>
      </c>
      <c r="AB46" s="580">
        <f t="shared" si="37"/>
        <v>0</v>
      </c>
      <c r="AC46" s="580">
        <f t="shared" si="37"/>
        <v>0</v>
      </c>
      <c r="AD46" s="580">
        <f t="shared" si="37"/>
        <v>0</v>
      </c>
      <c r="AE46" s="580">
        <f t="shared" si="37"/>
        <v>0</v>
      </c>
      <c r="AF46" s="580">
        <f t="shared" si="37"/>
        <v>0</v>
      </c>
      <c r="AG46" s="580">
        <f t="shared" si="37"/>
        <v>0</v>
      </c>
      <c r="AH46" s="580">
        <f t="shared" si="37"/>
        <v>0</v>
      </c>
      <c r="AI46" s="580">
        <f t="shared" si="37"/>
        <v>0</v>
      </c>
      <c r="AJ46" s="580">
        <f t="shared" si="37"/>
        <v>0</v>
      </c>
      <c r="AK46" s="580">
        <f t="shared" si="37"/>
        <v>0</v>
      </c>
      <c r="AL46" s="580">
        <f t="shared" si="37"/>
        <v>0</v>
      </c>
      <c r="AM46" s="580">
        <f t="shared" ref="AM46:BD46" si="38">AM42*$D$43+AM44*$D$45</f>
        <v>0</v>
      </c>
      <c r="AN46" s="580">
        <f t="shared" si="38"/>
        <v>0</v>
      </c>
      <c r="AO46" s="580">
        <f t="shared" si="38"/>
        <v>0</v>
      </c>
      <c r="AP46" s="580">
        <f t="shared" si="38"/>
        <v>0</v>
      </c>
      <c r="AQ46" s="580">
        <f t="shared" si="38"/>
        <v>0</v>
      </c>
      <c r="AR46" s="580">
        <f t="shared" si="38"/>
        <v>0</v>
      </c>
      <c r="AS46" s="580">
        <f t="shared" si="38"/>
        <v>0</v>
      </c>
      <c r="AT46" s="580">
        <f t="shared" si="38"/>
        <v>0</v>
      </c>
      <c r="AU46" s="580">
        <f t="shared" si="38"/>
        <v>0</v>
      </c>
      <c r="AV46" s="580">
        <f t="shared" si="38"/>
        <v>0</v>
      </c>
      <c r="AW46" s="580">
        <f t="shared" si="38"/>
        <v>0</v>
      </c>
      <c r="AX46" s="580">
        <f t="shared" si="38"/>
        <v>0</v>
      </c>
      <c r="AY46" s="580">
        <f t="shared" si="38"/>
        <v>0</v>
      </c>
      <c r="AZ46" s="580">
        <f t="shared" si="38"/>
        <v>0</v>
      </c>
      <c r="BA46" s="580">
        <f t="shared" si="38"/>
        <v>0</v>
      </c>
      <c r="BB46" s="580">
        <f t="shared" si="38"/>
        <v>0</v>
      </c>
      <c r="BC46" s="580">
        <f t="shared" si="38"/>
        <v>0</v>
      </c>
      <c r="BD46" s="580">
        <f t="shared" si="38"/>
        <v>0</v>
      </c>
      <c r="BE46" s="580">
        <f t="shared" si="36"/>
        <v>0</v>
      </c>
    </row>
    <row r="48" spans="2:57" ht="15" customHeight="1" x14ac:dyDescent="0.45">
      <c r="F48" s="493" t="s">
        <v>729</v>
      </c>
      <c r="G48" s="31">
        <f>RCB!$G$13</f>
        <v>0</v>
      </c>
      <c r="I48" s="3"/>
      <c r="J48" s="3"/>
      <c r="K48" s="137"/>
      <c r="AM48" s="3"/>
      <c r="AN48" s="3"/>
      <c r="AO48" s="137"/>
    </row>
    <row r="49" spans="6:41" ht="15" customHeight="1" x14ac:dyDescent="0.45">
      <c r="F49" s="493" t="s">
        <v>800</v>
      </c>
      <c r="G49" s="31">
        <f>RCB!$H$7</f>
        <v>0</v>
      </c>
      <c r="I49" s="3"/>
      <c r="J49" s="3"/>
      <c r="K49" s="137"/>
      <c r="AM49" s="3"/>
      <c r="AN49" s="3"/>
      <c r="AO49" s="137"/>
    </row>
    <row r="51" spans="6:41" ht="15" customHeight="1" x14ac:dyDescent="0.35">
      <c r="H51" s="64"/>
      <c r="I51" s="64"/>
      <c r="AM51" s="64"/>
    </row>
  </sheetData>
  <conditionalFormatting sqref="G4:G12 G23:G31 G42:G46 G16:G19 G35:G38">
    <cfRule type="expression" dxfId="33" priority="34">
      <formula>G4="ERRO"</formula>
    </cfRule>
  </conditionalFormatting>
  <conditionalFormatting sqref="H8:BE8 H17:BE17 H27:BE27 H36:BE36">
    <cfRule type="expression" dxfId="32" priority="33">
      <formula>OR(H8&gt;1,H8&lt;0)</formula>
    </cfRule>
  </conditionalFormatting>
  <conditionalFormatting sqref="H10:BE10 H29:BE29">
    <cfRule type="expression" dxfId="31" priority="32">
      <formula>OR(H10&gt;24,H10&lt;0)</formula>
    </cfRule>
  </conditionalFormatting>
  <conditionalFormatting sqref="H11:BE11 H30:BE30">
    <cfRule type="expression" dxfId="30" priority="31">
      <formula>OR(H11&gt;365,H11&lt;0)</formula>
    </cfRule>
  </conditionalFormatting>
  <conditionalFormatting sqref="H12:BE12 H31:BE31">
    <cfRule type="expression" dxfId="29" priority="30">
      <formula>OR(H12&gt;8760,H12&lt;0)</formula>
    </cfRule>
  </conditionalFormatting>
  <conditionalFormatting sqref="H14:BE14 H33:BE33">
    <cfRule type="expression" dxfId="28" priority="28">
      <formula>OR(H14&gt;22,H14&lt;0)</formula>
    </cfRule>
  </conditionalFormatting>
  <conditionalFormatting sqref="H15:BE15 H34:BE34">
    <cfRule type="expression" dxfId="27" priority="27">
      <formula>OR(H15&gt;12,H15&lt;0)</formula>
    </cfRule>
  </conditionalFormatting>
  <conditionalFormatting sqref="H13:BE13">
    <cfRule type="expression" dxfId="26" priority="6">
      <formula>OR(H13&gt;24,H13&lt;0)</formula>
    </cfRule>
  </conditionalFormatting>
  <conditionalFormatting sqref="H32:BE32">
    <cfRule type="expression" dxfId="25" priority="5">
      <formula>OR(H32&gt;24,H32&lt;0)</formula>
    </cfRule>
  </conditionalFormatting>
  <conditionalFormatting sqref="G13:G15">
    <cfRule type="expression" dxfId="24" priority="4">
      <formula>G13="ERRO"</formula>
    </cfRule>
  </conditionalFormatting>
  <conditionalFormatting sqref="G13:G15">
    <cfRule type="expression" dxfId="23" priority="3">
      <formula>AND(G13&lt;&gt;"",G13&lt;&gt;"ERRO")</formula>
    </cfRule>
  </conditionalFormatting>
  <conditionalFormatting sqref="G32:G34">
    <cfRule type="expression" dxfId="22" priority="2">
      <formula>G32="ERRO"</formula>
    </cfRule>
  </conditionalFormatting>
  <conditionalFormatting sqref="G32:G34">
    <cfRule type="expression" dxfId="21" priority="1">
      <formula>AND(G32&lt;&gt;"",G32&lt;&gt;"ERRO")</formula>
    </cfRule>
  </conditionalFormatting>
  <pageMargins left="0.59055118110236227" right="0.59055118110236227" top="1.1023622047244095" bottom="0.47244094488188981" header="0.19685039370078741" footer="0.19685039370078741"/>
  <pageSetup paperSize="9" scale="69" fitToWidth="0" orientation="landscape" r:id="rId1"/>
  <headerFooter scaleWithDoc="0" alignWithMargins="0">
    <oddFooter>&amp;L&amp;F / &amp;A&amp;R&amp;P</oddFooter>
  </headerFooter>
  <ignoredErrors>
    <ignoredError sqref="BE1:XFD1 A11:F11 BF9:XFD9 BE50:XFD50 H48:H49 BE48:XFD49 A50:F50 A48:D49 BE51:XFD1048576 BF4:XFD6 BF7:XFD7 A5:G6 BF8:XFD8 BF12:XFD12 BF10:XFD11 A4:H4 BF3:XFD3 A2 BE2:XFD2 A22:F26 A21 C21:F21 A41:F42 A40 C40:F40 A47:F47 A46:B46 D46:F46 A8 C8:F8 A9 C9:F9 A10 C10:F10 A14:F16 A12 C12:F12 A13 C13:F13 A18:F20 A17 C17:F17 A30:F30 A27 C27:F27 A28 C28:F28 A29 C29:F29 A33:F35 A31 C31:F31 A32 C32:F32 A37:F39 A36 C36:F36 BE20:XFD21 BF13:XFD13 A44:F44 A43:B43 D43:F43 A45:B45 D45:F45 H20:Z21 C2:Z2 A3:J3 A7:H7 A51:Z1048576 L48:Z49 H50:Z50 H9 A1:Z1 H23:H28 BE39:XFD40 BF22:XFD22 H42:Z47 BE42:XFD47 BF41:XFD41 H39:Z40 BF14:XFD19 H16:H19 BF23:XFD38 H35:H38" unlockedFormula="1"/>
    <ignoredError sqref="G9:G11 G16 G35 G28:G30 G18:G26 G37:G50" formula="1" unlockedFormula="1"/>
    <ignoredError sqref="G8 G27 G17 G3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6" id="{22656EDF-16D3-4E0E-8EA3-A776E96A45D9}">
            <xm:f>AND(G48&lt;=Projeto!$K$55,G48&gt;0)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57" id="{4E437272-0E5D-4600-9A50-284BBBEF0AD9}">
            <xm:f>OR(G48&gt;Projeto!$K$55,G48&lt;0)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G48:G49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Apoio!$CQ$4:$CQ$100</xm:f>
          </x14:formula1>
          <xm:sqref>H10:BE10</xm:sqref>
        </x14:dataValidation>
        <x14:dataValidation type="list" allowBlank="1" showInputMessage="1" showErrorMessage="1">
          <x14:formula1>
            <xm:f>Apoio!$CQ$4:$CQ$16</xm:f>
          </x14:formula1>
          <xm:sqref>H13:BE13</xm:sqref>
        </x14:dataValidation>
        <x14:dataValidation type="list" allowBlank="1" showInputMessage="1" showErrorMessage="1">
          <x14:formula1>
            <xm:f>Apoio!$CS$4:$CS$26</xm:f>
          </x14:formula1>
          <xm:sqref>H14:BE14</xm:sqref>
        </x14:dataValidation>
        <x14:dataValidation type="list" allowBlank="1" showInputMessage="1" showErrorMessage="1">
          <x14:formula1>
            <xm:f>Apoio!$CS$4:$CS$16</xm:f>
          </x14:formula1>
          <xm:sqref>H15:BE15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0">
    <tabColor theme="0" tint="-0.249977111117893"/>
    <pageSetUpPr fitToPage="1"/>
  </sheetPr>
  <dimension ref="B2:O119"/>
  <sheetViews>
    <sheetView zoomScaleNormal="100" workbookViewId="0">
      <selection activeCell="A6" sqref="A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5" ht="15" customHeight="1" x14ac:dyDescent="0.35">
      <c r="B2" s="313" t="s">
        <v>915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239"/>
      <c r="N2" s="239"/>
      <c r="O2" s="239"/>
    </row>
    <row r="3" spans="2:15" ht="15" customHeight="1" x14ac:dyDescent="0.35">
      <c r="B3" s="313" t="s">
        <v>408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239"/>
      <c r="N3" s="240"/>
    </row>
    <row r="4" spans="2:15" ht="15" customHeight="1" x14ac:dyDescent="0.35">
      <c r="B4" s="432" t="s">
        <v>105</v>
      </c>
      <c r="C4" s="433"/>
      <c r="D4" s="433"/>
      <c r="E4" s="433"/>
      <c r="F4" s="434"/>
      <c r="G4" s="432" t="s">
        <v>1001</v>
      </c>
      <c r="H4" s="433"/>
      <c r="I4" s="433"/>
      <c r="J4" s="433"/>
      <c r="K4" s="433"/>
      <c r="L4" s="434"/>
    </row>
    <row r="5" spans="2:15" ht="15" customHeight="1" x14ac:dyDescent="0.35">
      <c r="B5" s="419"/>
      <c r="C5" s="420" t="s">
        <v>89</v>
      </c>
      <c r="D5" s="421" t="s">
        <v>107</v>
      </c>
      <c r="E5" s="421" t="s">
        <v>20</v>
      </c>
      <c r="F5" s="421" t="s">
        <v>978</v>
      </c>
      <c r="G5" s="421" t="s">
        <v>893</v>
      </c>
      <c r="H5" s="421" t="s">
        <v>894</v>
      </c>
      <c r="I5" s="421" t="s">
        <v>895</v>
      </c>
      <c r="J5" s="421" t="s">
        <v>896</v>
      </c>
      <c r="K5" s="421" t="s">
        <v>897</v>
      </c>
      <c r="L5" s="421" t="s">
        <v>898</v>
      </c>
    </row>
    <row r="6" spans="2:15" ht="15" customHeight="1" x14ac:dyDescent="0.35">
      <c r="B6" s="422">
        <v>1</v>
      </c>
      <c r="C6" s="616"/>
      <c r="D6" s="615"/>
      <c r="E6" s="614"/>
      <c r="F6" s="612">
        <f t="shared" ref="F6:F55" si="0">IF(ISERR(SMALL(G6:L6,1)),0,SMALL(G6:L6,1))</f>
        <v>0</v>
      </c>
      <c r="G6" s="613"/>
      <c r="H6" s="613"/>
      <c r="I6" s="613"/>
      <c r="J6" s="613"/>
      <c r="K6" s="613"/>
      <c r="L6" s="613"/>
    </row>
    <row r="7" spans="2:15" ht="15" customHeight="1" x14ac:dyDescent="0.35">
      <c r="B7" s="422">
        <v>2</v>
      </c>
      <c r="C7" s="616"/>
      <c r="D7" s="615"/>
      <c r="E7" s="614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5" ht="15" customHeight="1" x14ac:dyDescent="0.35">
      <c r="B8" s="422">
        <v>3</v>
      </c>
      <c r="C8" s="616"/>
      <c r="D8" s="615"/>
      <c r="E8" s="614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5" ht="15" customHeight="1" x14ac:dyDescent="0.35">
      <c r="B9" s="422">
        <v>4</v>
      </c>
      <c r="C9" s="616"/>
      <c r="D9" s="615"/>
      <c r="E9" s="614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5" ht="15" customHeight="1" x14ac:dyDescent="0.35">
      <c r="B10" s="422">
        <v>5</v>
      </c>
      <c r="C10" s="616"/>
      <c r="D10" s="615"/>
      <c r="E10" s="614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5" ht="15" customHeight="1" x14ac:dyDescent="0.35">
      <c r="B11" s="422">
        <v>6</v>
      </c>
      <c r="C11" s="616"/>
      <c r="D11" s="615"/>
      <c r="E11" s="614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5" ht="15" customHeight="1" x14ac:dyDescent="0.35">
      <c r="B12" s="422">
        <v>7</v>
      </c>
      <c r="C12" s="616"/>
      <c r="D12" s="615"/>
      <c r="E12" s="614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5" ht="15" customHeight="1" x14ac:dyDescent="0.35">
      <c r="B13" s="422">
        <v>8</v>
      </c>
      <c r="C13" s="616"/>
      <c r="D13" s="615"/>
      <c r="E13" s="614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5" ht="15" customHeight="1" x14ac:dyDescent="0.35">
      <c r="B14" s="422">
        <v>9</v>
      </c>
      <c r="C14" s="616"/>
      <c r="D14" s="615"/>
      <c r="E14" s="614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5" ht="15" customHeight="1" x14ac:dyDescent="0.35">
      <c r="B15" s="422">
        <v>10</v>
      </c>
      <c r="C15" s="616"/>
      <c r="D15" s="615"/>
      <c r="E15" s="614"/>
      <c r="F15" s="612">
        <f t="shared" si="0"/>
        <v>0</v>
      </c>
      <c r="G15" s="613"/>
      <c r="H15" s="613"/>
      <c r="I15" s="613"/>
      <c r="J15" s="613"/>
      <c r="K15" s="613"/>
      <c r="L15" s="613"/>
    </row>
    <row r="16" spans="2:15" ht="15" customHeight="1" x14ac:dyDescent="0.35">
      <c r="B16" s="422">
        <v>11</v>
      </c>
      <c r="C16" s="616"/>
      <c r="D16" s="615"/>
      <c r="E16" s="614"/>
      <c r="F16" s="612">
        <f t="shared" si="0"/>
        <v>0</v>
      </c>
      <c r="G16" s="613"/>
      <c r="H16" s="613"/>
      <c r="I16" s="613"/>
      <c r="J16" s="613"/>
      <c r="K16" s="613"/>
      <c r="L16" s="613"/>
    </row>
    <row r="17" spans="2:12" ht="15" customHeight="1" x14ac:dyDescent="0.35">
      <c r="B17" s="422">
        <v>12</v>
      </c>
      <c r="C17" s="616"/>
      <c r="D17" s="615"/>
      <c r="E17" s="614"/>
      <c r="F17" s="612">
        <f t="shared" si="0"/>
        <v>0</v>
      </c>
      <c r="G17" s="613"/>
      <c r="H17" s="613"/>
      <c r="I17" s="613"/>
      <c r="J17" s="613"/>
      <c r="K17" s="613"/>
      <c r="L17" s="613"/>
    </row>
    <row r="18" spans="2:12" ht="15" customHeight="1" x14ac:dyDescent="0.35">
      <c r="B18" s="422">
        <v>13</v>
      </c>
      <c r="C18" s="616"/>
      <c r="D18" s="615"/>
      <c r="E18" s="614"/>
      <c r="F18" s="612">
        <f t="shared" si="0"/>
        <v>0</v>
      </c>
      <c r="G18" s="613"/>
      <c r="H18" s="613"/>
      <c r="I18" s="613"/>
      <c r="J18" s="613"/>
      <c r="K18" s="613"/>
      <c r="L18" s="613"/>
    </row>
    <row r="19" spans="2:12" ht="15" customHeight="1" x14ac:dyDescent="0.35">
      <c r="B19" s="422">
        <v>14</v>
      </c>
      <c r="C19" s="616"/>
      <c r="D19" s="615"/>
      <c r="E19" s="614"/>
      <c r="F19" s="612">
        <f t="shared" si="0"/>
        <v>0</v>
      </c>
      <c r="G19" s="613"/>
      <c r="H19" s="613"/>
      <c r="I19" s="613"/>
      <c r="J19" s="613"/>
      <c r="K19" s="613"/>
      <c r="L19" s="613"/>
    </row>
    <row r="20" spans="2:12" ht="15" customHeight="1" x14ac:dyDescent="0.35">
      <c r="B20" s="422">
        <v>15</v>
      </c>
      <c r="C20" s="616"/>
      <c r="D20" s="615"/>
      <c r="E20" s="614"/>
      <c r="F20" s="612">
        <f t="shared" si="0"/>
        <v>0</v>
      </c>
      <c r="G20" s="613"/>
      <c r="H20" s="613"/>
      <c r="I20" s="613"/>
      <c r="J20" s="613"/>
      <c r="K20" s="613"/>
      <c r="L20" s="613"/>
    </row>
    <row r="21" spans="2:12" ht="15" customHeight="1" x14ac:dyDescent="0.35">
      <c r="B21" s="422">
        <v>16</v>
      </c>
      <c r="C21" s="616"/>
      <c r="D21" s="615"/>
      <c r="E21" s="614"/>
      <c r="F21" s="612">
        <f t="shared" si="0"/>
        <v>0</v>
      </c>
      <c r="G21" s="613"/>
      <c r="H21" s="613"/>
      <c r="I21" s="613"/>
      <c r="J21" s="613"/>
      <c r="K21" s="613"/>
      <c r="L21" s="613"/>
    </row>
    <row r="22" spans="2:12" ht="15" customHeight="1" x14ac:dyDescent="0.35">
      <c r="B22" s="422">
        <v>17</v>
      </c>
      <c r="C22" s="616"/>
      <c r="D22" s="615"/>
      <c r="E22" s="614"/>
      <c r="F22" s="612">
        <f t="shared" si="0"/>
        <v>0</v>
      </c>
      <c r="G22" s="613"/>
      <c r="H22" s="613"/>
      <c r="I22" s="613"/>
      <c r="J22" s="613"/>
      <c r="K22" s="613"/>
      <c r="L22" s="613"/>
    </row>
    <row r="23" spans="2:12" ht="15" customHeight="1" x14ac:dyDescent="0.35">
      <c r="B23" s="422">
        <v>18</v>
      </c>
      <c r="C23" s="616"/>
      <c r="D23" s="615"/>
      <c r="E23" s="614"/>
      <c r="F23" s="612">
        <f t="shared" si="0"/>
        <v>0</v>
      </c>
      <c r="G23" s="613"/>
      <c r="H23" s="613"/>
      <c r="I23" s="613"/>
      <c r="J23" s="613"/>
      <c r="K23" s="613"/>
      <c r="L23" s="613"/>
    </row>
    <row r="24" spans="2:12" ht="15" customHeight="1" x14ac:dyDescent="0.35">
      <c r="B24" s="422">
        <v>19</v>
      </c>
      <c r="C24" s="616"/>
      <c r="D24" s="615"/>
      <c r="E24" s="614"/>
      <c r="F24" s="612">
        <f t="shared" si="0"/>
        <v>0</v>
      </c>
      <c r="G24" s="613"/>
      <c r="H24" s="613"/>
      <c r="I24" s="613"/>
      <c r="J24" s="613"/>
      <c r="K24" s="613"/>
      <c r="L24" s="613"/>
    </row>
    <row r="25" spans="2:12" ht="15" customHeight="1" x14ac:dyDescent="0.35">
      <c r="B25" s="422">
        <v>20</v>
      </c>
      <c r="C25" s="616"/>
      <c r="D25" s="615"/>
      <c r="E25" s="614"/>
      <c r="F25" s="612">
        <f t="shared" ref="F25:F42" si="1">IF(ISERR(SMALL(G25:L25,1)),0,SMALL(G25:L25,1))</f>
        <v>0</v>
      </c>
      <c r="G25" s="613"/>
      <c r="H25" s="613"/>
      <c r="I25" s="613"/>
      <c r="J25" s="613"/>
      <c r="K25" s="613"/>
      <c r="L25" s="613"/>
    </row>
    <row r="26" spans="2:12" ht="15" customHeight="1" x14ac:dyDescent="0.35">
      <c r="B26" s="422">
        <v>21</v>
      </c>
      <c r="C26" s="616"/>
      <c r="D26" s="615"/>
      <c r="E26" s="614"/>
      <c r="F26" s="612">
        <f t="shared" si="1"/>
        <v>0</v>
      </c>
      <c r="G26" s="613"/>
      <c r="H26" s="613"/>
      <c r="I26" s="613"/>
      <c r="J26" s="613"/>
      <c r="K26" s="613"/>
      <c r="L26" s="613"/>
    </row>
    <row r="27" spans="2:12" ht="15" customHeight="1" x14ac:dyDescent="0.35">
      <c r="B27" s="422">
        <v>22</v>
      </c>
      <c r="C27" s="616"/>
      <c r="D27" s="615"/>
      <c r="E27" s="614"/>
      <c r="F27" s="612">
        <f t="shared" si="1"/>
        <v>0</v>
      </c>
      <c r="G27" s="613"/>
      <c r="H27" s="613"/>
      <c r="I27" s="613"/>
      <c r="J27" s="613"/>
      <c r="K27" s="613"/>
      <c r="L27" s="613"/>
    </row>
    <row r="28" spans="2:12" ht="15" customHeight="1" x14ac:dyDescent="0.35">
      <c r="B28" s="422">
        <v>23</v>
      </c>
      <c r="C28" s="616"/>
      <c r="D28" s="615"/>
      <c r="E28" s="614"/>
      <c r="F28" s="612">
        <f t="shared" si="1"/>
        <v>0</v>
      </c>
      <c r="G28" s="613"/>
      <c r="H28" s="613"/>
      <c r="I28" s="613"/>
      <c r="J28" s="613"/>
      <c r="K28" s="613"/>
      <c r="L28" s="613"/>
    </row>
    <row r="29" spans="2:12" ht="15" customHeight="1" x14ac:dyDescent="0.35">
      <c r="B29" s="422">
        <v>24</v>
      </c>
      <c r="C29" s="616"/>
      <c r="D29" s="615"/>
      <c r="E29" s="614"/>
      <c r="F29" s="612">
        <f t="shared" si="1"/>
        <v>0</v>
      </c>
      <c r="G29" s="613"/>
      <c r="H29" s="613"/>
      <c r="I29" s="613"/>
      <c r="J29" s="613"/>
      <c r="K29" s="613"/>
      <c r="L29" s="613"/>
    </row>
    <row r="30" spans="2:12" ht="15" customHeight="1" x14ac:dyDescent="0.35">
      <c r="B30" s="422">
        <v>25</v>
      </c>
      <c r="C30" s="616"/>
      <c r="D30" s="615"/>
      <c r="E30" s="614"/>
      <c r="F30" s="612">
        <f t="shared" si="1"/>
        <v>0</v>
      </c>
      <c r="G30" s="613"/>
      <c r="H30" s="613"/>
      <c r="I30" s="613"/>
      <c r="J30" s="613"/>
      <c r="K30" s="613"/>
      <c r="L30" s="613"/>
    </row>
    <row r="31" spans="2:12" ht="15" customHeight="1" x14ac:dyDescent="0.35">
      <c r="B31" s="422">
        <v>26</v>
      </c>
      <c r="C31" s="616"/>
      <c r="D31" s="615"/>
      <c r="E31" s="614"/>
      <c r="F31" s="612">
        <f t="shared" si="1"/>
        <v>0</v>
      </c>
      <c r="G31" s="613"/>
      <c r="H31" s="613"/>
      <c r="I31" s="613"/>
      <c r="J31" s="613"/>
      <c r="K31" s="613"/>
      <c r="L31" s="613"/>
    </row>
    <row r="32" spans="2:12" ht="15" customHeight="1" x14ac:dyDescent="0.35">
      <c r="B32" s="422">
        <v>27</v>
      </c>
      <c r="C32" s="616"/>
      <c r="D32" s="615"/>
      <c r="E32" s="614"/>
      <c r="F32" s="612">
        <f t="shared" si="1"/>
        <v>0</v>
      </c>
      <c r="G32" s="613"/>
      <c r="H32" s="613"/>
      <c r="I32" s="613"/>
      <c r="J32" s="613"/>
      <c r="K32" s="613"/>
      <c r="L32" s="613"/>
    </row>
    <row r="33" spans="2:12" ht="15" customHeight="1" x14ac:dyDescent="0.35">
      <c r="B33" s="422">
        <v>28</v>
      </c>
      <c r="C33" s="616"/>
      <c r="D33" s="615"/>
      <c r="E33" s="614"/>
      <c r="F33" s="612">
        <f t="shared" si="1"/>
        <v>0</v>
      </c>
      <c r="G33" s="613"/>
      <c r="H33" s="613"/>
      <c r="I33" s="613"/>
      <c r="J33" s="613"/>
      <c r="K33" s="613"/>
      <c r="L33" s="613"/>
    </row>
    <row r="34" spans="2:12" ht="15" customHeight="1" x14ac:dyDescent="0.35">
      <c r="B34" s="422">
        <v>29</v>
      </c>
      <c r="C34" s="616"/>
      <c r="D34" s="615"/>
      <c r="E34" s="614"/>
      <c r="F34" s="612">
        <f t="shared" si="1"/>
        <v>0</v>
      </c>
      <c r="G34" s="613"/>
      <c r="H34" s="613"/>
      <c r="I34" s="613"/>
      <c r="J34" s="613"/>
      <c r="K34" s="613"/>
      <c r="L34" s="613"/>
    </row>
    <row r="35" spans="2:12" ht="15" customHeight="1" x14ac:dyDescent="0.35">
      <c r="B35" s="422">
        <v>30</v>
      </c>
      <c r="C35" s="616"/>
      <c r="D35" s="615"/>
      <c r="E35" s="614"/>
      <c r="F35" s="612">
        <f t="shared" si="1"/>
        <v>0</v>
      </c>
      <c r="G35" s="613"/>
      <c r="H35" s="613"/>
      <c r="I35" s="613"/>
      <c r="J35" s="613"/>
      <c r="K35" s="613"/>
      <c r="L35" s="613"/>
    </row>
    <row r="36" spans="2:12" ht="15" customHeight="1" x14ac:dyDescent="0.35">
      <c r="B36" s="422">
        <v>31</v>
      </c>
      <c r="C36" s="616"/>
      <c r="D36" s="615"/>
      <c r="E36" s="614"/>
      <c r="F36" s="612">
        <f t="shared" si="1"/>
        <v>0</v>
      </c>
      <c r="G36" s="613"/>
      <c r="H36" s="613"/>
      <c r="I36" s="613"/>
      <c r="J36" s="613"/>
      <c r="K36" s="613"/>
      <c r="L36" s="613"/>
    </row>
    <row r="37" spans="2:12" ht="15" customHeight="1" x14ac:dyDescent="0.35">
      <c r="B37" s="422">
        <v>32</v>
      </c>
      <c r="C37" s="616"/>
      <c r="D37" s="615"/>
      <c r="E37" s="614"/>
      <c r="F37" s="612">
        <f t="shared" si="1"/>
        <v>0</v>
      </c>
      <c r="G37" s="613"/>
      <c r="H37" s="613"/>
      <c r="I37" s="613"/>
      <c r="J37" s="613"/>
      <c r="K37" s="613"/>
      <c r="L37" s="613"/>
    </row>
    <row r="38" spans="2:12" ht="15" customHeight="1" x14ac:dyDescent="0.35">
      <c r="B38" s="422">
        <v>33</v>
      </c>
      <c r="C38" s="616"/>
      <c r="D38" s="615"/>
      <c r="E38" s="614"/>
      <c r="F38" s="612">
        <f t="shared" si="1"/>
        <v>0</v>
      </c>
      <c r="G38" s="613"/>
      <c r="H38" s="613"/>
      <c r="I38" s="613"/>
      <c r="J38" s="613"/>
      <c r="K38" s="613"/>
      <c r="L38" s="613"/>
    </row>
    <row r="39" spans="2:12" ht="15" customHeight="1" x14ac:dyDescent="0.35">
      <c r="B39" s="422">
        <v>34</v>
      </c>
      <c r="C39" s="616"/>
      <c r="D39" s="615"/>
      <c r="E39" s="614"/>
      <c r="F39" s="612">
        <f t="shared" si="1"/>
        <v>0</v>
      </c>
      <c r="G39" s="613"/>
      <c r="H39" s="613"/>
      <c r="I39" s="613"/>
      <c r="J39" s="613"/>
      <c r="K39" s="613"/>
      <c r="L39" s="613"/>
    </row>
    <row r="40" spans="2:12" ht="15" customHeight="1" x14ac:dyDescent="0.35">
      <c r="B40" s="422">
        <v>35</v>
      </c>
      <c r="C40" s="616"/>
      <c r="D40" s="615"/>
      <c r="E40" s="614"/>
      <c r="F40" s="612">
        <f t="shared" si="1"/>
        <v>0</v>
      </c>
      <c r="G40" s="613"/>
      <c r="H40" s="613"/>
      <c r="I40" s="613"/>
      <c r="J40" s="613"/>
      <c r="K40" s="613"/>
      <c r="L40" s="613"/>
    </row>
    <row r="41" spans="2:12" ht="15" customHeight="1" x14ac:dyDescent="0.35">
      <c r="B41" s="422">
        <v>36</v>
      </c>
      <c r="C41" s="616"/>
      <c r="D41" s="615"/>
      <c r="E41" s="614"/>
      <c r="F41" s="612">
        <f t="shared" si="1"/>
        <v>0</v>
      </c>
      <c r="G41" s="613"/>
      <c r="H41" s="613"/>
      <c r="I41" s="613"/>
      <c r="J41" s="613"/>
      <c r="K41" s="613"/>
      <c r="L41" s="613"/>
    </row>
    <row r="42" spans="2:12" ht="15" customHeight="1" x14ac:dyDescent="0.35">
      <c r="B42" s="422">
        <v>37</v>
      </c>
      <c r="C42" s="616"/>
      <c r="D42" s="615"/>
      <c r="E42" s="614"/>
      <c r="F42" s="612">
        <f t="shared" si="1"/>
        <v>0</v>
      </c>
      <c r="G42" s="613"/>
      <c r="H42" s="613"/>
      <c r="I42" s="613"/>
      <c r="J42" s="613"/>
      <c r="K42" s="613"/>
      <c r="L42" s="613"/>
    </row>
    <row r="43" spans="2:12" ht="15" customHeight="1" x14ac:dyDescent="0.35">
      <c r="B43" s="422">
        <v>38</v>
      </c>
      <c r="C43" s="616"/>
      <c r="D43" s="615"/>
      <c r="E43" s="614"/>
      <c r="F43" s="612">
        <f t="shared" ref="F43:F54" si="2">IF(ISERR(SMALL(G43:L43,1)),0,SMALL(G43:L43,1))</f>
        <v>0</v>
      </c>
      <c r="G43" s="613"/>
      <c r="H43" s="613"/>
      <c r="I43" s="613"/>
      <c r="J43" s="613"/>
      <c r="K43" s="613"/>
      <c r="L43" s="613"/>
    </row>
    <row r="44" spans="2:12" ht="15" customHeight="1" x14ac:dyDescent="0.35">
      <c r="B44" s="422">
        <v>39</v>
      </c>
      <c r="C44" s="616"/>
      <c r="D44" s="615"/>
      <c r="E44" s="614"/>
      <c r="F44" s="612">
        <f t="shared" si="2"/>
        <v>0</v>
      </c>
      <c r="G44" s="613"/>
      <c r="H44" s="613"/>
      <c r="I44" s="613"/>
      <c r="J44" s="613"/>
      <c r="K44" s="613"/>
      <c r="L44" s="613"/>
    </row>
    <row r="45" spans="2:12" ht="15" customHeight="1" x14ac:dyDescent="0.35">
      <c r="B45" s="422">
        <v>40</v>
      </c>
      <c r="C45" s="616"/>
      <c r="D45" s="615"/>
      <c r="E45" s="614"/>
      <c r="F45" s="612">
        <f t="shared" si="2"/>
        <v>0</v>
      </c>
      <c r="G45" s="613"/>
      <c r="H45" s="613"/>
      <c r="I45" s="613"/>
      <c r="J45" s="613"/>
      <c r="K45" s="613"/>
      <c r="L45" s="613"/>
    </row>
    <row r="46" spans="2:12" ht="15" customHeight="1" x14ac:dyDescent="0.35">
      <c r="B46" s="422">
        <v>41</v>
      </c>
      <c r="C46" s="616"/>
      <c r="D46" s="615"/>
      <c r="E46" s="614"/>
      <c r="F46" s="612">
        <f t="shared" si="2"/>
        <v>0</v>
      </c>
      <c r="G46" s="613"/>
      <c r="H46" s="613"/>
      <c r="I46" s="613"/>
      <c r="J46" s="613"/>
      <c r="K46" s="613"/>
      <c r="L46" s="613"/>
    </row>
    <row r="47" spans="2:12" ht="15" customHeight="1" x14ac:dyDescent="0.35">
      <c r="B47" s="422">
        <v>42</v>
      </c>
      <c r="C47" s="616"/>
      <c r="D47" s="615"/>
      <c r="E47" s="614"/>
      <c r="F47" s="612">
        <f t="shared" si="2"/>
        <v>0</v>
      </c>
      <c r="G47" s="613"/>
      <c r="H47" s="613"/>
      <c r="I47" s="613"/>
      <c r="J47" s="613"/>
      <c r="K47" s="613"/>
      <c r="L47" s="613"/>
    </row>
    <row r="48" spans="2:12" ht="15" customHeight="1" x14ac:dyDescent="0.35">
      <c r="B48" s="422">
        <v>43</v>
      </c>
      <c r="C48" s="616"/>
      <c r="D48" s="615"/>
      <c r="E48" s="614"/>
      <c r="F48" s="612">
        <f t="shared" si="2"/>
        <v>0</v>
      </c>
      <c r="G48" s="613"/>
      <c r="H48" s="613"/>
      <c r="I48" s="613"/>
      <c r="J48" s="613"/>
      <c r="K48" s="613"/>
      <c r="L48" s="613"/>
    </row>
    <row r="49" spans="2:12" ht="15" customHeight="1" x14ac:dyDescent="0.35">
      <c r="B49" s="422">
        <v>44</v>
      </c>
      <c r="C49" s="616"/>
      <c r="D49" s="615"/>
      <c r="E49" s="614"/>
      <c r="F49" s="612">
        <f t="shared" si="2"/>
        <v>0</v>
      </c>
      <c r="G49" s="613"/>
      <c r="H49" s="613"/>
      <c r="I49" s="613"/>
      <c r="J49" s="613"/>
      <c r="K49" s="613"/>
      <c r="L49" s="613"/>
    </row>
    <row r="50" spans="2:12" ht="15" customHeight="1" x14ac:dyDescent="0.35">
      <c r="B50" s="422">
        <v>45</v>
      </c>
      <c r="C50" s="616"/>
      <c r="D50" s="615"/>
      <c r="E50" s="614"/>
      <c r="F50" s="612">
        <f t="shared" si="2"/>
        <v>0</v>
      </c>
      <c r="G50" s="613"/>
      <c r="H50" s="613"/>
      <c r="I50" s="613"/>
      <c r="J50" s="613"/>
      <c r="K50" s="613"/>
      <c r="L50" s="613"/>
    </row>
    <row r="51" spans="2:12" ht="15" customHeight="1" x14ac:dyDescent="0.35">
      <c r="B51" s="422">
        <v>46</v>
      </c>
      <c r="C51" s="616"/>
      <c r="D51" s="615"/>
      <c r="E51" s="614"/>
      <c r="F51" s="612">
        <f t="shared" si="2"/>
        <v>0</v>
      </c>
      <c r="G51" s="613"/>
      <c r="H51" s="613"/>
      <c r="I51" s="613"/>
      <c r="J51" s="613"/>
      <c r="K51" s="613"/>
      <c r="L51" s="613"/>
    </row>
    <row r="52" spans="2:12" ht="15" customHeight="1" x14ac:dyDescent="0.35">
      <c r="B52" s="422">
        <v>47</v>
      </c>
      <c r="C52" s="616"/>
      <c r="D52" s="615"/>
      <c r="E52" s="614"/>
      <c r="F52" s="612">
        <f t="shared" si="2"/>
        <v>0</v>
      </c>
      <c r="G52" s="613"/>
      <c r="H52" s="613"/>
      <c r="I52" s="613"/>
      <c r="J52" s="613"/>
      <c r="K52" s="613"/>
      <c r="L52" s="613"/>
    </row>
    <row r="53" spans="2:12" ht="15" customHeight="1" x14ac:dyDescent="0.35">
      <c r="B53" s="422">
        <v>48</v>
      </c>
      <c r="C53" s="616"/>
      <c r="D53" s="615"/>
      <c r="E53" s="614"/>
      <c r="F53" s="612">
        <f t="shared" si="2"/>
        <v>0</v>
      </c>
      <c r="G53" s="613"/>
      <c r="H53" s="613"/>
      <c r="I53" s="613"/>
      <c r="J53" s="613"/>
      <c r="K53" s="613"/>
      <c r="L53" s="613"/>
    </row>
    <row r="54" spans="2:12" ht="15" customHeight="1" x14ac:dyDescent="0.35">
      <c r="B54" s="422">
        <v>49</v>
      </c>
      <c r="C54" s="616"/>
      <c r="D54" s="615"/>
      <c r="E54" s="614"/>
      <c r="F54" s="612">
        <f t="shared" si="2"/>
        <v>0</v>
      </c>
      <c r="G54" s="613"/>
      <c r="H54" s="613"/>
      <c r="I54" s="613"/>
      <c r="J54" s="613"/>
      <c r="K54" s="613"/>
      <c r="L54" s="613"/>
    </row>
    <row r="55" spans="2:12" ht="15" customHeight="1" x14ac:dyDescent="0.35">
      <c r="B55" s="422">
        <v>50</v>
      </c>
      <c r="C55" s="616"/>
      <c r="D55" s="615"/>
      <c r="E55" s="614"/>
      <c r="F55" s="612">
        <f t="shared" si="0"/>
        <v>0</v>
      </c>
      <c r="G55" s="613"/>
      <c r="H55" s="613"/>
      <c r="I55" s="613"/>
      <c r="J55" s="613"/>
      <c r="K55" s="613"/>
      <c r="L55" s="613"/>
    </row>
    <row r="56" spans="2:12" ht="15" customHeight="1" x14ac:dyDescent="0.35">
      <c r="B56" s="429" t="s">
        <v>989</v>
      </c>
      <c r="C56" s="430"/>
      <c r="D56" s="430"/>
      <c r="E56" s="430"/>
      <c r="F56" s="430"/>
      <c r="G56" s="430"/>
      <c r="H56" s="430"/>
      <c r="I56" s="430"/>
      <c r="J56" s="430"/>
      <c r="K56" s="430"/>
      <c r="L56" s="431"/>
    </row>
    <row r="57" spans="2:12" ht="15" customHeight="1" x14ac:dyDescent="0.35">
      <c r="B57" s="426"/>
      <c r="C57" s="423"/>
      <c r="D57" s="423"/>
      <c r="E57" s="423"/>
      <c r="F57" s="428" t="s">
        <v>984</v>
      </c>
      <c r="G57" s="617"/>
      <c r="H57" s="617"/>
      <c r="I57" s="617"/>
      <c r="J57" s="617"/>
      <c r="K57" s="617"/>
      <c r="L57" s="617"/>
    </row>
    <row r="58" spans="2:12" ht="15" customHeight="1" x14ac:dyDescent="0.35">
      <c r="B58" s="426"/>
      <c r="C58" s="423"/>
      <c r="D58" s="423"/>
      <c r="E58" s="423"/>
      <c r="F58" s="428" t="s">
        <v>985</v>
      </c>
      <c r="G58" s="604"/>
      <c r="H58" s="604"/>
      <c r="I58" s="604"/>
      <c r="J58" s="604"/>
      <c r="K58" s="604"/>
      <c r="L58" s="604"/>
    </row>
    <row r="59" spans="2:12" ht="15" customHeight="1" x14ac:dyDescent="0.35">
      <c r="B59" s="426"/>
      <c r="C59" s="423"/>
      <c r="D59" s="423"/>
      <c r="E59" s="423"/>
      <c r="F59" s="428" t="s">
        <v>986</v>
      </c>
      <c r="G59" s="621"/>
      <c r="H59" s="621"/>
      <c r="I59" s="621"/>
      <c r="J59" s="621"/>
      <c r="K59" s="621"/>
      <c r="L59" s="621"/>
    </row>
    <row r="60" spans="2:12" ht="15" customHeight="1" x14ac:dyDescent="0.35">
      <c r="B60" s="426"/>
      <c r="C60" s="423"/>
      <c r="D60" s="423"/>
      <c r="E60" s="423"/>
      <c r="F60" s="428" t="s">
        <v>987</v>
      </c>
      <c r="G60" s="621"/>
      <c r="H60" s="621"/>
      <c r="I60" s="621"/>
      <c r="J60" s="621"/>
      <c r="K60" s="621"/>
      <c r="L60" s="621"/>
    </row>
    <row r="61" spans="2:12" ht="15" customHeight="1" x14ac:dyDescent="0.35">
      <c r="B61" s="426"/>
      <c r="C61" s="423"/>
      <c r="D61" s="423"/>
      <c r="E61" s="423"/>
      <c r="F61" s="428" t="s">
        <v>988</v>
      </c>
      <c r="G61" s="617"/>
      <c r="H61" s="617"/>
      <c r="I61" s="617"/>
      <c r="J61" s="617"/>
      <c r="K61" s="617"/>
      <c r="L61" s="617"/>
    </row>
    <row r="62" spans="2:12" ht="15" customHeight="1" x14ac:dyDescent="0.35">
      <c r="B62" s="426"/>
      <c r="C62" s="423"/>
      <c r="D62" s="423"/>
      <c r="E62" s="423"/>
      <c r="F62" s="428" t="s">
        <v>509</v>
      </c>
      <c r="G62" s="603"/>
      <c r="H62" s="603"/>
      <c r="I62" s="603"/>
      <c r="J62" s="603"/>
      <c r="K62" s="603"/>
      <c r="L62" s="603"/>
    </row>
    <row r="63" spans="2:12" ht="15" customHeight="1" x14ac:dyDescent="0.35">
      <c r="B63" s="426"/>
      <c r="C63" s="423"/>
      <c r="D63" s="423"/>
      <c r="E63" s="423"/>
      <c r="F63" s="428" t="s">
        <v>510</v>
      </c>
      <c r="G63" s="281"/>
      <c r="H63" s="281"/>
      <c r="I63" s="281"/>
      <c r="J63" s="281"/>
      <c r="K63" s="281"/>
      <c r="L63" s="281"/>
    </row>
    <row r="64" spans="2:12" ht="15" customHeight="1" x14ac:dyDescent="0.35">
      <c r="B64" s="432" t="s">
        <v>979</v>
      </c>
      <c r="C64" s="433"/>
      <c r="D64" s="433"/>
      <c r="E64" s="433"/>
      <c r="F64" s="434"/>
      <c r="G64" s="432" t="s">
        <v>1001</v>
      </c>
      <c r="H64" s="433"/>
      <c r="I64" s="433"/>
      <c r="J64" s="433"/>
      <c r="K64" s="433"/>
      <c r="L64" s="434"/>
    </row>
    <row r="65" spans="2:12" ht="15" customHeight="1" x14ac:dyDescent="0.35">
      <c r="B65" s="419"/>
      <c r="C65" s="420" t="s">
        <v>109</v>
      </c>
      <c r="D65" s="421" t="s">
        <v>20</v>
      </c>
      <c r="E65" s="421" t="s">
        <v>110</v>
      </c>
      <c r="F65" s="421" t="s">
        <v>978</v>
      </c>
      <c r="G65" s="421" t="s">
        <v>893</v>
      </c>
      <c r="H65" s="421" t="s">
        <v>894</v>
      </c>
      <c r="I65" s="421" t="s">
        <v>895</v>
      </c>
      <c r="J65" s="421" t="s">
        <v>896</v>
      </c>
      <c r="K65" s="421" t="s">
        <v>897</v>
      </c>
      <c r="L65" s="421" t="s">
        <v>898</v>
      </c>
    </row>
    <row r="66" spans="2:12" ht="15" customHeight="1" x14ac:dyDescent="0.35">
      <c r="B66" s="422">
        <v>1</v>
      </c>
      <c r="C66" s="616"/>
      <c r="D66" s="614"/>
      <c r="E66" s="615"/>
      <c r="F66" s="612">
        <f t="shared" ref="F66:F75" si="3">IF(ISERR(SMALL(G66:L66,1)),0,SMALL(G66:L66,1))</f>
        <v>0</v>
      </c>
      <c r="G66" s="613"/>
      <c r="H66" s="613"/>
      <c r="I66" s="613"/>
      <c r="J66" s="613"/>
      <c r="K66" s="613"/>
      <c r="L66" s="613"/>
    </row>
    <row r="67" spans="2:12" ht="15" customHeight="1" x14ac:dyDescent="0.35">
      <c r="B67" s="422">
        <v>2</v>
      </c>
      <c r="C67" s="616"/>
      <c r="D67" s="614"/>
      <c r="E67" s="615"/>
      <c r="F67" s="612">
        <f t="shared" si="3"/>
        <v>0</v>
      </c>
      <c r="G67" s="613"/>
      <c r="H67" s="613"/>
      <c r="I67" s="613"/>
      <c r="J67" s="613"/>
      <c r="K67" s="613"/>
      <c r="L67" s="613"/>
    </row>
    <row r="68" spans="2:12" ht="15" customHeight="1" x14ac:dyDescent="0.35">
      <c r="B68" s="422">
        <v>3</v>
      </c>
      <c r="C68" s="616"/>
      <c r="D68" s="614"/>
      <c r="E68" s="615"/>
      <c r="F68" s="612">
        <f t="shared" si="3"/>
        <v>0</v>
      </c>
      <c r="G68" s="613"/>
      <c r="H68" s="613"/>
      <c r="I68" s="613"/>
      <c r="J68" s="613"/>
      <c r="K68" s="613"/>
      <c r="L68" s="613"/>
    </row>
    <row r="69" spans="2:12" ht="15" customHeight="1" x14ac:dyDescent="0.35">
      <c r="B69" s="422">
        <v>4</v>
      </c>
      <c r="C69" s="616"/>
      <c r="D69" s="614"/>
      <c r="E69" s="615"/>
      <c r="F69" s="612">
        <f t="shared" si="3"/>
        <v>0</v>
      </c>
      <c r="G69" s="613"/>
      <c r="H69" s="613"/>
      <c r="I69" s="613"/>
      <c r="J69" s="613"/>
      <c r="K69" s="613"/>
      <c r="L69" s="613"/>
    </row>
    <row r="70" spans="2:12" ht="15" customHeight="1" x14ac:dyDescent="0.35">
      <c r="B70" s="422">
        <v>5</v>
      </c>
      <c r="C70" s="616"/>
      <c r="D70" s="614"/>
      <c r="E70" s="615"/>
      <c r="F70" s="612">
        <f t="shared" si="3"/>
        <v>0</v>
      </c>
      <c r="G70" s="613"/>
      <c r="H70" s="613"/>
      <c r="I70" s="613"/>
      <c r="J70" s="613"/>
      <c r="K70" s="613"/>
      <c r="L70" s="613"/>
    </row>
    <row r="71" spans="2:12" ht="15" customHeight="1" x14ac:dyDescent="0.35">
      <c r="B71" s="422">
        <v>6</v>
      </c>
      <c r="C71" s="616"/>
      <c r="D71" s="614"/>
      <c r="E71" s="615"/>
      <c r="F71" s="612">
        <f t="shared" si="3"/>
        <v>0</v>
      </c>
      <c r="G71" s="613"/>
      <c r="H71" s="613"/>
      <c r="I71" s="613"/>
      <c r="J71" s="613"/>
      <c r="K71" s="613"/>
      <c r="L71" s="613"/>
    </row>
    <row r="72" spans="2:12" ht="15" customHeight="1" x14ac:dyDescent="0.35">
      <c r="B72" s="422">
        <v>7</v>
      </c>
      <c r="C72" s="616"/>
      <c r="D72" s="614"/>
      <c r="E72" s="615"/>
      <c r="F72" s="612">
        <f t="shared" ref="F72:F74" si="4">IF(ISERR(SMALL(G72:L72,1)),0,SMALL(G72:L72,1))</f>
        <v>0</v>
      </c>
      <c r="G72" s="613"/>
      <c r="H72" s="613"/>
      <c r="I72" s="613"/>
      <c r="J72" s="613"/>
      <c r="K72" s="613"/>
      <c r="L72" s="613"/>
    </row>
    <row r="73" spans="2:12" ht="15" customHeight="1" x14ac:dyDescent="0.35">
      <c r="B73" s="422">
        <v>8</v>
      </c>
      <c r="C73" s="616"/>
      <c r="D73" s="614"/>
      <c r="E73" s="615"/>
      <c r="F73" s="612">
        <f t="shared" si="4"/>
        <v>0</v>
      </c>
      <c r="G73" s="613"/>
      <c r="H73" s="613"/>
      <c r="I73" s="613"/>
      <c r="J73" s="613"/>
      <c r="K73" s="613"/>
      <c r="L73" s="613"/>
    </row>
    <row r="74" spans="2:12" ht="15" customHeight="1" x14ac:dyDescent="0.35">
      <c r="B74" s="422">
        <v>9</v>
      </c>
      <c r="C74" s="616"/>
      <c r="D74" s="614"/>
      <c r="E74" s="615"/>
      <c r="F74" s="612">
        <f t="shared" si="4"/>
        <v>0</v>
      </c>
      <c r="G74" s="613"/>
      <c r="H74" s="613"/>
      <c r="I74" s="613"/>
      <c r="J74" s="613"/>
      <c r="K74" s="613"/>
      <c r="L74" s="613"/>
    </row>
    <row r="75" spans="2:12" ht="15" customHeight="1" x14ac:dyDescent="0.35">
      <c r="B75" s="422">
        <v>10</v>
      </c>
      <c r="C75" s="616"/>
      <c r="D75" s="614"/>
      <c r="E75" s="615"/>
      <c r="F75" s="612">
        <f t="shared" si="3"/>
        <v>0</v>
      </c>
      <c r="G75" s="613"/>
      <c r="H75" s="613"/>
      <c r="I75" s="613"/>
      <c r="J75" s="613"/>
      <c r="K75" s="613"/>
      <c r="L75" s="613"/>
    </row>
    <row r="76" spans="2:12" ht="15" customHeight="1" x14ac:dyDescent="0.35">
      <c r="B76" s="429" t="s">
        <v>989</v>
      </c>
      <c r="C76" s="430"/>
      <c r="D76" s="430"/>
      <c r="E76" s="430"/>
      <c r="F76" s="430"/>
      <c r="G76" s="430"/>
      <c r="H76" s="430"/>
      <c r="I76" s="430"/>
      <c r="J76" s="430"/>
      <c r="K76" s="430"/>
      <c r="L76" s="431"/>
    </row>
    <row r="77" spans="2:12" ht="15" customHeight="1" x14ac:dyDescent="0.35">
      <c r="B77" s="426"/>
      <c r="C77" s="423"/>
      <c r="D77" s="423"/>
      <c r="E77" s="423"/>
      <c r="F77" s="428" t="s">
        <v>984</v>
      </c>
      <c r="G77" s="617"/>
      <c r="H77" s="617"/>
      <c r="I77" s="617"/>
      <c r="J77" s="617"/>
      <c r="K77" s="617"/>
      <c r="L77" s="617"/>
    </row>
    <row r="78" spans="2:12" ht="15" customHeight="1" x14ac:dyDescent="0.35">
      <c r="B78" s="426"/>
      <c r="C78" s="423"/>
      <c r="D78" s="423"/>
      <c r="E78" s="423"/>
      <c r="F78" s="428" t="s">
        <v>985</v>
      </c>
      <c r="G78" s="604"/>
      <c r="H78" s="604"/>
      <c r="I78" s="604"/>
      <c r="J78" s="604"/>
      <c r="K78" s="604"/>
      <c r="L78" s="604"/>
    </row>
    <row r="79" spans="2:12" ht="15" customHeight="1" x14ac:dyDescent="0.35">
      <c r="B79" s="426"/>
      <c r="C79" s="423"/>
      <c r="D79" s="423"/>
      <c r="E79" s="423"/>
      <c r="F79" s="428" t="s">
        <v>986</v>
      </c>
      <c r="G79" s="621"/>
      <c r="H79" s="621"/>
      <c r="I79" s="621"/>
      <c r="J79" s="621"/>
      <c r="K79" s="621"/>
      <c r="L79" s="621"/>
    </row>
    <row r="80" spans="2:12" ht="15" customHeight="1" x14ac:dyDescent="0.35">
      <c r="B80" s="426"/>
      <c r="C80" s="423"/>
      <c r="D80" s="423"/>
      <c r="E80" s="423"/>
      <c r="F80" s="428" t="s">
        <v>987</v>
      </c>
      <c r="G80" s="621"/>
      <c r="H80" s="621"/>
      <c r="I80" s="621"/>
      <c r="J80" s="621"/>
      <c r="K80" s="621"/>
      <c r="L80" s="621"/>
    </row>
    <row r="81" spans="2:14" ht="15" customHeight="1" x14ac:dyDescent="0.35">
      <c r="B81" s="426"/>
      <c r="C81" s="423"/>
      <c r="D81" s="423"/>
      <c r="E81" s="423"/>
      <c r="F81" s="428" t="s">
        <v>988</v>
      </c>
      <c r="G81" s="617"/>
      <c r="H81" s="617"/>
      <c r="I81" s="617"/>
      <c r="J81" s="617"/>
      <c r="K81" s="617"/>
      <c r="L81" s="617"/>
    </row>
    <row r="82" spans="2:14" ht="15" customHeight="1" x14ac:dyDescent="0.35">
      <c r="B82" s="426"/>
      <c r="C82" s="423"/>
      <c r="D82" s="423"/>
      <c r="E82" s="423"/>
      <c r="F82" s="428" t="s">
        <v>509</v>
      </c>
      <c r="G82" s="603"/>
      <c r="H82" s="603"/>
      <c r="I82" s="603"/>
      <c r="J82" s="603"/>
      <c r="K82" s="603"/>
      <c r="L82" s="603"/>
    </row>
    <row r="83" spans="2:14" ht="15" customHeight="1" x14ac:dyDescent="0.35">
      <c r="B83" s="426"/>
      <c r="C83" s="423"/>
      <c r="D83" s="423"/>
      <c r="E83" s="423"/>
      <c r="F83" s="428" t="s">
        <v>510</v>
      </c>
      <c r="G83" s="281"/>
      <c r="H83" s="281"/>
      <c r="I83" s="281"/>
      <c r="J83" s="281"/>
      <c r="K83" s="281"/>
      <c r="L83" s="281"/>
    </row>
    <row r="84" spans="2:14" ht="15" customHeight="1" x14ac:dyDescent="0.35">
      <c r="B84" s="310" t="s">
        <v>410</v>
      </c>
      <c r="C84" s="311"/>
      <c r="D84" s="311"/>
      <c r="E84" s="311"/>
      <c r="F84" s="311"/>
      <c r="G84" s="311"/>
      <c r="H84" s="311"/>
      <c r="I84" s="311"/>
      <c r="J84" s="311"/>
      <c r="K84" s="311"/>
      <c r="L84" s="312"/>
      <c r="M84" s="239"/>
      <c r="N84" s="240"/>
    </row>
    <row r="85" spans="2:14" ht="15" customHeight="1" x14ac:dyDescent="0.35">
      <c r="B85" s="432" t="s">
        <v>980</v>
      </c>
      <c r="C85" s="433"/>
      <c r="D85" s="433"/>
      <c r="E85" s="433"/>
      <c r="F85" s="434"/>
      <c r="G85" s="432" t="s">
        <v>1001</v>
      </c>
      <c r="H85" s="433"/>
      <c r="I85" s="433"/>
      <c r="J85" s="433"/>
      <c r="K85" s="433"/>
      <c r="L85" s="434"/>
    </row>
    <row r="86" spans="2:14" ht="15" customHeight="1" x14ac:dyDescent="0.35">
      <c r="B86" s="419"/>
      <c r="C86" s="470" t="s">
        <v>94</v>
      </c>
      <c r="D86" s="471"/>
      <c r="E86" s="421" t="s">
        <v>20</v>
      </c>
      <c r="F86" s="421" t="s">
        <v>978</v>
      </c>
      <c r="G86" s="421" t="s">
        <v>893</v>
      </c>
      <c r="H86" s="421" t="s">
        <v>894</v>
      </c>
      <c r="I86" s="421" t="s">
        <v>895</v>
      </c>
      <c r="J86" s="421" t="s">
        <v>896</v>
      </c>
      <c r="K86" s="421" t="s">
        <v>897</v>
      </c>
      <c r="L86" s="421" t="s">
        <v>898</v>
      </c>
    </row>
    <row r="87" spans="2:14" ht="15" customHeight="1" x14ac:dyDescent="0.35">
      <c r="B87" s="422">
        <v>1</v>
      </c>
      <c r="C87" s="620"/>
      <c r="D87" s="626"/>
      <c r="E87" s="614"/>
      <c r="F87" s="612">
        <f t="shared" ref="F87:F96" si="5">IF(ISERR(SMALL(G87:L87,1)),0,SMALL(G87:L87,1))</f>
        <v>0</v>
      </c>
      <c r="G87" s="613"/>
      <c r="H87" s="613"/>
      <c r="I87" s="613"/>
      <c r="J87" s="613"/>
      <c r="K87" s="613"/>
      <c r="L87" s="613"/>
    </row>
    <row r="88" spans="2:14" ht="15" customHeight="1" x14ac:dyDescent="0.35">
      <c r="B88" s="422">
        <v>2</v>
      </c>
      <c r="C88" s="620"/>
      <c r="D88" s="627"/>
      <c r="E88" s="614"/>
      <c r="F88" s="612">
        <f t="shared" si="5"/>
        <v>0</v>
      </c>
      <c r="G88" s="613"/>
      <c r="H88" s="613"/>
      <c r="I88" s="613"/>
      <c r="J88" s="613"/>
      <c r="K88" s="613"/>
      <c r="L88" s="613"/>
    </row>
    <row r="89" spans="2:14" ht="15" customHeight="1" x14ac:dyDescent="0.35">
      <c r="B89" s="422">
        <v>3</v>
      </c>
      <c r="C89" s="620"/>
      <c r="D89" s="627"/>
      <c r="E89" s="614"/>
      <c r="F89" s="612">
        <f t="shared" si="5"/>
        <v>0</v>
      </c>
      <c r="G89" s="613"/>
      <c r="H89" s="613"/>
      <c r="I89" s="613"/>
      <c r="J89" s="613"/>
      <c r="K89" s="613"/>
      <c r="L89" s="613"/>
    </row>
    <row r="90" spans="2:14" ht="15" customHeight="1" x14ac:dyDescent="0.35">
      <c r="B90" s="422">
        <v>4</v>
      </c>
      <c r="C90" s="620"/>
      <c r="D90" s="627"/>
      <c r="E90" s="614"/>
      <c r="F90" s="612">
        <f t="shared" si="5"/>
        <v>0</v>
      </c>
      <c r="G90" s="613"/>
      <c r="H90" s="613"/>
      <c r="I90" s="613"/>
      <c r="J90" s="613"/>
      <c r="K90" s="613"/>
      <c r="L90" s="613"/>
    </row>
    <row r="91" spans="2:14" ht="15" customHeight="1" x14ac:dyDescent="0.35">
      <c r="B91" s="422">
        <v>5</v>
      </c>
      <c r="C91" s="620"/>
      <c r="D91" s="627"/>
      <c r="E91" s="614"/>
      <c r="F91" s="612">
        <f t="shared" ref="F91:F95" si="6">IF(ISERR(SMALL(G91:L91,1)),0,SMALL(G91:L91,1))</f>
        <v>0</v>
      </c>
      <c r="G91" s="613"/>
      <c r="H91" s="613"/>
      <c r="I91" s="613"/>
      <c r="J91" s="613"/>
      <c r="K91" s="613"/>
      <c r="L91" s="613"/>
    </row>
    <row r="92" spans="2:14" ht="15" customHeight="1" x14ac:dyDescent="0.35">
      <c r="B92" s="422">
        <v>6</v>
      </c>
      <c r="C92" s="620"/>
      <c r="D92" s="627"/>
      <c r="E92" s="614"/>
      <c r="F92" s="612">
        <f t="shared" si="6"/>
        <v>0</v>
      </c>
      <c r="G92" s="613"/>
      <c r="H92" s="613"/>
      <c r="I92" s="613"/>
      <c r="J92" s="613"/>
      <c r="K92" s="613"/>
      <c r="L92" s="613"/>
    </row>
    <row r="93" spans="2:14" ht="15" customHeight="1" x14ac:dyDescent="0.35">
      <c r="B93" s="422">
        <v>7</v>
      </c>
      <c r="C93" s="620"/>
      <c r="D93" s="627"/>
      <c r="E93" s="614"/>
      <c r="F93" s="612">
        <f t="shared" ref="F93:F94" si="7">IF(ISERR(SMALL(G93:L93,1)),0,SMALL(G93:L93,1))</f>
        <v>0</v>
      </c>
      <c r="G93" s="613"/>
      <c r="H93" s="613"/>
      <c r="I93" s="613"/>
      <c r="J93" s="613"/>
      <c r="K93" s="613"/>
      <c r="L93" s="613"/>
    </row>
    <row r="94" spans="2:14" ht="15" customHeight="1" x14ac:dyDescent="0.35">
      <c r="B94" s="422">
        <v>8</v>
      </c>
      <c r="C94" s="620"/>
      <c r="D94" s="627"/>
      <c r="E94" s="614"/>
      <c r="F94" s="612">
        <f t="shared" si="7"/>
        <v>0</v>
      </c>
      <c r="G94" s="613"/>
      <c r="H94" s="613"/>
      <c r="I94" s="613"/>
      <c r="J94" s="613"/>
      <c r="K94" s="613"/>
      <c r="L94" s="613"/>
    </row>
    <row r="95" spans="2:14" ht="15" customHeight="1" x14ac:dyDescent="0.35">
      <c r="B95" s="422">
        <v>9</v>
      </c>
      <c r="C95" s="620"/>
      <c r="D95" s="627"/>
      <c r="E95" s="614"/>
      <c r="F95" s="612">
        <f t="shared" si="6"/>
        <v>0</v>
      </c>
      <c r="G95" s="613"/>
      <c r="H95" s="613"/>
      <c r="I95" s="613"/>
      <c r="J95" s="613"/>
      <c r="K95" s="613"/>
      <c r="L95" s="613"/>
    </row>
    <row r="96" spans="2:14" ht="15" customHeight="1" x14ac:dyDescent="0.35">
      <c r="B96" s="422">
        <v>10</v>
      </c>
      <c r="C96" s="620"/>
      <c r="D96" s="627"/>
      <c r="E96" s="614"/>
      <c r="F96" s="612">
        <f t="shared" si="5"/>
        <v>0</v>
      </c>
      <c r="G96" s="613"/>
      <c r="H96" s="613"/>
      <c r="I96" s="613"/>
      <c r="J96" s="613"/>
      <c r="K96" s="613"/>
      <c r="L96" s="613"/>
    </row>
    <row r="97" spans="2:12" ht="15" customHeight="1" x14ac:dyDescent="0.35">
      <c r="B97" s="429" t="s">
        <v>989</v>
      </c>
      <c r="C97" s="430"/>
      <c r="D97" s="430"/>
      <c r="E97" s="430"/>
      <c r="F97" s="430"/>
      <c r="G97" s="430"/>
      <c r="H97" s="430"/>
      <c r="I97" s="430"/>
      <c r="J97" s="430"/>
      <c r="K97" s="430"/>
      <c r="L97" s="431"/>
    </row>
    <row r="98" spans="2:12" ht="15" customHeight="1" x14ac:dyDescent="0.35">
      <c r="B98" s="426"/>
      <c r="C98" s="423"/>
      <c r="D98" s="423"/>
      <c r="E98" s="423"/>
      <c r="F98" s="428" t="s">
        <v>984</v>
      </c>
      <c r="G98" s="617"/>
      <c r="H98" s="617"/>
      <c r="I98" s="617"/>
      <c r="J98" s="617"/>
      <c r="K98" s="617"/>
      <c r="L98" s="617"/>
    </row>
    <row r="99" spans="2:12" ht="15" customHeight="1" x14ac:dyDescent="0.35">
      <c r="B99" s="426"/>
      <c r="C99" s="423"/>
      <c r="D99" s="423"/>
      <c r="E99" s="423"/>
      <c r="F99" s="428" t="s">
        <v>985</v>
      </c>
      <c r="G99" s="604"/>
      <c r="H99" s="604"/>
      <c r="I99" s="604"/>
      <c r="J99" s="604"/>
      <c r="K99" s="604"/>
      <c r="L99" s="604"/>
    </row>
    <row r="100" spans="2:12" ht="15" customHeight="1" x14ac:dyDescent="0.35">
      <c r="B100" s="426"/>
      <c r="C100" s="423"/>
      <c r="D100" s="423"/>
      <c r="E100" s="423"/>
      <c r="F100" s="428" t="s">
        <v>986</v>
      </c>
      <c r="G100" s="621"/>
      <c r="H100" s="621"/>
      <c r="I100" s="621"/>
      <c r="J100" s="621"/>
      <c r="K100" s="621"/>
      <c r="L100" s="621"/>
    </row>
    <row r="101" spans="2:12" ht="15" customHeight="1" x14ac:dyDescent="0.35">
      <c r="B101" s="426"/>
      <c r="C101" s="423"/>
      <c r="D101" s="423"/>
      <c r="E101" s="423"/>
      <c r="F101" s="428" t="s">
        <v>987</v>
      </c>
      <c r="G101" s="621"/>
      <c r="H101" s="621"/>
      <c r="I101" s="621"/>
      <c r="J101" s="621"/>
      <c r="K101" s="621"/>
      <c r="L101" s="621"/>
    </row>
    <row r="102" spans="2:12" ht="15" customHeight="1" x14ac:dyDescent="0.35">
      <c r="B102" s="426"/>
      <c r="C102" s="423"/>
      <c r="D102" s="423"/>
      <c r="E102" s="423"/>
      <c r="F102" s="428" t="s">
        <v>988</v>
      </c>
      <c r="G102" s="617"/>
      <c r="H102" s="617"/>
      <c r="I102" s="617"/>
      <c r="J102" s="617"/>
      <c r="K102" s="617"/>
      <c r="L102" s="617"/>
    </row>
    <row r="103" spans="2:12" ht="15" customHeight="1" x14ac:dyDescent="0.35">
      <c r="B103" s="426"/>
      <c r="C103" s="423"/>
      <c r="D103" s="423"/>
      <c r="E103" s="423"/>
      <c r="F103" s="428" t="s">
        <v>509</v>
      </c>
      <c r="G103" s="603"/>
      <c r="H103" s="603"/>
      <c r="I103" s="603"/>
      <c r="J103" s="603"/>
      <c r="K103" s="603"/>
      <c r="L103" s="603"/>
    </row>
    <row r="104" spans="2:12" ht="15" customHeight="1" x14ac:dyDescent="0.35">
      <c r="B104" s="426"/>
      <c r="C104" s="423"/>
      <c r="D104" s="423"/>
      <c r="E104" s="423"/>
      <c r="F104" s="428" t="s">
        <v>510</v>
      </c>
      <c r="G104" s="281"/>
      <c r="H104" s="281"/>
      <c r="I104" s="281"/>
      <c r="J104" s="281"/>
      <c r="K104" s="281"/>
      <c r="L104" s="281"/>
    </row>
    <row r="105" spans="2:12" ht="15" customHeight="1" x14ac:dyDescent="0.35">
      <c r="B105" s="432" t="s">
        <v>981</v>
      </c>
      <c r="C105" s="433"/>
      <c r="D105" s="433"/>
      <c r="E105" s="433"/>
      <c r="F105" s="434"/>
      <c r="G105" s="432" t="s">
        <v>1001</v>
      </c>
      <c r="H105" s="433"/>
      <c r="I105" s="433"/>
      <c r="J105" s="433"/>
      <c r="K105" s="433"/>
      <c r="L105" s="434"/>
    </row>
    <row r="106" spans="2:12" ht="15" customHeight="1" x14ac:dyDescent="0.35">
      <c r="B106" s="419"/>
      <c r="C106" s="470" t="s">
        <v>91</v>
      </c>
      <c r="D106" s="471"/>
      <c r="E106" s="421" t="s">
        <v>20</v>
      </c>
      <c r="F106" s="421" t="s">
        <v>978</v>
      </c>
      <c r="G106" s="421" t="s">
        <v>893</v>
      </c>
      <c r="H106" s="421" t="s">
        <v>894</v>
      </c>
      <c r="I106" s="421" t="s">
        <v>895</v>
      </c>
      <c r="J106" s="421" t="s">
        <v>896</v>
      </c>
      <c r="K106" s="421" t="s">
        <v>897</v>
      </c>
      <c r="L106" s="421" t="s">
        <v>898</v>
      </c>
    </row>
    <row r="107" spans="2:12" ht="15" customHeight="1" x14ac:dyDescent="0.35">
      <c r="B107" s="422">
        <v>1</v>
      </c>
      <c r="C107" s="620"/>
      <c r="D107" s="626"/>
      <c r="E107" s="614"/>
      <c r="F107" s="612">
        <f t="shared" ref="F107:F111" si="8">IF(ISERR(SMALL(G107:L107,1)),0,SMALL(G107:L107,1))</f>
        <v>0</v>
      </c>
      <c r="G107" s="613"/>
      <c r="H107" s="613"/>
      <c r="I107" s="613"/>
      <c r="J107" s="613"/>
      <c r="K107" s="613"/>
      <c r="L107" s="613"/>
    </row>
    <row r="108" spans="2:12" ht="15" customHeight="1" x14ac:dyDescent="0.35">
      <c r="B108" s="422">
        <v>2</v>
      </c>
      <c r="C108" s="620"/>
      <c r="D108" s="627"/>
      <c r="E108" s="614"/>
      <c r="F108" s="612">
        <f t="shared" si="8"/>
        <v>0</v>
      </c>
      <c r="G108" s="613"/>
      <c r="H108" s="613"/>
      <c r="I108" s="613"/>
      <c r="J108" s="613"/>
      <c r="K108" s="613"/>
      <c r="L108" s="613"/>
    </row>
    <row r="109" spans="2:12" ht="15" customHeight="1" x14ac:dyDescent="0.35">
      <c r="B109" s="422">
        <v>3</v>
      </c>
      <c r="C109" s="620"/>
      <c r="D109" s="627"/>
      <c r="E109" s="614"/>
      <c r="F109" s="612">
        <f t="shared" si="8"/>
        <v>0</v>
      </c>
      <c r="G109" s="613"/>
      <c r="H109" s="613"/>
      <c r="I109" s="613"/>
      <c r="J109" s="613"/>
      <c r="K109" s="613"/>
      <c r="L109" s="613"/>
    </row>
    <row r="110" spans="2:12" ht="15" customHeight="1" x14ac:dyDescent="0.35">
      <c r="B110" s="422">
        <v>4</v>
      </c>
      <c r="C110" s="620"/>
      <c r="D110" s="627"/>
      <c r="E110" s="614"/>
      <c r="F110" s="612">
        <f t="shared" si="8"/>
        <v>0</v>
      </c>
      <c r="G110" s="613"/>
      <c r="H110" s="613"/>
      <c r="I110" s="613"/>
      <c r="J110" s="613"/>
      <c r="K110" s="613"/>
      <c r="L110" s="613"/>
    </row>
    <row r="111" spans="2:12" ht="15" customHeight="1" x14ac:dyDescent="0.35">
      <c r="B111" s="422">
        <v>5</v>
      </c>
      <c r="C111" s="620"/>
      <c r="D111" s="627"/>
      <c r="E111" s="614"/>
      <c r="F111" s="612">
        <f t="shared" si="8"/>
        <v>0</v>
      </c>
      <c r="G111" s="613"/>
      <c r="H111" s="613"/>
      <c r="I111" s="613"/>
      <c r="J111" s="613"/>
      <c r="K111" s="613"/>
      <c r="L111" s="613"/>
    </row>
    <row r="112" spans="2:12" ht="15" customHeight="1" x14ac:dyDescent="0.35">
      <c r="B112" s="429" t="s">
        <v>989</v>
      </c>
      <c r="C112" s="430"/>
      <c r="D112" s="430"/>
      <c r="E112" s="430"/>
      <c r="F112" s="430"/>
      <c r="G112" s="430"/>
      <c r="H112" s="430"/>
      <c r="I112" s="430"/>
      <c r="J112" s="430"/>
      <c r="K112" s="430"/>
      <c r="L112" s="431"/>
    </row>
    <row r="113" spans="2:12" ht="15" customHeight="1" x14ac:dyDescent="0.35">
      <c r="B113" s="426"/>
      <c r="C113" s="423"/>
      <c r="D113" s="423"/>
      <c r="E113" s="423"/>
      <c r="F113" s="428" t="s">
        <v>984</v>
      </c>
      <c r="G113" s="617"/>
      <c r="H113" s="617"/>
      <c r="I113" s="617"/>
      <c r="J113" s="617"/>
      <c r="K113" s="617"/>
      <c r="L113" s="617"/>
    </row>
    <row r="114" spans="2:12" ht="15" customHeight="1" x14ac:dyDescent="0.35">
      <c r="B114" s="426"/>
      <c r="C114" s="423"/>
      <c r="D114" s="423"/>
      <c r="E114" s="423"/>
      <c r="F114" s="428" t="s">
        <v>985</v>
      </c>
      <c r="G114" s="604"/>
      <c r="H114" s="604"/>
      <c r="I114" s="604"/>
      <c r="J114" s="604"/>
      <c r="K114" s="604"/>
      <c r="L114" s="604"/>
    </row>
    <row r="115" spans="2:12" ht="15" customHeight="1" x14ac:dyDescent="0.35">
      <c r="B115" s="426"/>
      <c r="C115" s="423"/>
      <c r="D115" s="423"/>
      <c r="E115" s="423"/>
      <c r="F115" s="428" t="s">
        <v>986</v>
      </c>
      <c r="G115" s="621"/>
      <c r="H115" s="621"/>
      <c r="I115" s="621"/>
      <c r="J115" s="621"/>
      <c r="K115" s="621"/>
      <c r="L115" s="621"/>
    </row>
    <row r="116" spans="2:12" ht="15" customHeight="1" x14ac:dyDescent="0.35">
      <c r="B116" s="426"/>
      <c r="C116" s="423"/>
      <c r="D116" s="423"/>
      <c r="E116" s="423"/>
      <c r="F116" s="428" t="s">
        <v>987</v>
      </c>
      <c r="G116" s="621"/>
      <c r="H116" s="621"/>
      <c r="I116" s="621"/>
      <c r="J116" s="621"/>
      <c r="K116" s="621"/>
      <c r="L116" s="621"/>
    </row>
    <row r="117" spans="2:12" ht="15" customHeight="1" x14ac:dyDescent="0.35">
      <c r="B117" s="426"/>
      <c r="C117" s="423"/>
      <c r="D117" s="423"/>
      <c r="E117" s="423"/>
      <c r="F117" s="428" t="s">
        <v>988</v>
      </c>
      <c r="G117" s="617"/>
      <c r="H117" s="617"/>
      <c r="I117" s="617"/>
      <c r="J117" s="617"/>
      <c r="K117" s="617"/>
      <c r="L117" s="617"/>
    </row>
    <row r="118" spans="2:12" ht="15" customHeight="1" x14ac:dyDescent="0.35">
      <c r="B118" s="426"/>
      <c r="C118" s="423"/>
      <c r="D118" s="423"/>
      <c r="E118" s="423"/>
      <c r="F118" s="428" t="s">
        <v>509</v>
      </c>
      <c r="G118" s="603"/>
      <c r="H118" s="603"/>
      <c r="I118" s="603"/>
      <c r="J118" s="603"/>
      <c r="K118" s="603"/>
      <c r="L118" s="603"/>
    </row>
    <row r="119" spans="2:12" ht="15" customHeight="1" x14ac:dyDescent="0.35">
      <c r="B119" s="426"/>
      <c r="C119" s="423"/>
      <c r="D119" s="423"/>
      <c r="E119" s="423"/>
      <c r="F119" s="428" t="s">
        <v>510</v>
      </c>
      <c r="G119" s="281"/>
      <c r="H119" s="281"/>
      <c r="I119" s="281"/>
      <c r="J119" s="281"/>
      <c r="K119" s="281"/>
      <c r="L119" s="281"/>
    </row>
  </sheetData>
  <conditionalFormatting sqref="G6:L55 G66:L75 G87:L96 G107:L111">
    <cfRule type="expression" dxfId="18" priority="15">
      <formula>AND(G6=$F6,$F6&gt;0)</formula>
    </cfRule>
  </conditionalFormatting>
  <conditionalFormatting sqref="C6:C55 C66:C75 C87:D96 C107:D111">
    <cfRule type="expression" dxfId="17" priority="14">
      <formula>AND(COUNT($G6:$L6)&lt;&gt;0,COUNT($G6:$L6)&lt;3)</formula>
    </cfRule>
  </conditionalFormatting>
  <conditionalFormatting sqref="F6:L55 F66:L75 F87:L96 F107:L111">
    <cfRule type="cellIs" dxfId="16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G62:L62 G118:L118 G103:L103 G82:L82">
      <formula1>0</formula1>
    </dataValidation>
    <dataValidation type="whole" operator="greaterThanOrEqual" allowBlank="1" showInputMessage="1" showErrorMessage="1" errorTitle="Atenção!" error="Inserir apenas números" sqref="G58:L58 G114:L114 G99:L99 G78:L78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Header xml:space="preserve">&amp;L
</oddHeader>
    <oddFooter>&amp;L&amp;F / &amp;A&amp;R&amp;P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1">
    <tabColor theme="0" tint="-0.249977111117893"/>
    <pageSetUpPr fitToPage="1"/>
  </sheetPr>
  <dimension ref="B2:R103"/>
  <sheetViews>
    <sheetView zoomScaleNormal="100" workbookViewId="0"/>
  </sheetViews>
  <sheetFormatPr defaultColWidth="9.1796875" defaultRowHeight="15" customHeight="1" x14ac:dyDescent="0.35"/>
  <cols>
    <col min="1" max="2" width="3.7265625" style="67" customWidth="1"/>
    <col min="3" max="3" width="50.7265625" style="67" customWidth="1"/>
    <col min="4" max="5" width="11.7265625" style="67" customWidth="1"/>
    <col min="6" max="6" width="13.7265625" style="67" customWidth="1"/>
    <col min="7" max="7" width="17.7265625" style="67" customWidth="1"/>
    <col min="8" max="9" width="14.7265625" style="67" customWidth="1"/>
    <col min="10" max="10" width="17.7265625" style="67" customWidth="1"/>
    <col min="11" max="12" width="3.7265625" style="67" customWidth="1"/>
    <col min="13" max="13" width="50.7265625" style="67" customWidth="1"/>
    <col min="14" max="14" width="11.7265625" style="67" customWidth="1"/>
    <col min="15" max="15" width="10.7265625" style="67" customWidth="1"/>
    <col min="16" max="17" width="18.7265625" style="67" customWidth="1"/>
    <col min="18" max="16384" width="9.1796875" style="67"/>
  </cols>
  <sheetData>
    <row r="2" spans="2:18" ht="15" customHeight="1" x14ac:dyDescent="0.35">
      <c r="B2" s="310" t="s">
        <v>915</v>
      </c>
      <c r="C2" s="311"/>
      <c r="D2" s="311"/>
      <c r="E2" s="311"/>
      <c r="F2" s="311"/>
      <c r="G2" s="311"/>
      <c r="H2" s="311"/>
      <c r="I2" s="311"/>
      <c r="J2" s="312"/>
      <c r="L2" s="313" t="str">
        <f>B2</f>
        <v>FONTES INCENTIVADAS - EX ANTE</v>
      </c>
      <c r="M2" s="313"/>
      <c r="N2" s="313"/>
      <c r="O2" s="313"/>
      <c r="P2" s="313"/>
      <c r="Q2" s="313"/>
    </row>
    <row r="3" spans="2:18" ht="15" customHeight="1" x14ac:dyDescent="0.35">
      <c r="B3" s="310" t="s">
        <v>408</v>
      </c>
      <c r="C3" s="311"/>
      <c r="D3" s="311"/>
      <c r="E3" s="311"/>
      <c r="F3" s="311"/>
      <c r="G3" s="311"/>
      <c r="H3" s="311"/>
      <c r="I3" s="311"/>
      <c r="J3" s="312"/>
      <c r="L3" s="313" t="s">
        <v>409</v>
      </c>
      <c r="M3" s="313"/>
      <c r="N3" s="313"/>
      <c r="O3" s="313"/>
      <c r="P3" s="313"/>
      <c r="Q3" s="313"/>
    </row>
    <row r="4" spans="2:18" ht="15" customHeight="1" x14ac:dyDescent="0.35">
      <c r="B4" s="442" t="s">
        <v>105</v>
      </c>
      <c r="C4" s="443"/>
      <c r="D4" s="443"/>
      <c r="E4" s="443"/>
      <c r="F4" s="443"/>
      <c r="G4" s="444" t="s">
        <v>99</v>
      </c>
      <c r="H4" s="444"/>
      <c r="I4" s="444"/>
      <c r="J4" s="444"/>
      <c r="L4" s="444" t="s">
        <v>105</v>
      </c>
      <c r="M4" s="444"/>
      <c r="N4" s="444"/>
      <c r="O4" s="444"/>
      <c r="P4" s="481" t="s">
        <v>99</v>
      </c>
      <c r="Q4" s="481"/>
    </row>
    <row r="5" spans="2:18" ht="15" customHeight="1" x14ac:dyDescent="0.35">
      <c r="B5" s="292"/>
      <c r="C5" s="294" t="s">
        <v>89</v>
      </c>
      <c r="D5" s="282" t="s">
        <v>107</v>
      </c>
      <c r="E5" s="282" t="s">
        <v>20</v>
      </c>
      <c r="F5" s="282" t="s">
        <v>982</v>
      </c>
      <c r="G5" s="245" t="s">
        <v>383</v>
      </c>
      <c r="H5" s="246" t="s">
        <v>137</v>
      </c>
      <c r="I5" s="246" t="s">
        <v>138</v>
      </c>
      <c r="J5" s="247" t="s">
        <v>132</v>
      </c>
      <c r="L5" s="292"/>
      <c r="M5" s="294" t="str">
        <f>C5</f>
        <v>Materiais e equipamentos</v>
      </c>
      <c r="N5" s="282" t="s">
        <v>107</v>
      </c>
      <c r="O5" s="245" t="s">
        <v>104</v>
      </c>
      <c r="P5" s="245" t="s">
        <v>599</v>
      </c>
      <c r="Q5" s="247" t="s">
        <v>600</v>
      </c>
    </row>
    <row r="6" spans="2:18" ht="15" customHeight="1" x14ac:dyDescent="0.35">
      <c r="B6" s="21">
        <v>1</v>
      </c>
      <c r="C6" s="250" t="str">
        <f>IF(FIOrç!C6="","",FIOrç!C6)</f>
        <v/>
      </c>
      <c r="D6" s="257" t="str">
        <f>IF(FIOrç!D6="","",FIOrç!D6)</f>
        <v/>
      </c>
      <c r="E6" s="253" t="str">
        <f>IF(FIOrç!E6="","",FIOrç!E6)</f>
        <v/>
      </c>
      <c r="F6" s="254">
        <f>IF(FIOrç!F6="","",FIOrç!F6)</f>
        <v>0</v>
      </c>
      <c r="G6" s="19">
        <f>J6-H6-I6</f>
        <v>0</v>
      </c>
      <c r="H6" s="18"/>
      <c r="I6" s="18"/>
      <c r="J6" s="19">
        <f>IF(ISERR(E6*F6),0,E6*F6)</f>
        <v>0</v>
      </c>
      <c r="L6" s="21">
        <f t="shared" ref="L6:L55" si="0">B6</f>
        <v>1</v>
      </c>
      <c r="M6" s="462" t="str">
        <f t="shared" ref="M6:M55" si="1">IF(OR(C6=0,C6=""),"",C6)</f>
        <v/>
      </c>
      <c r="N6" s="22" t="str">
        <f>IF(J6=0,"",D6)</f>
        <v/>
      </c>
      <c r="O6" s="244">
        <f>IF(OR(N6="",N6=0),0,(Projeto!$AA$60*((1+Projeto!$AA$60)^N6))/(((1+Projeto!$AA$60)^N6)-1))</f>
        <v>0</v>
      </c>
      <c r="P6" s="23">
        <f>IF(AND(G6&gt;0,CustoContábil!$F$6&gt;0),G6*(CustoContábil!$F$19/CustoContábil!$F$6)*O6,0)</f>
        <v>0</v>
      </c>
      <c r="Q6" s="23">
        <f>IF(AND(J6&gt;0,CustoContábil!$D$6&gt;0),J6*(CustoContábil!$D$19/CustoContábil!$D$6)*O6,0)</f>
        <v>0</v>
      </c>
      <c r="R6" s="463"/>
    </row>
    <row r="7" spans="2:18" ht="15" customHeight="1" x14ac:dyDescent="0.35">
      <c r="B7" s="24">
        <v>2</v>
      </c>
      <c r="C7" s="250" t="str">
        <f>IF(FIOrç!C7="","",FIOrç!C7)</f>
        <v/>
      </c>
      <c r="D7" s="257" t="str">
        <f>IF(FIOrç!D7="","",FIOrç!D7)</f>
        <v/>
      </c>
      <c r="E7" s="253" t="str">
        <f>IF(FIOrç!E7="","",FIOrç!E7)</f>
        <v/>
      </c>
      <c r="F7" s="254">
        <f>IF(FIOrç!F7="","",FIOrç!F7)</f>
        <v>0</v>
      </c>
      <c r="G7" s="19">
        <f t="shared" ref="G7:G55" si="2">J7-H7-I7</f>
        <v>0</v>
      </c>
      <c r="H7" s="18"/>
      <c r="I7" s="18"/>
      <c r="J7" s="19">
        <f t="shared" ref="J7:J55" si="3">IF(ISERR(E7*F7),0,E7*F7)</f>
        <v>0</v>
      </c>
      <c r="L7" s="21">
        <f t="shared" si="0"/>
        <v>2</v>
      </c>
      <c r="M7" s="462" t="str">
        <f t="shared" si="1"/>
        <v/>
      </c>
      <c r="N7" s="22" t="str">
        <f t="shared" ref="N7:N55" si="4">IF(J7=0,"",D7)</f>
        <v/>
      </c>
      <c r="O7" s="244">
        <f>IF(OR(N7="",N7=0),0,(Projeto!$AA$60*((1+Projeto!$AA$60)^N7))/(((1+Projeto!$AA$60)^N7)-1))</f>
        <v>0</v>
      </c>
      <c r="P7" s="23">
        <f>IF(AND(G7&gt;0,CustoContábil!$F$6&gt;0),G7*(CustoContábil!$F$19/CustoContábil!$F$6)*O7,0)</f>
        <v>0</v>
      </c>
      <c r="Q7" s="23">
        <f>IF(AND(J7&gt;0,CustoContábil!$D$6&gt;0),J7*(CustoContábil!$D$19/CustoContábil!$D$6)*O7,0)</f>
        <v>0</v>
      </c>
    </row>
    <row r="8" spans="2:18" ht="15" customHeight="1" x14ac:dyDescent="0.35">
      <c r="B8" s="21">
        <v>3</v>
      </c>
      <c r="C8" s="250" t="str">
        <f>IF(FIOrç!C8="","",FIOrç!C8)</f>
        <v/>
      </c>
      <c r="D8" s="257" t="str">
        <f>IF(FIOrç!D8="","",FIOrç!D8)</f>
        <v/>
      </c>
      <c r="E8" s="253" t="str">
        <f>IF(FIOrç!E8="","",FIOrç!E8)</f>
        <v/>
      </c>
      <c r="F8" s="254">
        <f>IF(FIOrç!F8="","",FIOrç!F8)</f>
        <v>0</v>
      </c>
      <c r="G8" s="19">
        <f t="shared" si="2"/>
        <v>0</v>
      </c>
      <c r="H8" s="18"/>
      <c r="I8" s="18"/>
      <c r="J8" s="19">
        <f t="shared" si="3"/>
        <v>0</v>
      </c>
      <c r="L8" s="21">
        <f t="shared" si="0"/>
        <v>3</v>
      </c>
      <c r="M8" s="462" t="str">
        <f t="shared" si="1"/>
        <v/>
      </c>
      <c r="N8" s="22" t="str">
        <f t="shared" si="4"/>
        <v/>
      </c>
      <c r="O8" s="244">
        <f>IF(OR(N8="",N8=0),0,(Projeto!$AA$60*((1+Projeto!$AA$60)^N8))/(((1+Projeto!$AA$60)^N8)-1))</f>
        <v>0</v>
      </c>
      <c r="P8" s="23">
        <f>IF(AND(G8&gt;0,CustoContábil!$F$6&gt;0),G8*(CustoContábil!$F$19/CustoContábil!$F$6)*O8,0)</f>
        <v>0</v>
      </c>
      <c r="Q8" s="23">
        <f>IF(AND(J8&gt;0,CustoContábil!$D$6&gt;0),J8*(CustoContábil!$D$19/CustoContábil!$D$6)*O8,0)</f>
        <v>0</v>
      </c>
    </row>
    <row r="9" spans="2:18" ht="15" customHeight="1" x14ac:dyDescent="0.35">
      <c r="B9" s="24">
        <v>4</v>
      </c>
      <c r="C9" s="250" t="str">
        <f>IF(FIOrç!C9="","",FIOrç!C9)</f>
        <v/>
      </c>
      <c r="D9" s="257" t="str">
        <f>IF(FIOrç!D9="","",FIOrç!D9)</f>
        <v/>
      </c>
      <c r="E9" s="253" t="str">
        <f>IF(FIOrç!E9="","",FIOrç!E9)</f>
        <v/>
      </c>
      <c r="F9" s="254">
        <f>IF(FIOrç!F9="","",FIOrç!F9)</f>
        <v>0</v>
      </c>
      <c r="G9" s="19">
        <f t="shared" si="2"/>
        <v>0</v>
      </c>
      <c r="H9" s="18"/>
      <c r="I9" s="18"/>
      <c r="J9" s="19">
        <f t="shared" si="3"/>
        <v>0</v>
      </c>
      <c r="L9" s="21">
        <f t="shared" si="0"/>
        <v>4</v>
      </c>
      <c r="M9" s="462" t="str">
        <f t="shared" si="1"/>
        <v/>
      </c>
      <c r="N9" s="22" t="str">
        <f t="shared" si="4"/>
        <v/>
      </c>
      <c r="O9" s="244">
        <f>IF(OR(N9="",N9=0),0,(Projeto!$AA$60*((1+Projeto!$AA$60)^N9))/(((1+Projeto!$AA$60)^N9)-1))</f>
        <v>0</v>
      </c>
      <c r="P9" s="23">
        <f>IF(AND(G9&gt;0,CustoContábil!$F$6&gt;0),G9*(CustoContábil!$F$19/CustoContábil!$F$6)*O9,0)</f>
        <v>0</v>
      </c>
      <c r="Q9" s="23">
        <f>IF(AND(J9&gt;0,CustoContábil!$D$6&gt;0),J9*(CustoContábil!$D$19/CustoContábil!$D$6)*O9,0)</f>
        <v>0</v>
      </c>
    </row>
    <row r="10" spans="2:18" ht="15" customHeight="1" x14ac:dyDescent="0.35">
      <c r="B10" s="21">
        <v>5</v>
      </c>
      <c r="C10" s="250" t="str">
        <f>IF(FIOrç!C10="","",FIOrç!C10)</f>
        <v/>
      </c>
      <c r="D10" s="257" t="str">
        <f>IF(FIOrç!D10="","",FIOrç!D10)</f>
        <v/>
      </c>
      <c r="E10" s="253" t="str">
        <f>IF(FIOrç!E10="","",FIOrç!E10)</f>
        <v/>
      </c>
      <c r="F10" s="254">
        <f>IF(FIOrç!F10="","",FIOrç!F10)</f>
        <v>0</v>
      </c>
      <c r="G10" s="19">
        <f t="shared" si="2"/>
        <v>0</v>
      </c>
      <c r="H10" s="18"/>
      <c r="I10" s="18"/>
      <c r="J10" s="19">
        <f t="shared" si="3"/>
        <v>0</v>
      </c>
      <c r="L10" s="21">
        <f t="shared" si="0"/>
        <v>5</v>
      </c>
      <c r="M10" s="462" t="str">
        <f t="shared" si="1"/>
        <v/>
      </c>
      <c r="N10" s="22" t="str">
        <f t="shared" si="4"/>
        <v/>
      </c>
      <c r="O10" s="244">
        <f>IF(OR(N10="",N10=0),0,(Projeto!$AA$60*((1+Projeto!$AA$60)^N10))/(((1+Projeto!$AA$60)^N10)-1))</f>
        <v>0</v>
      </c>
      <c r="P10" s="23">
        <f>IF(AND(G10&gt;0,CustoContábil!$F$6&gt;0),G10*(CustoContábil!$F$19/CustoContábil!$F$6)*O10,0)</f>
        <v>0</v>
      </c>
      <c r="Q10" s="23">
        <f>IF(AND(J10&gt;0,CustoContábil!$D$6&gt;0),J10*(CustoContábil!$D$19/CustoContábil!$D$6)*O10,0)</f>
        <v>0</v>
      </c>
    </row>
    <row r="11" spans="2:18" ht="15" customHeight="1" x14ac:dyDescent="0.35">
      <c r="B11" s="24">
        <v>6</v>
      </c>
      <c r="C11" s="250" t="str">
        <f>IF(FIOrç!C11="","",FIOrç!C11)</f>
        <v/>
      </c>
      <c r="D11" s="257" t="str">
        <f>IF(FIOrç!D11="","",FIOrç!D11)</f>
        <v/>
      </c>
      <c r="E11" s="253" t="str">
        <f>IF(FIOrç!E11="","",FIOrç!E11)</f>
        <v/>
      </c>
      <c r="F11" s="254">
        <f>IF(FIOrç!F11="","",FIOrç!F11)</f>
        <v>0</v>
      </c>
      <c r="G11" s="19">
        <f t="shared" si="2"/>
        <v>0</v>
      </c>
      <c r="H11" s="18"/>
      <c r="I11" s="18"/>
      <c r="J11" s="19">
        <f t="shared" si="3"/>
        <v>0</v>
      </c>
      <c r="L11" s="21">
        <f t="shared" si="0"/>
        <v>6</v>
      </c>
      <c r="M11" s="462" t="str">
        <f t="shared" si="1"/>
        <v/>
      </c>
      <c r="N11" s="22" t="str">
        <f t="shared" si="4"/>
        <v/>
      </c>
      <c r="O11" s="244">
        <f>IF(OR(N11="",N11=0),0,(Projeto!$AA$60*((1+Projeto!$AA$60)^N11))/(((1+Projeto!$AA$60)^N11)-1))</f>
        <v>0</v>
      </c>
      <c r="P11" s="23">
        <f>IF(AND(G11&gt;0,CustoContábil!$F$6&gt;0),G11*(CustoContábil!$F$19/CustoContábil!$F$6)*O11,0)</f>
        <v>0</v>
      </c>
      <c r="Q11" s="23">
        <f>IF(AND(J11&gt;0,CustoContábil!$D$6&gt;0),J11*(CustoContábil!$D$19/CustoContábil!$D$6)*O11,0)</f>
        <v>0</v>
      </c>
    </row>
    <row r="12" spans="2:18" ht="15" customHeight="1" x14ac:dyDescent="0.35">
      <c r="B12" s="21">
        <v>7</v>
      </c>
      <c r="C12" s="250" t="str">
        <f>IF(FIOrç!C12="","",FIOrç!C12)</f>
        <v/>
      </c>
      <c r="D12" s="257" t="str">
        <f>IF(FIOrç!D12="","",FIOrç!D12)</f>
        <v/>
      </c>
      <c r="E12" s="253" t="str">
        <f>IF(FIOrç!E12="","",FIOrç!E12)</f>
        <v/>
      </c>
      <c r="F12" s="254">
        <f>IF(FIOrç!F12="","",FIOrç!F12)</f>
        <v>0</v>
      </c>
      <c r="G12" s="19">
        <f t="shared" si="2"/>
        <v>0</v>
      </c>
      <c r="H12" s="18"/>
      <c r="I12" s="18"/>
      <c r="J12" s="19">
        <f t="shared" si="3"/>
        <v>0</v>
      </c>
      <c r="L12" s="21">
        <f t="shared" si="0"/>
        <v>7</v>
      </c>
      <c r="M12" s="462" t="str">
        <f t="shared" si="1"/>
        <v/>
      </c>
      <c r="N12" s="22" t="str">
        <f t="shared" si="4"/>
        <v/>
      </c>
      <c r="O12" s="244">
        <f>IF(OR(N12="",N12=0),0,(Projeto!$AA$60*((1+Projeto!$AA$60)^N12))/(((1+Projeto!$AA$60)^N12)-1))</f>
        <v>0</v>
      </c>
      <c r="P12" s="23">
        <f>IF(AND(G12&gt;0,CustoContábil!$F$6&gt;0),G12*(CustoContábil!$F$19/CustoContábil!$F$6)*O12,0)</f>
        <v>0</v>
      </c>
      <c r="Q12" s="23">
        <f>IF(AND(J12&gt;0,CustoContábil!$D$6&gt;0),J12*(CustoContábil!$D$19/CustoContábil!$D$6)*O12,0)</f>
        <v>0</v>
      </c>
    </row>
    <row r="13" spans="2:18" ht="15" customHeight="1" x14ac:dyDescent="0.35">
      <c r="B13" s="24">
        <v>8</v>
      </c>
      <c r="C13" s="250" t="str">
        <f>IF(FIOrç!C13="","",FIOrç!C13)</f>
        <v/>
      </c>
      <c r="D13" s="257" t="str">
        <f>IF(FIOrç!D13="","",FIOrç!D13)</f>
        <v/>
      </c>
      <c r="E13" s="253" t="str">
        <f>IF(FIOrç!E13="","",FIOrç!E13)</f>
        <v/>
      </c>
      <c r="F13" s="254">
        <f>IF(FIOrç!F13="","",FIOrç!F13)</f>
        <v>0</v>
      </c>
      <c r="G13" s="19">
        <f t="shared" si="2"/>
        <v>0</v>
      </c>
      <c r="H13" s="18"/>
      <c r="I13" s="18"/>
      <c r="J13" s="19">
        <f t="shared" si="3"/>
        <v>0</v>
      </c>
      <c r="L13" s="21">
        <f t="shared" si="0"/>
        <v>8</v>
      </c>
      <c r="M13" s="462" t="str">
        <f t="shared" si="1"/>
        <v/>
      </c>
      <c r="N13" s="22" t="str">
        <f t="shared" si="4"/>
        <v/>
      </c>
      <c r="O13" s="244">
        <f>IF(OR(N13="",N13=0),0,(Projeto!$AA$60*((1+Projeto!$AA$60)^N13))/(((1+Projeto!$AA$60)^N13)-1))</f>
        <v>0</v>
      </c>
      <c r="P13" s="23">
        <f>IF(AND(G13&gt;0,CustoContábil!$F$6&gt;0),G13*(CustoContábil!$F$19/CustoContábil!$F$6)*O13,0)</f>
        <v>0</v>
      </c>
      <c r="Q13" s="23">
        <f>IF(AND(J13&gt;0,CustoContábil!$D$6&gt;0),J13*(CustoContábil!$D$19/CustoContábil!$D$6)*O13,0)</f>
        <v>0</v>
      </c>
    </row>
    <row r="14" spans="2:18" ht="15" customHeight="1" x14ac:dyDescent="0.35">
      <c r="B14" s="21">
        <v>9</v>
      </c>
      <c r="C14" s="250" t="str">
        <f>IF(FIOrç!C14="","",FIOrç!C14)</f>
        <v/>
      </c>
      <c r="D14" s="257" t="str">
        <f>IF(FIOrç!D14="","",FIOrç!D14)</f>
        <v/>
      </c>
      <c r="E14" s="253" t="str">
        <f>IF(FIOrç!E14="","",FIOrç!E14)</f>
        <v/>
      </c>
      <c r="F14" s="254">
        <f>IF(FIOrç!F14="","",FIOrç!F14)</f>
        <v>0</v>
      </c>
      <c r="G14" s="19">
        <f t="shared" si="2"/>
        <v>0</v>
      </c>
      <c r="H14" s="18"/>
      <c r="I14" s="18"/>
      <c r="J14" s="19">
        <f t="shared" si="3"/>
        <v>0</v>
      </c>
      <c r="L14" s="21">
        <f t="shared" si="0"/>
        <v>9</v>
      </c>
      <c r="M14" s="462" t="str">
        <f t="shared" si="1"/>
        <v/>
      </c>
      <c r="N14" s="22" t="str">
        <f t="shared" si="4"/>
        <v/>
      </c>
      <c r="O14" s="244">
        <f>IF(OR(N14="",N14=0),0,(Projeto!$AA$60*((1+Projeto!$AA$60)^N14))/(((1+Projeto!$AA$60)^N14)-1))</f>
        <v>0</v>
      </c>
      <c r="P14" s="23">
        <f>IF(AND(G14&gt;0,CustoContábil!$F$6&gt;0),G14*(CustoContábil!$F$19/CustoContábil!$F$6)*O14,0)</f>
        <v>0</v>
      </c>
      <c r="Q14" s="23">
        <f>IF(AND(J14&gt;0,CustoContábil!$D$6&gt;0),J14*(CustoContábil!$D$19/CustoContábil!$D$6)*O14,0)</f>
        <v>0</v>
      </c>
    </row>
    <row r="15" spans="2:18" ht="15" customHeight="1" x14ac:dyDescent="0.35">
      <c r="B15" s="24">
        <v>10</v>
      </c>
      <c r="C15" s="250" t="str">
        <f>IF(FIOrç!C15="","",FIOrç!C15)</f>
        <v/>
      </c>
      <c r="D15" s="257" t="str">
        <f>IF(FIOrç!D15="","",FIOrç!D15)</f>
        <v/>
      </c>
      <c r="E15" s="253" t="str">
        <f>IF(FIOrç!E15="","",FIOrç!E15)</f>
        <v/>
      </c>
      <c r="F15" s="254">
        <f>IF(FIOrç!F15="","",FIOrç!F15)</f>
        <v>0</v>
      </c>
      <c r="G15" s="19">
        <f t="shared" si="2"/>
        <v>0</v>
      </c>
      <c r="H15" s="18"/>
      <c r="I15" s="18"/>
      <c r="J15" s="19">
        <f t="shared" si="3"/>
        <v>0</v>
      </c>
      <c r="L15" s="21">
        <f t="shared" si="0"/>
        <v>10</v>
      </c>
      <c r="M15" s="462" t="str">
        <f t="shared" si="1"/>
        <v/>
      </c>
      <c r="N15" s="22" t="str">
        <f t="shared" si="4"/>
        <v/>
      </c>
      <c r="O15" s="244">
        <f>IF(OR(N15="",N15=0),0,(Projeto!$AA$60*((1+Projeto!$AA$60)^N15))/(((1+Projeto!$AA$60)^N15)-1))</f>
        <v>0</v>
      </c>
      <c r="P15" s="23">
        <f>IF(AND(G15&gt;0,CustoContábil!$F$6&gt;0),G15*(CustoContábil!$F$19/CustoContábil!$F$6)*O15,0)</f>
        <v>0</v>
      </c>
      <c r="Q15" s="23">
        <f>IF(AND(J15&gt;0,CustoContábil!$D$6&gt;0),J15*(CustoContábil!$D$19/CustoContábil!$D$6)*O15,0)</f>
        <v>0</v>
      </c>
    </row>
    <row r="16" spans="2:18" ht="15" customHeight="1" x14ac:dyDescent="0.35">
      <c r="B16" s="21">
        <v>11</v>
      </c>
      <c r="C16" s="250" t="str">
        <f>IF(FIOrç!C16="","",FIOrç!C16)</f>
        <v/>
      </c>
      <c r="D16" s="257" t="str">
        <f>IF(FIOrç!D16="","",FIOrç!D16)</f>
        <v/>
      </c>
      <c r="E16" s="253" t="str">
        <f>IF(FIOrç!E16="","",FIOrç!E16)</f>
        <v/>
      </c>
      <c r="F16" s="254">
        <f>IF(FIOrç!F16="","",FIOrç!F16)</f>
        <v>0</v>
      </c>
      <c r="G16" s="19">
        <f t="shared" si="2"/>
        <v>0</v>
      </c>
      <c r="H16" s="18"/>
      <c r="I16" s="18"/>
      <c r="J16" s="19">
        <f t="shared" si="3"/>
        <v>0</v>
      </c>
      <c r="L16" s="21">
        <f t="shared" si="0"/>
        <v>11</v>
      </c>
      <c r="M16" s="462" t="str">
        <f t="shared" si="1"/>
        <v/>
      </c>
      <c r="N16" s="22" t="str">
        <f t="shared" si="4"/>
        <v/>
      </c>
      <c r="O16" s="244">
        <f>IF(OR(N16="",N16=0),0,(Projeto!$AA$60*((1+Projeto!$AA$60)^N16))/(((1+Projeto!$AA$60)^N16)-1))</f>
        <v>0</v>
      </c>
      <c r="P16" s="23">
        <f>IF(AND(G16&gt;0,CustoContábil!$F$6&gt;0),G16*(CustoContábil!$F$19/CustoContábil!$F$6)*O16,0)</f>
        <v>0</v>
      </c>
      <c r="Q16" s="23">
        <f>IF(AND(J16&gt;0,CustoContábil!$D$6&gt;0),J16*(CustoContábil!$D$19/CustoContábil!$D$6)*O16,0)</f>
        <v>0</v>
      </c>
    </row>
    <row r="17" spans="2:17" ht="15" customHeight="1" x14ac:dyDescent="0.35">
      <c r="B17" s="24">
        <v>12</v>
      </c>
      <c r="C17" s="250" t="str">
        <f>IF(FIOrç!C17="","",FIOrç!C17)</f>
        <v/>
      </c>
      <c r="D17" s="257" t="str">
        <f>IF(FIOrç!D17="","",FIOrç!D17)</f>
        <v/>
      </c>
      <c r="E17" s="253" t="str">
        <f>IF(FIOrç!E17="","",FIOrç!E17)</f>
        <v/>
      </c>
      <c r="F17" s="254">
        <f>IF(FIOrç!F17="","",FIOrç!F17)</f>
        <v>0</v>
      </c>
      <c r="G17" s="19">
        <f t="shared" si="2"/>
        <v>0</v>
      </c>
      <c r="H17" s="18"/>
      <c r="I17" s="18"/>
      <c r="J17" s="19">
        <f t="shared" si="3"/>
        <v>0</v>
      </c>
      <c r="L17" s="21">
        <f t="shared" si="0"/>
        <v>12</v>
      </c>
      <c r="M17" s="462" t="str">
        <f t="shared" si="1"/>
        <v/>
      </c>
      <c r="N17" s="22" t="str">
        <f t="shared" si="4"/>
        <v/>
      </c>
      <c r="O17" s="244">
        <f>IF(OR(N17="",N17=0),0,(Projeto!$AA$60*((1+Projeto!$AA$60)^N17))/(((1+Projeto!$AA$60)^N17)-1))</f>
        <v>0</v>
      </c>
      <c r="P17" s="23">
        <f>IF(AND(G17&gt;0,CustoContábil!$F$6&gt;0),G17*(CustoContábil!$F$19/CustoContábil!$F$6)*O17,0)</f>
        <v>0</v>
      </c>
      <c r="Q17" s="23">
        <f>IF(AND(J17&gt;0,CustoContábil!$D$6&gt;0),J17*(CustoContábil!$D$19/CustoContábil!$D$6)*O17,0)</f>
        <v>0</v>
      </c>
    </row>
    <row r="18" spans="2:17" ht="15" customHeight="1" x14ac:dyDescent="0.35">
      <c r="B18" s="21">
        <v>13</v>
      </c>
      <c r="C18" s="250" t="str">
        <f>IF(FIOrç!C18="","",FIOrç!C18)</f>
        <v/>
      </c>
      <c r="D18" s="257" t="str">
        <f>IF(FIOrç!D18="","",FIOrç!D18)</f>
        <v/>
      </c>
      <c r="E18" s="253" t="str">
        <f>IF(FIOrç!E18="","",FIOrç!E18)</f>
        <v/>
      </c>
      <c r="F18" s="254">
        <f>IF(FIOrç!F18="","",FIOrç!F18)</f>
        <v>0</v>
      </c>
      <c r="G18" s="19">
        <f t="shared" si="2"/>
        <v>0</v>
      </c>
      <c r="H18" s="18"/>
      <c r="I18" s="18"/>
      <c r="J18" s="19">
        <f t="shared" si="3"/>
        <v>0</v>
      </c>
      <c r="L18" s="21">
        <f t="shared" si="0"/>
        <v>13</v>
      </c>
      <c r="M18" s="462" t="str">
        <f t="shared" si="1"/>
        <v/>
      </c>
      <c r="N18" s="22" t="str">
        <f t="shared" si="4"/>
        <v/>
      </c>
      <c r="O18" s="244">
        <f>IF(OR(N18="",N18=0),0,(Projeto!$AA$60*((1+Projeto!$AA$60)^N18))/(((1+Projeto!$AA$60)^N18)-1))</f>
        <v>0</v>
      </c>
      <c r="P18" s="23">
        <f>IF(AND(G18&gt;0,CustoContábil!$F$6&gt;0),G18*(CustoContábil!$F$19/CustoContábil!$F$6)*O18,0)</f>
        <v>0</v>
      </c>
      <c r="Q18" s="23">
        <f>IF(AND(J18&gt;0,CustoContábil!$D$6&gt;0),J18*(CustoContábil!$D$19/CustoContábil!$D$6)*O18,0)</f>
        <v>0</v>
      </c>
    </row>
    <row r="19" spans="2:17" ht="15" customHeight="1" x14ac:dyDescent="0.35">
      <c r="B19" s="24">
        <v>14</v>
      </c>
      <c r="C19" s="250" t="str">
        <f>IF(FIOrç!C19="","",FIOrç!C19)</f>
        <v/>
      </c>
      <c r="D19" s="257" t="str">
        <f>IF(FIOrç!D19="","",FIOrç!D19)</f>
        <v/>
      </c>
      <c r="E19" s="253" t="str">
        <f>IF(FIOrç!E19="","",FIOrç!E19)</f>
        <v/>
      </c>
      <c r="F19" s="254">
        <f>IF(FIOrç!F19="","",FIOrç!F19)</f>
        <v>0</v>
      </c>
      <c r="G19" s="19">
        <f t="shared" si="2"/>
        <v>0</v>
      </c>
      <c r="H19" s="18"/>
      <c r="I19" s="18"/>
      <c r="J19" s="19">
        <f t="shared" si="3"/>
        <v>0</v>
      </c>
      <c r="L19" s="21">
        <f t="shared" si="0"/>
        <v>14</v>
      </c>
      <c r="M19" s="462" t="str">
        <f t="shared" si="1"/>
        <v/>
      </c>
      <c r="N19" s="22" t="str">
        <f t="shared" si="4"/>
        <v/>
      </c>
      <c r="O19" s="244">
        <f>IF(OR(N19="",N19=0),0,(Projeto!$AA$60*((1+Projeto!$AA$60)^N19))/(((1+Projeto!$AA$60)^N19)-1))</f>
        <v>0</v>
      </c>
      <c r="P19" s="23">
        <f>IF(AND(G19&gt;0,CustoContábil!$F$6&gt;0),G19*(CustoContábil!$F$19/CustoContábil!$F$6)*O19,0)</f>
        <v>0</v>
      </c>
      <c r="Q19" s="23">
        <f>IF(AND(J19&gt;0,CustoContábil!$D$6&gt;0),J19*(CustoContábil!$D$19/CustoContábil!$D$6)*O19,0)</f>
        <v>0</v>
      </c>
    </row>
    <row r="20" spans="2:17" ht="15" customHeight="1" x14ac:dyDescent="0.35">
      <c r="B20" s="21">
        <v>15</v>
      </c>
      <c r="C20" s="250" t="str">
        <f>IF(FIOrç!C20="","",FIOrç!C20)</f>
        <v/>
      </c>
      <c r="D20" s="257" t="str">
        <f>IF(FIOrç!D20="","",FIOrç!D20)</f>
        <v/>
      </c>
      <c r="E20" s="253" t="str">
        <f>IF(FIOrç!E20="","",FIOrç!E20)</f>
        <v/>
      </c>
      <c r="F20" s="254">
        <f>IF(FIOrç!F20="","",FIOrç!F20)</f>
        <v>0</v>
      </c>
      <c r="G20" s="19">
        <f t="shared" si="2"/>
        <v>0</v>
      </c>
      <c r="H20" s="18"/>
      <c r="I20" s="18"/>
      <c r="J20" s="19">
        <f t="shared" si="3"/>
        <v>0</v>
      </c>
      <c r="L20" s="21">
        <f t="shared" si="0"/>
        <v>15</v>
      </c>
      <c r="M20" s="462" t="str">
        <f t="shared" si="1"/>
        <v/>
      </c>
      <c r="N20" s="22" t="str">
        <f t="shared" si="4"/>
        <v/>
      </c>
      <c r="O20" s="244">
        <f>IF(OR(N20="",N20=0),0,(Projeto!$AA$60*((1+Projeto!$AA$60)^N20))/(((1+Projeto!$AA$60)^N20)-1))</f>
        <v>0</v>
      </c>
      <c r="P20" s="23">
        <f>IF(AND(G20&gt;0,CustoContábil!$F$6&gt;0),G20*(CustoContábil!$F$19/CustoContábil!$F$6)*O20,0)</f>
        <v>0</v>
      </c>
      <c r="Q20" s="23">
        <f>IF(AND(J20&gt;0,CustoContábil!$D$6&gt;0),J20*(CustoContábil!$D$19/CustoContábil!$D$6)*O20,0)</f>
        <v>0</v>
      </c>
    </row>
    <row r="21" spans="2:17" ht="15" customHeight="1" x14ac:dyDescent="0.35">
      <c r="B21" s="24">
        <v>16</v>
      </c>
      <c r="C21" s="250" t="str">
        <f>IF(FIOrç!C21="","",FIOrç!C21)</f>
        <v/>
      </c>
      <c r="D21" s="257" t="str">
        <f>IF(FIOrç!D21="","",FIOrç!D21)</f>
        <v/>
      </c>
      <c r="E21" s="253" t="str">
        <f>IF(FIOrç!E21="","",FIOrç!E21)</f>
        <v/>
      </c>
      <c r="F21" s="254">
        <f>IF(FIOrç!F21="","",FIOrç!F21)</f>
        <v>0</v>
      </c>
      <c r="G21" s="19">
        <f t="shared" si="2"/>
        <v>0</v>
      </c>
      <c r="H21" s="18"/>
      <c r="I21" s="18"/>
      <c r="J21" s="19">
        <f t="shared" si="3"/>
        <v>0</v>
      </c>
      <c r="L21" s="21">
        <f t="shared" si="0"/>
        <v>16</v>
      </c>
      <c r="M21" s="462" t="str">
        <f t="shared" si="1"/>
        <v/>
      </c>
      <c r="N21" s="22" t="str">
        <f t="shared" si="4"/>
        <v/>
      </c>
      <c r="O21" s="244">
        <f>IF(OR(N21="",N21=0),0,(Projeto!$AA$60*((1+Projeto!$AA$60)^N21))/(((1+Projeto!$AA$60)^N21)-1))</f>
        <v>0</v>
      </c>
      <c r="P21" s="23">
        <f>IF(AND(G21&gt;0,CustoContábil!$F$6&gt;0),G21*(CustoContábil!$F$19/CustoContábil!$F$6)*O21,0)</f>
        <v>0</v>
      </c>
      <c r="Q21" s="23">
        <f>IF(AND(J21&gt;0,CustoContábil!$D$6&gt;0),J21*(CustoContábil!$D$19/CustoContábil!$D$6)*O21,0)</f>
        <v>0</v>
      </c>
    </row>
    <row r="22" spans="2:17" ht="15" customHeight="1" x14ac:dyDescent="0.35">
      <c r="B22" s="21">
        <v>17</v>
      </c>
      <c r="C22" s="250" t="str">
        <f>IF(FIOrç!C22="","",FIOrç!C22)</f>
        <v/>
      </c>
      <c r="D22" s="257" t="str">
        <f>IF(FIOrç!D22="","",FIOrç!D22)</f>
        <v/>
      </c>
      <c r="E22" s="253" t="str">
        <f>IF(FIOrç!E22="","",FIOrç!E22)</f>
        <v/>
      </c>
      <c r="F22" s="254">
        <f>IF(FIOrç!F22="","",FIOrç!F22)</f>
        <v>0</v>
      </c>
      <c r="G22" s="19">
        <f t="shared" si="2"/>
        <v>0</v>
      </c>
      <c r="H22" s="18"/>
      <c r="I22" s="18"/>
      <c r="J22" s="19">
        <f t="shared" si="3"/>
        <v>0</v>
      </c>
      <c r="L22" s="21">
        <f t="shared" si="0"/>
        <v>17</v>
      </c>
      <c r="M22" s="462" t="str">
        <f t="shared" si="1"/>
        <v/>
      </c>
      <c r="N22" s="22" t="str">
        <f t="shared" si="4"/>
        <v/>
      </c>
      <c r="O22" s="244">
        <f>IF(OR(N22="",N22=0),0,(Projeto!$AA$60*((1+Projeto!$AA$60)^N22))/(((1+Projeto!$AA$60)^N22)-1))</f>
        <v>0</v>
      </c>
      <c r="P22" s="23">
        <f>IF(AND(G22&gt;0,CustoContábil!$F$6&gt;0),G22*(CustoContábil!$F$19/CustoContábil!$F$6)*O22,0)</f>
        <v>0</v>
      </c>
      <c r="Q22" s="23">
        <f>IF(AND(J22&gt;0,CustoContábil!$D$6&gt;0),J22*(CustoContábil!$D$19/CustoContábil!$D$6)*O22,0)</f>
        <v>0</v>
      </c>
    </row>
    <row r="23" spans="2:17" ht="15" customHeight="1" x14ac:dyDescent="0.35">
      <c r="B23" s="24">
        <v>18</v>
      </c>
      <c r="C23" s="250" t="str">
        <f>IF(FIOrç!C23="","",FIOrç!C23)</f>
        <v/>
      </c>
      <c r="D23" s="257" t="str">
        <f>IF(FIOrç!D23="","",FIOrç!D23)</f>
        <v/>
      </c>
      <c r="E23" s="253" t="str">
        <f>IF(FIOrç!E23="","",FIOrç!E23)</f>
        <v/>
      </c>
      <c r="F23" s="254">
        <f>IF(FIOrç!F23="","",FIOrç!F23)</f>
        <v>0</v>
      </c>
      <c r="G23" s="19">
        <f t="shared" si="2"/>
        <v>0</v>
      </c>
      <c r="H23" s="18"/>
      <c r="I23" s="18"/>
      <c r="J23" s="19">
        <f t="shared" si="3"/>
        <v>0</v>
      </c>
      <c r="L23" s="21">
        <f t="shared" si="0"/>
        <v>18</v>
      </c>
      <c r="M23" s="462" t="str">
        <f t="shared" si="1"/>
        <v/>
      </c>
      <c r="N23" s="22" t="str">
        <f t="shared" si="4"/>
        <v/>
      </c>
      <c r="O23" s="244">
        <f>IF(OR(N23="",N23=0),0,(Projeto!$AA$60*((1+Projeto!$AA$60)^N23))/(((1+Projeto!$AA$60)^N23)-1))</f>
        <v>0</v>
      </c>
      <c r="P23" s="23">
        <f>IF(AND(G23&gt;0,CustoContábil!$F$6&gt;0),G23*(CustoContábil!$F$19/CustoContábil!$F$6)*O23,0)</f>
        <v>0</v>
      </c>
      <c r="Q23" s="23">
        <f>IF(AND(J23&gt;0,CustoContábil!$D$6&gt;0),J23*(CustoContábil!$D$19/CustoContábil!$D$6)*O23,0)</f>
        <v>0</v>
      </c>
    </row>
    <row r="24" spans="2:17" ht="15" customHeight="1" x14ac:dyDescent="0.35">
      <c r="B24" s="21">
        <v>19</v>
      </c>
      <c r="C24" s="250" t="str">
        <f>IF(FIOrç!C24="","",FIOrç!C24)</f>
        <v/>
      </c>
      <c r="D24" s="257" t="str">
        <f>IF(FIOrç!D24="","",FIOrç!D24)</f>
        <v/>
      </c>
      <c r="E24" s="253" t="str">
        <f>IF(FIOrç!E24="","",FIOrç!E24)</f>
        <v/>
      </c>
      <c r="F24" s="254">
        <f>IF(FIOrç!F24="","",FIOrç!F24)</f>
        <v>0</v>
      </c>
      <c r="G24" s="19">
        <f t="shared" si="2"/>
        <v>0</v>
      </c>
      <c r="H24" s="18"/>
      <c r="I24" s="18"/>
      <c r="J24" s="19">
        <f t="shared" si="3"/>
        <v>0</v>
      </c>
      <c r="L24" s="21">
        <f t="shared" si="0"/>
        <v>19</v>
      </c>
      <c r="M24" s="462" t="str">
        <f t="shared" si="1"/>
        <v/>
      </c>
      <c r="N24" s="22" t="str">
        <f t="shared" si="4"/>
        <v/>
      </c>
      <c r="O24" s="244">
        <f>IF(OR(N24="",N24=0),0,(Projeto!$AA$60*((1+Projeto!$AA$60)^N24))/(((1+Projeto!$AA$60)^N24)-1))</f>
        <v>0</v>
      </c>
      <c r="P24" s="23">
        <f>IF(AND(G24&gt;0,CustoContábil!$F$6&gt;0),G24*(CustoContábil!$F$19/CustoContábil!$F$6)*O24,0)</f>
        <v>0</v>
      </c>
      <c r="Q24" s="23">
        <f>IF(AND(J24&gt;0,CustoContábil!$D$6&gt;0),J24*(CustoContábil!$D$19/CustoContábil!$D$6)*O24,0)</f>
        <v>0</v>
      </c>
    </row>
    <row r="25" spans="2:17" ht="15" customHeight="1" x14ac:dyDescent="0.35">
      <c r="B25" s="24">
        <v>20</v>
      </c>
      <c r="C25" s="250" t="str">
        <f>IF(FIOrç!C25="","",FIOrç!C25)</f>
        <v/>
      </c>
      <c r="D25" s="257" t="str">
        <f>IF(FIOrç!D25="","",FIOrç!D25)</f>
        <v/>
      </c>
      <c r="E25" s="253" t="str">
        <f>IF(FIOrç!E25="","",FIOrç!E25)</f>
        <v/>
      </c>
      <c r="F25" s="254">
        <f>IF(FIOrç!F25="","",FIOrç!F25)</f>
        <v>0</v>
      </c>
      <c r="G25" s="19">
        <f t="shared" ref="G25:G54" si="5">J25-H25-I25</f>
        <v>0</v>
      </c>
      <c r="H25" s="18"/>
      <c r="I25" s="18"/>
      <c r="J25" s="19">
        <f t="shared" ref="J25:J54" si="6">IF(ISERR(E25*F25),0,E25*F25)</f>
        <v>0</v>
      </c>
      <c r="L25" s="21">
        <f t="shared" ref="L25:L54" si="7">B25</f>
        <v>20</v>
      </c>
      <c r="M25" s="462" t="str">
        <f t="shared" ref="M25:M54" si="8">IF(OR(C25=0,C25=""),"",C25)</f>
        <v/>
      </c>
      <c r="N25" s="22" t="str">
        <f t="shared" ref="N25:N54" si="9">IF(J25=0,"",D25)</f>
        <v/>
      </c>
      <c r="O25" s="244">
        <f>IF(OR(N25="",N25=0),0,(Projeto!$AA$60*((1+Projeto!$AA$60)^N25))/(((1+Projeto!$AA$60)^N25)-1))</f>
        <v>0</v>
      </c>
      <c r="P25" s="23">
        <f>IF(AND(G25&gt;0,CustoContábil!$F$6&gt;0),G25*(CustoContábil!$F$19/CustoContábil!$F$6)*O25,0)</f>
        <v>0</v>
      </c>
      <c r="Q25" s="23">
        <f>IF(AND(J25&gt;0,CustoContábil!$D$6&gt;0),J25*(CustoContábil!$D$19/CustoContábil!$D$6)*O25,0)</f>
        <v>0</v>
      </c>
    </row>
    <row r="26" spans="2:17" ht="15" customHeight="1" x14ac:dyDescent="0.35">
      <c r="B26" s="21">
        <v>21</v>
      </c>
      <c r="C26" s="250" t="str">
        <f>IF(FIOrç!C26="","",FIOrç!C26)</f>
        <v/>
      </c>
      <c r="D26" s="257" t="str">
        <f>IF(FIOrç!D26="","",FIOrç!D26)</f>
        <v/>
      </c>
      <c r="E26" s="253" t="str">
        <f>IF(FIOrç!E26="","",FIOrç!E26)</f>
        <v/>
      </c>
      <c r="F26" s="254">
        <f>IF(FIOrç!F26="","",FIOrç!F26)</f>
        <v>0</v>
      </c>
      <c r="G26" s="19">
        <f t="shared" si="5"/>
        <v>0</v>
      </c>
      <c r="H26" s="18"/>
      <c r="I26" s="18"/>
      <c r="J26" s="19">
        <f t="shared" si="6"/>
        <v>0</v>
      </c>
      <c r="L26" s="21">
        <f t="shared" si="7"/>
        <v>21</v>
      </c>
      <c r="M26" s="462" t="str">
        <f t="shared" si="8"/>
        <v/>
      </c>
      <c r="N26" s="22" t="str">
        <f t="shared" si="9"/>
        <v/>
      </c>
      <c r="O26" s="244">
        <f>IF(OR(N26="",N26=0),0,(Projeto!$AA$60*((1+Projeto!$AA$60)^N26))/(((1+Projeto!$AA$60)^N26)-1))</f>
        <v>0</v>
      </c>
      <c r="P26" s="23">
        <f>IF(AND(G26&gt;0,CustoContábil!$F$6&gt;0),G26*(CustoContábil!$F$19/CustoContábil!$F$6)*O26,0)</f>
        <v>0</v>
      </c>
      <c r="Q26" s="23">
        <f>IF(AND(J26&gt;0,CustoContábil!$D$6&gt;0),J26*(CustoContábil!$D$19/CustoContábil!$D$6)*O26,0)</f>
        <v>0</v>
      </c>
    </row>
    <row r="27" spans="2:17" ht="15" customHeight="1" x14ac:dyDescent="0.35">
      <c r="B27" s="24">
        <v>22</v>
      </c>
      <c r="C27" s="250" t="str">
        <f>IF(FIOrç!C27="","",FIOrç!C27)</f>
        <v/>
      </c>
      <c r="D27" s="257" t="str">
        <f>IF(FIOrç!D27="","",FIOrç!D27)</f>
        <v/>
      </c>
      <c r="E27" s="253" t="str">
        <f>IF(FIOrç!E27="","",FIOrç!E27)</f>
        <v/>
      </c>
      <c r="F27" s="254">
        <f>IF(FIOrç!F27="","",FIOrç!F27)</f>
        <v>0</v>
      </c>
      <c r="G27" s="19">
        <f t="shared" si="5"/>
        <v>0</v>
      </c>
      <c r="H27" s="18"/>
      <c r="I27" s="18"/>
      <c r="J27" s="19">
        <f t="shared" si="6"/>
        <v>0</v>
      </c>
      <c r="L27" s="21">
        <f t="shared" si="7"/>
        <v>22</v>
      </c>
      <c r="M27" s="462" t="str">
        <f t="shared" si="8"/>
        <v/>
      </c>
      <c r="N27" s="22" t="str">
        <f t="shared" si="9"/>
        <v/>
      </c>
      <c r="O27" s="244">
        <f>IF(OR(N27="",N27=0),0,(Projeto!$AA$60*((1+Projeto!$AA$60)^N27))/(((1+Projeto!$AA$60)^N27)-1))</f>
        <v>0</v>
      </c>
      <c r="P27" s="23">
        <f>IF(AND(G27&gt;0,CustoContábil!$F$6&gt;0),G27*(CustoContábil!$F$19/CustoContábil!$F$6)*O27,0)</f>
        <v>0</v>
      </c>
      <c r="Q27" s="23">
        <f>IF(AND(J27&gt;0,CustoContábil!$D$6&gt;0),J27*(CustoContábil!$D$19/CustoContábil!$D$6)*O27,0)</f>
        <v>0</v>
      </c>
    </row>
    <row r="28" spans="2:17" ht="15" customHeight="1" x14ac:dyDescent="0.35">
      <c r="B28" s="21">
        <v>23</v>
      </c>
      <c r="C28" s="250" t="str">
        <f>IF(FIOrç!C28="","",FIOrç!C28)</f>
        <v/>
      </c>
      <c r="D28" s="257" t="str">
        <f>IF(FIOrç!D28="","",FIOrç!D28)</f>
        <v/>
      </c>
      <c r="E28" s="253" t="str">
        <f>IF(FIOrç!E28="","",FIOrç!E28)</f>
        <v/>
      </c>
      <c r="F28" s="254">
        <f>IF(FIOrç!F28="","",FIOrç!F28)</f>
        <v>0</v>
      </c>
      <c r="G28" s="19">
        <f t="shared" si="5"/>
        <v>0</v>
      </c>
      <c r="H28" s="18"/>
      <c r="I28" s="18"/>
      <c r="J28" s="19">
        <f t="shared" si="6"/>
        <v>0</v>
      </c>
      <c r="L28" s="21">
        <f t="shared" si="7"/>
        <v>23</v>
      </c>
      <c r="M28" s="462" t="str">
        <f t="shared" si="8"/>
        <v/>
      </c>
      <c r="N28" s="22" t="str">
        <f t="shared" si="9"/>
        <v/>
      </c>
      <c r="O28" s="244">
        <f>IF(OR(N28="",N28=0),0,(Projeto!$AA$60*((1+Projeto!$AA$60)^N28))/(((1+Projeto!$AA$60)^N28)-1))</f>
        <v>0</v>
      </c>
      <c r="P28" s="23">
        <f>IF(AND(G28&gt;0,CustoContábil!$F$6&gt;0),G28*(CustoContábil!$F$19/CustoContábil!$F$6)*O28,0)</f>
        <v>0</v>
      </c>
      <c r="Q28" s="23">
        <f>IF(AND(J28&gt;0,CustoContábil!$D$6&gt;0),J28*(CustoContábil!$D$19/CustoContábil!$D$6)*O28,0)</f>
        <v>0</v>
      </c>
    </row>
    <row r="29" spans="2:17" ht="15" customHeight="1" x14ac:dyDescent="0.35">
      <c r="B29" s="24">
        <v>24</v>
      </c>
      <c r="C29" s="250" t="str">
        <f>IF(FIOrç!C29="","",FIOrç!C29)</f>
        <v/>
      </c>
      <c r="D29" s="257" t="str">
        <f>IF(FIOrç!D29="","",FIOrç!D29)</f>
        <v/>
      </c>
      <c r="E29" s="253" t="str">
        <f>IF(FIOrç!E29="","",FIOrç!E29)</f>
        <v/>
      </c>
      <c r="F29" s="254">
        <f>IF(FIOrç!F29="","",FIOrç!F29)</f>
        <v>0</v>
      </c>
      <c r="G29" s="19">
        <f t="shared" si="5"/>
        <v>0</v>
      </c>
      <c r="H29" s="18"/>
      <c r="I29" s="18"/>
      <c r="J29" s="19">
        <f t="shared" si="6"/>
        <v>0</v>
      </c>
      <c r="L29" s="21">
        <f t="shared" si="7"/>
        <v>24</v>
      </c>
      <c r="M29" s="462" t="str">
        <f t="shared" si="8"/>
        <v/>
      </c>
      <c r="N29" s="22" t="str">
        <f t="shared" si="9"/>
        <v/>
      </c>
      <c r="O29" s="244">
        <f>IF(OR(N29="",N29=0),0,(Projeto!$AA$60*((1+Projeto!$AA$60)^N29))/(((1+Projeto!$AA$60)^N29)-1))</f>
        <v>0</v>
      </c>
      <c r="P29" s="23">
        <f>IF(AND(G29&gt;0,CustoContábil!$F$6&gt;0),G29*(CustoContábil!$F$19/CustoContábil!$F$6)*O29,0)</f>
        <v>0</v>
      </c>
      <c r="Q29" s="23">
        <f>IF(AND(J29&gt;0,CustoContábil!$D$6&gt;0),J29*(CustoContábil!$D$19/CustoContábil!$D$6)*O29,0)</f>
        <v>0</v>
      </c>
    </row>
    <row r="30" spans="2:17" ht="15" customHeight="1" x14ac:dyDescent="0.35">
      <c r="B30" s="21">
        <v>25</v>
      </c>
      <c r="C30" s="250" t="str">
        <f>IF(FIOrç!C30="","",FIOrç!C30)</f>
        <v/>
      </c>
      <c r="D30" s="257" t="str">
        <f>IF(FIOrç!D30="","",FIOrç!D30)</f>
        <v/>
      </c>
      <c r="E30" s="253" t="str">
        <f>IF(FIOrç!E30="","",FIOrç!E30)</f>
        <v/>
      </c>
      <c r="F30" s="254">
        <f>IF(FIOrç!F30="","",FIOrç!F30)</f>
        <v>0</v>
      </c>
      <c r="G30" s="19">
        <f t="shared" si="5"/>
        <v>0</v>
      </c>
      <c r="H30" s="18"/>
      <c r="I30" s="18"/>
      <c r="J30" s="19">
        <f t="shared" si="6"/>
        <v>0</v>
      </c>
      <c r="L30" s="21">
        <f t="shared" si="7"/>
        <v>25</v>
      </c>
      <c r="M30" s="462" t="str">
        <f t="shared" si="8"/>
        <v/>
      </c>
      <c r="N30" s="22" t="str">
        <f t="shared" si="9"/>
        <v/>
      </c>
      <c r="O30" s="244">
        <f>IF(OR(N30="",N30=0),0,(Projeto!$AA$60*((1+Projeto!$AA$60)^N30))/(((1+Projeto!$AA$60)^N30)-1))</f>
        <v>0</v>
      </c>
      <c r="P30" s="23">
        <f>IF(AND(G30&gt;0,CustoContábil!$F$6&gt;0),G30*(CustoContábil!$F$19/CustoContábil!$F$6)*O30,0)</f>
        <v>0</v>
      </c>
      <c r="Q30" s="23">
        <f>IF(AND(J30&gt;0,CustoContábil!$D$6&gt;0),J30*(CustoContábil!$D$19/CustoContábil!$D$6)*O30,0)</f>
        <v>0</v>
      </c>
    </row>
    <row r="31" spans="2:17" ht="15" customHeight="1" x14ac:dyDescent="0.35">
      <c r="B31" s="24">
        <v>26</v>
      </c>
      <c r="C31" s="250" t="str">
        <f>IF(FIOrç!C31="","",FIOrç!C31)</f>
        <v/>
      </c>
      <c r="D31" s="257" t="str">
        <f>IF(FIOrç!D31="","",FIOrç!D31)</f>
        <v/>
      </c>
      <c r="E31" s="253" t="str">
        <f>IF(FIOrç!E31="","",FIOrç!E31)</f>
        <v/>
      </c>
      <c r="F31" s="254">
        <f>IF(FIOrç!F31="","",FIOrç!F31)</f>
        <v>0</v>
      </c>
      <c r="G31" s="19">
        <f t="shared" si="5"/>
        <v>0</v>
      </c>
      <c r="H31" s="18"/>
      <c r="I31" s="18"/>
      <c r="J31" s="19">
        <f t="shared" si="6"/>
        <v>0</v>
      </c>
      <c r="L31" s="21">
        <f t="shared" si="7"/>
        <v>26</v>
      </c>
      <c r="M31" s="462" t="str">
        <f t="shared" si="8"/>
        <v/>
      </c>
      <c r="N31" s="22" t="str">
        <f t="shared" si="9"/>
        <v/>
      </c>
      <c r="O31" s="244">
        <f>IF(OR(N31="",N31=0),0,(Projeto!$AA$60*((1+Projeto!$AA$60)^N31))/(((1+Projeto!$AA$60)^N31)-1))</f>
        <v>0</v>
      </c>
      <c r="P31" s="23">
        <f>IF(AND(G31&gt;0,CustoContábil!$F$6&gt;0),G31*(CustoContábil!$F$19/CustoContábil!$F$6)*O31,0)</f>
        <v>0</v>
      </c>
      <c r="Q31" s="23">
        <f>IF(AND(J31&gt;0,CustoContábil!$D$6&gt;0),J31*(CustoContábil!$D$19/CustoContábil!$D$6)*O31,0)</f>
        <v>0</v>
      </c>
    </row>
    <row r="32" spans="2:17" ht="15" customHeight="1" x14ac:dyDescent="0.35">
      <c r="B32" s="21">
        <v>27</v>
      </c>
      <c r="C32" s="250" t="str">
        <f>IF(FIOrç!C32="","",FIOrç!C32)</f>
        <v/>
      </c>
      <c r="D32" s="257" t="str">
        <f>IF(FIOrç!D32="","",FIOrç!D32)</f>
        <v/>
      </c>
      <c r="E32" s="253" t="str">
        <f>IF(FIOrç!E32="","",FIOrç!E32)</f>
        <v/>
      </c>
      <c r="F32" s="254">
        <f>IF(FIOrç!F32="","",FIOrç!F32)</f>
        <v>0</v>
      </c>
      <c r="G32" s="19">
        <f t="shared" si="5"/>
        <v>0</v>
      </c>
      <c r="H32" s="18"/>
      <c r="I32" s="18"/>
      <c r="J32" s="19">
        <f t="shared" si="6"/>
        <v>0</v>
      </c>
      <c r="L32" s="21">
        <f t="shared" si="7"/>
        <v>27</v>
      </c>
      <c r="M32" s="462" t="str">
        <f t="shared" si="8"/>
        <v/>
      </c>
      <c r="N32" s="22" t="str">
        <f t="shared" si="9"/>
        <v/>
      </c>
      <c r="O32" s="244">
        <f>IF(OR(N32="",N32=0),0,(Projeto!$AA$60*((1+Projeto!$AA$60)^N32))/(((1+Projeto!$AA$60)^N32)-1))</f>
        <v>0</v>
      </c>
      <c r="P32" s="23">
        <f>IF(AND(G32&gt;0,CustoContábil!$F$6&gt;0),G32*(CustoContábil!$F$19/CustoContábil!$F$6)*O32,0)</f>
        <v>0</v>
      </c>
      <c r="Q32" s="23">
        <f>IF(AND(J32&gt;0,CustoContábil!$D$6&gt;0),J32*(CustoContábil!$D$19/CustoContábil!$D$6)*O32,0)</f>
        <v>0</v>
      </c>
    </row>
    <row r="33" spans="2:17" ht="15" customHeight="1" x14ac:dyDescent="0.35">
      <c r="B33" s="24">
        <v>28</v>
      </c>
      <c r="C33" s="250" t="str">
        <f>IF(FIOrç!C33="","",FIOrç!C33)</f>
        <v/>
      </c>
      <c r="D33" s="257" t="str">
        <f>IF(FIOrç!D33="","",FIOrç!D33)</f>
        <v/>
      </c>
      <c r="E33" s="253" t="str">
        <f>IF(FIOrç!E33="","",FIOrç!E33)</f>
        <v/>
      </c>
      <c r="F33" s="254">
        <f>IF(FIOrç!F33="","",FIOrç!F33)</f>
        <v>0</v>
      </c>
      <c r="G33" s="19">
        <f t="shared" si="5"/>
        <v>0</v>
      </c>
      <c r="H33" s="18"/>
      <c r="I33" s="18"/>
      <c r="J33" s="19">
        <f t="shared" si="6"/>
        <v>0</v>
      </c>
      <c r="L33" s="21">
        <f t="shared" si="7"/>
        <v>28</v>
      </c>
      <c r="M33" s="462" t="str">
        <f t="shared" si="8"/>
        <v/>
      </c>
      <c r="N33" s="22" t="str">
        <f t="shared" si="9"/>
        <v/>
      </c>
      <c r="O33" s="244">
        <f>IF(OR(N33="",N33=0),0,(Projeto!$AA$60*((1+Projeto!$AA$60)^N33))/(((1+Projeto!$AA$60)^N33)-1))</f>
        <v>0</v>
      </c>
      <c r="P33" s="23">
        <f>IF(AND(G33&gt;0,CustoContábil!$F$6&gt;0),G33*(CustoContábil!$F$19/CustoContábil!$F$6)*O33,0)</f>
        <v>0</v>
      </c>
      <c r="Q33" s="23">
        <f>IF(AND(J33&gt;0,CustoContábil!$D$6&gt;0),J33*(CustoContábil!$D$19/CustoContábil!$D$6)*O33,0)</f>
        <v>0</v>
      </c>
    </row>
    <row r="34" spans="2:17" ht="15" customHeight="1" x14ac:dyDescent="0.35">
      <c r="B34" s="21">
        <v>29</v>
      </c>
      <c r="C34" s="250" t="str">
        <f>IF(FIOrç!C34="","",FIOrç!C34)</f>
        <v/>
      </c>
      <c r="D34" s="257" t="str">
        <f>IF(FIOrç!D34="","",FIOrç!D34)</f>
        <v/>
      </c>
      <c r="E34" s="253" t="str">
        <f>IF(FIOrç!E34="","",FIOrç!E34)</f>
        <v/>
      </c>
      <c r="F34" s="254">
        <f>IF(FIOrç!F34="","",FIOrç!F34)</f>
        <v>0</v>
      </c>
      <c r="G34" s="19">
        <f t="shared" si="5"/>
        <v>0</v>
      </c>
      <c r="H34" s="18"/>
      <c r="I34" s="18"/>
      <c r="J34" s="19">
        <f t="shared" si="6"/>
        <v>0</v>
      </c>
      <c r="L34" s="21">
        <f t="shared" si="7"/>
        <v>29</v>
      </c>
      <c r="M34" s="462" t="str">
        <f t="shared" si="8"/>
        <v/>
      </c>
      <c r="N34" s="22" t="str">
        <f t="shared" si="9"/>
        <v/>
      </c>
      <c r="O34" s="244">
        <f>IF(OR(N34="",N34=0),0,(Projeto!$AA$60*((1+Projeto!$AA$60)^N34))/(((1+Projeto!$AA$60)^N34)-1))</f>
        <v>0</v>
      </c>
      <c r="P34" s="23">
        <f>IF(AND(G34&gt;0,CustoContábil!$F$6&gt;0),G34*(CustoContábil!$F$19/CustoContábil!$F$6)*O34,0)</f>
        <v>0</v>
      </c>
      <c r="Q34" s="23">
        <f>IF(AND(J34&gt;0,CustoContábil!$D$6&gt;0),J34*(CustoContábil!$D$19/CustoContábil!$D$6)*O34,0)</f>
        <v>0</v>
      </c>
    </row>
    <row r="35" spans="2:17" ht="15" customHeight="1" x14ac:dyDescent="0.35">
      <c r="B35" s="24">
        <v>30</v>
      </c>
      <c r="C35" s="250" t="str">
        <f>IF(FIOrç!C35="","",FIOrç!C35)</f>
        <v/>
      </c>
      <c r="D35" s="257" t="str">
        <f>IF(FIOrç!D35="","",FIOrç!D35)</f>
        <v/>
      </c>
      <c r="E35" s="253" t="str">
        <f>IF(FIOrç!E35="","",FIOrç!E35)</f>
        <v/>
      </c>
      <c r="F35" s="254">
        <f>IF(FIOrç!F35="","",FIOrç!F35)</f>
        <v>0</v>
      </c>
      <c r="G35" s="19">
        <f t="shared" si="5"/>
        <v>0</v>
      </c>
      <c r="H35" s="18"/>
      <c r="I35" s="18"/>
      <c r="J35" s="19">
        <f t="shared" si="6"/>
        <v>0</v>
      </c>
      <c r="L35" s="21">
        <f t="shared" si="7"/>
        <v>30</v>
      </c>
      <c r="M35" s="462" t="str">
        <f t="shared" si="8"/>
        <v/>
      </c>
      <c r="N35" s="22" t="str">
        <f t="shared" si="9"/>
        <v/>
      </c>
      <c r="O35" s="244">
        <f>IF(OR(N35="",N35=0),0,(Projeto!$AA$60*((1+Projeto!$AA$60)^N35))/(((1+Projeto!$AA$60)^N35)-1))</f>
        <v>0</v>
      </c>
      <c r="P35" s="23">
        <f>IF(AND(G35&gt;0,CustoContábil!$F$6&gt;0),G35*(CustoContábil!$F$19/CustoContábil!$F$6)*O35,0)</f>
        <v>0</v>
      </c>
      <c r="Q35" s="23">
        <f>IF(AND(J35&gt;0,CustoContábil!$D$6&gt;0),J35*(CustoContábil!$D$19/CustoContábil!$D$6)*O35,0)</f>
        <v>0</v>
      </c>
    </row>
    <row r="36" spans="2:17" ht="15" customHeight="1" x14ac:dyDescent="0.35">
      <c r="B36" s="21">
        <v>31</v>
      </c>
      <c r="C36" s="250" t="str">
        <f>IF(FIOrç!C36="","",FIOrç!C36)</f>
        <v/>
      </c>
      <c r="D36" s="257" t="str">
        <f>IF(FIOrç!D36="","",FIOrç!D36)</f>
        <v/>
      </c>
      <c r="E36" s="253" t="str">
        <f>IF(FIOrç!E36="","",FIOrç!E36)</f>
        <v/>
      </c>
      <c r="F36" s="254">
        <f>IF(FIOrç!F36="","",FIOrç!F36)</f>
        <v>0</v>
      </c>
      <c r="G36" s="19">
        <f t="shared" si="5"/>
        <v>0</v>
      </c>
      <c r="H36" s="18"/>
      <c r="I36" s="18"/>
      <c r="J36" s="19">
        <f t="shared" si="6"/>
        <v>0</v>
      </c>
      <c r="L36" s="21">
        <f t="shared" si="7"/>
        <v>31</v>
      </c>
      <c r="M36" s="462" t="str">
        <f t="shared" si="8"/>
        <v/>
      </c>
      <c r="N36" s="22" t="str">
        <f t="shared" si="9"/>
        <v/>
      </c>
      <c r="O36" s="244">
        <f>IF(OR(N36="",N36=0),0,(Projeto!$AA$60*((1+Projeto!$AA$60)^N36))/(((1+Projeto!$AA$60)^N36)-1))</f>
        <v>0</v>
      </c>
      <c r="P36" s="23">
        <f>IF(AND(G36&gt;0,CustoContábil!$F$6&gt;0),G36*(CustoContábil!$F$19/CustoContábil!$F$6)*O36,0)</f>
        <v>0</v>
      </c>
      <c r="Q36" s="23">
        <f>IF(AND(J36&gt;0,CustoContábil!$D$6&gt;0),J36*(CustoContábil!$D$19/CustoContábil!$D$6)*O36,0)</f>
        <v>0</v>
      </c>
    </row>
    <row r="37" spans="2:17" ht="15" customHeight="1" x14ac:dyDescent="0.35">
      <c r="B37" s="24">
        <v>32</v>
      </c>
      <c r="C37" s="250" t="str">
        <f>IF(FIOrç!C37="","",FIOrç!C37)</f>
        <v/>
      </c>
      <c r="D37" s="257" t="str">
        <f>IF(FIOrç!D37="","",FIOrç!D37)</f>
        <v/>
      </c>
      <c r="E37" s="253" t="str">
        <f>IF(FIOrç!E37="","",FIOrç!E37)</f>
        <v/>
      </c>
      <c r="F37" s="254">
        <f>IF(FIOrç!F37="","",FIOrç!F37)</f>
        <v>0</v>
      </c>
      <c r="G37" s="19">
        <f t="shared" si="5"/>
        <v>0</v>
      </c>
      <c r="H37" s="18"/>
      <c r="I37" s="18"/>
      <c r="J37" s="19">
        <f t="shared" si="6"/>
        <v>0</v>
      </c>
      <c r="L37" s="21">
        <f t="shared" si="7"/>
        <v>32</v>
      </c>
      <c r="M37" s="462" t="str">
        <f t="shared" si="8"/>
        <v/>
      </c>
      <c r="N37" s="22" t="str">
        <f t="shared" si="9"/>
        <v/>
      </c>
      <c r="O37" s="244">
        <f>IF(OR(N37="",N37=0),0,(Projeto!$AA$60*((1+Projeto!$AA$60)^N37))/(((1+Projeto!$AA$60)^N37)-1))</f>
        <v>0</v>
      </c>
      <c r="P37" s="23">
        <f>IF(AND(G37&gt;0,CustoContábil!$F$6&gt;0),G37*(CustoContábil!$F$19/CustoContábil!$F$6)*O37,0)</f>
        <v>0</v>
      </c>
      <c r="Q37" s="23">
        <f>IF(AND(J37&gt;0,CustoContábil!$D$6&gt;0),J37*(CustoContábil!$D$19/CustoContábil!$D$6)*O37,0)</f>
        <v>0</v>
      </c>
    </row>
    <row r="38" spans="2:17" ht="15" customHeight="1" x14ac:dyDescent="0.35">
      <c r="B38" s="21">
        <v>33</v>
      </c>
      <c r="C38" s="250" t="str">
        <f>IF(FIOrç!C38="","",FIOrç!C38)</f>
        <v/>
      </c>
      <c r="D38" s="257" t="str">
        <f>IF(FIOrç!D38="","",FIOrç!D38)</f>
        <v/>
      </c>
      <c r="E38" s="253" t="str">
        <f>IF(FIOrç!E38="","",FIOrç!E38)</f>
        <v/>
      </c>
      <c r="F38" s="254">
        <f>IF(FIOrç!F38="","",FIOrç!F38)</f>
        <v>0</v>
      </c>
      <c r="G38" s="19">
        <f t="shared" si="5"/>
        <v>0</v>
      </c>
      <c r="H38" s="18"/>
      <c r="I38" s="18"/>
      <c r="J38" s="19">
        <f t="shared" si="6"/>
        <v>0</v>
      </c>
      <c r="L38" s="21">
        <f t="shared" si="7"/>
        <v>33</v>
      </c>
      <c r="M38" s="462" t="str">
        <f t="shared" si="8"/>
        <v/>
      </c>
      <c r="N38" s="22" t="str">
        <f t="shared" si="9"/>
        <v/>
      </c>
      <c r="O38" s="244">
        <f>IF(OR(N38="",N38=0),0,(Projeto!$AA$60*((1+Projeto!$AA$60)^N38))/(((1+Projeto!$AA$60)^N38)-1))</f>
        <v>0</v>
      </c>
      <c r="P38" s="23">
        <f>IF(AND(G38&gt;0,CustoContábil!$F$6&gt;0),G38*(CustoContábil!$F$19/CustoContábil!$F$6)*O38,0)</f>
        <v>0</v>
      </c>
      <c r="Q38" s="23">
        <f>IF(AND(J38&gt;0,CustoContábil!$D$6&gt;0),J38*(CustoContábil!$D$19/CustoContábil!$D$6)*O38,0)</f>
        <v>0</v>
      </c>
    </row>
    <row r="39" spans="2:17" ht="15" customHeight="1" x14ac:dyDescent="0.35">
      <c r="B39" s="24">
        <v>34</v>
      </c>
      <c r="C39" s="250" t="str">
        <f>IF(FIOrç!C39="","",FIOrç!C39)</f>
        <v/>
      </c>
      <c r="D39" s="257" t="str">
        <f>IF(FIOrç!D39="","",FIOrç!D39)</f>
        <v/>
      </c>
      <c r="E39" s="253" t="str">
        <f>IF(FIOrç!E39="","",FIOrç!E39)</f>
        <v/>
      </c>
      <c r="F39" s="254">
        <f>IF(FIOrç!F39="","",FIOrç!F39)</f>
        <v>0</v>
      </c>
      <c r="G39" s="19">
        <f t="shared" si="5"/>
        <v>0</v>
      </c>
      <c r="H39" s="18"/>
      <c r="I39" s="18"/>
      <c r="J39" s="19">
        <f t="shared" si="6"/>
        <v>0</v>
      </c>
      <c r="L39" s="21">
        <f t="shared" si="7"/>
        <v>34</v>
      </c>
      <c r="M39" s="462" t="str">
        <f t="shared" si="8"/>
        <v/>
      </c>
      <c r="N39" s="22" t="str">
        <f t="shared" si="9"/>
        <v/>
      </c>
      <c r="O39" s="244">
        <f>IF(OR(N39="",N39=0),0,(Projeto!$AA$60*((1+Projeto!$AA$60)^N39))/(((1+Projeto!$AA$60)^N39)-1))</f>
        <v>0</v>
      </c>
      <c r="P39" s="23">
        <f>IF(AND(G39&gt;0,CustoContábil!$F$6&gt;0),G39*(CustoContábil!$F$19/CustoContábil!$F$6)*O39,0)</f>
        <v>0</v>
      </c>
      <c r="Q39" s="23">
        <f>IF(AND(J39&gt;0,CustoContábil!$D$6&gt;0),J39*(CustoContábil!$D$19/CustoContábil!$D$6)*O39,0)</f>
        <v>0</v>
      </c>
    </row>
    <row r="40" spans="2:17" ht="15" customHeight="1" x14ac:dyDescent="0.35">
      <c r="B40" s="21">
        <v>35</v>
      </c>
      <c r="C40" s="250" t="str">
        <f>IF(FIOrç!C40="","",FIOrç!C40)</f>
        <v/>
      </c>
      <c r="D40" s="257" t="str">
        <f>IF(FIOrç!D40="","",FIOrç!D40)</f>
        <v/>
      </c>
      <c r="E40" s="253" t="str">
        <f>IF(FIOrç!E40="","",FIOrç!E40)</f>
        <v/>
      </c>
      <c r="F40" s="254">
        <f>IF(FIOrç!F40="","",FIOrç!F40)</f>
        <v>0</v>
      </c>
      <c r="G40" s="19">
        <f t="shared" si="5"/>
        <v>0</v>
      </c>
      <c r="H40" s="18"/>
      <c r="I40" s="18"/>
      <c r="J40" s="19">
        <f t="shared" si="6"/>
        <v>0</v>
      </c>
      <c r="L40" s="21">
        <f t="shared" si="7"/>
        <v>35</v>
      </c>
      <c r="M40" s="462" t="str">
        <f t="shared" si="8"/>
        <v/>
      </c>
      <c r="N40" s="22" t="str">
        <f t="shared" si="9"/>
        <v/>
      </c>
      <c r="O40" s="244">
        <f>IF(OR(N40="",N40=0),0,(Projeto!$AA$60*((1+Projeto!$AA$60)^N40))/(((1+Projeto!$AA$60)^N40)-1))</f>
        <v>0</v>
      </c>
      <c r="P40" s="23">
        <f>IF(AND(G40&gt;0,CustoContábil!$F$6&gt;0),G40*(CustoContábil!$F$19/CustoContábil!$F$6)*O40,0)</f>
        <v>0</v>
      </c>
      <c r="Q40" s="23">
        <f>IF(AND(J40&gt;0,CustoContábil!$D$6&gt;0),J40*(CustoContábil!$D$19/CustoContábil!$D$6)*O40,0)</f>
        <v>0</v>
      </c>
    </row>
    <row r="41" spans="2:17" ht="15" customHeight="1" x14ac:dyDescent="0.35">
      <c r="B41" s="24">
        <v>36</v>
      </c>
      <c r="C41" s="250" t="str">
        <f>IF(FIOrç!C41="","",FIOrç!C41)</f>
        <v/>
      </c>
      <c r="D41" s="257" t="str">
        <f>IF(FIOrç!D41="","",FIOrç!D41)</f>
        <v/>
      </c>
      <c r="E41" s="253" t="str">
        <f>IF(FIOrç!E41="","",FIOrç!E41)</f>
        <v/>
      </c>
      <c r="F41" s="254">
        <f>IF(FIOrç!F41="","",FIOrç!F41)</f>
        <v>0</v>
      </c>
      <c r="G41" s="19">
        <f t="shared" si="5"/>
        <v>0</v>
      </c>
      <c r="H41" s="18"/>
      <c r="I41" s="18"/>
      <c r="J41" s="19">
        <f t="shared" si="6"/>
        <v>0</v>
      </c>
      <c r="L41" s="21">
        <f t="shared" si="7"/>
        <v>36</v>
      </c>
      <c r="M41" s="462" t="str">
        <f t="shared" si="8"/>
        <v/>
      </c>
      <c r="N41" s="22" t="str">
        <f t="shared" si="9"/>
        <v/>
      </c>
      <c r="O41" s="244">
        <f>IF(OR(N41="",N41=0),0,(Projeto!$AA$60*((1+Projeto!$AA$60)^N41))/(((1+Projeto!$AA$60)^N41)-1))</f>
        <v>0</v>
      </c>
      <c r="P41" s="23">
        <f>IF(AND(G41&gt;0,CustoContábil!$F$6&gt;0),G41*(CustoContábil!$F$19/CustoContábil!$F$6)*O41,0)</f>
        <v>0</v>
      </c>
      <c r="Q41" s="23">
        <f>IF(AND(J41&gt;0,CustoContábil!$D$6&gt;0),J41*(CustoContábil!$D$19/CustoContábil!$D$6)*O41,0)</f>
        <v>0</v>
      </c>
    </row>
    <row r="42" spans="2:17" ht="15" customHeight="1" x14ac:dyDescent="0.35">
      <c r="B42" s="21">
        <v>37</v>
      </c>
      <c r="C42" s="250" t="str">
        <f>IF(FIOrç!C42="","",FIOrç!C42)</f>
        <v/>
      </c>
      <c r="D42" s="257" t="str">
        <f>IF(FIOrç!D42="","",FIOrç!D42)</f>
        <v/>
      </c>
      <c r="E42" s="253" t="str">
        <f>IF(FIOrç!E42="","",FIOrç!E42)</f>
        <v/>
      </c>
      <c r="F42" s="254">
        <f>IF(FIOrç!F42="","",FIOrç!F42)</f>
        <v>0</v>
      </c>
      <c r="G42" s="19">
        <f t="shared" si="5"/>
        <v>0</v>
      </c>
      <c r="H42" s="18"/>
      <c r="I42" s="18"/>
      <c r="J42" s="19">
        <f t="shared" si="6"/>
        <v>0</v>
      </c>
      <c r="L42" s="21">
        <f t="shared" si="7"/>
        <v>37</v>
      </c>
      <c r="M42" s="462" t="str">
        <f t="shared" si="8"/>
        <v/>
      </c>
      <c r="N42" s="22" t="str">
        <f t="shared" si="9"/>
        <v/>
      </c>
      <c r="O42" s="244">
        <f>IF(OR(N42="",N42=0),0,(Projeto!$AA$60*((1+Projeto!$AA$60)^N42))/(((1+Projeto!$AA$60)^N42)-1))</f>
        <v>0</v>
      </c>
      <c r="P42" s="23">
        <f>IF(AND(G42&gt;0,CustoContábil!$F$6&gt;0),G42*(CustoContábil!$F$19/CustoContábil!$F$6)*O42,0)</f>
        <v>0</v>
      </c>
      <c r="Q42" s="23">
        <f>IF(AND(J42&gt;0,CustoContábil!$D$6&gt;0),J42*(CustoContábil!$D$19/CustoContábil!$D$6)*O42,0)</f>
        <v>0</v>
      </c>
    </row>
    <row r="43" spans="2:17" ht="15" customHeight="1" x14ac:dyDescent="0.35">
      <c r="B43" s="24">
        <v>38</v>
      </c>
      <c r="C43" s="250" t="str">
        <f>IF(FIOrç!C43="","",FIOrç!C43)</f>
        <v/>
      </c>
      <c r="D43" s="257" t="str">
        <f>IF(FIOrç!D43="","",FIOrç!D43)</f>
        <v/>
      </c>
      <c r="E43" s="253" t="str">
        <f>IF(FIOrç!E43="","",FIOrç!E43)</f>
        <v/>
      </c>
      <c r="F43" s="254">
        <f>IF(FIOrç!F43="","",FIOrç!F43)</f>
        <v>0</v>
      </c>
      <c r="G43" s="19">
        <f t="shared" si="5"/>
        <v>0</v>
      </c>
      <c r="H43" s="18"/>
      <c r="I43" s="18"/>
      <c r="J43" s="19">
        <f t="shared" si="6"/>
        <v>0</v>
      </c>
      <c r="L43" s="21">
        <f t="shared" si="7"/>
        <v>38</v>
      </c>
      <c r="M43" s="462" t="str">
        <f t="shared" si="8"/>
        <v/>
      </c>
      <c r="N43" s="22" t="str">
        <f t="shared" si="9"/>
        <v/>
      </c>
      <c r="O43" s="244">
        <f>IF(OR(N43="",N43=0),0,(Projeto!$AA$60*((1+Projeto!$AA$60)^N43))/(((1+Projeto!$AA$60)^N43)-1))</f>
        <v>0</v>
      </c>
      <c r="P43" s="23">
        <f>IF(AND(G43&gt;0,CustoContábil!$F$6&gt;0),G43*(CustoContábil!$F$19/CustoContábil!$F$6)*O43,0)</f>
        <v>0</v>
      </c>
      <c r="Q43" s="23">
        <f>IF(AND(J43&gt;0,CustoContábil!$D$6&gt;0),J43*(CustoContábil!$D$19/CustoContábil!$D$6)*O43,0)</f>
        <v>0</v>
      </c>
    </row>
    <row r="44" spans="2:17" ht="15" customHeight="1" x14ac:dyDescent="0.35">
      <c r="B44" s="21">
        <v>39</v>
      </c>
      <c r="C44" s="250" t="str">
        <f>IF(FIOrç!C44="","",FIOrç!C44)</f>
        <v/>
      </c>
      <c r="D44" s="257" t="str">
        <f>IF(FIOrç!D44="","",FIOrç!D44)</f>
        <v/>
      </c>
      <c r="E44" s="253" t="str">
        <f>IF(FIOrç!E44="","",FIOrç!E44)</f>
        <v/>
      </c>
      <c r="F44" s="254">
        <f>IF(FIOrç!F44="","",FIOrç!F44)</f>
        <v>0</v>
      </c>
      <c r="G44" s="19">
        <f t="shared" si="5"/>
        <v>0</v>
      </c>
      <c r="H44" s="18"/>
      <c r="I44" s="18"/>
      <c r="J44" s="19">
        <f t="shared" si="6"/>
        <v>0</v>
      </c>
      <c r="L44" s="21">
        <f t="shared" si="7"/>
        <v>39</v>
      </c>
      <c r="M44" s="462" t="str">
        <f t="shared" si="8"/>
        <v/>
      </c>
      <c r="N44" s="22" t="str">
        <f t="shared" si="9"/>
        <v/>
      </c>
      <c r="O44" s="244">
        <f>IF(OR(N44="",N44=0),0,(Projeto!$AA$60*((1+Projeto!$AA$60)^N44))/(((1+Projeto!$AA$60)^N44)-1))</f>
        <v>0</v>
      </c>
      <c r="P44" s="23">
        <f>IF(AND(G44&gt;0,CustoContábil!$F$6&gt;0),G44*(CustoContábil!$F$19/CustoContábil!$F$6)*O44,0)</f>
        <v>0</v>
      </c>
      <c r="Q44" s="23">
        <f>IF(AND(J44&gt;0,CustoContábil!$D$6&gt;0),J44*(CustoContábil!$D$19/CustoContábil!$D$6)*O44,0)</f>
        <v>0</v>
      </c>
    </row>
    <row r="45" spans="2:17" ht="15" customHeight="1" x14ac:dyDescent="0.35">
      <c r="B45" s="24">
        <v>40</v>
      </c>
      <c r="C45" s="250" t="str">
        <f>IF(FIOrç!C45="","",FIOrç!C45)</f>
        <v/>
      </c>
      <c r="D45" s="257" t="str">
        <f>IF(FIOrç!D45="","",FIOrç!D45)</f>
        <v/>
      </c>
      <c r="E45" s="253" t="str">
        <f>IF(FIOrç!E45="","",FIOrç!E45)</f>
        <v/>
      </c>
      <c r="F45" s="254">
        <f>IF(FIOrç!F45="","",FIOrç!F45)</f>
        <v>0</v>
      </c>
      <c r="G45" s="19">
        <f t="shared" si="5"/>
        <v>0</v>
      </c>
      <c r="H45" s="18"/>
      <c r="I45" s="18"/>
      <c r="J45" s="19">
        <f t="shared" si="6"/>
        <v>0</v>
      </c>
      <c r="L45" s="21">
        <f t="shared" si="7"/>
        <v>40</v>
      </c>
      <c r="M45" s="462" t="str">
        <f t="shared" si="8"/>
        <v/>
      </c>
      <c r="N45" s="22" t="str">
        <f t="shared" si="9"/>
        <v/>
      </c>
      <c r="O45" s="244">
        <f>IF(OR(N45="",N45=0),0,(Projeto!$AA$60*((1+Projeto!$AA$60)^N45))/(((1+Projeto!$AA$60)^N45)-1))</f>
        <v>0</v>
      </c>
      <c r="P45" s="23">
        <f>IF(AND(G45&gt;0,CustoContábil!$F$6&gt;0),G45*(CustoContábil!$F$19/CustoContábil!$F$6)*O45,0)</f>
        <v>0</v>
      </c>
      <c r="Q45" s="23">
        <f>IF(AND(J45&gt;0,CustoContábil!$D$6&gt;0),J45*(CustoContábil!$D$19/CustoContábil!$D$6)*O45,0)</f>
        <v>0</v>
      </c>
    </row>
    <row r="46" spans="2:17" ht="15" customHeight="1" x14ac:dyDescent="0.35">
      <c r="B46" s="21">
        <v>41</v>
      </c>
      <c r="C46" s="250" t="str">
        <f>IF(FIOrç!C46="","",FIOrç!C46)</f>
        <v/>
      </c>
      <c r="D46" s="257" t="str">
        <f>IF(FIOrç!D46="","",FIOrç!D46)</f>
        <v/>
      </c>
      <c r="E46" s="253" t="str">
        <f>IF(FIOrç!E46="","",FIOrç!E46)</f>
        <v/>
      </c>
      <c r="F46" s="254">
        <f>IF(FIOrç!F46="","",FIOrç!F46)</f>
        <v>0</v>
      </c>
      <c r="G46" s="19">
        <f t="shared" si="5"/>
        <v>0</v>
      </c>
      <c r="H46" s="18"/>
      <c r="I46" s="18"/>
      <c r="J46" s="19">
        <f t="shared" si="6"/>
        <v>0</v>
      </c>
      <c r="L46" s="21">
        <f t="shared" si="7"/>
        <v>41</v>
      </c>
      <c r="M46" s="462" t="str">
        <f t="shared" si="8"/>
        <v/>
      </c>
      <c r="N46" s="22" t="str">
        <f t="shared" si="9"/>
        <v/>
      </c>
      <c r="O46" s="244">
        <f>IF(OR(N46="",N46=0),0,(Projeto!$AA$60*((1+Projeto!$AA$60)^N46))/(((1+Projeto!$AA$60)^N46)-1))</f>
        <v>0</v>
      </c>
      <c r="P46" s="23">
        <f>IF(AND(G46&gt;0,CustoContábil!$F$6&gt;0),G46*(CustoContábil!$F$19/CustoContábil!$F$6)*O46,0)</f>
        <v>0</v>
      </c>
      <c r="Q46" s="23">
        <f>IF(AND(J46&gt;0,CustoContábil!$D$6&gt;0),J46*(CustoContábil!$D$19/CustoContábil!$D$6)*O46,0)</f>
        <v>0</v>
      </c>
    </row>
    <row r="47" spans="2:17" ht="15" customHeight="1" x14ac:dyDescent="0.35">
      <c r="B47" s="24">
        <v>42</v>
      </c>
      <c r="C47" s="250" t="str">
        <f>IF(FIOrç!C47="","",FIOrç!C47)</f>
        <v/>
      </c>
      <c r="D47" s="257" t="str">
        <f>IF(FIOrç!D47="","",FIOrç!D47)</f>
        <v/>
      </c>
      <c r="E47" s="253" t="str">
        <f>IF(FIOrç!E47="","",FIOrç!E47)</f>
        <v/>
      </c>
      <c r="F47" s="254">
        <f>IF(FIOrç!F47="","",FIOrç!F47)</f>
        <v>0</v>
      </c>
      <c r="G47" s="19">
        <f t="shared" si="5"/>
        <v>0</v>
      </c>
      <c r="H47" s="18"/>
      <c r="I47" s="18"/>
      <c r="J47" s="19">
        <f t="shared" si="6"/>
        <v>0</v>
      </c>
      <c r="L47" s="21">
        <f t="shared" si="7"/>
        <v>42</v>
      </c>
      <c r="M47" s="462" t="str">
        <f t="shared" si="8"/>
        <v/>
      </c>
      <c r="N47" s="22" t="str">
        <f t="shared" si="9"/>
        <v/>
      </c>
      <c r="O47" s="244">
        <f>IF(OR(N47="",N47=0),0,(Projeto!$AA$60*((1+Projeto!$AA$60)^N47))/(((1+Projeto!$AA$60)^N47)-1))</f>
        <v>0</v>
      </c>
      <c r="P47" s="23">
        <f>IF(AND(G47&gt;0,CustoContábil!$F$6&gt;0),G47*(CustoContábil!$F$19/CustoContábil!$F$6)*O47,0)</f>
        <v>0</v>
      </c>
      <c r="Q47" s="23">
        <f>IF(AND(J47&gt;0,CustoContábil!$D$6&gt;0),J47*(CustoContábil!$D$19/CustoContábil!$D$6)*O47,0)</f>
        <v>0</v>
      </c>
    </row>
    <row r="48" spans="2:17" ht="15" customHeight="1" x14ac:dyDescent="0.35">
      <c r="B48" s="21">
        <v>43</v>
      </c>
      <c r="C48" s="250" t="str">
        <f>IF(FIOrç!C48="","",FIOrç!C48)</f>
        <v/>
      </c>
      <c r="D48" s="257" t="str">
        <f>IF(FIOrç!D48="","",FIOrç!D48)</f>
        <v/>
      </c>
      <c r="E48" s="253" t="str">
        <f>IF(FIOrç!E48="","",FIOrç!E48)</f>
        <v/>
      </c>
      <c r="F48" s="254">
        <f>IF(FIOrç!F48="","",FIOrç!F48)</f>
        <v>0</v>
      </c>
      <c r="G48" s="19">
        <f t="shared" si="5"/>
        <v>0</v>
      </c>
      <c r="H48" s="18"/>
      <c r="I48" s="18"/>
      <c r="J48" s="19">
        <f t="shared" si="6"/>
        <v>0</v>
      </c>
      <c r="L48" s="21">
        <f t="shared" si="7"/>
        <v>43</v>
      </c>
      <c r="M48" s="462" t="str">
        <f t="shared" si="8"/>
        <v/>
      </c>
      <c r="N48" s="22" t="str">
        <f t="shared" si="9"/>
        <v/>
      </c>
      <c r="O48" s="244">
        <f>IF(OR(N48="",N48=0),0,(Projeto!$AA$60*((1+Projeto!$AA$60)^N48))/(((1+Projeto!$AA$60)^N48)-1))</f>
        <v>0</v>
      </c>
      <c r="P48" s="23">
        <f>IF(AND(G48&gt;0,CustoContábil!$F$6&gt;0),G48*(CustoContábil!$F$19/CustoContábil!$F$6)*O48,0)</f>
        <v>0</v>
      </c>
      <c r="Q48" s="23">
        <f>IF(AND(J48&gt;0,CustoContábil!$D$6&gt;0),J48*(CustoContábil!$D$19/CustoContábil!$D$6)*O48,0)</f>
        <v>0</v>
      </c>
    </row>
    <row r="49" spans="2:17" ht="15" customHeight="1" x14ac:dyDescent="0.35">
      <c r="B49" s="24">
        <v>44</v>
      </c>
      <c r="C49" s="250" t="str">
        <f>IF(FIOrç!C49="","",FIOrç!C49)</f>
        <v/>
      </c>
      <c r="D49" s="257" t="str">
        <f>IF(FIOrç!D49="","",FIOrç!D49)</f>
        <v/>
      </c>
      <c r="E49" s="253" t="str">
        <f>IF(FIOrç!E49="","",FIOrç!E49)</f>
        <v/>
      </c>
      <c r="F49" s="254">
        <f>IF(FIOrç!F49="","",FIOrç!F49)</f>
        <v>0</v>
      </c>
      <c r="G49" s="19">
        <f t="shared" si="5"/>
        <v>0</v>
      </c>
      <c r="H49" s="18"/>
      <c r="I49" s="18"/>
      <c r="J49" s="19">
        <f t="shared" si="6"/>
        <v>0</v>
      </c>
      <c r="L49" s="21">
        <f t="shared" si="7"/>
        <v>44</v>
      </c>
      <c r="M49" s="462" t="str">
        <f t="shared" si="8"/>
        <v/>
      </c>
      <c r="N49" s="22" t="str">
        <f t="shared" si="9"/>
        <v/>
      </c>
      <c r="O49" s="244">
        <f>IF(OR(N49="",N49=0),0,(Projeto!$AA$60*((1+Projeto!$AA$60)^N49))/(((1+Projeto!$AA$60)^N49)-1))</f>
        <v>0</v>
      </c>
      <c r="P49" s="23">
        <f>IF(AND(G49&gt;0,CustoContábil!$F$6&gt;0),G49*(CustoContábil!$F$19/CustoContábil!$F$6)*O49,0)</f>
        <v>0</v>
      </c>
      <c r="Q49" s="23">
        <f>IF(AND(J49&gt;0,CustoContábil!$D$6&gt;0),J49*(CustoContábil!$D$19/CustoContábil!$D$6)*O49,0)</f>
        <v>0</v>
      </c>
    </row>
    <row r="50" spans="2:17" ht="15" customHeight="1" x14ac:dyDescent="0.35">
      <c r="B50" s="21">
        <v>45</v>
      </c>
      <c r="C50" s="250" t="str">
        <f>IF(FIOrç!C50="","",FIOrç!C50)</f>
        <v/>
      </c>
      <c r="D50" s="257" t="str">
        <f>IF(FIOrç!D50="","",FIOrç!D50)</f>
        <v/>
      </c>
      <c r="E50" s="253" t="str">
        <f>IF(FIOrç!E50="","",FIOrç!E50)</f>
        <v/>
      </c>
      <c r="F50" s="254">
        <f>IF(FIOrç!F50="","",FIOrç!F50)</f>
        <v>0</v>
      </c>
      <c r="G50" s="19">
        <f t="shared" si="5"/>
        <v>0</v>
      </c>
      <c r="H50" s="18"/>
      <c r="I50" s="18"/>
      <c r="J50" s="19">
        <f t="shared" si="6"/>
        <v>0</v>
      </c>
      <c r="L50" s="21">
        <f t="shared" si="7"/>
        <v>45</v>
      </c>
      <c r="M50" s="462" t="str">
        <f t="shared" si="8"/>
        <v/>
      </c>
      <c r="N50" s="22" t="str">
        <f t="shared" si="9"/>
        <v/>
      </c>
      <c r="O50" s="244">
        <f>IF(OR(N50="",N50=0),0,(Projeto!$AA$60*((1+Projeto!$AA$60)^N50))/(((1+Projeto!$AA$60)^N50)-1))</f>
        <v>0</v>
      </c>
      <c r="P50" s="23">
        <f>IF(AND(G50&gt;0,CustoContábil!$F$6&gt;0),G50*(CustoContábil!$F$19/CustoContábil!$F$6)*O50,0)</f>
        <v>0</v>
      </c>
      <c r="Q50" s="23">
        <f>IF(AND(J50&gt;0,CustoContábil!$D$6&gt;0),J50*(CustoContábil!$D$19/CustoContábil!$D$6)*O50,0)</f>
        <v>0</v>
      </c>
    </row>
    <row r="51" spans="2:17" ht="15" customHeight="1" x14ac:dyDescent="0.35">
      <c r="B51" s="24">
        <v>46</v>
      </c>
      <c r="C51" s="250" t="str">
        <f>IF(FIOrç!C51="","",FIOrç!C51)</f>
        <v/>
      </c>
      <c r="D51" s="257" t="str">
        <f>IF(FIOrç!D51="","",FIOrç!D51)</f>
        <v/>
      </c>
      <c r="E51" s="253" t="str">
        <f>IF(FIOrç!E51="","",FIOrç!E51)</f>
        <v/>
      </c>
      <c r="F51" s="254">
        <f>IF(FIOrç!F51="","",FIOrç!F51)</f>
        <v>0</v>
      </c>
      <c r="G51" s="19">
        <f t="shared" si="5"/>
        <v>0</v>
      </c>
      <c r="H51" s="18"/>
      <c r="I51" s="18"/>
      <c r="J51" s="19">
        <f t="shared" si="6"/>
        <v>0</v>
      </c>
      <c r="L51" s="21">
        <f t="shared" si="7"/>
        <v>46</v>
      </c>
      <c r="M51" s="462" t="str">
        <f t="shared" si="8"/>
        <v/>
      </c>
      <c r="N51" s="22" t="str">
        <f t="shared" si="9"/>
        <v/>
      </c>
      <c r="O51" s="244">
        <f>IF(OR(N51="",N51=0),0,(Projeto!$AA$60*((1+Projeto!$AA$60)^N51))/(((1+Projeto!$AA$60)^N51)-1))</f>
        <v>0</v>
      </c>
      <c r="P51" s="23">
        <f>IF(AND(G51&gt;0,CustoContábil!$F$6&gt;0),G51*(CustoContábil!$F$19/CustoContábil!$F$6)*O51,0)</f>
        <v>0</v>
      </c>
      <c r="Q51" s="23">
        <f>IF(AND(J51&gt;0,CustoContábil!$D$6&gt;0),J51*(CustoContábil!$D$19/CustoContábil!$D$6)*O51,0)</f>
        <v>0</v>
      </c>
    </row>
    <row r="52" spans="2:17" ht="15" customHeight="1" x14ac:dyDescent="0.35">
      <c r="B52" s="21">
        <v>47</v>
      </c>
      <c r="C52" s="250" t="str">
        <f>IF(FIOrç!C52="","",FIOrç!C52)</f>
        <v/>
      </c>
      <c r="D52" s="257" t="str">
        <f>IF(FIOrç!D52="","",FIOrç!D52)</f>
        <v/>
      </c>
      <c r="E52" s="253" t="str">
        <f>IF(FIOrç!E52="","",FIOrç!E52)</f>
        <v/>
      </c>
      <c r="F52" s="254">
        <f>IF(FIOrç!F52="","",FIOrç!F52)</f>
        <v>0</v>
      </c>
      <c r="G52" s="19">
        <f t="shared" si="5"/>
        <v>0</v>
      </c>
      <c r="H52" s="18"/>
      <c r="I52" s="18"/>
      <c r="J52" s="19">
        <f t="shared" si="6"/>
        <v>0</v>
      </c>
      <c r="L52" s="21">
        <f t="shared" si="7"/>
        <v>47</v>
      </c>
      <c r="M52" s="462" t="str">
        <f t="shared" si="8"/>
        <v/>
      </c>
      <c r="N52" s="22" t="str">
        <f t="shared" si="9"/>
        <v/>
      </c>
      <c r="O52" s="244">
        <f>IF(OR(N52="",N52=0),0,(Projeto!$AA$60*((1+Projeto!$AA$60)^N52))/(((1+Projeto!$AA$60)^N52)-1))</f>
        <v>0</v>
      </c>
      <c r="P52" s="23">
        <f>IF(AND(G52&gt;0,CustoContábil!$F$6&gt;0),G52*(CustoContábil!$F$19/CustoContábil!$F$6)*O52,0)</f>
        <v>0</v>
      </c>
      <c r="Q52" s="23">
        <f>IF(AND(J52&gt;0,CustoContábil!$D$6&gt;0),J52*(CustoContábil!$D$19/CustoContábil!$D$6)*O52,0)</f>
        <v>0</v>
      </c>
    </row>
    <row r="53" spans="2:17" ht="15" customHeight="1" x14ac:dyDescent="0.35">
      <c r="B53" s="24">
        <v>48</v>
      </c>
      <c r="C53" s="250" t="str">
        <f>IF(FIOrç!C53="","",FIOrç!C53)</f>
        <v/>
      </c>
      <c r="D53" s="257" t="str">
        <f>IF(FIOrç!D53="","",FIOrç!D53)</f>
        <v/>
      </c>
      <c r="E53" s="253" t="str">
        <f>IF(FIOrç!E53="","",FIOrç!E53)</f>
        <v/>
      </c>
      <c r="F53" s="254">
        <f>IF(FIOrç!F53="","",FIOrç!F53)</f>
        <v>0</v>
      </c>
      <c r="G53" s="19">
        <f t="shared" si="5"/>
        <v>0</v>
      </c>
      <c r="H53" s="18"/>
      <c r="I53" s="18"/>
      <c r="J53" s="19">
        <f t="shared" si="6"/>
        <v>0</v>
      </c>
      <c r="L53" s="21">
        <f t="shared" si="7"/>
        <v>48</v>
      </c>
      <c r="M53" s="462" t="str">
        <f t="shared" si="8"/>
        <v/>
      </c>
      <c r="N53" s="22" t="str">
        <f t="shared" si="9"/>
        <v/>
      </c>
      <c r="O53" s="244">
        <f>IF(OR(N53="",N53=0),0,(Projeto!$AA$60*((1+Projeto!$AA$60)^N53))/(((1+Projeto!$AA$60)^N53)-1))</f>
        <v>0</v>
      </c>
      <c r="P53" s="23">
        <f>IF(AND(G53&gt;0,CustoContábil!$F$6&gt;0),G53*(CustoContábil!$F$19/CustoContábil!$F$6)*O53,0)</f>
        <v>0</v>
      </c>
      <c r="Q53" s="23">
        <f>IF(AND(J53&gt;0,CustoContábil!$D$6&gt;0),J53*(CustoContábil!$D$19/CustoContábil!$D$6)*O53,0)</f>
        <v>0</v>
      </c>
    </row>
    <row r="54" spans="2:17" ht="15" customHeight="1" x14ac:dyDescent="0.35">
      <c r="B54" s="21">
        <v>49</v>
      </c>
      <c r="C54" s="250" t="str">
        <f>IF(FIOrç!C54="","",FIOrç!C54)</f>
        <v/>
      </c>
      <c r="D54" s="257" t="str">
        <f>IF(FIOrç!D54="","",FIOrç!D54)</f>
        <v/>
      </c>
      <c r="E54" s="253" t="str">
        <f>IF(FIOrç!E54="","",FIOrç!E54)</f>
        <v/>
      </c>
      <c r="F54" s="254">
        <f>IF(FIOrç!F54="","",FIOrç!F54)</f>
        <v>0</v>
      </c>
      <c r="G54" s="19">
        <f t="shared" si="5"/>
        <v>0</v>
      </c>
      <c r="H54" s="18"/>
      <c r="I54" s="18"/>
      <c r="J54" s="19">
        <f t="shared" si="6"/>
        <v>0</v>
      </c>
      <c r="L54" s="21">
        <f t="shared" si="7"/>
        <v>49</v>
      </c>
      <c r="M54" s="462" t="str">
        <f t="shared" si="8"/>
        <v/>
      </c>
      <c r="N54" s="22" t="str">
        <f t="shared" si="9"/>
        <v/>
      </c>
      <c r="O54" s="244">
        <f>IF(OR(N54="",N54=0),0,(Projeto!$AA$60*((1+Projeto!$AA$60)^N54))/(((1+Projeto!$AA$60)^N54)-1))</f>
        <v>0</v>
      </c>
      <c r="P54" s="23">
        <f>IF(AND(G54&gt;0,CustoContábil!$F$6&gt;0),G54*(CustoContábil!$F$19/CustoContábil!$F$6)*O54,0)</f>
        <v>0</v>
      </c>
      <c r="Q54" s="23">
        <f>IF(AND(J54&gt;0,CustoContábil!$D$6&gt;0),J54*(CustoContábil!$D$19/CustoContábil!$D$6)*O54,0)</f>
        <v>0</v>
      </c>
    </row>
    <row r="55" spans="2:17" ht="15" customHeight="1" x14ac:dyDescent="0.35">
      <c r="B55" s="24">
        <v>50</v>
      </c>
      <c r="C55" s="250" t="str">
        <f>IF(FIOrç!C55="","",FIOrç!C55)</f>
        <v/>
      </c>
      <c r="D55" s="257" t="str">
        <f>IF(FIOrç!D55="","",FIOrç!D55)</f>
        <v/>
      </c>
      <c r="E55" s="253" t="str">
        <f>IF(FIOrç!E55="","",FIOrç!E55)</f>
        <v/>
      </c>
      <c r="F55" s="254">
        <f>IF(FIOrç!F55="","",FIOrç!F55)</f>
        <v>0</v>
      </c>
      <c r="G55" s="19">
        <f t="shared" si="2"/>
        <v>0</v>
      </c>
      <c r="H55" s="18"/>
      <c r="I55" s="18"/>
      <c r="J55" s="19">
        <f t="shared" si="3"/>
        <v>0</v>
      </c>
      <c r="L55" s="21">
        <f t="shared" si="0"/>
        <v>50</v>
      </c>
      <c r="M55" s="462" t="str">
        <f t="shared" si="1"/>
        <v/>
      </c>
      <c r="N55" s="22" t="str">
        <f t="shared" si="4"/>
        <v/>
      </c>
      <c r="O55" s="244">
        <f>IF(OR(N55="",N55=0),0,(Projeto!$AA$60*((1+Projeto!$AA$60)^N55))/(((1+Projeto!$AA$60)^N55)-1))</f>
        <v>0</v>
      </c>
      <c r="P55" s="23">
        <f>IF(AND(G55&gt;0,CustoContábil!$F$6&gt;0),G55*(CustoContábil!$F$19/CustoContábil!$F$6)*O55,0)</f>
        <v>0</v>
      </c>
      <c r="Q55" s="23">
        <f>IF(AND(J55&gt;0,CustoContábil!$D$6&gt;0),J55*(CustoContábil!$D$19/CustoContábil!$D$6)*O55,0)</f>
        <v>0</v>
      </c>
    </row>
    <row r="56" spans="2:17" ht="15" customHeight="1" x14ac:dyDescent="0.35">
      <c r="B56" s="25"/>
      <c r="C56" s="232" t="s">
        <v>89</v>
      </c>
      <c r="D56" s="232"/>
      <c r="E56" s="232"/>
      <c r="F56" s="237"/>
      <c r="G56" s="248">
        <f>SUM(G6:G55)</f>
        <v>0</v>
      </c>
      <c r="H56" s="248">
        <f>SUM(H6:H55)</f>
        <v>0</v>
      </c>
      <c r="I56" s="248">
        <f>SUM(I6:I55)</f>
        <v>0</v>
      </c>
      <c r="J56" s="248">
        <f>SUM(J6:J55)</f>
        <v>0</v>
      </c>
      <c r="L56" s="133"/>
      <c r="M56" s="62"/>
      <c r="N56" s="132" t="s">
        <v>918</v>
      </c>
      <c r="O56" s="26" t="s">
        <v>943</v>
      </c>
      <c r="P56" s="27">
        <f>SUM(P6:P55)</f>
        <v>0</v>
      </c>
      <c r="Q56" s="27">
        <f>SUM(Q6:Q55)</f>
        <v>0</v>
      </c>
    </row>
    <row r="57" spans="2:17" ht="15" customHeight="1" x14ac:dyDescent="0.35">
      <c r="B57" s="131"/>
      <c r="C57" s="78" t="s">
        <v>108</v>
      </c>
      <c r="D57" s="78"/>
      <c r="E57" s="78"/>
      <c r="F57" s="70"/>
      <c r="G57" s="19">
        <f>Apoio!BE11</f>
        <v>0</v>
      </c>
      <c r="H57" s="19">
        <v>0</v>
      </c>
      <c r="I57" s="19">
        <v>0</v>
      </c>
      <c r="J57" s="19">
        <f>SUM(G57:I57)</f>
        <v>0</v>
      </c>
      <c r="L57" s="28"/>
      <c r="M57" s="28"/>
      <c r="N57" s="29"/>
      <c r="O57" s="30"/>
    </row>
    <row r="58" spans="2:17" ht="15" customHeight="1" x14ac:dyDescent="0.35">
      <c r="B58" s="292"/>
      <c r="C58" s="294" t="s">
        <v>109</v>
      </c>
      <c r="D58" s="246" t="s">
        <v>20</v>
      </c>
      <c r="E58" s="282" t="s">
        <v>110</v>
      </c>
      <c r="F58" s="282" t="s">
        <v>111</v>
      </c>
      <c r="G58" s="245" t="s">
        <v>383</v>
      </c>
      <c r="H58" s="246" t="s">
        <v>137</v>
      </c>
      <c r="I58" s="246" t="s">
        <v>138</v>
      </c>
      <c r="J58" s="247" t="s">
        <v>132</v>
      </c>
      <c r="N58" s="69" t="s">
        <v>917</v>
      </c>
      <c r="O58" s="464">
        <f>RCB!$G$14</f>
        <v>0</v>
      </c>
    </row>
    <row r="59" spans="2:17" ht="15" customHeight="1" x14ac:dyDescent="0.35">
      <c r="B59" s="21">
        <v>1</v>
      </c>
      <c r="C59" s="250" t="str">
        <f>IF(FIOrç!C66="","",FIOrç!C66)</f>
        <v/>
      </c>
      <c r="D59" s="259" t="str">
        <f>IF(FIOrç!D66="","",FIOrç!D66)</f>
        <v/>
      </c>
      <c r="E59" s="255" t="str">
        <f>IF(FIOrç!E66="","",FIOrç!E66)</f>
        <v/>
      </c>
      <c r="F59" s="254">
        <f>IF(FIOrç!F66="","",FIOrç!F66)</f>
        <v>0</v>
      </c>
      <c r="G59" s="19">
        <f t="shared" ref="G59:G64" si="10">J59-H59-I59</f>
        <v>0</v>
      </c>
      <c r="H59" s="18"/>
      <c r="I59" s="18"/>
      <c r="J59" s="19">
        <f>IF(ISERR(D59*E59*F59),0,D59*E59*F59)</f>
        <v>0</v>
      </c>
      <c r="N59" s="69" t="s">
        <v>800</v>
      </c>
      <c r="O59" s="464">
        <f>RCB!$H$7</f>
        <v>0</v>
      </c>
    </row>
    <row r="60" spans="2:17" ht="15" customHeight="1" x14ac:dyDescent="0.35">
      <c r="B60" s="24">
        <v>2</v>
      </c>
      <c r="C60" s="250" t="str">
        <f>IF(FIOrç!C67="","",FIOrç!C67)</f>
        <v/>
      </c>
      <c r="D60" s="259" t="str">
        <f>IF(FIOrç!D67="","",FIOrç!D67)</f>
        <v/>
      </c>
      <c r="E60" s="255" t="str">
        <f>IF(FIOrç!E67="","",FIOrç!E67)</f>
        <v/>
      </c>
      <c r="F60" s="254">
        <f>IF(FIOrç!F67="","",FIOrç!F67)</f>
        <v>0</v>
      </c>
      <c r="G60" s="19">
        <f t="shared" si="10"/>
        <v>0</v>
      </c>
      <c r="H60" s="18"/>
      <c r="I60" s="18"/>
      <c r="J60" s="19">
        <f t="shared" ref="J60:J68" si="11">IF(ISERR(D60*E60*F60),0,D60*E60*F60)</f>
        <v>0</v>
      </c>
    </row>
    <row r="61" spans="2:17" ht="15" customHeight="1" x14ac:dyDescent="0.35">
      <c r="B61" s="21">
        <v>3</v>
      </c>
      <c r="C61" s="250" t="str">
        <f>IF(FIOrç!C68="","",FIOrç!C68)</f>
        <v/>
      </c>
      <c r="D61" s="259" t="str">
        <f>IF(FIOrç!D68="","",FIOrç!D68)</f>
        <v/>
      </c>
      <c r="E61" s="255" t="str">
        <f>IF(FIOrç!E68="","",FIOrç!E68)</f>
        <v/>
      </c>
      <c r="F61" s="254">
        <f>IF(FIOrç!F68="","",FIOrç!F68)</f>
        <v>0</v>
      </c>
      <c r="G61" s="19">
        <f t="shared" si="10"/>
        <v>0</v>
      </c>
      <c r="H61" s="18"/>
      <c r="I61" s="18"/>
      <c r="J61" s="19">
        <f t="shared" si="11"/>
        <v>0</v>
      </c>
    </row>
    <row r="62" spans="2:17" ht="15" customHeight="1" x14ac:dyDescent="0.35">
      <c r="B62" s="24">
        <v>4</v>
      </c>
      <c r="C62" s="250" t="str">
        <f>IF(FIOrç!C69="","",FIOrç!C69)</f>
        <v/>
      </c>
      <c r="D62" s="259" t="str">
        <f>IF(FIOrç!D69="","",FIOrç!D69)</f>
        <v/>
      </c>
      <c r="E62" s="255" t="str">
        <f>IF(FIOrç!E69="","",FIOrç!E69)</f>
        <v/>
      </c>
      <c r="F62" s="254">
        <f>IF(FIOrç!F69="","",FIOrç!F69)</f>
        <v>0</v>
      </c>
      <c r="G62" s="19">
        <f t="shared" ref="G62:G63" si="12">J62-H62-I62</f>
        <v>0</v>
      </c>
      <c r="H62" s="18"/>
      <c r="I62" s="18"/>
      <c r="J62" s="19">
        <f t="shared" ref="J62:J63" si="13">IF(ISERR(D62*E62*F62),0,D62*E62*F62)</f>
        <v>0</v>
      </c>
    </row>
    <row r="63" spans="2:17" ht="15" customHeight="1" x14ac:dyDescent="0.35">
      <c r="B63" s="21">
        <v>5</v>
      </c>
      <c r="C63" s="250" t="str">
        <f>IF(FIOrç!C70="","",FIOrç!C70)</f>
        <v/>
      </c>
      <c r="D63" s="259" t="str">
        <f>IF(FIOrç!D70="","",FIOrç!D70)</f>
        <v/>
      </c>
      <c r="E63" s="255" t="str">
        <f>IF(FIOrç!E70="","",FIOrç!E70)</f>
        <v/>
      </c>
      <c r="F63" s="254">
        <f>IF(FIOrç!F70="","",FIOrç!F70)</f>
        <v>0</v>
      </c>
      <c r="G63" s="19">
        <f t="shared" si="12"/>
        <v>0</v>
      </c>
      <c r="H63" s="18"/>
      <c r="I63" s="18"/>
      <c r="J63" s="19">
        <f t="shared" si="13"/>
        <v>0</v>
      </c>
    </row>
    <row r="64" spans="2:17" ht="15" customHeight="1" x14ac:dyDescent="0.35">
      <c r="B64" s="24">
        <v>6</v>
      </c>
      <c r="C64" s="250" t="str">
        <f>IF(FIOrç!C71="","",FIOrç!C71)</f>
        <v/>
      </c>
      <c r="D64" s="259" t="str">
        <f>IF(FIOrç!D71="","",FIOrç!D71)</f>
        <v/>
      </c>
      <c r="E64" s="255" t="str">
        <f>IF(FIOrç!E71="","",FIOrç!E71)</f>
        <v/>
      </c>
      <c r="F64" s="254">
        <f>IF(FIOrç!F71="","",FIOrç!F71)</f>
        <v>0</v>
      </c>
      <c r="G64" s="19">
        <f t="shared" si="10"/>
        <v>0</v>
      </c>
      <c r="H64" s="18"/>
      <c r="I64" s="18"/>
      <c r="J64" s="19">
        <f t="shared" si="11"/>
        <v>0</v>
      </c>
    </row>
    <row r="65" spans="2:12" ht="15" customHeight="1" x14ac:dyDescent="0.35">
      <c r="B65" s="21">
        <v>7</v>
      </c>
      <c r="C65" s="250" t="str">
        <f>IF(FIOrç!C72="","",FIOrç!C72)</f>
        <v/>
      </c>
      <c r="D65" s="259" t="str">
        <f>IF(FIOrç!D72="","",FIOrç!D72)</f>
        <v/>
      </c>
      <c r="E65" s="255" t="str">
        <f>IF(FIOrç!E72="","",FIOrç!E72)</f>
        <v/>
      </c>
      <c r="F65" s="254">
        <f>IF(FIOrç!F72="","",FIOrç!F72)</f>
        <v>0</v>
      </c>
      <c r="G65" s="19">
        <f t="shared" ref="G65:G67" si="14">J65-H65-I65</f>
        <v>0</v>
      </c>
      <c r="H65" s="18"/>
      <c r="I65" s="18"/>
      <c r="J65" s="19">
        <f t="shared" ref="J65:J67" si="15">IF(ISERR(D65*E65*F65),0,D65*E65*F65)</f>
        <v>0</v>
      </c>
    </row>
    <row r="66" spans="2:12" ht="15" customHeight="1" x14ac:dyDescent="0.35">
      <c r="B66" s="24">
        <v>8</v>
      </c>
      <c r="C66" s="250" t="str">
        <f>IF(FIOrç!C73="","",FIOrç!C73)</f>
        <v/>
      </c>
      <c r="D66" s="259" t="str">
        <f>IF(FIOrç!D73="","",FIOrç!D73)</f>
        <v/>
      </c>
      <c r="E66" s="255" t="str">
        <f>IF(FIOrç!E73="","",FIOrç!E73)</f>
        <v/>
      </c>
      <c r="F66" s="254">
        <f>IF(FIOrç!F73="","",FIOrç!F73)</f>
        <v>0</v>
      </c>
      <c r="G66" s="19">
        <f t="shared" si="14"/>
        <v>0</v>
      </c>
      <c r="H66" s="18"/>
      <c r="I66" s="18"/>
      <c r="J66" s="19">
        <f t="shared" si="15"/>
        <v>0</v>
      </c>
    </row>
    <row r="67" spans="2:12" ht="15" customHeight="1" x14ac:dyDescent="0.35">
      <c r="B67" s="21">
        <v>9</v>
      </c>
      <c r="C67" s="250" t="str">
        <f>IF(FIOrç!C74="","",FIOrç!C74)</f>
        <v/>
      </c>
      <c r="D67" s="259" t="str">
        <f>IF(FIOrç!D74="","",FIOrç!D74)</f>
        <v/>
      </c>
      <c r="E67" s="255" t="str">
        <f>IF(FIOrç!E74="","",FIOrç!E74)</f>
        <v/>
      </c>
      <c r="F67" s="254">
        <f>IF(FIOrç!F74="","",FIOrç!F74)</f>
        <v>0</v>
      </c>
      <c r="G67" s="19">
        <f t="shared" si="14"/>
        <v>0</v>
      </c>
      <c r="H67" s="18"/>
      <c r="I67" s="18"/>
      <c r="J67" s="19">
        <f t="shared" si="15"/>
        <v>0</v>
      </c>
    </row>
    <row r="68" spans="2:12" ht="15" customHeight="1" x14ac:dyDescent="0.35">
      <c r="B68" s="24">
        <v>10</v>
      </c>
      <c r="C68" s="250" t="str">
        <f>IF(FIOrç!C75="","",FIOrç!C75)</f>
        <v/>
      </c>
      <c r="D68" s="259" t="str">
        <f>IF(FIOrç!D75="","",FIOrç!D75)</f>
        <v/>
      </c>
      <c r="E68" s="255" t="str">
        <f>IF(FIOrç!E75="","",FIOrç!E75)</f>
        <v/>
      </c>
      <c r="F68" s="254">
        <f>IF(FIOrç!F75="","",FIOrç!F75)</f>
        <v>0</v>
      </c>
      <c r="G68" s="19">
        <f t="shared" ref="G68" si="16">J68-H68-I68</f>
        <v>0</v>
      </c>
      <c r="H68" s="18"/>
      <c r="I68" s="18"/>
      <c r="J68" s="19">
        <f t="shared" si="11"/>
        <v>0</v>
      </c>
    </row>
    <row r="69" spans="2:12" ht="15" customHeight="1" x14ac:dyDescent="0.35">
      <c r="B69" s="21"/>
      <c r="C69" s="283" t="s">
        <v>1563</v>
      </c>
      <c r="D69" s="234"/>
      <c r="E69" s="235"/>
      <c r="F69" s="236"/>
      <c r="G69" s="19">
        <f>DiagCusto!G24</f>
        <v>0</v>
      </c>
      <c r="H69" s="19">
        <f>DiagCusto!H24</f>
        <v>0</v>
      </c>
      <c r="I69" s="19">
        <f>DiagCusto!I24</f>
        <v>0</v>
      </c>
      <c r="J69" s="19">
        <f>DiagCusto!J24</f>
        <v>0</v>
      </c>
    </row>
    <row r="70" spans="2:12" ht="15" customHeight="1" x14ac:dyDescent="0.35">
      <c r="B70" s="21"/>
      <c r="C70" s="283" t="s">
        <v>1582</v>
      </c>
      <c r="D70" s="78"/>
      <c r="E70" s="235"/>
      <c r="F70" s="236"/>
      <c r="G70" s="19">
        <f>GestãoProjCusto!G24</f>
        <v>0</v>
      </c>
      <c r="H70" s="19">
        <f>GestãoProjCusto!H24</f>
        <v>0</v>
      </c>
      <c r="I70" s="19">
        <f>GestãoProjCusto!I24</f>
        <v>0</v>
      </c>
      <c r="J70" s="19">
        <f>GestãoProjCusto!J24</f>
        <v>0</v>
      </c>
    </row>
    <row r="71" spans="2:12" ht="15" customHeight="1" x14ac:dyDescent="0.35">
      <c r="B71" s="231"/>
      <c r="C71" s="232" t="s">
        <v>109</v>
      </c>
      <c r="D71" s="232"/>
      <c r="E71" s="232"/>
      <c r="F71" s="237"/>
      <c r="G71" s="23">
        <f>SUM(G59:G70)</f>
        <v>0</v>
      </c>
      <c r="H71" s="23">
        <f t="shared" ref="H71:J71" si="17">SUM(H59:H70)</f>
        <v>0</v>
      </c>
      <c r="I71" s="23">
        <f t="shared" si="17"/>
        <v>0</v>
      </c>
      <c r="J71" s="23">
        <f t="shared" si="17"/>
        <v>0</v>
      </c>
    </row>
    <row r="72" spans="2:12" ht="15" customHeight="1" x14ac:dyDescent="0.35">
      <c r="B72" s="131"/>
      <c r="C72" s="78" t="s">
        <v>90</v>
      </c>
      <c r="D72" s="78"/>
      <c r="E72" s="78"/>
      <c r="F72" s="70"/>
      <c r="G72" s="19">
        <f>Apoio!BH11</f>
        <v>0</v>
      </c>
      <c r="H72" s="264">
        <v>0</v>
      </c>
      <c r="I72" s="264">
        <v>0</v>
      </c>
      <c r="J72" s="19">
        <f>SUM(G72:I72)</f>
        <v>0</v>
      </c>
    </row>
    <row r="73" spans="2:12" ht="15" customHeight="1" x14ac:dyDescent="0.35">
      <c r="B73" s="33"/>
      <c r="C73" s="465"/>
      <c r="D73" s="465"/>
      <c r="E73" s="465"/>
      <c r="F73" s="466" t="s">
        <v>691</v>
      </c>
      <c r="G73" s="20">
        <f>SUM(G56,G57,G71,G72)</f>
        <v>0</v>
      </c>
      <c r="H73" s="20">
        <f>SUM(H56,H57,H71,H72)</f>
        <v>0</v>
      </c>
      <c r="I73" s="20">
        <f>SUM(I56,I57,I71,I72)</f>
        <v>0</v>
      </c>
      <c r="J73" s="20">
        <f>SUM(J56,J57,J71,J72)</f>
        <v>0</v>
      </c>
    </row>
    <row r="74" spans="2:12" ht="15" customHeight="1" x14ac:dyDescent="0.35">
      <c r="B74" s="310" t="s">
        <v>410</v>
      </c>
      <c r="C74" s="311"/>
      <c r="D74" s="311"/>
      <c r="E74" s="311"/>
      <c r="F74" s="311"/>
      <c r="G74" s="311"/>
      <c r="H74" s="311"/>
      <c r="I74" s="311"/>
      <c r="J74" s="312"/>
    </row>
    <row r="75" spans="2:12" ht="15" customHeight="1" x14ac:dyDescent="0.35">
      <c r="B75" s="442" t="s">
        <v>572</v>
      </c>
      <c r="C75" s="443"/>
      <c r="D75" s="443"/>
      <c r="E75" s="443"/>
      <c r="F75" s="443"/>
      <c r="G75" s="444" t="s">
        <v>99</v>
      </c>
      <c r="H75" s="444"/>
      <c r="I75" s="444"/>
      <c r="J75" s="444"/>
    </row>
    <row r="76" spans="2:12" ht="15" customHeight="1" x14ac:dyDescent="0.35">
      <c r="B76" s="131"/>
      <c r="C76" s="78" t="s">
        <v>92</v>
      </c>
      <c r="D76" s="78"/>
      <c r="E76" s="78"/>
      <c r="F76" s="70"/>
      <c r="G76" s="19">
        <f>Apoio!BK11</f>
        <v>0</v>
      </c>
      <c r="H76" s="264">
        <v>0</v>
      </c>
      <c r="I76" s="264">
        <v>0</v>
      </c>
      <c r="J76" s="19">
        <f>SUM(G76:I76)</f>
        <v>0</v>
      </c>
    </row>
    <row r="77" spans="2:12" ht="15" customHeight="1" x14ac:dyDescent="0.35">
      <c r="B77" s="131"/>
      <c r="C77" s="78" t="s">
        <v>93</v>
      </c>
      <c r="D77" s="78"/>
      <c r="E77" s="78"/>
      <c r="F77" s="70"/>
      <c r="G77" s="19">
        <f>MktCusto!F24</f>
        <v>0</v>
      </c>
      <c r="H77" s="19">
        <f>MktCusto!G24</f>
        <v>0</v>
      </c>
      <c r="I77" s="19">
        <f>MktCusto!H24</f>
        <v>0</v>
      </c>
      <c r="J77" s="19">
        <f>MktCusto!I24</f>
        <v>0</v>
      </c>
    </row>
    <row r="78" spans="2:12" ht="15" customHeight="1" x14ac:dyDescent="0.35">
      <c r="B78" s="131"/>
      <c r="C78" s="78" t="s">
        <v>97</v>
      </c>
      <c r="D78" s="78"/>
      <c r="E78" s="78"/>
      <c r="F78" s="70"/>
      <c r="G78" s="19">
        <f>TreinCusto!F24</f>
        <v>0</v>
      </c>
      <c r="H78" s="19">
        <f>TreinCusto!G24</f>
        <v>0</v>
      </c>
      <c r="I78" s="19">
        <f>TreinCusto!H24</f>
        <v>0</v>
      </c>
      <c r="J78" s="19">
        <f>TreinCusto!I24</f>
        <v>0</v>
      </c>
    </row>
    <row r="79" spans="2:12" ht="15" customHeight="1" x14ac:dyDescent="0.35">
      <c r="B79" s="292"/>
      <c r="C79" s="482" t="s">
        <v>94</v>
      </c>
      <c r="D79" s="483"/>
      <c r="E79" s="282" t="s">
        <v>20</v>
      </c>
      <c r="F79" s="282" t="s">
        <v>982</v>
      </c>
      <c r="G79" s="245" t="s">
        <v>383</v>
      </c>
      <c r="H79" s="246" t="s">
        <v>137</v>
      </c>
      <c r="I79" s="246" t="s">
        <v>138</v>
      </c>
      <c r="J79" s="247" t="s">
        <v>132</v>
      </c>
    </row>
    <row r="80" spans="2:12" ht="15" customHeight="1" x14ac:dyDescent="0.35">
      <c r="B80" s="24">
        <v>1</v>
      </c>
      <c r="C80" s="250" t="str">
        <f>IF(FIOrç!C87="","",FIOrç!C87)</f>
        <v/>
      </c>
      <c r="D80" s="251"/>
      <c r="E80" s="256" t="str">
        <f>IF(FIOrç!E87="","",FIOrç!E87)</f>
        <v/>
      </c>
      <c r="F80" s="254">
        <f>IF(FIOrç!F87="","",FIOrç!F87)</f>
        <v>0</v>
      </c>
      <c r="G80" s="19">
        <f t="shared" ref="G80:G89" si="18">J80-H80-I80</f>
        <v>0</v>
      </c>
      <c r="H80" s="18"/>
      <c r="I80" s="18"/>
      <c r="J80" s="19">
        <f>IF(ISERR(E80*F80),0,E80*F80)</f>
        <v>0</v>
      </c>
      <c r="L80" s="467"/>
    </row>
    <row r="81" spans="2:12" ht="15" customHeight="1" x14ac:dyDescent="0.35">
      <c r="B81" s="24">
        <v>2</v>
      </c>
      <c r="C81" s="250" t="str">
        <f>IF(FIOrç!C88="","",FIOrç!C88)</f>
        <v/>
      </c>
      <c r="D81" s="251"/>
      <c r="E81" s="256" t="str">
        <f>IF(FIOrç!E88="","",FIOrç!E88)</f>
        <v/>
      </c>
      <c r="F81" s="254">
        <f>IF(FIOrç!F88="","",FIOrç!F88)</f>
        <v>0</v>
      </c>
      <c r="G81" s="19">
        <f t="shared" si="18"/>
        <v>0</v>
      </c>
      <c r="H81" s="18"/>
      <c r="I81" s="18"/>
      <c r="J81" s="19">
        <f t="shared" ref="J81:J89" si="19">IF(ISERR(E81*F81),0,E81*F81)</f>
        <v>0</v>
      </c>
    </row>
    <row r="82" spans="2:12" ht="15" customHeight="1" x14ac:dyDescent="0.35">
      <c r="B82" s="24">
        <v>3</v>
      </c>
      <c r="C82" s="250" t="str">
        <f>IF(FIOrç!C89="","",FIOrç!C89)</f>
        <v/>
      </c>
      <c r="D82" s="251"/>
      <c r="E82" s="256" t="str">
        <f>IF(FIOrç!E89="","",FIOrç!E89)</f>
        <v/>
      </c>
      <c r="F82" s="254">
        <f>IF(FIOrç!F89="","",FIOrç!F89)</f>
        <v>0</v>
      </c>
      <c r="G82" s="19">
        <f t="shared" si="18"/>
        <v>0</v>
      </c>
      <c r="H82" s="18"/>
      <c r="I82" s="18"/>
      <c r="J82" s="19">
        <f t="shared" si="19"/>
        <v>0</v>
      </c>
    </row>
    <row r="83" spans="2:12" ht="15" customHeight="1" x14ac:dyDescent="0.35">
      <c r="B83" s="24">
        <v>4</v>
      </c>
      <c r="C83" s="250" t="str">
        <f>IF(FIOrç!C90="","",FIOrç!C90)</f>
        <v/>
      </c>
      <c r="D83" s="251"/>
      <c r="E83" s="256" t="str">
        <f>IF(FIOrç!E90="","",FIOrç!E90)</f>
        <v/>
      </c>
      <c r="F83" s="254">
        <f>IF(FIOrç!F90="","",FIOrç!F90)</f>
        <v>0</v>
      </c>
      <c r="G83" s="19">
        <f t="shared" si="18"/>
        <v>0</v>
      </c>
      <c r="H83" s="18"/>
      <c r="I83" s="18"/>
      <c r="J83" s="19">
        <f t="shared" si="19"/>
        <v>0</v>
      </c>
    </row>
    <row r="84" spans="2:12" ht="15" customHeight="1" x14ac:dyDescent="0.35">
      <c r="B84" s="24">
        <v>5</v>
      </c>
      <c r="C84" s="250" t="str">
        <f>IF(FIOrç!C91="","",FIOrç!C91)</f>
        <v/>
      </c>
      <c r="D84" s="251"/>
      <c r="E84" s="256" t="str">
        <f>IF(FIOrç!E91="","",FIOrç!E91)</f>
        <v/>
      </c>
      <c r="F84" s="254">
        <f>IF(FIOrç!F91="","",FIOrç!F91)</f>
        <v>0</v>
      </c>
      <c r="G84" s="19">
        <f t="shared" ref="G84:G88" si="20">J84-H84-I84</f>
        <v>0</v>
      </c>
      <c r="H84" s="18"/>
      <c r="I84" s="18"/>
      <c r="J84" s="19">
        <f t="shared" ref="J84:J88" si="21">IF(ISERR(E84*F84),0,E84*F84)</f>
        <v>0</v>
      </c>
    </row>
    <row r="85" spans="2:12" ht="15" customHeight="1" x14ac:dyDescent="0.35">
      <c r="B85" s="24">
        <v>6</v>
      </c>
      <c r="C85" s="250" t="str">
        <f>IF(FIOrç!C92="","",FIOrç!C92)</f>
        <v/>
      </c>
      <c r="D85" s="251"/>
      <c r="E85" s="256" t="str">
        <f>IF(FIOrç!E92="","",FIOrç!E92)</f>
        <v/>
      </c>
      <c r="F85" s="254">
        <f>IF(FIOrç!F92="","",FIOrç!F92)</f>
        <v>0</v>
      </c>
      <c r="G85" s="19">
        <f t="shared" si="20"/>
        <v>0</v>
      </c>
      <c r="H85" s="18"/>
      <c r="I85" s="18"/>
      <c r="J85" s="19">
        <f t="shared" si="21"/>
        <v>0</v>
      </c>
    </row>
    <row r="86" spans="2:12" ht="15" customHeight="1" x14ac:dyDescent="0.35">
      <c r="B86" s="24">
        <v>7</v>
      </c>
      <c r="C86" s="250" t="str">
        <f>IF(FIOrç!C93="","",FIOrç!C93)</f>
        <v/>
      </c>
      <c r="D86" s="251"/>
      <c r="E86" s="256" t="str">
        <f>IF(FIOrç!E93="","",FIOrç!E93)</f>
        <v/>
      </c>
      <c r="F86" s="254">
        <f>IF(FIOrç!F93="","",FIOrç!F93)</f>
        <v>0</v>
      </c>
      <c r="G86" s="19">
        <f t="shared" ref="G86:G87" si="22">J86-H86-I86</f>
        <v>0</v>
      </c>
      <c r="H86" s="18"/>
      <c r="I86" s="18"/>
      <c r="J86" s="19">
        <f t="shared" ref="J86:J87" si="23">IF(ISERR(E86*F86),0,E86*F86)</f>
        <v>0</v>
      </c>
    </row>
    <row r="87" spans="2:12" ht="15" customHeight="1" x14ac:dyDescent="0.35">
      <c r="B87" s="24">
        <v>8</v>
      </c>
      <c r="C87" s="250" t="str">
        <f>IF(FIOrç!C94="","",FIOrç!C94)</f>
        <v/>
      </c>
      <c r="D87" s="251"/>
      <c r="E87" s="256" t="str">
        <f>IF(FIOrç!E94="","",FIOrç!E94)</f>
        <v/>
      </c>
      <c r="F87" s="254">
        <f>IF(FIOrç!F94="","",FIOrç!F94)</f>
        <v>0</v>
      </c>
      <c r="G87" s="19">
        <f t="shared" si="22"/>
        <v>0</v>
      </c>
      <c r="H87" s="18"/>
      <c r="I87" s="18"/>
      <c r="J87" s="19">
        <f t="shared" si="23"/>
        <v>0</v>
      </c>
    </row>
    <row r="88" spans="2:12" ht="15" customHeight="1" x14ac:dyDescent="0.35">
      <c r="B88" s="24">
        <v>9</v>
      </c>
      <c r="C88" s="250" t="str">
        <f>IF(FIOrç!C95="","",FIOrç!C95)</f>
        <v/>
      </c>
      <c r="D88" s="251"/>
      <c r="E88" s="256" t="str">
        <f>IF(FIOrç!E95="","",FIOrç!E95)</f>
        <v/>
      </c>
      <c r="F88" s="254">
        <f>IF(FIOrç!F95="","",FIOrç!F95)</f>
        <v>0</v>
      </c>
      <c r="G88" s="19">
        <f t="shared" si="20"/>
        <v>0</v>
      </c>
      <c r="H88" s="18"/>
      <c r="I88" s="18"/>
      <c r="J88" s="19">
        <f t="shared" si="21"/>
        <v>0</v>
      </c>
    </row>
    <row r="89" spans="2:12" ht="15" customHeight="1" x14ac:dyDescent="0.35">
      <c r="B89" s="24">
        <v>10</v>
      </c>
      <c r="C89" s="250" t="str">
        <f>IF(FIOrç!C96="","",FIOrç!C96)</f>
        <v/>
      </c>
      <c r="D89" s="251"/>
      <c r="E89" s="256" t="str">
        <f>IF(FIOrç!E96="","",FIOrç!E96)</f>
        <v/>
      </c>
      <c r="F89" s="254">
        <f>IF(FIOrç!F96="","",FIOrç!F96)</f>
        <v>0</v>
      </c>
      <c r="G89" s="19">
        <f t="shared" si="18"/>
        <v>0</v>
      </c>
      <c r="H89" s="18"/>
      <c r="I89" s="18"/>
      <c r="J89" s="19">
        <f t="shared" si="19"/>
        <v>0</v>
      </c>
    </row>
    <row r="90" spans="2:12" ht="15" customHeight="1" x14ac:dyDescent="0.35">
      <c r="B90" s="131"/>
      <c r="C90" s="78" t="s">
        <v>94</v>
      </c>
      <c r="D90" s="78"/>
      <c r="E90" s="78"/>
      <c r="F90" s="70"/>
      <c r="G90" s="19">
        <f>SUM(G80:G89)</f>
        <v>0</v>
      </c>
      <c r="H90" s="19">
        <f>SUM(H80:H89)</f>
        <v>0</v>
      </c>
      <c r="I90" s="19">
        <f>SUM(I80:I89)</f>
        <v>0</v>
      </c>
      <c r="J90" s="19">
        <f>SUM(J80:J89)</f>
        <v>0</v>
      </c>
    </row>
    <row r="91" spans="2:12" ht="15" customHeight="1" x14ac:dyDescent="0.35">
      <c r="B91" s="131"/>
      <c r="C91" s="78" t="s">
        <v>95</v>
      </c>
      <c r="D91" s="78"/>
      <c r="E91" s="78"/>
      <c r="F91" s="70"/>
      <c r="G91" s="19">
        <f>'M&amp;VCusto'!H1013</f>
        <v>0</v>
      </c>
      <c r="H91" s="19">
        <f>'M&amp;VCusto'!I1013</f>
        <v>0</v>
      </c>
      <c r="I91" s="19">
        <f>'M&amp;VCusto'!J1013</f>
        <v>0</v>
      </c>
      <c r="J91" s="19">
        <f>'M&amp;VCusto'!K1013</f>
        <v>0</v>
      </c>
    </row>
    <row r="92" spans="2:12" ht="15" customHeight="1" x14ac:dyDescent="0.35">
      <c r="B92" s="292"/>
      <c r="C92" s="482" t="s">
        <v>91</v>
      </c>
      <c r="D92" s="483"/>
      <c r="E92" s="282" t="s">
        <v>20</v>
      </c>
      <c r="F92" s="282" t="s">
        <v>982</v>
      </c>
      <c r="G92" s="245" t="s">
        <v>383</v>
      </c>
      <c r="H92" s="246" t="s">
        <v>137</v>
      </c>
      <c r="I92" s="246" t="s">
        <v>138</v>
      </c>
      <c r="J92" s="247" t="s">
        <v>132</v>
      </c>
    </row>
    <row r="93" spans="2:12" ht="15" customHeight="1" x14ac:dyDescent="0.35">
      <c r="B93" s="24">
        <v>1</v>
      </c>
      <c r="C93" s="250" t="str">
        <f>IF(FIOrç!C107="","",FIOrç!C107)</f>
        <v/>
      </c>
      <c r="D93" s="251"/>
      <c r="E93" s="256" t="str">
        <f>IF(FIOrç!E107="","",FIOrç!E107)</f>
        <v/>
      </c>
      <c r="F93" s="254">
        <f>IF(FIOrç!F107="","",FIOrç!F107)</f>
        <v>0</v>
      </c>
      <c r="G93" s="19">
        <f t="shared" ref="G93:G97" si="24">J93-H93-I93</f>
        <v>0</v>
      </c>
      <c r="H93" s="18"/>
      <c r="I93" s="18"/>
      <c r="J93" s="19">
        <f>IF(ISERR(E93*F93),0,E93*F93)</f>
        <v>0</v>
      </c>
      <c r="L93" s="467"/>
    </row>
    <row r="94" spans="2:12" ht="15" customHeight="1" x14ac:dyDescent="0.35">
      <c r="B94" s="24">
        <v>2</v>
      </c>
      <c r="C94" s="250" t="str">
        <f>IF(FIOrç!C108="","",FIOrç!C108)</f>
        <v/>
      </c>
      <c r="D94" s="251"/>
      <c r="E94" s="256" t="str">
        <f>IF(FIOrç!E108="","",FIOrç!E108)</f>
        <v/>
      </c>
      <c r="F94" s="254">
        <f>IF(FIOrç!F108="","",FIOrç!F108)</f>
        <v>0</v>
      </c>
      <c r="G94" s="19">
        <f t="shared" si="24"/>
        <v>0</v>
      </c>
      <c r="H94" s="18"/>
      <c r="I94" s="18"/>
      <c r="J94" s="19">
        <f t="shared" ref="J94:J97" si="25">IF(ISERR(E94*F94),0,E94*F94)</f>
        <v>0</v>
      </c>
    </row>
    <row r="95" spans="2:12" ht="15" customHeight="1" x14ac:dyDescent="0.35">
      <c r="B95" s="24">
        <v>3</v>
      </c>
      <c r="C95" s="250" t="str">
        <f>IF(FIOrç!C109="","",FIOrç!C109)</f>
        <v/>
      </c>
      <c r="D95" s="251"/>
      <c r="E95" s="256" t="str">
        <f>IF(FIOrç!E109="","",FIOrç!E109)</f>
        <v/>
      </c>
      <c r="F95" s="254">
        <f>IF(FIOrç!F109="","",FIOrç!F109)</f>
        <v>0</v>
      </c>
      <c r="G95" s="19">
        <f t="shared" si="24"/>
        <v>0</v>
      </c>
      <c r="H95" s="18"/>
      <c r="I95" s="18"/>
      <c r="J95" s="19">
        <f t="shared" si="25"/>
        <v>0</v>
      </c>
    </row>
    <row r="96" spans="2:12" ht="15" customHeight="1" x14ac:dyDescent="0.35">
      <c r="B96" s="24">
        <v>4</v>
      </c>
      <c r="C96" s="250" t="str">
        <f>IF(FIOrç!C110="","",FIOrç!C110)</f>
        <v/>
      </c>
      <c r="D96" s="251"/>
      <c r="E96" s="256" t="str">
        <f>IF(FIOrç!E110="","",FIOrç!E110)</f>
        <v/>
      </c>
      <c r="F96" s="254">
        <f>IF(FIOrç!F110="","",FIOrç!F110)</f>
        <v>0</v>
      </c>
      <c r="G96" s="19">
        <f t="shared" si="24"/>
        <v>0</v>
      </c>
      <c r="H96" s="18"/>
      <c r="I96" s="18"/>
      <c r="J96" s="19">
        <f t="shared" si="25"/>
        <v>0</v>
      </c>
    </row>
    <row r="97" spans="2:10" ht="15" customHeight="1" x14ac:dyDescent="0.35">
      <c r="B97" s="24">
        <v>5</v>
      </c>
      <c r="C97" s="250" t="str">
        <f>IF(FIOrç!C111="","",FIOrç!C111)</f>
        <v/>
      </c>
      <c r="D97" s="251"/>
      <c r="E97" s="256" t="str">
        <f>IF(FIOrç!E111="","",FIOrç!E111)</f>
        <v/>
      </c>
      <c r="F97" s="254">
        <f>IF(FIOrç!F111="","",FIOrç!F111)</f>
        <v>0</v>
      </c>
      <c r="G97" s="19">
        <f t="shared" si="24"/>
        <v>0</v>
      </c>
      <c r="H97" s="18"/>
      <c r="I97" s="18"/>
      <c r="J97" s="19">
        <f t="shared" si="25"/>
        <v>0</v>
      </c>
    </row>
    <row r="98" spans="2:10" ht="15" customHeight="1" x14ac:dyDescent="0.35">
      <c r="B98" s="131"/>
      <c r="C98" s="78" t="s">
        <v>1673</v>
      </c>
      <c r="D98" s="78"/>
      <c r="E98" s="78"/>
      <c r="F98" s="70"/>
      <c r="G98" s="19">
        <f>Apoio!BN11</f>
        <v>0</v>
      </c>
      <c r="H98" s="19">
        <v>0</v>
      </c>
      <c r="I98" s="19">
        <v>0</v>
      </c>
      <c r="J98" s="19">
        <f>SUM(G98:I98)</f>
        <v>0</v>
      </c>
    </row>
    <row r="99" spans="2:10" ht="15" customHeight="1" x14ac:dyDescent="0.35">
      <c r="B99" s="131"/>
      <c r="C99" s="78" t="s">
        <v>1581</v>
      </c>
      <c r="D99" s="78"/>
      <c r="E99" s="78"/>
      <c r="F99" s="70"/>
      <c r="G99" s="19">
        <f>Apoio!BQ11</f>
        <v>0</v>
      </c>
      <c r="H99" s="19">
        <v>0</v>
      </c>
      <c r="I99" s="19">
        <v>0</v>
      </c>
      <c r="J99" s="19">
        <f>SUM(G99:I99)</f>
        <v>0</v>
      </c>
    </row>
    <row r="100" spans="2:10" ht="15" customHeight="1" x14ac:dyDescent="0.35">
      <c r="B100" s="131"/>
      <c r="C100" s="78" t="s">
        <v>91</v>
      </c>
      <c r="D100" s="78"/>
      <c r="E100" s="78"/>
      <c r="F100" s="70"/>
      <c r="G100" s="19">
        <f>SUM(G93:G99)</f>
        <v>0</v>
      </c>
      <c r="H100" s="19">
        <f>SUM(H93:H99)</f>
        <v>0</v>
      </c>
      <c r="I100" s="19">
        <f>SUM(I93:I99)</f>
        <v>0</v>
      </c>
      <c r="J100" s="19">
        <f>SUM(J93:J99)</f>
        <v>0</v>
      </c>
    </row>
    <row r="101" spans="2:10" ht="15" customHeight="1" x14ac:dyDescent="0.35">
      <c r="B101" s="33"/>
      <c r="C101" s="465"/>
      <c r="D101" s="465"/>
      <c r="E101" s="465"/>
      <c r="F101" s="466" t="s">
        <v>692</v>
      </c>
      <c r="G101" s="20">
        <f>SUM(G76,G77,G78,G90,G91,G100)</f>
        <v>0</v>
      </c>
      <c r="H101" s="20">
        <f>SUM(H76,H77,H78,H90,H91,H100)</f>
        <v>0</v>
      </c>
      <c r="I101" s="20">
        <f>SUM(I76,I77,I78,I90,I91,I100)</f>
        <v>0</v>
      </c>
      <c r="J101" s="20">
        <f>SUM(J76,J77,J78,J90,J91,J100)</f>
        <v>0</v>
      </c>
    </row>
    <row r="102" spans="2:10" ht="15" customHeight="1" x14ac:dyDescent="0.35">
      <c r="B102" s="34"/>
      <c r="C102" s="62"/>
      <c r="D102" s="62"/>
      <c r="E102" s="62"/>
      <c r="F102" s="132" t="s">
        <v>916</v>
      </c>
      <c r="G102" s="27">
        <f>SUM(G73,G101)</f>
        <v>0</v>
      </c>
      <c r="H102" s="27">
        <f>SUM(H73,H101)</f>
        <v>0</v>
      </c>
      <c r="I102" s="27">
        <f>SUM(I73,I101)</f>
        <v>0</v>
      </c>
      <c r="J102" s="27">
        <f>SUM(J73,J101)</f>
        <v>0</v>
      </c>
    </row>
    <row r="103" spans="2:10" ht="15" customHeight="1" x14ac:dyDescent="0.35">
      <c r="E103" s="468"/>
      <c r="G103" s="463"/>
      <c r="J103" s="463"/>
    </row>
  </sheetData>
  <conditionalFormatting sqref="F6:J55 G56:J57 F59:J68 G69:J73 G76:J78 F80:J89 G90:J91 F93:J97 G98:J102">
    <cfRule type="cellIs" dxfId="15" priority="11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58" fitToHeight="0" orientation="portrait" r:id="rId1"/>
  <headerFooter scaleWithDoc="0" alignWithMargins="0">
    <oddFooter>&amp;L&amp;F / &amp;A&amp;R&amp;P</oddFooter>
  </headerFooter>
  <colBreaks count="1" manualBreakCount="1">
    <brk id="11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6" id="{CC7025E0-A8CB-42DD-8D38-461280521A05}">
            <xm:f>AND(O58&lt;=Projeto!$K$55,O58&gt;0)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7" id="{92503115-30F5-4983-B1D8-03F0EC37BB7F}">
            <xm:f>OR(O58&gt;Projeto!$K$55,O58&lt;0)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O58:O59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2">
    <tabColor theme="0" tint="-0.249977111117893"/>
    <pageSetUpPr fitToPage="1"/>
  </sheetPr>
  <dimension ref="B1:BE27"/>
  <sheetViews>
    <sheetView zoomScaleNormal="100" workbookViewId="0">
      <selection activeCell="H4" sqref="H4"/>
    </sheetView>
  </sheetViews>
  <sheetFormatPr defaultColWidth="9.1796875" defaultRowHeight="14.5" x14ac:dyDescent="0.35"/>
  <cols>
    <col min="1" max="1" width="3.7265625" style="12" customWidth="1"/>
    <col min="2" max="2" width="3.7265625" style="11" customWidth="1"/>
    <col min="3" max="3" width="40.7265625" style="12" customWidth="1"/>
    <col min="4" max="4" width="11.7265625" style="12" customWidth="1"/>
    <col min="5" max="5" width="9.81640625" style="35" bestFit="1" customWidth="1"/>
    <col min="6" max="6" width="8.7265625" style="36" customWidth="1"/>
    <col min="7" max="7" width="12.7265625" style="12" customWidth="1"/>
    <col min="8" max="57" width="11.7265625" style="12" customWidth="1"/>
    <col min="58" max="16384" width="9.1796875" style="12"/>
  </cols>
  <sheetData>
    <row r="1" spans="2:57" x14ac:dyDescent="0.35">
      <c r="B1" s="12"/>
    </row>
    <row r="2" spans="2:57" ht="15" customHeight="1" x14ac:dyDescent="0.35">
      <c r="B2" s="310" t="s">
        <v>919</v>
      </c>
      <c r="C2" s="311"/>
      <c r="D2" s="311"/>
      <c r="E2" s="311"/>
      <c r="F2" s="312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</row>
    <row r="3" spans="2:57" s="11" customFormat="1" ht="15" customHeight="1" x14ac:dyDescent="0.35">
      <c r="B3" s="38"/>
      <c r="C3" s="39"/>
      <c r="D3" s="39"/>
      <c r="E3" s="39"/>
      <c r="F3" s="40"/>
      <c r="G3" s="41" t="s">
        <v>16</v>
      </c>
      <c r="H3" s="42" t="s">
        <v>920</v>
      </c>
      <c r="I3" s="42" t="s">
        <v>921</v>
      </c>
      <c r="J3" s="42" t="s">
        <v>922</v>
      </c>
      <c r="K3" s="42" t="s">
        <v>923</v>
      </c>
      <c r="L3" s="42" t="s">
        <v>924</v>
      </c>
      <c r="M3" s="42" t="s">
        <v>925</v>
      </c>
      <c r="N3" s="42" t="s">
        <v>926</v>
      </c>
      <c r="O3" s="42" t="s">
        <v>927</v>
      </c>
      <c r="P3" s="42" t="s">
        <v>928</v>
      </c>
      <c r="Q3" s="42" t="s">
        <v>929</v>
      </c>
      <c r="R3" s="42" t="s">
        <v>930</v>
      </c>
      <c r="S3" s="42" t="s">
        <v>931</v>
      </c>
      <c r="T3" s="42" t="s">
        <v>932</v>
      </c>
      <c r="U3" s="42" t="s">
        <v>933</v>
      </c>
      <c r="V3" s="42" t="s">
        <v>934</v>
      </c>
      <c r="W3" s="42" t="s">
        <v>935</v>
      </c>
      <c r="X3" s="42" t="s">
        <v>936</v>
      </c>
      <c r="Y3" s="42" t="s">
        <v>937</v>
      </c>
      <c r="Z3" s="42" t="s">
        <v>938</v>
      </c>
      <c r="AA3" s="42" t="s">
        <v>939</v>
      </c>
      <c r="AB3" s="42" t="s">
        <v>1471</v>
      </c>
      <c r="AC3" s="42" t="s">
        <v>1472</v>
      </c>
      <c r="AD3" s="42" t="s">
        <v>1473</v>
      </c>
      <c r="AE3" s="42" t="s">
        <v>1474</v>
      </c>
      <c r="AF3" s="42" t="s">
        <v>1475</v>
      </c>
      <c r="AG3" s="42" t="s">
        <v>1476</v>
      </c>
      <c r="AH3" s="42" t="s">
        <v>1477</v>
      </c>
      <c r="AI3" s="42" t="s">
        <v>1478</v>
      </c>
      <c r="AJ3" s="42" t="s">
        <v>1479</v>
      </c>
      <c r="AK3" s="42" t="s">
        <v>1480</v>
      </c>
      <c r="AL3" s="42" t="s">
        <v>1481</v>
      </c>
      <c r="AM3" s="42" t="s">
        <v>1482</v>
      </c>
      <c r="AN3" s="42" t="s">
        <v>1483</v>
      </c>
      <c r="AO3" s="42" t="s">
        <v>1484</v>
      </c>
      <c r="AP3" s="42" t="s">
        <v>1485</v>
      </c>
      <c r="AQ3" s="42" t="s">
        <v>1486</v>
      </c>
      <c r="AR3" s="42" t="s">
        <v>1487</v>
      </c>
      <c r="AS3" s="42" t="s">
        <v>1488</v>
      </c>
      <c r="AT3" s="42" t="s">
        <v>1489</v>
      </c>
      <c r="AU3" s="42" t="s">
        <v>1490</v>
      </c>
      <c r="AV3" s="42" t="s">
        <v>1491</v>
      </c>
      <c r="AW3" s="42" t="s">
        <v>1492</v>
      </c>
      <c r="AX3" s="42" t="s">
        <v>1493</v>
      </c>
      <c r="AY3" s="42" t="s">
        <v>1494</v>
      </c>
      <c r="AZ3" s="42" t="s">
        <v>1495</v>
      </c>
      <c r="BA3" s="42" t="s">
        <v>1496</v>
      </c>
      <c r="BB3" s="42" t="s">
        <v>1497</v>
      </c>
      <c r="BC3" s="42" t="s">
        <v>1498</v>
      </c>
      <c r="BD3" s="42" t="s">
        <v>1499</v>
      </c>
      <c r="BE3" s="42" t="s">
        <v>1500</v>
      </c>
    </row>
    <row r="4" spans="2:57" ht="15" customHeight="1" x14ac:dyDescent="0.35">
      <c r="B4" s="38">
        <v>1</v>
      </c>
      <c r="C4" s="43" t="s">
        <v>84</v>
      </c>
      <c r="D4" s="43"/>
      <c r="E4" s="44"/>
      <c r="F4" s="45"/>
      <c r="G4" s="50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523"/>
      <c r="AQ4" s="523"/>
      <c r="AR4" s="523"/>
      <c r="AS4" s="523"/>
      <c r="AT4" s="523"/>
      <c r="AU4" s="523"/>
      <c r="AV4" s="523"/>
      <c r="AW4" s="523"/>
      <c r="AX4" s="523"/>
      <c r="AY4" s="523"/>
      <c r="AZ4" s="523"/>
      <c r="BA4" s="523"/>
      <c r="BB4" s="523"/>
      <c r="BC4" s="523"/>
      <c r="BD4" s="523"/>
      <c r="BE4" s="523"/>
    </row>
    <row r="5" spans="2:57" ht="15" customHeight="1" x14ac:dyDescent="0.35">
      <c r="B5" s="38">
        <v>2</v>
      </c>
      <c r="C5" s="43" t="s">
        <v>1243</v>
      </c>
      <c r="D5" s="43"/>
      <c r="E5" s="46" t="s">
        <v>1244</v>
      </c>
      <c r="F5" s="47" t="s">
        <v>406</v>
      </c>
      <c r="G5" s="5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</row>
    <row r="6" spans="2:57" ht="15" customHeight="1" x14ac:dyDescent="0.35">
      <c r="B6" s="38">
        <v>3</v>
      </c>
      <c r="C6" s="43" t="s">
        <v>1245</v>
      </c>
      <c r="D6" s="43"/>
      <c r="E6" s="46"/>
      <c r="F6" s="47" t="s">
        <v>405</v>
      </c>
      <c r="G6" s="49">
        <f>SUM(H6:BE6)</f>
        <v>0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</row>
    <row r="7" spans="2:57" ht="15" customHeight="1" x14ac:dyDescent="0.35">
      <c r="B7" s="38">
        <v>4</v>
      </c>
      <c r="C7" s="43" t="s">
        <v>972</v>
      </c>
      <c r="D7" s="43"/>
      <c r="E7" s="46" t="s">
        <v>1248</v>
      </c>
      <c r="F7" s="47" t="s">
        <v>165</v>
      </c>
      <c r="G7" s="555">
        <f>SUM(H7:BE7)</f>
        <v>0</v>
      </c>
      <c r="H7" s="581">
        <f>(H5*H6)/1000</f>
        <v>0</v>
      </c>
      <c r="I7" s="581">
        <f t="shared" ref="I7:BE7" si="0">(I5*I6)/1000</f>
        <v>0</v>
      </c>
      <c r="J7" s="581">
        <f t="shared" si="0"/>
        <v>0</v>
      </c>
      <c r="K7" s="581">
        <f t="shared" si="0"/>
        <v>0</v>
      </c>
      <c r="L7" s="581">
        <f t="shared" si="0"/>
        <v>0</v>
      </c>
      <c r="M7" s="581">
        <f t="shared" si="0"/>
        <v>0</v>
      </c>
      <c r="N7" s="581">
        <f t="shared" si="0"/>
        <v>0</v>
      </c>
      <c r="O7" s="581">
        <f t="shared" si="0"/>
        <v>0</v>
      </c>
      <c r="P7" s="581">
        <f t="shared" si="0"/>
        <v>0</v>
      </c>
      <c r="Q7" s="581">
        <f t="shared" si="0"/>
        <v>0</v>
      </c>
      <c r="R7" s="581">
        <f t="shared" si="0"/>
        <v>0</v>
      </c>
      <c r="S7" s="581">
        <f t="shared" si="0"/>
        <v>0</v>
      </c>
      <c r="T7" s="581">
        <f t="shared" si="0"/>
        <v>0</v>
      </c>
      <c r="U7" s="581">
        <f t="shared" si="0"/>
        <v>0</v>
      </c>
      <c r="V7" s="581">
        <f t="shared" si="0"/>
        <v>0</v>
      </c>
      <c r="W7" s="581">
        <f t="shared" si="0"/>
        <v>0</v>
      </c>
      <c r="X7" s="581">
        <f t="shared" si="0"/>
        <v>0</v>
      </c>
      <c r="Y7" s="581">
        <f t="shared" si="0"/>
        <v>0</v>
      </c>
      <c r="Z7" s="581">
        <f t="shared" si="0"/>
        <v>0</v>
      </c>
      <c r="AA7" s="581">
        <f t="shared" ref="AA7:BD7" si="1">(AA5*AA6)/1000</f>
        <v>0</v>
      </c>
      <c r="AB7" s="581">
        <f t="shared" si="1"/>
        <v>0</v>
      </c>
      <c r="AC7" s="581">
        <f t="shared" si="1"/>
        <v>0</v>
      </c>
      <c r="AD7" s="581">
        <f t="shared" si="1"/>
        <v>0</v>
      </c>
      <c r="AE7" s="581">
        <f t="shared" si="1"/>
        <v>0</v>
      </c>
      <c r="AF7" s="581">
        <f t="shared" si="1"/>
        <v>0</v>
      </c>
      <c r="AG7" s="581">
        <f t="shared" si="1"/>
        <v>0</v>
      </c>
      <c r="AH7" s="581">
        <f t="shared" si="1"/>
        <v>0</v>
      </c>
      <c r="AI7" s="581">
        <f t="shared" si="1"/>
        <v>0</v>
      </c>
      <c r="AJ7" s="581">
        <f t="shared" si="1"/>
        <v>0</v>
      </c>
      <c r="AK7" s="581">
        <f t="shared" si="1"/>
        <v>0</v>
      </c>
      <c r="AL7" s="581">
        <f t="shared" si="1"/>
        <v>0</v>
      </c>
      <c r="AM7" s="581">
        <f t="shared" si="1"/>
        <v>0</v>
      </c>
      <c r="AN7" s="581">
        <f t="shared" si="1"/>
        <v>0</v>
      </c>
      <c r="AO7" s="581">
        <f t="shared" si="1"/>
        <v>0</v>
      </c>
      <c r="AP7" s="581">
        <f t="shared" si="1"/>
        <v>0</v>
      </c>
      <c r="AQ7" s="581">
        <f t="shared" si="1"/>
        <v>0</v>
      </c>
      <c r="AR7" s="581">
        <f t="shared" si="1"/>
        <v>0</v>
      </c>
      <c r="AS7" s="581">
        <f t="shared" si="1"/>
        <v>0</v>
      </c>
      <c r="AT7" s="581">
        <f t="shared" si="1"/>
        <v>0</v>
      </c>
      <c r="AU7" s="581">
        <f t="shared" si="1"/>
        <v>0</v>
      </c>
      <c r="AV7" s="581">
        <f t="shared" si="1"/>
        <v>0</v>
      </c>
      <c r="AW7" s="581">
        <f t="shared" si="1"/>
        <v>0</v>
      </c>
      <c r="AX7" s="581">
        <f t="shared" si="1"/>
        <v>0</v>
      </c>
      <c r="AY7" s="581">
        <f t="shared" si="1"/>
        <v>0</v>
      </c>
      <c r="AZ7" s="581">
        <f t="shared" si="1"/>
        <v>0</v>
      </c>
      <c r="BA7" s="581">
        <f t="shared" si="1"/>
        <v>0</v>
      </c>
      <c r="BB7" s="581">
        <f t="shared" si="1"/>
        <v>0</v>
      </c>
      <c r="BC7" s="581">
        <f t="shared" si="1"/>
        <v>0</v>
      </c>
      <c r="BD7" s="581">
        <f t="shared" si="1"/>
        <v>0</v>
      </c>
      <c r="BE7" s="581">
        <f t="shared" si="0"/>
        <v>0</v>
      </c>
    </row>
    <row r="8" spans="2:57" ht="15" customHeight="1" x14ac:dyDescent="0.35">
      <c r="B8" s="38">
        <v>5</v>
      </c>
      <c r="C8" s="43" t="s">
        <v>1230</v>
      </c>
      <c r="D8" s="43"/>
      <c r="E8" s="46" t="s">
        <v>22</v>
      </c>
      <c r="F8" s="47" t="s">
        <v>1231</v>
      </c>
      <c r="G8" s="577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</row>
    <row r="9" spans="2:57" ht="15" customHeight="1" x14ac:dyDescent="0.35">
      <c r="B9" s="38">
        <v>6</v>
      </c>
      <c r="C9" s="43" t="s">
        <v>1246</v>
      </c>
      <c r="D9" s="43"/>
      <c r="E9" s="46"/>
      <c r="F9" s="47" t="s">
        <v>1247</v>
      </c>
      <c r="G9" s="49">
        <f>SUM(H9:BE9)</f>
        <v>0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</row>
    <row r="10" spans="2:57" ht="15" customHeight="1" x14ac:dyDescent="0.35">
      <c r="B10" s="38">
        <v>7</v>
      </c>
      <c r="C10" s="43" t="s">
        <v>1250</v>
      </c>
      <c r="D10" s="43"/>
      <c r="E10" s="46" t="s">
        <v>1</v>
      </c>
      <c r="F10" s="47" t="s">
        <v>1249</v>
      </c>
      <c r="G10" s="577">
        <f>SUM(H10:BE10)</f>
        <v>0</v>
      </c>
      <c r="H10" s="581">
        <f>(H8*H9)/1000</f>
        <v>0</v>
      </c>
      <c r="I10" s="581">
        <f t="shared" ref="I10:BE10" si="2">(I8*I9)/1000</f>
        <v>0</v>
      </c>
      <c r="J10" s="581">
        <f t="shared" si="2"/>
        <v>0</v>
      </c>
      <c r="K10" s="581">
        <f t="shared" si="2"/>
        <v>0</v>
      </c>
      <c r="L10" s="581">
        <f t="shared" si="2"/>
        <v>0</v>
      </c>
      <c r="M10" s="581">
        <f t="shared" si="2"/>
        <v>0</v>
      </c>
      <c r="N10" s="581">
        <f t="shared" si="2"/>
        <v>0</v>
      </c>
      <c r="O10" s="581">
        <f t="shared" si="2"/>
        <v>0</v>
      </c>
      <c r="P10" s="581">
        <f t="shared" si="2"/>
        <v>0</v>
      </c>
      <c r="Q10" s="581">
        <f t="shared" si="2"/>
        <v>0</v>
      </c>
      <c r="R10" s="581">
        <f t="shared" si="2"/>
        <v>0</v>
      </c>
      <c r="S10" s="581">
        <f t="shared" si="2"/>
        <v>0</v>
      </c>
      <c r="T10" s="581">
        <f t="shared" si="2"/>
        <v>0</v>
      </c>
      <c r="U10" s="581">
        <f t="shared" si="2"/>
        <v>0</v>
      </c>
      <c r="V10" s="581">
        <f t="shared" si="2"/>
        <v>0</v>
      </c>
      <c r="W10" s="581">
        <f t="shared" si="2"/>
        <v>0</v>
      </c>
      <c r="X10" s="581">
        <f t="shared" si="2"/>
        <v>0</v>
      </c>
      <c r="Y10" s="581">
        <f t="shared" si="2"/>
        <v>0</v>
      </c>
      <c r="Z10" s="581">
        <f t="shared" si="2"/>
        <v>0</v>
      </c>
      <c r="AA10" s="581">
        <f t="shared" ref="AA10:BD10" si="3">(AA8*AA9)/1000</f>
        <v>0</v>
      </c>
      <c r="AB10" s="581">
        <f t="shared" si="3"/>
        <v>0</v>
      </c>
      <c r="AC10" s="581">
        <f t="shared" si="3"/>
        <v>0</v>
      </c>
      <c r="AD10" s="581">
        <f t="shared" si="3"/>
        <v>0</v>
      </c>
      <c r="AE10" s="581">
        <f t="shared" si="3"/>
        <v>0</v>
      </c>
      <c r="AF10" s="581">
        <f t="shared" si="3"/>
        <v>0</v>
      </c>
      <c r="AG10" s="581">
        <f t="shared" si="3"/>
        <v>0</v>
      </c>
      <c r="AH10" s="581">
        <f t="shared" si="3"/>
        <v>0</v>
      </c>
      <c r="AI10" s="581">
        <f t="shared" si="3"/>
        <v>0</v>
      </c>
      <c r="AJ10" s="581">
        <f t="shared" si="3"/>
        <v>0</v>
      </c>
      <c r="AK10" s="581">
        <f t="shared" si="3"/>
        <v>0</v>
      </c>
      <c r="AL10" s="581">
        <f t="shared" si="3"/>
        <v>0</v>
      </c>
      <c r="AM10" s="581">
        <f t="shared" si="3"/>
        <v>0</v>
      </c>
      <c r="AN10" s="581">
        <f t="shared" si="3"/>
        <v>0</v>
      </c>
      <c r="AO10" s="581">
        <f t="shared" si="3"/>
        <v>0</v>
      </c>
      <c r="AP10" s="581">
        <f t="shared" si="3"/>
        <v>0</v>
      </c>
      <c r="AQ10" s="581">
        <f t="shared" si="3"/>
        <v>0</v>
      </c>
      <c r="AR10" s="581">
        <f t="shared" si="3"/>
        <v>0</v>
      </c>
      <c r="AS10" s="581">
        <f t="shared" si="3"/>
        <v>0</v>
      </c>
      <c r="AT10" s="581">
        <f t="shared" si="3"/>
        <v>0</v>
      </c>
      <c r="AU10" s="581">
        <f t="shared" si="3"/>
        <v>0</v>
      </c>
      <c r="AV10" s="581">
        <f t="shared" si="3"/>
        <v>0</v>
      </c>
      <c r="AW10" s="581">
        <f t="shared" si="3"/>
        <v>0</v>
      </c>
      <c r="AX10" s="581">
        <f t="shared" si="3"/>
        <v>0</v>
      </c>
      <c r="AY10" s="581">
        <f t="shared" si="3"/>
        <v>0</v>
      </c>
      <c r="AZ10" s="581">
        <f t="shared" si="3"/>
        <v>0</v>
      </c>
      <c r="BA10" s="581">
        <f t="shared" si="3"/>
        <v>0</v>
      </c>
      <c r="BB10" s="581">
        <f t="shared" si="3"/>
        <v>0</v>
      </c>
      <c r="BC10" s="581">
        <f t="shared" si="3"/>
        <v>0</v>
      </c>
      <c r="BD10" s="581">
        <f t="shared" si="3"/>
        <v>0</v>
      </c>
      <c r="BE10" s="581">
        <f t="shared" si="2"/>
        <v>0</v>
      </c>
    </row>
    <row r="12" spans="2:57" ht="15" customHeight="1" x14ac:dyDescent="0.35">
      <c r="B12" s="313" t="s">
        <v>942</v>
      </c>
      <c r="C12" s="313"/>
      <c r="D12" s="313"/>
      <c r="E12" s="313"/>
      <c r="F12" s="313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</row>
    <row r="13" spans="2:57" s="11" customFormat="1" ht="15" customHeight="1" x14ac:dyDescent="0.35">
      <c r="B13" s="38"/>
      <c r="C13" s="57"/>
      <c r="D13" s="57"/>
      <c r="E13" s="57"/>
      <c r="F13" s="54"/>
      <c r="G13" s="41" t="s">
        <v>16</v>
      </c>
      <c r="H13" s="42" t="str">
        <f>H3</f>
        <v>fi 1</v>
      </c>
      <c r="I13" s="42" t="str">
        <f t="shared" ref="I13:BE13" si="4">I3</f>
        <v>fi 2</v>
      </c>
      <c r="J13" s="42" t="str">
        <f t="shared" si="4"/>
        <v>fi 3</v>
      </c>
      <c r="K13" s="42" t="str">
        <f t="shared" si="4"/>
        <v>fi 4</v>
      </c>
      <c r="L13" s="42" t="str">
        <f t="shared" si="4"/>
        <v>fi 5</v>
      </c>
      <c r="M13" s="42" t="str">
        <f t="shared" si="4"/>
        <v>fi 6</v>
      </c>
      <c r="N13" s="42" t="str">
        <f t="shared" si="4"/>
        <v>fi 7</v>
      </c>
      <c r="O13" s="42" t="str">
        <f t="shared" si="4"/>
        <v>fi 8</v>
      </c>
      <c r="P13" s="42" t="str">
        <f t="shared" si="4"/>
        <v>fi 9</v>
      </c>
      <c r="Q13" s="42" t="str">
        <f t="shared" si="4"/>
        <v>fi 10</v>
      </c>
      <c r="R13" s="42" t="str">
        <f t="shared" si="4"/>
        <v>fi 11</v>
      </c>
      <c r="S13" s="42" t="str">
        <f t="shared" si="4"/>
        <v>fi 12</v>
      </c>
      <c r="T13" s="42" t="str">
        <f t="shared" si="4"/>
        <v>fi 13</v>
      </c>
      <c r="U13" s="42" t="str">
        <f t="shared" si="4"/>
        <v>fi 14</v>
      </c>
      <c r="V13" s="42" t="str">
        <f t="shared" si="4"/>
        <v>fi 15</v>
      </c>
      <c r="W13" s="42" t="str">
        <f t="shared" si="4"/>
        <v>fi 16</v>
      </c>
      <c r="X13" s="42" t="str">
        <f t="shared" si="4"/>
        <v>fi 17</v>
      </c>
      <c r="Y13" s="42" t="str">
        <f t="shared" si="4"/>
        <v>fi 18</v>
      </c>
      <c r="Z13" s="42" t="str">
        <f t="shared" si="4"/>
        <v>fi 19</v>
      </c>
      <c r="AA13" s="42" t="str">
        <f t="shared" si="4"/>
        <v>fi 20</v>
      </c>
      <c r="AB13" s="42" t="str">
        <f t="shared" si="4"/>
        <v>fi 21</v>
      </c>
      <c r="AC13" s="42" t="str">
        <f t="shared" si="4"/>
        <v>fi 22</v>
      </c>
      <c r="AD13" s="42" t="str">
        <f t="shared" si="4"/>
        <v>fi 23</v>
      </c>
      <c r="AE13" s="42" t="str">
        <f t="shared" si="4"/>
        <v>fi 24</v>
      </c>
      <c r="AF13" s="42" t="str">
        <f t="shared" si="4"/>
        <v>fi 25</v>
      </c>
      <c r="AG13" s="42" t="str">
        <f t="shared" si="4"/>
        <v>fi 26</v>
      </c>
      <c r="AH13" s="42" t="str">
        <f t="shared" si="4"/>
        <v>fi 27</v>
      </c>
      <c r="AI13" s="42" t="str">
        <f t="shared" si="4"/>
        <v>fi 28</v>
      </c>
      <c r="AJ13" s="42" t="str">
        <f t="shared" si="4"/>
        <v>fi 29</v>
      </c>
      <c r="AK13" s="42" t="str">
        <f t="shared" si="4"/>
        <v>fi 30</v>
      </c>
      <c r="AL13" s="42" t="str">
        <f t="shared" si="4"/>
        <v>fi 31</v>
      </c>
      <c r="AM13" s="42" t="str">
        <f t="shared" si="4"/>
        <v>fi 32</v>
      </c>
      <c r="AN13" s="42" t="str">
        <f t="shared" si="4"/>
        <v>fi 33</v>
      </c>
      <c r="AO13" s="42" t="str">
        <f t="shared" si="4"/>
        <v>fi 34</v>
      </c>
      <c r="AP13" s="42" t="str">
        <f t="shared" si="4"/>
        <v>fi 35</v>
      </c>
      <c r="AQ13" s="42" t="str">
        <f t="shared" si="4"/>
        <v>fi 36</v>
      </c>
      <c r="AR13" s="42" t="str">
        <f t="shared" si="4"/>
        <v>fi 37</v>
      </c>
      <c r="AS13" s="42" t="str">
        <f t="shared" si="4"/>
        <v>fi 38</v>
      </c>
      <c r="AT13" s="42" t="str">
        <f t="shared" si="4"/>
        <v>fi 39</v>
      </c>
      <c r="AU13" s="42" t="str">
        <f t="shared" si="4"/>
        <v>fi 40</v>
      </c>
      <c r="AV13" s="42" t="str">
        <f t="shared" si="4"/>
        <v>fi 41</v>
      </c>
      <c r="AW13" s="42" t="str">
        <f t="shared" si="4"/>
        <v>fi 42</v>
      </c>
      <c r="AX13" s="42" t="str">
        <f t="shared" si="4"/>
        <v>fi 43</v>
      </c>
      <c r="AY13" s="42" t="str">
        <f t="shared" si="4"/>
        <v>fi 44</v>
      </c>
      <c r="AZ13" s="42" t="str">
        <f t="shared" si="4"/>
        <v>fi 45</v>
      </c>
      <c r="BA13" s="42" t="str">
        <f t="shared" si="4"/>
        <v>fi 46</v>
      </c>
      <c r="BB13" s="42" t="str">
        <f t="shared" si="4"/>
        <v>fi 47</v>
      </c>
      <c r="BC13" s="42" t="str">
        <f t="shared" si="4"/>
        <v>fi 48</v>
      </c>
      <c r="BD13" s="42" t="str">
        <f t="shared" si="4"/>
        <v>fi 49</v>
      </c>
      <c r="BE13" s="42" t="str">
        <f t="shared" si="4"/>
        <v>fi 50</v>
      </c>
    </row>
    <row r="14" spans="2:57" ht="15" customHeight="1" x14ac:dyDescent="0.35">
      <c r="B14" s="553">
        <v>11</v>
      </c>
      <c r="C14" s="58" t="s">
        <v>1232</v>
      </c>
      <c r="D14" s="58"/>
      <c r="E14" s="559" t="s">
        <v>1</v>
      </c>
      <c r="F14" s="479" t="s">
        <v>1237</v>
      </c>
      <c r="G14" s="577">
        <f t="shared" ref="G14:G22" si="5">SUM(H14:BE14)</f>
        <v>0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</row>
    <row r="15" spans="2:57" ht="15" customHeight="1" x14ac:dyDescent="0.35">
      <c r="B15" s="554"/>
      <c r="C15" s="59" t="s">
        <v>1508</v>
      </c>
      <c r="D15" s="647"/>
      <c r="E15" s="560" t="s">
        <v>85</v>
      </c>
      <c r="F15" s="480"/>
      <c r="G15" s="577">
        <f t="shared" si="5"/>
        <v>0</v>
      </c>
      <c r="H15" s="53">
        <f>H14*$D$15</f>
        <v>0</v>
      </c>
      <c r="I15" s="53">
        <f t="shared" ref="I15:BE15" si="6">I14*$D$15</f>
        <v>0</v>
      </c>
      <c r="J15" s="53">
        <f t="shared" si="6"/>
        <v>0</v>
      </c>
      <c r="K15" s="53">
        <f t="shared" si="6"/>
        <v>0</v>
      </c>
      <c r="L15" s="53">
        <f t="shared" si="6"/>
        <v>0</v>
      </c>
      <c r="M15" s="53">
        <f t="shared" si="6"/>
        <v>0</v>
      </c>
      <c r="N15" s="53">
        <f t="shared" si="6"/>
        <v>0</v>
      </c>
      <c r="O15" s="53">
        <f t="shared" si="6"/>
        <v>0</v>
      </c>
      <c r="P15" s="53">
        <f t="shared" si="6"/>
        <v>0</v>
      </c>
      <c r="Q15" s="53">
        <f t="shared" si="6"/>
        <v>0</v>
      </c>
      <c r="R15" s="53">
        <f t="shared" si="6"/>
        <v>0</v>
      </c>
      <c r="S15" s="53">
        <f t="shared" si="6"/>
        <v>0</v>
      </c>
      <c r="T15" s="53">
        <f t="shared" si="6"/>
        <v>0</v>
      </c>
      <c r="U15" s="53">
        <f t="shared" si="6"/>
        <v>0</v>
      </c>
      <c r="V15" s="53">
        <f t="shared" si="6"/>
        <v>0</v>
      </c>
      <c r="W15" s="53">
        <f t="shared" si="6"/>
        <v>0</v>
      </c>
      <c r="X15" s="53">
        <f t="shared" si="6"/>
        <v>0</v>
      </c>
      <c r="Y15" s="53">
        <f t="shared" si="6"/>
        <v>0</v>
      </c>
      <c r="Z15" s="53">
        <f t="shared" si="6"/>
        <v>0</v>
      </c>
      <c r="AA15" s="53">
        <f t="shared" ref="AA15:BD15" si="7">AA14*$D$15</f>
        <v>0</v>
      </c>
      <c r="AB15" s="53">
        <f t="shared" si="7"/>
        <v>0</v>
      </c>
      <c r="AC15" s="53">
        <f t="shared" si="7"/>
        <v>0</v>
      </c>
      <c r="AD15" s="53">
        <f t="shared" si="7"/>
        <v>0</v>
      </c>
      <c r="AE15" s="53">
        <f t="shared" si="7"/>
        <v>0</v>
      </c>
      <c r="AF15" s="53">
        <f t="shared" si="7"/>
        <v>0</v>
      </c>
      <c r="AG15" s="53">
        <f t="shared" si="7"/>
        <v>0</v>
      </c>
      <c r="AH15" s="53">
        <f t="shared" si="7"/>
        <v>0</v>
      </c>
      <c r="AI15" s="53">
        <f t="shared" si="7"/>
        <v>0</v>
      </c>
      <c r="AJ15" s="53">
        <f t="shared" si="7"/>
        <v>0</v>
      </c>
      <c r="AK15" s="53">
        <f t="shared" si="7"/>
        <v>0</v>
      </c>
      <c r="AL15" s="53">
        <f t="shared" si="7"/>
        <v>0</v>
      </c>
      <c r="AM15" s="53">
        <f t="shared" si="7"/>
        <v>0</v>
      </c>
      <c r="AN15" s="53">
        <f t="shared" si="7"/>
        <v>0</v>
      </c>
      <c r="AO15" s="53">
        <f t="shared" si="7"/>
        <v>0</v>
      </c>
      <c r="AP15" s="53">
        <f t="shared" si="7"/>
        <v>0</v>
      </c>
      <c r="AQ15" s="53">
        <f t="shared" si="7"/>
        <v>0</v>
      </c>
      <c r="AR15" s="53">
        <f t="shared" si="7"/>
        <v>0</v>
      </c>
      <c r="AS15" s="53">
        <f t="shared" si="7"/>
        <v>0</v>
      </c>
      <c r="AT15" s="53">
        <f t="shared" si="7"/>
        <v>0</v>
      </c>
      <c r="AU15" s="53">
        <f t="shared" si="7"/>
        <v>0</v>
      </c>
      <c r="AV15" s="53">
        <f t="shared" si="7"/>
        <v>0</v>
      </c>
      <c r="AW15" s="53">
        <f t="shared" si="7"/>
        <v>0</v>
      </c>
      <c r="AX15" s="53">
        <f t="shared" si="7"/>
        <v>0</v>
      </c>
      <c r="AY15" s="53">
        <f t="shared" si="7"/>
        <v>0</v>
      </c>
      <c r="AZ15" s="53">
        <f t="shared" si="7"/>
        <v>0</v>
      </c>
      <c r="BA15" s="53">
        <f t="shared" si="7"/>
        <v>0</v>
      </c>
      <c r="BB15" s="53">
        <f t="shared" si="7"/>
        <v>0</v>
      </c>
      <c r="BC15" s="53">
        <f t="shared" si="7"/>
        <v>0</v>
      </c>
      <c r="BD15" s="53">
        <f t="shared" si="7"/>
        <v>0</v>
      </c>
      <c r="BE15" s="53">
        <f t="shared" si="6"/>
        <v>0</v>
      </c>
    </row>
    <row r="16" spans="2:57" ht="15" customHeight="1" x14ac:dyDescent="0.35">
      <c r="B16" s="38">
        <v>12</v>
      </c>
      <c r="C16" s="58" t="s">
        <v>1233</v>
      </c>
      <c r="D16" s="58"/>
      <c r="E16" s="559" t="s">
        <v>1</v>
      </c>
      <c r="F16" s="479" t="s">
        <v>1236</v>
      </c>
      <c r="G16" s="577">
        <f t="shared" si="5"/>
        <v>0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</row>
    <row r="17" spans="2:57" ht="15" customHeight="1" x14ac:dyDescent="0.35">
      <c r="B17" s="553">
        <v>13</v>
      </c>
      <c r="C17" s="58" t="s">
        <v>1234</v>
      </c>
      <c r="D17" s="58"/>
      <c r="E17" s="559" t="s">
        <v>0</v>
      </c>
      <c r="F17" s="479" t="s">
        <v>1239</v>
      </c>
      <c r="G17" s="577">
        <f t="shared" si="5"/>
        <v>0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</row>
    <row r="18" spans="2:57" ht="15" customHeight="1" x14ac:dyDescent="0.35">
      <c r="B18" s="554"/>
      <c r="C18" s="59" t="s">
        <v>1509</v>
      </c>
      <c r="D18" s="647"/>
      <c r="E18" s="560" t="s">
        <v>85</v>
      </c>
      <c r="F18" s="480"/>
      <c r="G18" s="577">
        <f t="shared" si="5"/>
        <v>0</v>
      </c>
      <c r="H18" s="53">
        <f>H17*$D$18</f>
        <v>0</v>
      </c>
      <c r="I18" s="53">
        <f t="shared" ref="I18:BE18" si="8">I17*$D$18</f>
        <v>0</v>
      </c>
      <c r="J18" s="53">
        <f t="shared" si="8"/>
        <v>0</v>
      </c>
      <c r="K18" s="53">
        <f t="shared" si="8"/>
        <v>0</v>
      </c>
      <c r="L18" s="53">
        <f t="shared" si="8"/>
        <v>0</v>
      </c>
      <c r="M18" s="53">
        <f t="shared" si="8"/>
        <v>0</v>
      </c>
      <c r="N18" s="53">
        <f t="shared" si="8"/>
        <v>0</v>
      </c>
      <c r="O18" s="53">
        <f t="shared" si="8"/>
        <v>0</v>
      </c>
      <c r="P18" s="53">
        <f t="shared" si="8"/>
        <v>0</v>
      </c>
      <c r="Q18" s="53">
        <f t="shared" si="8"/>
        <v>0</v>
      </c>
      <c r="R18" s="53">
        <f t="shared" si="8"/>
        <v>0</v>
      </c>
      <c r="S18" s="53">
        <f t="shared" si="8"/>
        <v>0</v>
      </c>
      <c r="T18" s="53">
        <f t="shared" si="8"/>
        <v>0</v>
      </c>
      <c r="U18" s="53">
        <f t="shared" si="8"/>
        <v>0</v>
      </c>
      <c r="V18" s="53">
        <f t="shared" si="8"/>
        <v>0</v>
      </c>
      <c r="W18" s="53">
        <f t="shared" si="8"/>
        <v>0</v>
      </c>
      <c r="X18" s="53">
        <f t="shared" si="8"/>
        <v>0</v>
      </c>
      <c r="Y18" s="53">
        <f t="shared" si="8"/>
        <v>0</v>
      </c>
      <c r="Z18" s="53">
        <f t="shared" si="8"/>
        <v>0</v>
      </c>
      <c r="AA18" s="53">
        <f t="shared" ref="AA18:BD18" si="9">AA17*$D$18</f>
        <v>0</v>
      </c>
      <c r="AB18" s="53">
        <f t="shared" si="9"/>
        <v>0</v>
      </c>
      <c r="AC18" s="53">
        <f t="shared" si="9"/>
        <v>0</v>
      </c>
      <c r="AD18" s="53">
        <f t="shared" si="9"/>
        <v>0</v>
      </c>
      <c r="AE18" s="53">
        <f t="shared" si="9"/>
        <v>0</v>
      </c>
      <c r="AF18" s="53">
        <f t="shared" si="9"/>
        <v>0</v>
      </c>
      <c r="AG18" s="53">
        <f t="shared" si="9"/>
        <v>0</v>
      </c>
      <c r="AH18" s="53">
        <f t="shared" si="9"/>
        <v>0</v>
      </c>
      <c r="AI18" s="53">
        <f t="shared" si="9"/>
        <v>0</v>
      </c>
      <c r="AJ18" s="53">
        <f t="shared" si="9"/>
        <v>0</v>
      </c>
      <c r="AK18" s="53">
        <f t="shared" si="9"/>
        <v>0</v>
      </c>
      <c r="AL18" s="53">
        <f t="shared" si="9"/>
        <v>0</v>
      </c>
      <c r="AM18" s="53">
        <f t="shared" si="9"/>
        <v>0</v>
      </c>
      <c r="AN18" s="53">
        <f t="shared" si="9"/>
        <v>0</v>
      </c>
      <c r="AO18" s="53">
        <f t="shared" si="9"/>
        <v>0</v>
      </c>
      <c r="AP18" s="53">
        <f t="shared" si="9"/>
        <v>0</v>
      </c>
      <c r="AQ18" s="53">
        <f t="shared" si="9"/>
        <v>0</v>
      </c>
      <c r="AR18" s="53">
        <f t="shared" si="9"/>
        <v>0</v>
      </c>
      <c r="AS18" s="53">
        <f t="shared" si="9"/>
        <v>0</v>
      </c>
      <c r="AT18" s="53">
        <f t="shared" si="9"/>
        <v>0</v>
      </c>
      <c r="AU18" s="53">
        <f t="shared" si="9"/>
        <v>0</v>
      </c>
      <c r="AV18" s="53">
        <f t="shared" si="9"/>
        <v>0</v>
      </c>
      <c r="AW18" s="53">
        <f t="shared" si="9"/>
        <v>0</v>
      </c>
      <c r="AX18" s="53">
        <f t="shared" si="9"/>
        <v>0</v>
      </c>
      <c r="AY18" s="53">
        <f t="shared" si="9"/>
        <v>0</v>
      </c>
      <c r="AZ18" s="53">
        <f t="shared" si="9"/>
        <v>0</v>
      </c>
      <c r="BA18" s="53">
        <f t="shared" si="9"/>
        <v>0</v>
      </c>
      <c r="BB18" s="53">
        <f t="shared" si="9"/>
        <v>0</v>
      </c>
      <c r="BC18" s="53">
        <f t="shared" si="9"/>
        <v>0</v>
      </c>
      <c r="BD18" s="53">
        <f t="shared" si="9"/>
        <v>0</v>
      </c>
      <c r="BE18" s="53">
        <f t="shared" si="8"/>
        <v>0</v>
      </c>
    </row>
    <row r="19" spans="2:57" ht="15" customHeight="1" x14ac:dyDescent="0.35">
      <c r="B19" s="553">
        <v>14</v>
      </c>
      <c r="C19" s="58" t="s">
        <v>1235</v>
      </c>
      <c r="D19" s="58"/>
      <c r="E19" s="559" t="s">
        <v>0</v>
      </c>
      <c r="F19" s="479" t="s">
        <v>1238</v>
      </c>
      <c r="G19" s="577">
        <f t="shared" si="5"/>
        <v>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</row>
    <row r="20" spans="2:57" ht="15" customHeight="1" x14ac:dyDescent="0.35">
      <c r="B20" s="554"/>
      <c r="C20" s="59" t="s">
        <v>1510</v>
      </c>
      <c r="D20" s="647"/>
      <c r="E20" s="560" t="s">
        <v>85</v>
      </c>
      <c r="F20" s="480"/>
      <c r="G20" s="577">
        <f t="shared" si="5"/>
        <v>0</v>
      </c>
      <c r="H20" s="53">
        <f>H19*$D$20</f>
        <v>0</v>
      </c>
      <c r="I20" s="53">
        <f t="shared" ref="I20:BE20" si="10">I19*$D$20</f>
        <v>0</v>
      </c>
      <c r="J20" s="53">
        <f t="shared" si="10"/>
        <v>0</v>
      </c>
      <c r="K20" s="53">
        <f t="shared" si="10"/>
        <v>0</v>
      </c>
      <c r="L20" s="53">
        <f t="shared" si="10"/>
        <v>0</v>
      </c>
      <c r="M20" s="53">
        <f t="shared" si="10"/>
        <v>0</v>
      </c>
      <c r="N20" s="53">
        <f t="shared" si="10"/>
        <v>0</v>
      </c>
      <c r="O20" s="53">
        <f t="shared" si="10"/>
        <v>0</v>
      </c>
      <c r="P20" s="53">
        <f t="shared" si="10"/>
        <v>0</v>
      </c>
      <c r="Q20" s="53">
        <f t="shared" si="10"/>
        <v>0</v>
      </c>
      <c r="R20" s="53">
        <f t="shared" si="10"/>
        <v>0</v>
      </c>
      <c r="S20" s="53">
        <f t="shared" si="10"/>
        <v>0</v>
      </c>
      <c r="T20" s="53">
        <f t="shared" si="10"/>
        <v>0</v>
      </c>
      <c r="U20" s="53">
        <f t="shared" si="10"/>
        <v>0</v>
      </c>
      <c r="V20" s="53">
        <f t="shared" si="10"/>
        <v>0</v>
      </c>
      <c r="W20" s="53">
        <f t="shared" si="10"/>
        <v>0</v>
      </c>
      <c r="X20" s="53">
        <f t="shared" si="10"/>
        <v>0</v>
      </c>
      <c r="Y20" s="53">
        <f t="shared" si="10"/>
        <v>0</v>
      </c>
      <c r="Z20" s="53">
        <f t="shared" si="10"/>
        <v>0</v>
      </c>
      <c r="AA20" s="53">
        <f t="shared" ref="AA20:BD20" si="11">AA19*$D$20</f>
        <v>0</v>
      </c>
      <c r="AB20" s="53">
        <f t="shared" si="11"/>
        <v>0</v>
      </c>
      <c r="AC20" s="53">
        <f t="shared" si="11"/>
        <v>0</v>
      </c>
      <c r="AD20" s="53">
        <f t="shared" si="11"/>
        <v>0</v>
      </c>
      <c r="AE20" s="53">
        <f t="shared" si="11"/>
        <v>0</v>
      </c>
      <c r="AF20" s="53">
        <f t="shared" si="11"/>
        <v>0</v>
      </c>
      <c r="AG20" s="53">
        <f t="shared" si="11"/>
        <v>0</v>
      </c>
      <c r="AH20" s="53">
        <f t="shared" si="11"/>
        <v>0</v>
      </c>
      <c r="AI20" s="53">
        <f t="shared" si="11"/>
        <v>0</v>
      </c>
      <c r="AJ20" s="53">
        <f t="shared" si="11"/>
        <v>0</v>
      </c>
      <c r="AK20" s="53">
        <f t="shared" si="11"/>
        <v>0</v>
      </c>
      <c r="AL20" s="53">
        <f t="shared" si="11"/>
        <v>0</v>
      </c>
      <c r="AM20" s="53">
        <f t="shared" si="11"/>
        <v>0</v>
      </c>
      <c r="AN20" s="53">
        <f t="shared" si="11"/>
        <v>0</v>
      </c>
      <c r="AO20" s="53">
        <f t="shared" si="11"/>
        <v>0</v>
      </c>
      <c r="AP20" s="53">
        <f t="shared" si="11"/>
        <v>0</v>
      </c>
      <c r="AQ20" s="53">
        <f t="shared" si="11"/>
        <v>0</v>
      </c>
      <c r="AR20" s="53">
        <f t="shared" si="11"/>
        <v>0</v>
      </c>
      <c r="AS20" s="53">
        <f t="shared" si="11"/>
        <v>0</v>
      </c>
      <c r="AT20" s="53">
        <f t="shared" si="11"/>
        <v>0</v>
      </c>
      <c r="AU20" s="53">
        <f t="shared" si="11"/>
        <v>0</v>
      </c>
      <c r="AV20" s="53">
        <f t="shared" si="11"/>
        <v>0</v>
      </c>
      <c r="AW20" s="53">
        <f t="shared" si="11"/>
        <v>0</v>
      </c>
      <c r="AX20" s="53">
        <f t="shared" si="11"/>
        <v>0</v>
      </c>
      <c r="AY20" s="53">
        <f t="shared" si="11"/>
        <v>0</v>
      </c>
      <c r="AZ20" s="53">
        <f t="shared" si="11"/>
        <v>0</v>
      </c>
      <c r="BA20" s="53">
        <f t="shared" si="11"/>
        <v>0</v>
      </c>
      <c r="BB20" s="53">
        <f t="shared" si="11"/>
        <v>0</v>
      </c>
      <c r="BC20" s="53">
        <f t="shared" si="11"/>
        <v>0</v>
      </c>
      <c r="BD20" s="53">
        <f t="shared" si="11"/>
        <v>0</v>
      </c>
      <c r="BE20" s="53">
        <f t="shared" si="10"/>
        <v>0</v>
      </c>
    </row>
    <row r="21" spans="2:57" ht="15" customHeight="1" x14ac:dyDescent="0.35">
      <c r="B21" s="38">
        <v>15</v>
      </c>
      <c r="C21" s="58" t="s">
        <v>973</v>
      </c>
      <c r="D21" s="58"/>
      <c r="E21" s="559" t="s">
        <v>0</v>
      </c>
      <c r="F21" s="479" t="s">
        <v>1240</v>
      </c>
      <c r="G21" s="577">
        <f t="shared" si="5"/>
        <v>0</v>
      </c>
      <c r="H21" s="53">
        <f>SUM(H17,H19)</f>
        <v>0</v>
      </c>
      <c r="I21" s="53">
        <f t="shared" ref="I21:BE21" si="12">SUM(I17,I19)</f>
        <v>0</v>
      </c>
      <c r="J21" s="53">
        <f t="shared" si="12"/>
        <v>0</v>
      </c>
      <c r="K21" s="53">
        <f t="shared" si="12"/>
        <v>0</v>
      </c>
      <c r="L21" s="53">
        <f t="shared" si="12"/>
        <v>0</v>
      </c>
      <c r="M21" s="53">
        <f t="shared" si="12"/>
        <v>0</v>
      </c>
      <c r="N21" s="53">
        <f t="shared" si="12"/>
        <v>0</v>
      </c>
      <c r="O21" s="53">
        <f t="shared" si="12"/>
        <v>0</v>
      </c>
      <c r="P21" s="53">
        <f t="shared" si="12"/>
        <v>0</v>
      </c>
      <c r="Q21" s="53">
        <f t="shared" si="12"/>
        <v>0</v>
      </c>
      <c r="R21" s="53">
        <f t="shared" si="12"/>
        <v>0</v>
      </c>
      <c r="S21" s="53">
        <f t="shared" si="12"/>
        <v>0</v>
      </c>
      <c r="T21" s="53">
        <f t="shared" si="12"/>
        <v>0</v>
      </c>
      <c r="U21" s="53">
        <f t="shared" si="12"/>
        <v>0</v>
      </c>
      <c r="V21" s="53">
        <f t="shared" si="12"/>
        <v>0</v>
      </c>
      <c r="W21" s="53">
        <f t="shared" si="12"/>
        <v>0</v>
      </c>
      <c r="X21" s="53">
        <f t="shared" si="12"/>
        <v>0</v>
      </c>
      <c r="Y21" s="53">
        <f t="shared" si="12"/>
        <v>0</v>
      </c>
      <c r="Z21" s="53">
        <f t="shared" si="12"/>
        <v>0</v>
      </c>
      <c r="AA21" s="53">
        <f t="shared" ref="AA21:BD21" si="13">SUM(AA17,AA19)</f>
        <v>0</v>
      </c>
      <c r="AB21" s="53">
        <f t="shared" si="13"/>
        <v>0</v>
      </c>
      <c r="AC21" s="53">
        <f t="shared" si="13"/>
        <v>0</v>
      </c>
      <c r="AD21" s="53">
        <f t="shared" si="13"/>
        <v>0</v>
      </c>
      <c r="AE21" s="53">
        <f t="shared" si="13"/>
        <v>0</v>
      </c>
      <c r="AF21" s="53">
        <f t="shared" si="13"/>
        <v>0</v>
      </c>
      <c r="AG21" s="53">
        <f t="shared" si="13"/>
        <v>0</v>
      </c>
      <c r="AH21" s="53">
        <f t="shared" si="13"/>
        <v>0</v>
      </c>
      <c r="AI21" s="53">
        <f t="shared" si="13"/>
        <v>0</v>
      </c>
      <c r="AJ21" s="53">
        <f t="shared" si="13"/>
        <v>0</v>
      </c>
      <c r="AK21" s="53">
        <f t="shared" si="13"/>
        <v>0</v>
      </c>
      <c r="AL21" s="53">
        <f t="shared" si="13"/>
        <v>0</v>
      </c>
      <c r="AM21" s="53">
        <f t="shared" si="13"/>
        <v>0</v>
      </c>
      <c r="AN21" s="53">
        <f t="shared" si="13"/>
        <v>0</v>
      </c>
      <c r="AO21" s="53">
        <f t="shared" si="13"/>
        <v>0</v>
      </c>
      <c r="AP21" s="53">
        <f t="shared" si="13"/>
        <v>0</v>
      </c>
      <c r="AQ21" s="53">
        <f t="shared" si="13"/>
        <v>0</v>
      </c>
      <c r="AR21" s="53">
        <f t="shared" si="13"/>
        <v>0</v>
      </c>
      <c r="AS21" s="53">
        <f t="shared" si="13"/>
        <v>0</v>
      </c>
      <c r="AT21" s="53">
        <f t="shared" si="13"/>
        <v>0</v>
      </c>
      <c r="AU21" s="53">
        <f t="shared" si="13"/>
        <v>0</v>
      </c>
      <c r="AV21" s="53">
        <f t="shared" si="13"/>
        <v>0</v>
      </c>
      <c r="AW21" s="53">
        <f t="shared" si="13"/>
        <v>0</v>
      </c>
      <c r="AX21" s="53">
        <f t="shared" si="13"/>
        <v>0</v>
      </c>
      <c r="AY21" s="53">
        <f t="shared" si="13"/>
        <v>0</v>
      </c>
      <c r="AZ21" s="53">
        <f t="shared" si="13"/>
        <v>0</v>
      </c>
      <c r="BA21" s="53">
        <f t="shared" si="13"/>
        <v>0</v>
      </c>
      <c r="BB21" s="53">
        <f t="shared" si="13"/>
        <v>0</v>
      </c>
      <c r="BC21" s="53">
        <f t="shared" si="13"/>
        <v>0</v>
      </c>
      <c r="BD21" s="53">
        <f t="shared" si="13"/>
        <v>0</v>
      </c>
      <c r="BE21" s="53">
        <f t="shared" si="12"/>
        <v>0</v>
      </c>
    </row>
    <row r="22" spans="2:57" ht="15" customHeight="1" x14ac:dyDescent="0.35">
      <c r="B22" s="61"/>
      <c r="C22" s="62" t="s">
        <v>941</v>
      </c>
      <c r="D22" s="62"/>
      <c r="E22" s="132" t="s">
        <v>85</v>
      </c>
      <c r="F22" s="63" t="s">
        <v>940</v>
      </c>
      <c r="G22" s="579">
        <f t="shared" si="5"/>
        <v>0</v>
      </c>
      <c r="H22" s="579">
        <f>SUM(H15,H18,H20)</f>
        <v>0</v>
      </c>
      <c r="I22" s="579">
        <f t="shared" ref="I22:BE22" si="14">SUM(I15,I18,I20)</f>
        <v>0</v>
      </c>
      <c r="J22" s="579">
        <f t="shared" si="14"/>
        <v>0</v>
      </c>
      <c r="K22" s="579">
        <f t="shared" si="14"/>
        <v>0</v>
      </c>
      <c r="L22" s="579">
        <f t="shared" si="14"/>
        <v>0</v>
      </c>
      <c r="M22" s="579">
        <f t="shared" si="14"/>
        <v>0</v>
      </c>
      <c r="N22" s="579">
        <f t="shared" si="14"/>
        <v>0</v>
      </c>
      <c r="O22" s="579">
        <f t="shared" si="14"/>
        <v>0</v>
      </c>
      <c r="P22" s="579">
        <f t="shared" si="14"/>
        <v>0</v>
      </c>
      <c r="Q22" s="579">
        <f t="shared" si="14"/>
        <v>0</v>
      </c>
      <c r="R22" s="579">
        <f t="shared" si="14"/>
        <v>0</v>
      </c>
      <c r="S22" s="579">
        <f t="shared" si="14"/>
        <v>0</v>
      </c>
      <c r="T22" s="579">
        <f t="shared" si="14"/>
        <v>0</v>
      </c>
      <c r="U22" s="579">
        <f t="shared" si="14"/>
        <v>0</v>
      </c>
      <c r="V22" s="579">
        <f t="shared" si="14"/>
        <v>0</v>
      </c>
      <c r="W22" s="579">
        <f t="shared" si="14"/>
        <v>0</v>
      </c>
      <c r="X22" s="579">
        <f t="shared" si="14"/>
        <v>0</v>
      </c>
      <c r="Y22" s="579">
        <f t="shared" si="14"/>
        <v>0</v>
      </c>
      <c r="Z22" s="579">
        <f t="shared" si="14"/>
        <v>0</v>
      </c>
      <c r="AA22" s="579">
        <f t="shared" ref="AA22:BD22" si="15">SUM(AA15,AA18,AA20)</f>
        <v>0</v>
      </c>
      <c r="AB22" s="579">
        <f t="shared" si="15"/>
        <v>0</v>
      </c>
      <c r="AC22" s="579">
        <f t="shared" si="15"/>
        <v>0</v>
      </c>
      <c r="AD22" s="579">
        <f t="shared" si="15"/>
        <v>0</v>
      </c>
      <c r="AE22" s="579">
        <f t="shared" si="15"/>
        <v>0</v>
      </c>
      <c r="AF22" s="579">
        <f t="shared" si="15"/>
        <v>0</v>
      </c>
      <c r="AG22" s="579">
        <f t="shared" si="15"/>
        <v>0</v>
      </c>
      <c r="AH22" s="579">
        <f t="shared" si="15"/>
        <v>0</v>
      </c>
      <c r="AI22" s="579">
        <f t="shared" si="15"/>
        <v>0</v>
      </c>
      <c r="AJ22" s="579">
        <f t="shared" si="15"/>
        <v>0</v>
      </c>
      <c r="AK22" s="579">
        <f t="shared" si="15"/>
        <v>0</v>
      </c>
      <c r="AL22" s="579">
        <f t="shared" si="15"/>
        <v>0</v>
      </c>
      <c r="AM22" s="579">
        <f t="shared" si="15"/>
        <v>0</v>
      </c>
      <c r="AN22" s="579">
        <f t="shared" si="15"/>
        <v>0</v>
      </c>
      <c r="AO22" s="579">
        <f t="shared" si="15"/>
        <v>0</v>
      </c>
      <c r="AP22" s="579">
        <f t="shared" si="15"/>
        <v>0</v>
      </c>
      <c r="AQ22" s="579">
        <f t="shared" si="15"/>
        <v>0</v>
      </c>
      <c r="AR22" s="579">
        <f t="shared" si="15"/>
        <v>0</v>
      </c>
      <c r="AS22" s="579">
        <f t="shared" si="15"/>
        <v>0</v>
      </c>
      <c r="AT22" s="579">
        <f t="shared" si="15"/>
        <v>0</v>
      </c>
      <c r="AU22" s="579">
        <f t="shared" si="15"/>
        <v>0</v>
      </c>
      <c r="AV22" s="579">
        <f t="shared" si="15"/>
        <v>0</v>
      </c>
      <c r="AW22" s="579">
        <f t="shared" si="15"/>
        <v>0</v>
      </c>
      <c r="AX22" s="579">
        <f t="shared" si="15"/>
        <v>0</v>
      </c>
      <c r="AY22" s="579">
        <f t="shared" si="15"/>
        <v>0</v>
      </c>
      <c r="AZ22" s="579">
        <f t="shared" si="15"/>
        <v>0</v>
      </c>
      <c r="BA22" s="579">
        <f t="shared" si="15"/>
        <v>0</v>
      </c>
      <c r="BB22" s="579">
        <f t="shared" si="15"/>
        <v>0</v>
      </c>
      <c r="BC22" s="579">
        <f t="shared" si="15"/>
        <v>0</v>
      </c>
      <c r="BD22" s="579">
        <f t="shared" si="15"/>
        <v>0</v>
      </c>
      <c r="BE22" s="579">
        <f t="shared" si="14"/>
        <v>0</v>
      </c>
    </row>
    <row r="24" spans="2:57" ht="15" customHeight="1" x14ac:dyDescent="0.45">
      <c r="F24" s="493" t="s">
        <v>917</v>
      </c>
      <c r="G24" s="31">
        <f>RCB!$G$14</f>
        <v>0</v>
      </c>
      <c r="I24" s="3"/>
      <c r="J24" s="3"/>
      <c r="K24" s="137"/>
      <c r="AA24" s="3"/>
      <c r="AB24" s="3"/>
      <c r="AC24" s="137"/>
    </row>
    <row r="25" spans="2:57" ht="15" customHeight="1" x14ac:dyDescent="0.45">
      <c r="F25" s="493" t="s">
        <v>800</v>
      </c>
      <c r="G25" s="31">
        <f>RCB!$H$7</f>
        <v>0</v>
      </c>
      <c r="I25" s="3"/>
      <c r="J25" s="3"/>
      <c r="K25" s="137"/>
      <c r="AA25" s="3"/>
      <c r="AB25" s="3"/>
      <c r="AC25" s="137"/>
    </row>
    <row r="27" spans="2:57" ht="15" customHeight="1" x14ac:dyDescent="0.35">
      <c r="H27" s="64"/>
      <c r="I27" s="64"/>
      <c r="AA27" s="64"/>
    </row>
  </sheetData>
  <conditionalFormatting sqref="G4:G10 G14:G22">
    <cfRule type="expression" dxfId="12" priority="25">
      <formula>G4="ERRO"</formula>
    </cfRule>
  </conditionalFormatting>
  <pageMargins left="0.59055118110236227" right="0.59055118110236227" top="1.1023622047244095" bottom="0.47244094488188981" header="0.19685039370078741" footer="0.19685039370078741"/>
  <pageSetup paperSize="9" fitToWidth="0" orientation="landscape" r:id="rId1"/>
  <headerFooter scaleWithDoc="0" alignWithMargins="0">
    <oddFooter>&amp;L&amp;F / &amp;A&amp;R&amp;P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5" id="{2DA8FBF6-F9BD-441E-83D1-BC9A4E2B0957}">
            <xm:f>AND(G24&lt;=Projeto!$K$55,G24&gt;0)</xm:f>
            <x14:dxf>
              <fill>
                <patternFill>
                  <bgColor rgb="FF00FF00"/>
                </patternFill>
              </fill>
            </x14:dxf>
          </x14:cfRule>
          <x14:cfRule type="expression" priority="246" id="{768BC7A7-D4BF-4739-B918-7FA10A6E4E2B}">
            <xm:f>OR(G24&gt;Projeto!$K$55,G24&lt;0)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G24:G25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pageSetUpPr fitToPage="1"/>
  </sheetPr>
  <dimension ref="B2:AC153"/>
  <sheetViews>
    <sheetView zoomScaleNormal="100" workbookViewId="0">
      <selection activeCell="E4" sqref="E4"/>
    </sheetView>
  </sheetViews>
  <sheetFormatPr defaultColWidth="9.1796875" defaultRowHeight="15" customHeight="1" x14ac:dyDescent="0.35"/>
  <cols>
    <col min="1" max="2" width="3.7265625" style="4" customWidth="1"/>
    <col min="3" max="3" width="47.453125" style="4" bestFit="1" customWidth="1"/>
    <col min="4" max="4" width="13.7265625" style="4" customWidth="1"/>
    <col min="5" max="28" width="12.26953125" style="4" customWidth="1"/>
    <col min="29" max="29" width="17" style="4" bestFit="1" customWidth="1"/>
    <col min="30" max="16384" width="9.1796875" style="4"/>
  </cols>
  <sheetData>
    <row r="2" spans="2:16" ht="15" customHeight="1" x14ac:dyDescent="0.35">
      <c r="B2" s="545" t="s">
        <v>1194</v>
      </c>
      <c r="C2" s="569"/>
      <c r="D2" s="546"/>
      <c r="E2" s="310" t="s">
        <v>730</v>
      </c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2"/>
    </row>
    <row r="3" spans="2:16" ht="15" customHeight="1" x14ac:dyDescent="0.35">
      <c r="B3" s="547" t="s">
        <v>1188</v>
      </c>
      <c r="C3" s="506"/>
      <c r="D3" s="507"/>
      <c r="E3" s="563" t="s">
        <v>363</v>
      </c>
      <c r="F3" s="563" t="s">
        <v>364</v>
      </c>
      <c r="G3" s="563" t="s">
        <v>365</v>
      </c>
      <c r="H3" s="563" t="s">
        <v>366</v>
      </c>
      <c r="I3" s="563" t="s">
        <v>367</v>
      </c>
      <c r="J3" s="563" t="s">
        <v>368</v>
      </c>
      <c r="K3" s="563" t="s">
        <v>369</v>
      </c>
      <c r="L3" s="563" t="s">
        <v>370</v>
      </c>
      <c r="M3" s="563" t="s">
        <v>371</v>
      </c>
      <c r="N3" s="563" t="s">
        <v>372</v>
      </c>
      <c r="O3" s="563" t="s">
        <v>373</v>
      </c>
      <c r="P3" s="563" t="s">
        <v>374</v>
      </c>
    </row>
    <row r="4" spans="2:16" ht="15" customHeight="1" x14ac:dyDescent="0.35">
      <c r="B4" s="553">
        <v>1</v>
      </c>
      <c r="C4" s="628" t="s">
        <v>971</v>
      </c>
      <c r="D4" s="153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</row>
    <row r="5" spans="2:16" ht="15" customHeight="1" x14ac:dyDescent="0.35">
      <c r="B5" s="554"/>
      <c r="C5" s="629" t="s">
        <v>1164</v>
      </c>
      <c r="D5" s="165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</row>
    <row r="6" spans="2:16" ht="15" customHeight="1" x14ac:dyDescent="0.35">
      <c r="B6" s="553">
        <v>2</v>
      </c>
      <c r="C6" s="628" t="s">
        <v>362</v>
      </c>
      <c r="D6" s="153"/>
      <c r="E6" s="561"/>
      <c r="F6" s="561"/>
      <c r="G6" s="561"/>
      <c r="H6" s="561"/>
      <c r="I6" s="561"/>
      <c r="J6" s="561"/>
      <c r="K6" s="561"/>
      <c r="L6" s="561"/>
      <c r="M6" s="561"/>
      <c r="N6" s="561"/>
      <c r="O6" s="561"/>
      <c r="P6" s="561"/>
    </row>
    <row r="7" spans="2:16" ht="15" customHeight="1" x14ac:dyDescent="0.35">
      <c r="B7" s="554"/>
      <c r="C7" s="629"/>
      <c r="D7" s="165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</row>
    <row r="8" spans="2:16" ht="15" customHeight="1" x14ac:dyDescent="0.35">
      <c r="B8" s="553">
        <v>3</v>
      </c>
      <c r="C8" s="628" t="s">
        <v>849</v>
      </c>
      <c r="D8" s="153"/>
      <c r="E8" s="561"/>
      <c r="F8" s="561"/>
      <c r="G8" s="561"/>
      <c r="H8" s="561"/>
      <c r="I8" s="561"/>
      <c r="J8" s="561"/>
      <c r="K8" s="561"/>
      <c r="L8" s="561"/>
      <c r="M8" s="561"/>
      <c r="N8" s="561"/>
      <c r="O8" s="561"/>
      <c r="P8" s="561"/>
    </row>
    <row r="9" spans="2:16" ht="15" customHeight="1" x14ac:dyDescent="0.35">
      <c r="B9" s="554"/>
      <c r="C9" s="629"/>
      <c r="D9" s="165"/>
      <c r="E9" s="562"/>
      <c r="F9" s="562"/>
      <c r="G9" s="562"/>
      <c r="H9" s="562"/>
      <c r="I9" s="562"/>
      <c r="J9" s="562"/>
      <c r="K9" s="562"/>
      <c r="L9" s="562"/>
      <c r="M9" s="562"/>
      <c r="N9" s="562"/>
      <c r="O9" s="562"/>
      <c r="P9" s="562"/>
    </row>
    <row r="10" spans="2:16" ht="15" customHeight="1" x14ac:dyDescent="0.35">
      <c r="B10" s="553">
        <v>4</v>
      </c>
      <c r="C10" s="628" t="s">
        <v>1165</v>
      </c>
      <c r="D10" s="153"/>
      <c r="E10" s="561"/>
      <c r="F10" s="561"/>
      <c r="G10" s="561"/>
      <c r="H10" s="561"/>
      <c r="I10" s="561"/>
      <c r="J10" s="561"/>
      <c r="K10" s="561"/>
      <c r="L10" s="561"/>
      <c r="M10" s="561"/>
      <c r="N10" s="561"/>
      <c r="O10" s="561"/>
      <c r="P10" s="561"/>
    </row>
    <row r="11" spans="2:16" ht="15" customHeight="1" x14ac:dyDescent="0.35">
      <c r="B11" s="554"/>
      <c r="C11" s="629" t="s">
        <v>1166</v>
      </c>
      <c r="D11" s="165"/>
      <c r="E11" s="562"/>
      <c r="F11" s="562"/>
      <c r="G11" s="562"/>
      <c r="H11" s="562"/>
      <c r="I11" s="562"/>
      <c r="J11" s="562"/>
      <c r="K11" s="562"/>
      <c r="L11" s="562"/>
      <c r="M11" s="562"/>
      <c r="N11" s="562"/>
      <c r="O11" s="562"/>
      <c r="P11" s="562"/>
    </row>
    <row r="12" spans="2:16" ht="15" customHeight="1" x14ac:dyDescent="0.35">
      <c r="B12" s="553">
        <v>5</v>
      </c>
      <c r="C12" s="628" t="s">
        <v>850</v>
      </c>
      <c r="D12" s="153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</row>
    <row r="13" spans="2:16" ht="15" customHeight="1" x14ac:dyDescent="0.35">
      <c r="B13" s="554"/>
      <c r="C13" s="629"/>
      <c r="D13" s="165"/>
      <c r="E13" s="562"/>
      <c r="F13" s="562"/>
      <c r="G13" s="562"/>
      <c r="H13" s="562"/>
      <c r="I13" s="562"/>
      <c r="J13" s="562"/>
      <c r="K13" s="562"/>
      <c r="L13" s="562"/>
      <c r="M13" s="562"/>
      <c r="N13" s="562"/>
      <c r="O13" s="562"/>
      <c r="P13" s="562"/>
    </row>
    <row r="14" spans="2:16" ht="15" customHeight="1" x14ac:dyDescent="0.35">
      <c r="B14" s="553">
        <v>6</v>
      </c>
      <c r="C14" s="628" t="s">
        <v>1170</v>
      </c>
      <c r="D14" s="153"/>
      <c r="E14" s="561"/>
      <c r="F14" s="561"/>
      <c r="G14" s="561"/>
      <c r="H14" s="561"/>
      <c r="I14" s="561"/>
      <c r="J14" s="561"/>
      <c r="K14" s="561"/>
      <c r="L14" s="561"/>
      <c r="M14" s="561"/>
      <c r="N14" s="561"/>
      <c r="O14" s="561"/>
      <c r="P14" s="561"/>
    </row>
    <row r="15" spans="2:16" ht="15" customHeight="1" x14ac:dyDescent="0.35">
      <c r="B15" s="554"/>
      <c r="C15" s="629"/>
      <c r="D15" s="165"/>
      <c r="E15" s="562"/>
      <c r="F15" s="562"/>
      <c r="G15" s="562"/>
      <c r="H15" s="562"/>
      <c r="I15" s="562"/>
      <c r="J15" s="562"/>
      <c r="K15" s="562"/>
      <c r="L15" s="562"/>
      <c r="M15" s="562"/>
      <c r="N15" s="562"/>
      <c r="O15" s="562"/>
      <c r="P15" s="562"/>
    </row>
    <row r="16" spans="2:16" ht="15" customHeight="1" x14ac:dyDescent="0.35">
      <c r="B16" s="553">
        <v>7</v>
      </c>
      <c r="C16" s="628" t="s">
        <v>851</v>
      </c>
      <c r="D16" s="153"/>
      <c r="E16" s="561"/>
      <c r="F16" s="561"/>
      <c r="G16" s="561"/>
      <c r="H16" s="561"/>
      <c r="I16" s="561"/>
      <c r="J16" s="561"/>
      <c r="K16" s="561"/>
      <c r="L16" s="561"/>
      <c r="M16" s="561"/>
      <c r="N16" s="561"/>
      <c r="O16" s="561"/>
      <c r="P16" s="561"/>
    </row>
    <row r="17" spans="2:17" ht="15" customHeight="1" x14ac:dyDescent="0.35">
      <c r="B17" s="554"/>
      <c r="C17" s="629"/>
      <c r="D17" s="165"/>
      <c r="E17" s="562"/>
      <c r="F17" s="562"/>
      <c r="G17" s="562"/>
      <c r="H17" s="562"/>
      <c r="I17" s="562"/>
      <c r="J17" s="562"/>
      <c r="K17" s="562"/>
      <c r="L17" s="562"/>
      <c r="M17" s="562"/>
      <c r="N17" s="562"/>
      <c r="O17" s="562"/>
      <c r="P17" s="562"/>
    </row>
    <row r="18" spans="2:17" ht="15" customHeight="1" x14ac:dyDescent="0.35">
      <c r="B18" s="553">
        <v>8</v>
      </c>
      <c r="C18" s="628" t="s">
        <v>772</v>
      </c>
      <c r="D18" s="153"/>
      <c r="E18" s="561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61"/>
    </row>
    <row r="19" spans="2:17" ht="15" customHeight="1" x14ac:dyDescent="0.35">
      <c r="B19" s="554"/>
      <c r="C19" s="629"/>
      <c r="D19" s="165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</row>
    <row r="20" spans="2:17" ht="15" customHeight="1" x14ac:dyDescent="0.35">
      <c r="B20" s="553">
        <v>9</v>
      </c>
      <c r="C20" s="628" t="s">
        <v>1167</v>
      </c>
      <c r="D20" s="153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</row>
    <row r="21" spans="2:17" ht="15" customHeight="1" x14ac:dyDescent="0.35">
      <c r="B21" s="554"/>
      <c r="C21" s="629" t="s">
        <v>1168</v>
      </c>
      <c r="D21" s="165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</row>
    <row r="22" spans="2:17" ht="15" customHeight="1" x14ac:dyDescent="0.35">
      <c r="B22" s="553">
        <v>10</v>
      </c>
      <c r="C22" s="628" t="s">
        <v>1511</v>
      </c>
      <c r="D22" s="153"/>
      <c r="E22" s="561"/>
      <c r="F22" s="561"/>
      <c r="G22" s="561"/>
      <c r="H22" s="561"/>
      <c r="I22" s="561"/>
      <c r="J22" s="561"/>
      <c r="K22" s="561"/>
      <c r="L22" s="561"/>
      <c r="M22" s="561"/>
      <c r="N22" s="561"/>
      <c r="O22" s="561"/>
      <c r="P22" s="561"/>
    </row>
    <row r="23" spans="2:17" ht="15" customHeight="1" x14ac:dyDescent="0.35">
      <c r="B23" s="554"/>
      <c r="C23" s="629"/>
      <c r="D23" s="165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2"/>
      <c r="P23" s="562"/>
    </row>
    <row r="24" spans="2:17" ht="15" customHeight="1" x14ac:dyDescent="0.35">
      <c r="B24" s="553">
        <v>11</v>
      </c>
      <c r="C24" s="628" t="s">
        <v>1512</v>
      </c>
      <c r="D24" s="153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1"/>
      <c r="P24" s="561"/>
    </row>
    <row r="25" spans="2:17" ht="15" customHeight="1" x14ac:dyDescent="0.35">
      <c r="B25" s="554"/>
      <c r="C25" s="629"/>
      <c r="D25" s="165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</row>
    <row r="26" spans="2:17" ht="15" customHeight="1" x14ac:dyDescent="0.35">
      <c r="B26" s="553">
        <v>12</v>
      </c>
      <c r="C26" s="628" t="s">
        <v>852</v>
      </c>
      <c r="D26" s="153"/>
      <c r="E26" s="561"/>
      <c r="F26" s="561"/>
      <c r="G26" s="561"/>
      <c r="H26" s="561"/>
      <c r="I26" s="561"/>
      <c r="J26" s="561"/>
      <c r="K26" s="561"/>
      <c r="L26" s="561"/>
      <c r="M26" s="561"/>
      <c r="N26" s="561"/>
      <c r="O26" s="561"/>
      <c r="P26" s="561"/>
    </row>
    <row r="27" spans="2:17" ht="15" customHeight="1" x14ac:dyDescent="0.35">
      <c r="B27" s="554"/>
      <c r="C27" s="629" t="s">
        <v>1169</v>
      </c>
      <c r="D27" s="165"/>
      <c r="E27" s="562"/>
      <c r="F27" s="562"/>
      <c r="G27" s="562"/>
      <c r="H27" s="562"/>
      <c r="I27" s="562"/>
      <c r="J27" s="562"/>
      <c r="K27" s="562"/>
      <c r="L27" s="562"/>
      <c r="M27" s="562"/>
      <c r="N27" s="562"/>
      <c r="O27" s="562"/>
      <c r="P27" s="562"/>
    </row>
    <row r="29" spans="2:17" ht="15" customHeight="1" x14ac:dyDescent="0.35">
      <c r="B29" s="545" t="s">
        <v>1194</v>
      </c>
      <c r="C29" s="546"/>
      <c r="D29" s="563" t="s">
        <v>1192</v>
      </c>
      <c r="E29" s="310" t="s">
        <v>1193</v>
      </c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2"/>
      <c r="Q29" s="563" t="s">
        <v>1163</v>
      </c>
    </row>
    <row r="30" spans="2:17" ht="15" customHeight="1" x14ac:dyDescent="0.35">
      <c r="B30" s="547" t="s">
        <v>1188</v>
      </c>
      <c r="C30" s="507"/>
      <c r="D30" s="565" t="s">
        <v>901</v>
      </c>
      <c r="E30" s="563" t="s">
        <v>363</v>
      </c>
      <c r="F30" s="563" t="s">
        <v>364</v>
      </c>
      <c r="G30" s="563" t="s">
        <v>365</v>
      </c>
      <c r="H30" s="563" t="s">
        <v>366</v>
      </c>
      <c r="I30" s="563" t="s">
        <v>367</v>
      </c>
      <c r="J30" s="563" t="s">
        <v>368</v>
      </c>
      <c r="K30" s="563" t="s">
        <v>369</v>
      </c>
      <c r="L30" s="563" t="s">
        <v>370</v>
      </c>
      <c r="M30" s="563" t="s">
        <v>371</v>
      </c>
      <c r="N30" s="563" t="s">
        <v>372</v>
      </c>
      <c r="O30" s="563" t="s">
        <v>373</v>
      </c>
      <c r="P30" s="563" t="s">
        <v>374</v>
      </c>
      <c r="Q30" s="502" t="s">
        <v>1162</v>
      </c>
    </row>
    <row r="31" spans="2:17" ht="15" customHeight="1" x14ac:dyDescent="0.35">
      <c r="B31" s="553">
        <v>1</v>
      </c>
      <c r="C31" s="630" t="s">
        <v>971</v>
      </c>
      <c r="D31" s="631" t="s">
        <v>383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139">
        <f t="shared" ref="Q31:Q54" si="0">SUM(E31:P31)</f>
        <v>0</v>
      </c>
    </row>
    <row r="32" spans="2:17" ht="15" customHeight="1" x14ac:dyDescent="0.35">
      <c r="B32" s="554"/>
      <c r="C32" s="632" t="s">
        <v>1164</v>
      </c>
      <c r="D32" s="631" t="s">
        <v>747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139">
        <f t="shared" si="0"/>
        <v>0</v>
      </c>
    </row>
    <row r="33" spans="2:17" ht="15" customHeight="1" x14ac:dyDescent="0.35">
      <c r="B33" s="553">
        <v>2</v>
      </c>
      <c r="C33" s="630" t="s">
        <v>362</v>
      </c>
      <c r="D33" s="631" t="s">
        <v>383</v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139">
        <f t="shared" si="0"/>
        <v>0</v>
      </c>
    </row>
    <row r="34" spans="2:17" ht="15" customHeight="1" x14ac:dyDescent="0.35">
      <c r="B34" s="554"/>
      <c r="C34" s="632"/>
      <c r="D34" s="631" t="s">
        <v>747</v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139">
        <f t="shared" si="0"/>
        <v>0</v>
      </c>
    </row>
    <row r="35" spans="2:17" ht="15" customHeight="1" x14ac:dyDescent="0.35">
      <c r="B35" s="553">
        <v>3</v>
      </c>
      <c r="C35" s="630" t="s">
        <v>849</v>
      </c>
      <c r="D35" s="631" t="s">
        <v>383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139">
        <f t="shared" si="0"/>
        <v>0</v>
      </c>
    </row>
    <row r="36" spans="2:17" ht="15" customHeight="1" x14ac:dyDescent="0.35">
      <c r="B36" s="554"/>
      <c r="C36" s="632"/>
      <c r="D36" s="631" t="s">
        <v>747</v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139">
        <f t="shared" si="0"/>
        <v>0</v>
      </c>
    </row>
    <row r="37" spans="2:17" ht="15" customHeight="1" x14ac:dyDescent="0.35">
      <c r="B37" s="553">
        <v>4</v>
      </c>
      <c r="C37" s="630" t="s">
        <v>1165</v>
      </c>
      <c r="D37" s="631" t="s">
        <v>383</v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139">
        <f t="shared" si="0"/>
        <v>0</v>
      </c>
    </row>
    <row r="38" spans="2:17" ht="15" customHeight="1" x14ac:dyDescent="0.35">
      <c r="B38" s="554"/>
      <c r="C38" s="632" t="s">
        <v>1166</v>
      </c>
      <c r="D38" s="631" t="s">
        <v>747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139">
        <f t="shared" si="0"/>
        <v>0</v>
      </c>
    </row>
    <row r="39" spans="2:17" ht="15" customHeight="1" x14ac:dyDescent="0.35">
      <c r="B39" s="553">
        <v>5</v>
      </c>
      <c r="C39" s="630" t="s">
        <v>850</v>
      </c>
      <c r="D39" s="631" t="s">
        <v>383</v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139">
        <f t="shared" si="0"/>
        <v>0</v>
      </c>
    </row>
    <row r="40" spans="2:17" ht="15" customHeight="1" x14ac:dyDescent="0.35">
      <c r="B40" s="554"/>
      <c r="C40" s="632"/>
      <c r="D40" s="631" t="s">
        <v>747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139">
        <f t="shared" si="0"/>
        <v>0</v>
      </c>
    </row>
    <row r="41" spans="2:17" ht="15" customHeight="1" x14ac:dyDescent="0.35">
      <c r="B41" s="553">
        <v>6</v>
      </c>
      <c r="C41" s="630" t="s">
        <v>1170</v>
      </c>
      <c r="D41" s="631" t="s">
        <v>383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139">
        <f t="shared" si="0"/>
        <v>0</v>
      </c>
    </row>
    <row r="42" spans="2:17" ht="15" customHeight="1" x14ac:dyDescent="0.35">
      <c r="B42" s="554"/>
      <c r="C42" s="632"/>
      <c r="D42" s="631" t="s">
        <v>747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139">
        <f t="shared" si="0"/>
        <v>0</v>
      </c>
    </row>
    <row r="43" spans="2:17" ht="15" customHeight="1" x14ac:dyDescent="0.35">
      <c r="B43" s="553">
        <v>7</v>
      </c>
      <c r="C43" s="630" t="s">
        <v>851</v>
      </c>
      <c r="D43" s="631" t="s">
        <v>383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139">
        <f t="shared" si="0"/>
        <v>0</v>
      </c>
    </row>
    <row r="44" spans="2:17" ht="15" customHeight="1" x14ac:dyDescent="0.35">
      <c r="B44" s="554"/>
      <c r="C44" s="632"/>
      <c r="D44" s="631" t="s">
        <v>747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139">
        <f t="shared" si="0"/>
        <v>0</v>
      </c>
    </row>
    <row r="45" spans="2:17" ht="15" customHeight="1" x14ac:dyDescent="0.35">
      <c r="B45" s="553">
        <v>8</v>
      </c>
      <c r="C45" s="630" t="s">
        <v>772</v>
      </c>
      <c r="D45" s="631" t="s">
        <v>383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139">
        <f t="shared" si="0"/>
        <v>0</v>
      </c>
    </row>
    <row r="46" spans="2:17" ht="15" customHeight="1" x14ac:dyDescent="0.35">
      <c r="B46" s="554"/>
      <c r="C46" s="632"/>
      <c r="D46" s="631" t="s">
        <v>747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39">
        <f t="shared" si="0"/>
        <v>0</v>
      </c>
    </row>
    <row r="47" spans="2:17" ht="15" customHeight="1" x14ac:dyDescent="0.35">
      <c r="B47" s="553">
        <v>9</v>
      </c>
      <c r="C47" s="630" t="s">
        <v>1167</v>
      </c>
      <c r="D47" s="631" t="s">
        <v>383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139">
        <f t="shared" si="0"/>
        <v>0</v>
      </c>
    </row>
    <row r="48" spans="2:17" ht="15" customHeight="1" x14ac:dyDescent="0.35">
      <c r="B48" s="554"/>
      <c r="C48" s="632" t="s">
        <v>1168</v>
      </c>
      <c r="D48" s="631" t="s">
        <v>747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139">
        <f t="shared" si="0"/>
        <v>0</v>
      </c>
    </row>
    <row r="49" spans="2:17" ht="15" customHeight="1" x14ac:dyDescent="0.35">
      <c r="B49" s="553">
        <v>10</v>
      </c>
      <c r="C49" s="630" t="s">
        <v>1511</v>
      </c>
      <c r="D49" s="631" t="s">
        <v>383</v>
      </c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139">
        <f t="shared" si="0"/>
        <v>0</v>
      </c>
    </row>
    <row r="50" spans="2:17" ht="15" customHeight="1" x14ac:dyDescent="0.35">
      <c r="B50" s="554"/>
      <c r="C50" s="632"/>
      <c r="D50" s="631" t="s">
        <v>747</v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139">
        <f t="shared" si="0"/>
        <v>0</v>
      </c>
    </row>
    <row r="51" spans="2:17" ht="15" customHeight="1" x14ac:dyDescent="0.35">
      <c r="B51" s="553">
        <v>11</v>
      </c>
      <c r="C51" s="630" t="s">
        <v>1512</v>
      </c>
      <c r="D51" s="631" t="s">
        <v>383</v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139">
        <f t="shared" si="0"/>
        <v>0</v>
      </c>
    </row>
    <row r="52" spans="2:17" ht="15" customHeight="1" x14ac:dyDescent="0.35">
      <c r="B52" s="554"/>
      <c r="C52" s="632"/>
      <c r="D52" s="631" t="s">
        <v>747</v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139">
        <f t="shared" si="0"/>
        <v>0</v>
      </c>
    </row>
    <row r="53" spans="2:17" ht="15" customHeight="1" x14ac:dyDescent="0.35">
      <c r="B53" s="553">
        <v>12</v>
      </c>
      <c r="C53" s="630" t="s">
        <v>852</v>
      </c>
      <c r="D53" s="631" t="s">
        <v>383</v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139">
        <f t="shared" si="0"/>
        <v>0</v>
      </c>
    </row>
    <row r="54" spans="2:17" ht="15" customHeight="1" x14ac:dyDescent="0.35">
      <c r="B54" s="554"/>
      <c r="C54" s="632" t="s">
        <v>1169</v>
      </c>
      <c r="D54" s="631" t="s">
        <v>747</v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139">
        <f t="shared" si="0"/>
        <v>0</v>
      </c>
    </row>
    <row r="55" spans="2:17" ht="15" customHeight="1" x14ac:dyDescent="0.35">
      <c r="B55" s="503"/>
      <c r="C55" s="633"/>
      <c r="D55" s="634" t="s">
        <v>383</v>
      </c>
      <c r="E55" s="138">
        <f t="shared" ref="E55:P56" si="1">SUMIF($D$31:$D$54,$D55,E$31:E$54)</f>
        <v>0</v>
      </c>
      <c r="F55" s="138">
        <f t="shared" si="1"/>
        <v>0</v>
      </c>
      <c r="G55" s="138">
        <f t="shared" si="1"/>
        <v>0</v>
      </c>
      <c r="H55" s="138">
        <f t="shared" si="1"/>
        <v>0</v>
      </c>
      <c r="I55" s="138">
        <f t="shared" si="1"/>
        <v>0</v>
      </c>
      <c r="J55" s="138">
        <f t="shared" si="1"/>
        <v>0</v>
      </c>
      <c r="K55" s="138">
        <f t="shared" si="1"/>
        <v>0</v>
      </c>
      <c r="L55" s="138">
        <f t="shared" si="1"/>
        <v>0</v>
      </c>
      <c r="M55" s="138">
        <f t="shared" si="1"/>
        <v>0</v>
      </c>
      <c r="N55" s="138">
        <f t="shared" si="1"/>
        <v>0</v>
      </c>
      <c r="O55" s="138">
        <f t="shared" si="1"/>
        <v>0</v>
      </c>
      <c r="P55" s="138">
        <f t="shared" si="1"/>
        <v>0</v>
      </c>
      <c r="Q55" s="139">
        <f>SUMIF($D$31:$D$54,$D55,Q$31:Q$54)</f>
        <v>0</v>
      </c>
    </row>
    <row r="56" spans="2:17" ht="15" customHeight="1" x14ac:dyDescent="0.35">
      <c r="B56" s="504"/>
      <c r="C56" s="635" t="s">
        <v>382</v>
      </c>
      <c r="D56" s="634" t="s">
        <v>747</v>
      </c>
      <c r="E56" s="138">
        <f t="shared" si="1"/>
        <v>0</v>
      </c>
      <c r="F56" s="138">
        <f t="shared" si="1"/>
        <v>0</v>
      </c>
      <c r="G56" s="138">
        <f t="shared" si="1"/>
        <v>0</v>
      </c>
      <c r="H56" s="138">
        <f t="shared" si="1"/>
        <v>0</v>
      </c>
      <c r="I56" s="138">
        <f t="shared" si="1"/>
        <v>0</v>
      </c>
      <c r="J56" s="138">
        <f t="shared" si="1"/>
        <v>0</v>
      </c>
      <c r="K56" s="138">
        <f t="shared" si="1"/>
        <v>0</v>
      </c>
      <c r="L56" s="138">
        <f t="shared" si="1"/>
        <v>0</v>
      </c>
      <c r="M56" s="138">
        <f t="shared" si="1"/>
        <v>0</v>
      </c>
      <c r="N56" s="138">
        <f t="shared" si="1"/>
        <v>0</v>
      </c>
      <c r="O56" s="138">
        <f t="shared" si="1"/>
        <v>0</v>
      </c>
      <c r="P56" s="138">
        <f t="shared" si="1"/>
        <v>0</v>
      </c>
      <c r="Q56" s="139">
        <f>SUMIF($D$31:$D$54,$D56,Q$31:Q$54)</f>
        <v>0</v>
      </c>
    </row>
    <row r="57" spans="2:17" ht="15" customHeight="1" x14ac:dyDescent="0.35">
      <c r="B57" s="505"/>
      <c r="C57" s="636"/>
      <c r="D57" s="634" t="s">
        <v>731</v>
      </c>
      <c r="E57" s="138">
        <f>SUM(E55:E56)</f>
        <v>0</v>
      </c>
      <c r="F57" s="138">
        <f t="shared" ref="F57:P57" si="2">SUM(F55:F56)</f>
        <v>0</v>
      </c>
      <c r="G57" s="138">
        <f t="shared" si="2"/>
        <v>0</v>
      </c>
      <c r="H57" s="138">
        <f t="shared" si="2"/>
        <v>0</v>
      </c>
      <c r="I57" s="138">
        <f t="shared" si="2"/>
        <v>0</v>
      </c>
      <c r="J57" s="138">
        <f t="shared" si="2"/>
        <v>0</v>
      </c>
      <c r="K57" s="138">
        <f t="shared" si="2"/>
        <v>0</v>
      </c>
      <c r="L57" s="138">
        <f t="shared" si="2"/>
        <v>0</v>
      </c>
      <c r="M57" s="138">
        <f t="shared" si="2"/>
        <v>0</v>
      </c>
      <c r="N57" s="138">
        <f t="shared" si="2"/>
        <v>0</v>
      </c>
      <c r="O57" s="138">
        <f t="shared" si="2"/>
        <v>0</v>
      </c>
      <c r="P57" s="138">
        <f t="shared" si="2"/>
        <v>0</v>
      </c>
      <c r="Q57" s="139">
        <f>SUM(Q55:Q56)</f>
        <v>0</v>
      </c>
    </row>
    <row r="58" spans="2:17" ht="15" customHeight="1" x14ac:dyDescent="0.35">
      <c r="B58" s="503"/>
      <c r="C58" s="633"/>
      <c r="D58" s="634" t="s">
        <v>383</v>
      </c>
      <c r="E58" s="138">
        <f>E55</f>
        <v>0</v>
      </c>
      <c r="F58" s="138">
        <f>F55+E58</f>
        <v>0</v>
      </c>
      <c r="G58" s="138">
        <f t="shared" ref="G58:P58" si="3">G55+F58</f>
        <v>0</v>
      </c>
      <c r="H58" s="138">
        <f t="shared" si="3"/>
        <v>0</v>
      </c>
      <c r="I58" s="138">
        <f t="shared" si="3"/>
        <v>0</v>
      </c>
      <c r="J58" s="138">
        <f t="shared" si="3"/>
        <v>0</v>
      </c>
      <c r="K58" s="138">
        <f t="shared" si="3"/>
        <v>0</v>
      </c>
      <c r="L58" s="138">
        <f t="shared" si="3"/>
        <v>0</v>
      </c>
      <c r="M58" s="138">
        <f t="shared" si="3"/>
        <v>0</v>
      </c>
      <c r="N58" s="138">
        <f t="shared" si="3"/>
        <v>0</v>
      </c>
      <c r="O58" s="138">
        <f t="shared" si="3"/>
        <v>0</v>
      </c>
      <c r="P58" s="138">
        <f t="shared" si="3"/>
        <v>0</v>
      </c>
      <c r="Q58" s="139">
        <f>SUMIF($D$31:$D$54,$D58,Q$31:Q$54)</f>
        <v>0</v>
      </c>
    </row>
    <row r="59" spans="2:17" ht="15" customHeight="1" x14ac:dyDescent="0.35">
      <c r="B59" s="504"/>
      <c r="C59" s="635" t="s">
        <v>381</v>
      </c>
      <c r="D59" s="634" t="s">
        <v>747</v>
      </c>
      <c r="E59" s="138">
        <f>E56</f>
        <v>0</v>
      </c>
      <c r="F59" s="138">
        <f>F56+E59</f>
        <v>0</v>
      </c>
      <c r="G59" s="138">
        <f t="shared" ref="G59:P59" si="4">G56+F59</f>
        <v>0</v>
      </c>
      <c r="H59" s="138">
        <f t="shared" si="4"/>
        <v>0</v>
      </c>
      <c r="I59" s="138">
        <f t="shared" si="4"/>
        <v>0</v>
      </c>
      <c r="J59" s="138">
        <f t="shared" si="4"/>
        <v>0</v>
      </c>
      <c r="K59" s="138">
        <f t="shared" si="4"/>
        <v>0</v>
      </c>
      <c r="L59" s="138">
        <f t="shared" si="4"/>
        <v>0</v>
      </c>
      <c r="M59" s="138">
        <f t="shared" si="4"/>
        <v>0</v>
      </c>
      <c r="N59" s="138">
        <f t="shared" si="4"/>
        <v>0</v>
      </c>
      <c r="O59" s="138">
        <f t="shared" si="4"/>
        <v>0</v>
      </c>
      <c r="P59" s="138">
        <f t="shared" si="4"/>
        <v>0</v>
      </c>
      <c r="Q59" s="139">
        <f>SUMIF($D$31:$D$54,$D59,Q$31:Q$54)</f>
        <v>0</v>
      </c>
    </row>
    <row r="60" spans="2:17" ht="15" customHeight="1" x14ac:dyDescent="0.35">
      <c r="B60" s="505"/>
      <c r="C60" s="636"/>
      <c r="D60" s="634" t="s">
        <v>731</v>
      </c>
      <c r="E60" s="138">
        <f>E57</f>
        <v>0</v>
      </c>
      <c r="F60" s="138">
        <f t="shared" ref="F60" si="5">F57+E60</f>
        <v>0</v>
      </c>
      <c r="G60" s="138">
        <f t="shared" ref="G60" si="6">G57+F60</f>
        <v>0</v>
      </c>
      <c r="H60" s="138">
        <f t="shared" ref="H60" si="7">H57+G60</f>
        <v>0</v>
      </c>
      <c r="I60" s="138">
        <f t="shared" ref="I60" si="8">I57+H60</f>
        <v>0</v>
      </c>
      <c r="J60" s="138">
        <f>J57+I60</f>
        <v>0</v>
      </c>
      <c r="K60" s="138">
        <f t="shared" ref="K60" si="9">K57+J60</f>
        <v>0</v>
      </c>
      <c r="L60" s="138">
        <f t="shared" ref="L60" si="10">L57+K60</f>
        <v>0</v>
      </c>
      <c r="M60" s="138">
        <f t="shared" ref="M60" si="11">M57+L60</f>
        <v>0</v>
      </c>
      <c r="N60" s="138">
        <f t="shared" ref="N60" si="12">N57+M60</f>
        <v>0</v>
      </c>
      <c r="O60" s="138">
        <f t="shared" ref="O60" si="13">O57+N60</f>
        <v>0</v>
      </c>
      <c r="P60" s="138">
        <f>P57+O60</f>
        <v>0</v>
      </c>
      <c r="Q60" s="139">
        <f>SUM(Q58:Q59)</f>
        <v>0</v>
      </c>
    </row>
    <row r="62" spans="2:17" ht="15" customHeight="1" x14ac:dyDescent="0.35">
      <c r="I62" s="709"/>
      <c r="J62" s="710"/>
      <c r="K62" s="710"/>
      <c r="L62" s="711"/>
    </row>
    <row r="63" spans="2:17" ht="15" customHeight="1" x14ac:dyDescent="0.35">
      <c r="I63" s="712"/>
      <c r="J63" s="713"/>
      <c r="K63" s="713"/>
      <c r="L63" s="714"/>
    </row>
    <row r="64" spans="2:17" ht="15" customHeight="1" x14ac:dyDescent="0.35">
      <c r="I64" s="712"/>
      <c r="J64" s="713" t="s">
        <v>1651</v>
      </c>
      <c r="K64" s="713"/>
      <c r="L64" s="714"/>
    </row>
    <row r="65" spans="9:12" ht="15" customHeight="1" x14ac:dyDescent="0.35">
      <c r="I65" s="712"/>
      <c r="J65" s="713" t="s">
        <v>1652</v>
      </c>
      <c r="K65" s="713"/>
      <c r="L65" s="714"/>
    </row>
    <row r="66" spans="9:12" ht="15" customHeight="1" x14ac:dyDescent="0.35">
      <c r="I66" s="712"/>
      <c r="J66" s="713" t="s">
        <v>1653</v>
      </c>
      <c r="K66" s="713"/>
      <c r="L66" s="714"/>
    </row>
    <row r="67" spans="9:12" ht="15" customHeight="1" x14ac:dyDescent="0.35">
      <c r="I67" s="712"/>
      <c r="J67" s="713" t="s">
        <v>1654</v>
      </c>
      <c r="K67" s="713"/>
      <c r="L67" s="714"/>
    </row>
    <row r="68" spans="9:12" ht="15" customHeight="1" x14ac:dyDescent="0.35">
      <c r="I68" s="712"/>
      <c r="J68" s="713"/>
      <c r="K68" s="713"/>
      <c r="L68" s="714"/>
    </row>
    <row r="69" spans="9:12" ht="15" customHeight="1" x14ac:dyDescent="0.35">
      <c r="I69" s="715"/>
      <c r="J69" s="716"/>
      <c r="K69" s="716"/>
      <c r="L69" s="717"/>
    </row>
    <row r="86" spans="2:28" ht="15" customHeight="1" x14ac:dyDescent="0.35">
      <c r="B86" s="545" t="s">
        <v>1655</v>
      </c>
      <c r="C86" s="569"/>
      <c r="D86" s="546"/>
      <c r="E86" s="310" t="s">
        <v>730</v>
      </c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  <c r="R86" s="311"/>
      <c r="S86" s="311"/>
      <c r="T86" s="311"/>
      <c r="U86" s="311"/>
      <c r="V86" s="311"/>
      <c r="W86" s="311"/>
      <c r="X86" s="311"/>
      <c r="Y86" s="311"/>
      <c r="Z86" s="311"/>
      <c r="AA86" s="311"/>
      <c r="AB86" s="312"/>
    </row>
    <row r="87" spans="2:28" ht="15" customHeight="1" x14ac:dyDescent="0.35">
      <c r="B87" s="547" t="s">
        <v>1188</v>
      </c>
      <c r="C87" s="506"/>
      <c r="D87" s="507"/>
      <c r="E87" s="288" t="s">
        <v>363</v>
      </c>
      <c r="F87" s="288" t="s">
        <v>364</v>
      </c>
      <c r="G87" s="563" t="s">
        <v>365</v>
      </c>
      <c r="H87" s="563" t="s">
        <v>366</v>
      </c>
      <c r="I87" s="563" t="s">
        <v>367</v>
      </c>
      <c r="J87" s="563" t="s">
        <v>368</v>
      </c>
      <c r="K87" s="563" t="s">
        <v>369</v>
      </c>
      <c r="L87" s="563" t="s">
        <v>370</v>
      </c>
      <c r="M87" s="563" t="s">
        <v>371</v>
      </c>
      <c r="N87" s="563" t="s">
        <v>372</v>
      </c>
      <c r="O87" s="563" t="s">
        <v>373</v>
      </c>
      <c r="P87" s="563" t="s">
        <v>374</v>
      </c>
      <c r="Q87" s="563" t="s">
        <v>1524</v>
      </c>
      <c r="R87" s="563" t="s">
        <v>1525</v>
      </c>
      <c r="S87" s="563" t="s">
        <v>1526</v>
      </c>
      <c r="T87" s="563" t="s">
        <v>1527</v>
      </c>
      <c r="U87" s="563" t="s">
        <v>1528</v>
      </c>
      <c r="V87" s="563" t="s">
        <v>1529</v>
      </c>
      <c r="W87" s="563" t="s">
        <v>1530</v>
      </c>
      <c r="X87" s="563" t="s">
        <v>1531</v>
      </c>
      <c r="Y87" s="563" t="s">
        <v>1532</v>
      </c>
      <c r="Z87" s="563" t="s">
        <v>1533</v>
      </c>
      <c r="AA87" s="563" t="s">
        <v>1534</v>
      </c>
      <c r="AB87" s="563" t="s">
        <v>1535</v>
      </c>
    </row>
    <row r="88" spans="2:28" ht="15" customHeight="1" x14ac:dyDescent="0.35">
      <c r="B88" s="475">
        <v>1</v>
      </c>
      <c r="C88" s="628" t="s">
        <v>971</v>
      </c>
      <c r="D88" s="153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61"/>
      <c r="AB88" s="561"/>
    </row>
    <row r="89" spans="2:28" ht="15" customHeight="1" x14ac:dyDescent="0.35">
      <c r="B89" s="476"/>
      <c r="C89" s="629" t="s">
        <v>1164</v>
      </c>
      <c r="D89" s="165"/>
      <c r="E89" s="562"/>
      <c r="F89" s="562"/>
      <c r="G89" s="562"/>
      <c r="H89" s="562"/>
      <c r="I89" s="562"/>
      <c r="J89" s="562"/>
      <c r="K89" s="562"/>
      <c r="L89" s="562"/>
      <c r="M89" s="562"/>
      <c r="N89" s="562"/>
      <c r="O89" s="562"/>
      <c r="P89" s="562"/>
      <c r="Q89" s="562"/>
      <c r="R89" s="562"/>
      <c r="S89" s="562"/>
      <c r="T89" s="562"/>
      <c r="U89" s="562"/>
      <c r="V89" s="562"/>
      <c r="W89" s="562"/>
      <c r="X89" s="562"/>
      <c r="Y89" s="562"/>
      <c r="Z89" s="562"/>
      <c r="AA89" s="562"/>
      <c r="AB89" s="562"/>
    </row>
    <row r="90" spans="2:28" ht="15" customHeight="1" x14ac:dyDescent="0.35">
      <c r="B90" s="475">
        <v>2</v>
      </c>
      <c r="C90" s="628" t="s">
        <v>362</v>
      </c>
      <c r="D90" s="153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1"/>
      <c r="P90" s="561"/>
      <c r="Q90" s="561"/>
      <c r="R90" s="561"/>
      <c r="S90" s="561"/>
      <c r="T90" s="561"/>
      <c r="U90" s="561"/>
      <c r="V90" s="561"/>
      <c r="W90" s="561"/>
      <c r="X90" s="561"/>
      <c r="Y90" s="561"/>
      <c r="Z90" s="561"/>
      <c r="AA90" s="561"/>
      <c r="AB90" s="561"/>
    </row>
    <row r="91" spans="2:28" ht="15" customHeight="1" x14ac:dyDescent="0.35">
      <c r="B91" s="476"/>
      <c r="C91" s="629"/>
      <c r="D91" s="165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2"/>
      <c r="P91" s="562"/>
      <c r="Q91" s="562"/>
      <c r="R91" s="562"/>
      <c r="S91" s="562"/>
      <c r="T91" s="562"/>
      <c r="U91" s="562"/>
      <c r="V91" s="562"/>
      <c r="W91" s="562"/>
      <c r="X91" s="562"/>
      <c r="Y91" s="562"/>
      <c r="Z91" s="562"/>
      <c r="AA91" s="562"/>
      <c r="AB91" s="562"/>
    </row>
    <row r="92" spans="2:28" ht="15" customHeight="1" x14ac:dyDescent="0.35">
      <c r="B92" s="475">
        <v>3</v>
      </c>
      <c r="C92" s="628" t="s">
        <v>849</v>
      </c>
      <c r="D92" s="153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61"/>
      <c r="AB92" s="561"/>
    </row>
    <row r="93" spans="2:28" ht="15" customHeight="1" x14ac:dyDescent="0.35">
      <c r="B93" s="476"/>
      <c r="C93" s="629"/>
      <c r="D93" s="165"/>
      <c r="E93" s="562"/>
      <c r="F93" s="562"/>
      <c r="G93" s="562"/>
      <c r="H93" s="562"/>
      <c r="I93" s="562"/>
      <c r="J93" s="562"/>
      <c r="K93" s="562"/>
      <c r="L93" s="562"/>
      <c r="M93" s="562"/>
      <c r="N93" s="562"/>
      <c r="O93" s="562"/>
      <c r="P93" s="562"/>
      <c r="Q93" s="562"/>
      <c r="R93" s="562"/>
      <c r="S93" s="562"/>
      <c r="T93" s="562"/>
      <c r="U93" s="562"/>
      <c r="V93" s="562"/>
      <c r="W93" s="562"/>
      <c r="X93" s="562"/>
      <c r="Y93" s="562"/>
      <c r="Z93" s="562"/>
      <c r="AA93" s="562"/>
      <c r="AB93" s="562"/>
    </row>
    <row r="94" spans="2:28" ht="15" customHeight="1" x14ac:dyDescent="0.35">
      <c r="B94" s="475">
        <v>4</v>
      </c>
      <c r="C94" s="628" t="s">
        <v>1165</v>
      </c>
      <c r="D94" s="153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61"/>
      <c r="AB94" s="561"/>
    </row>
    <row r="95" spans="2:28" ht="15" customHeight="1" x14ac:dyDescent="0.35">
      <c r="B95" s="476"/>
      <c r="C95" s="629" t="s">
        <v>1166</v>
      </c>
      <c r="D95" s="165"/>
      <c r="E95" s="562"/>
      <c r="F95" s="562"/>
      <c r="G95" s="562"/>
      <c r="H95" s="562"/>
      <c r="I95" s="562"/>
      <c r="J95" s="562"/>
      <c r="K95" s="562"/>
      <c r="L95" s="562"/>
      <c r="M95" s="562"/>
      <c r="N95" s="562"/>
      <c r="O95" s="562"/>
      <c r="P95" s="562"/>
      <c r="Q95" s="562"/>
      <c r="R95" s="562"/>
      <c r="S95" s="562"/>
      <c r="T95" s="562"/>
      <c r="U95" s="562"/>
      <c r="V95" s="562"/>
      <c r="W95" s="562"/>
      <c r="X95" s="562"/>
      <c r="Y95" s="562"/>
      <c r="Z95" s="562"/>
      <c r="AA95" s="562"/>
      <c r="AB95" s="562"/>
    </row>
    <row r="96" spans="2:28" ht="15" customHeight="1" x14ac:dyDescent="0.35">
      <c r="B96" s="475">
        <v>5</v>
      </c>
      <c r="C96" s="628" t="s">
        <v>850</v>
      </c>
      <c r="D96" s="153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1"/>
      <c r="P96" s="561"/>
      <c r="Q96" s="561"/>
      <c r="R96" s="561"/>
      <c r="S96" s="561"/>
      <c r="T96" s="561"/>
      <c r="U96" s="561"/>
      <c r="V96" s="561"/>
      <c r="W96" s="561"/>
      <c r="X96" s="561"/>
      <c r="Y96" s="561"/>
      <c r="Z96" s="561"/>
      <c r="AA96" s="561"/>
      <c r="AB96" s="561"/>
    </row>
    <row r="97" spans="2:28" ht="15" customHeight="1" x14ac:dyDescent="0.35">
      <c r="B97" s="476"/>
      <c r="C97" s="629"/>
      <c r="D97" s="165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2"/>
      <c r="P97" s="562"/>
      <c r="Q97" s="562"/>
      <c r="R97" s="562"/>
      <c r="S97" s="562"/>
      <c r="T97" s="562"/>
      <c r="U97" s="562"/>
      <c r="V97" s="562"/>
      <c r="W97" s="562"/>
      <c r="X97" s="562"/>
      <c r="Y97" s="562"/>
      <c r="Z97" s="562"/>
      <c r="AA97" s="562"/>
      <c r="AB97" s="562"/>
    </row>
    <row r="98" spans="2:28" ht="15" customHeight="1" x14ac:dyDescent="0.35">
      <c r="B98" s="475">
        <v>6</v>
      </c>
      <c r="C98" s="628" t="s">
        <v>1170</v>
      </c>
      <c r="D98" s="153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61"/>
      <c r="AB98" s="561"/>
    </row>
    <row r="99" spans="2:28" ht="15" customHeight="1" x14ac:dyDescent="0.35">
      <c r="B99" s="476"/>
      <c r="C99" s="629"/>
      <c r="D99" s="165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62"/>
      <c r="AB99" s="562"/>
    </row>
    <row r="100" spans="2:28" ht="15" customHeight="1" x14ac:dyDescent="0.35">
      <c r="B100" s="475">
        <v>7</v>
      </c>
      <c r="C100" s="628" t="s">
        <v>851</v>
      </c>
      <c r="D100" s="153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61"/>
      <c r="AB100" s="561"/>
    </row>
    <row r="101" spans="2:28" ht="15" customHeight="1" x14ac:dyDescent="0.35">
      <c r="B101" s="476"/>
      <c r="C101" s="629"/>
      <c r="D101" s="165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62"/>
      <c r="AB101" s="562"/>
    </row>
    <row r="102" spans="2:28" ht="15" customHeight="1" x14ac:dyDescent="0.35">
      <c r="B102" s="475">
        <v>8</v>
      </c>
      <c r="C102" s="628" t="s">
        <v>772</v>
      </c>
      <c r="D102" s="153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61"/>
      <c r="AB102" s="561"/>
    </row>
    <row r="103" spans="2:28" ht="15" customHeight="1" x14ac:dyDescent="0.35">
      <c r="B103" s="476"/>
      <c r="C103" s="629"/>
      <c r="D103" s="165"/>
      <c r="E103" s="562"/>
      <c r="F103" s="562"/>
      <c r="G103" s="562"/>
      <c r="H103" s="562"/>
      <c r="I103" s="562"/>
      <c r="J103" s="562"/>
      <c r="K103" s="562"/>
      <c r="L103" s="562"/>
      <c r="M103" s="562"/>
      <c r="N103" s="562"/>
      <c r="O103" s="562"/>
      <c r="P103" s="562"/>
      <c r="Q103" s="562"/>
      <c r="R103" s="562"/>
      <c r="S103" s="562"/>
      <c r="T103" s="562"/>
      <c r="U103" s="562"/>
      <c r="V103" s="562"/>
      <c r="W103" s="562"/>
      <c r="X103" s="562"/>
      <c r="Y103" s="562"/>
      <c r="Z103" s="562"/>
      <c r="AA103" s="562"/>
      <c r="AB103" s="562"/>
    </row>
    <row r="104" spans="2:28" ht="15" customHeight="1" x14ac:dyDescent="0.35">
      <c r="B104" s="475">
        <v>9</v>
      </c>
      <c r="C104" s="628" t="s">
        <v>1167</v>
      </c>
      <c r="D104" s="153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1"/>
      <c r="P104" s="561"/>
      <c r="Q104" s="561"/>
      <c r="R104" s="561"/>
      <c r="S104" s="561"/>
      <c r="T104" s="561"/>
      <c r="U104" s="561"/>
      <c r="V104" s="561"/>
      <c r="W104" s="561"/>
      <c r="X104" s="561"/>
      <c r="Y104" s="561"/>
      <c r="Z104" s="561"/>
      <c r="AA104" s="561"/>
      <c r="AB104" s="561"/>
    </row>
    <row r="105" spans="2:28" ht="15" customHeight="1" x14ac:dyDescent="0.35">
      <c r="B105" s="476"/>
      <c r="C105" s="629" t="s">
        <v>1168</v>
      </c>
      <c r="D105" s="165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2"/>
      <c r="P105" s="562"/>
      <c r="Q105" s="562"/>
      <c r="R105" s="562"/>
      <c r="S105" s="562"/>
      <c r="T105" s="562"/>
      <c r="U105" s="562"/>
      <c r="V105" s="562"/>
      <c r="W105" s="562"/>
      <c r="X105" s="562"/>
      <c r="Y105" s="562"/>
      <c r="Z105" s="562"/>
      <c r="AA105" s="562"/>
      <c r="AB105" s="562"/>
    </row>
    <row r="106" spans="2:28" ht="15" customHeight="1" x14ac:dyDescent="0.35">
      <c r="B106" s="475">
        <v>10</v>
      </c>
      <c r="C106" s="628" t="s">
        <v>1511</v>
      </c>
      <c r="D106" s="153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61"/>
      <c r="AB106" s="561"/>
    </row>
    <row r="107" spans="2:28" ht="15" customHeight="1" x14ac:dyDescent="0.35">
      <c r="B107" s="476"/>
      <c r="C107" s="629"/>
      <c r="D107" s="165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62"/>
      <c r="AB107" s="562"/>
    </row>
    <row r="108" spans="2:28" ht="15" customHeight="1" x14ac:dyDescent="0.35">
      <c r="B108" s="553">
        <v>11</v>
      </c>
      <c r="C108" s="628" t="s">
        <v>1512</v>
      </c>
      <c r="D108" s="153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61"/>
      <c r="AB108" s="561"/>
    </row>
    <row r="109" spans="2:28" ht="15" customHeight="1" x14ac:dyDescent="0.35">
      <c r="B109" s="554"/>
      <c r="C109" s="629"/>
      <c r="D109" s="165"/>
      <c r="E109" s="562"/>
      <c r="F109" s="562"/>
      <c r="G109" s="562"/>
      <c r="H109" s="562"/>
      <c r="I109" s="562"/>
      <c r="J109" s="562"/>
      <c r="K109" s="562"/>
      <c r="L109" s="562"/>
      <c r="M109" s="562"/>
      <c r="N109" s="562"/>
      <c r="O109" s="562"/>
      <c r="P109" s="562"/>
      <c r="Q109" s="562"/>
      <c r="R109" s="562"/>
      <c r="S109" s="562"/>
      <c r="T109" s="562"/>
      <c r="U109" s="562"/>
      <c r="V109" s="562"/>
      <c r="W109" s="562"/>
      <c r="X109" s="562"/>
      <c r="Y109" s="562"/>
      <c r="Z109" s="562"/>
      <c r="AA109" s="562"/>
      <c r="AB109" s="562"/>
    </row>
    <row r="110" spans="2:28" ht="15" customHeight="1" x14ac:dyDescent="0.35">
      <c r="B110" s="475">
        <v>12</v>
      </c>
      <c r="C110" s="628" t="s">
        <v>852</v>
      </c>
      <c r="D110" s="153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61"/>
      <c r="AB110" s="561"/>
    </row>
    <row r="111" spans="2:28" ht="15" customHeight="1" x14ac:dyDescent="0.35">
      <c r="B111" s="476"/>
      <c r="C111" s="629" t="s">
        <v>1169</v>
      </c>
      <c r="D111" s="165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2"/>
      <c r="S111" s="562"/>
      <c r="T111" s="562"/>
      <c r="U111" s="562"/>
      <c r="V111" s="562"/>
      <c r="W111" s="562"/>
      <c r="X111" s="562"/>
      <c r="Y111" s="562"/>
      <c r="Z111" s="562"/>
      <c r="AA111" s="562"/>
      <c r="AB111" s="562"/>
    </row>
    <row r="113" spans="2:29" ht="15" customHeight="1" x14ac:dyDescent="0.35">
      <c r="B113" s="545" t="s">
        <v>1655</v>
      </c>
      <c r="C113" s="546"/>
      <c r="D113" s="551" t="s">
        <v>1192</v>
      </c>
      <c r="E113" s="310" t="s">
        <v>1193</v>
      </c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11"/>
      <c r="W113" s="311"/>
      <c r="X113" s="311"/>
      <c r="Y113" s="311"/>
      <c r="Z113" s="311"/>
      <c r="AA113" s="311"/>
      <c r="AB113" s="312"/>
      <c r="AC113" s="551" t="s">
        <v>1163</v>
      </c>
    </row>
    <row r="114" spans="2:29" ht="15" customHeight="1" x14ac:dyDescent="0.35">
      <c r="B114" s="547" t="s">
        <v>1188</v>
      </c>
      <c r="C114" s="507"/>
      <c r="D114" s="552" t="s">
        <v>901</v>
      </c>
      <c r="E114" s="288" t="s">
        <v>363</v>
      </c>
      <c r="F114" s="288" t="s">
        <v>364</v>
      </c>
      <c r="G114" s="563" t="s">
        <v>365</v>
      </c>
      <c r="H114" s="563" t="s">
        <v>366</v>
      </c>
      <c r="I114" s="563" t="s">
        <v>367</v>
      </c>
      <c r="J114" s="563" t="s">
        <v>368</v>
      </c>
      <c r="K114" s="563" t="s">
        <v>369</v>
      </c>
      <c r="L114" s="563" t="s">
        <v>370</v>
      </c>
      <c r="M114" s="563" t="s">
        <v>371</v>
      </c>
      <c r="N114" s="563" t="s">
        <v>372</v>
      </c>
      <c r="O114" s="563" t="s">
        <v>373</v>
      </c>
      <c r="P114" s="563" t="s">
        <v>374</v>
      </c>
      <c r="Q114" s="563" t="s">
        <v>1524</v>
      </c>
      <c r="R114" s="563" t="s">
        <v>1525</v>
      </c>
      <c r="S114" s="563" t="s">
        <v>1526</v>
      </c>
      <c r="T114" s="563" t="s">
        <v>1527</v>
      </c>
      <c r="U114" s="563" t="s">
        <v>1528</v>
      </c>
      <c r="V114" s="563" t="s">
        <v>1529</v>
      </c>
      <c r="W114" s="563" t="s">
        <v>1530</v>
      </c>
      <c r="X114" s="563" t="s">
        <v>1531</v>
      </c>
      <c r="Y114" s="563" t="s">
        <v>1532</v>
      </c>
      <c r="Z114" s="563" t="s">
        <v>1533</v>
      </c>
      <c r="AA114" s="563" t="s">
        <v>1534</v>
      </c>
      <c r="AB114" s="563" t="s">
        <v>1535</v>
      </c>
      <c r="AC114" s="502" t="s">
        <v>1162</v>
      </c>
    </row>
    <row r="115" spans="2:29" ht="15" customHeight="1" x14ac:dyDescent="0.35">
      <c r="B115" s="553">
        <v>1</v>
      </c>
      <c r="C115" s="630" t="s">
        <v>971</v>
      </c>
      <c r="D115" s="631" t="s">
        <v>383</v>
      </c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139">
        <f t="shared" ref="AC115:AC138" si="14">SUM(E115:AB115)</f>
        <v>0</v>
      </c>
    </row>
    <row r="116" spans="2:29" ht="15" customHeight="1" x14ac:dyDescent="0.35">
      <c r="B116" s="554"/>
      <c r="C116" s="632" t="s">
        <v>1164</v>
      </c>
      <c r="D116" s="631" t="s">
        <v>747</v>
      </c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139">
        <f t="shared" si="14"/>
        <v>0</v>
      </c>
    </row>
    <row r="117" spans="2:29" ht="15" customHeight="1" x14ac:dyDescent="0.35">
      <c r="B117" s="553">
        <v>2</v>
      </c>
      <c r="C117" s="630" t="s">
        <v>362</v>
      </c>
      <c r="D117" s="631" t="s">
        <v>383</v>
      </c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139">
        <f t="shared" si="14"/>
        <v>0</v>
      </c>
    </row>
    <row r="118" spans="2:29" ht="15" customHeight="1" x14ac:dyDescent="0.35">
      <c r="B118" s="554"/>
      <c r="C118" s="632"/>
      <c r="D118" s="631" t="s">
        <v>747</v>
      </c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139">
        <f t="shared" si="14"/>
        <v>0</v>
      </c>
    </row>
    <row r="119" spans="2:29" ht="15" customHeight="1" x14ac:dyDescent="0.35">
      <c r="B119" s="553">
        <v>3</v>
      </c>
      <c r="C119" s="630" t="s">
        <v>849</v>
      </c>
      <c r="D119" s="631" t="s">
        <v>383</v>
      </c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139">
        <f t="shared" si="14"/>
        <v>0</v>
      </c>
    </row>
    <row r="120" spans="2:29" ht="15" customHeight="1" x14ac:dyDescent="0.35">
      <c r="B120" s="554"/>
      <c r="C120" s="632"/>
      <c r="D120" s="631" t="s">
        <v>747</v>
      </c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139">
        <f t="shared" si="14"/>
        <v>0</v>
      </c>
    </row>
    <row r="121" spans="2:29" ht="15" customHeight="1" x14ac:dyDescent="0.35">
      <c r="B121" s="553">
        <v>4</v>
      </c>
      <c r="C121" s="630" t="s">
        <v>1165</v>
      </c>
      <c r="D121" s="631" t="s">
        <v>383</v>
      </c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139">
        <f t="shared" si="14"/>
        <v>0</v>
      </c>
    </row>
    <row r="122" spans="2:29" ht="15" customHeight="1" x14ac:dyDescent="0.35">
      <c r="B122" s="554"/>
      <c r="C122" s="632" t="s">
        <v>1166</v>
      </c>
      <c r="D122" s="631" t="s">
        <v>747</v>
      </c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139">
        <f t="shared" si="14"/>
        <v>0</v>
      </c>
    </row>
    <row r="123" spans="2:29" ht="15" customHeight="1" x14ac:dyDescent="0.35">
      <c r="B123" s="553">
        <v>5</v>
      </c>
      <c r="C123" s="630" t="s">
        <v>850</v>
      </c>
      <c r="D123" s="631" t="s">
        <v>383</v>
      </c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139">
        <f t="shared" si="14"/>
        <v>0</v>
      </c>
    </row>
    <row r="124" spans="2:29" ht="15" customHeight="1" x14ac:dyDescent="0.35">
      <c r="B124" s="554"/>
      <c r="C124" s="632"/>
      <c r="D124" s="631" t="s">
        <v>747</v>
      </c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139">
        <f t="shared" si="14"/>
        <v>0</v>
      </c>
    </row>
    <row r="125" spans="2:29" ht="15" customHeight="1" x14ac:dyDescent="0.35">
      <c r="B125" s="553">
        <v>6</v>
      </c>
      <c r="C125" s="630" t="s">
        <v>1170</v>
      </c>
      <c r="D125" s="631" t="s">
        <v>383</v>
      </c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139">
        <f t="shared" si="14"/>
        <v>0</v>
      </c>
    </row>
    <row r="126" spans="2:29" ht="15" customHeight="1" x14ac:dyDescent="0.35">
      <c r="B126" s="554"/>
      <c r="C126" s="632"/>
      <c r="D126" s="631" t="s">
        <v>747</v>
      </c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139">
        <f t="shared" si="14"/>
        <v>0</v>
      </c>
    </row>
    <row r="127" spans="2:29" ht="15" customHeight="1" x14ac:dyDescent="0.35">
      <c r="B127" s="553">
        <v>7</v>
      </c>
      <c r="C127" s="630" t="s">
        <v>851</v>
      </c>
      <c r="D127" s="631" t="s">
        <v>383</v>
      </c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139">
        <f t="shared" si="14"/>
        <v>0</v>
      </c>
    </row>
    <row r="128" spans="2:29" ht="15" customHeight="1" x14ac:dyDescent="0.35">
      <c r="B128" s="554"/>
      <c r="C128" s="632"/>
      <c r="D128" s="631" t="s">
        <v>747</v>
      </c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139">
        <f t="shared" si="14"/>
        <v>0</v>
      </c>
    </row>
    <row r="129" spans="2:29" ht="15" customHeight="1" x14ac:dyDescent="0.35">
      <c r="B129" s="553">
        <v>8</v>
      </c>
      <c r="C129" s="630" t="s">
        <v>772</v>
      </c>
      <c r="D129" s="631" t="s">
        <v>383</v>
      </c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139">
        <f t="shared" si="14"/>
        <v>0</v>
      </c>
    </row>
    <row r="130" spans="2:29" ht="15" customHeight="1" x14ac:dyDescent="0.35">
      <c r="B130" s="554"/>
      <c r="C130" s="632"/>
      <c r="D130" s="631" t="s">
        <v>747</v>
      </c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139">
        <f t="shared" si="14"/>
        <v>0</v>
      </c>
    </row>
    <row r="131" spans="2:29" ht="15" customHeight="1" x14ac:dyDescent="0.35">
      <c r="B131" s="553">
        <v>9</v>
      </c>
      <c r="C131" s="630" t="s">
        <v>1167</v>
      </c>
      <c r="D131" s="631" t="s">
        <v>383</v>
      </c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139">
        <f t="shared" si="14"/>
        <v>0</v>
      </c>
    </row>
    <row r="132" spans="2:29" ht="15" customHeight="1" x14ac:dyDescent="0.35">
      <c r="B132" s="554"/>
      <c r="C132" s="632" t="s">
        <v>1168</v>
      </c>
      <c r="D132" s="631" t="s">
        <v>747</v>
      </c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139">
        <f t="shared" si="14"/>
        <v>0</v>
      </c>
    </row>
    <row r="133" spans="2:29" ht="15" customHeight="1" x14ac:dyDescent="0.35">
      <c r="B133" s="553">
        <v>10</v>
      </c>
      <c r="C133" s="630" t="s">
        <v>1511</v>
      </c>
      <c r="D133" s="631" t="s">
        <v>383</v>
      </c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139">
        <f t="shared" si="14"/>
        <v>0</v>
      </c>
    </row>
    <row r="134" spans="2:29" ht="15" customHeight="1" x14ac:dyDescent="0.35">
      <c r="B134" s="554"/>
      <c r="C134" s="632"/>
      <c r="D134" s="631" t="s">
        <v>747</v>
      </c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139">
        <f t="shared" si="14"/>
        <v>0</v>
      </c>
    </row>
    <row r="135" spans="2:29" ht="15" customHeight="1" x14ac:dyDescent="0.35">
      <c r="B135" s="553">
        <v>11</v>
      </c>
      <c r="C135" s="630" t="s">
        <v>1512</v>
      </c>
      <c r="D135" s="631" t="s">
        <v>383</v>
      </c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139">
        <f t="shared" ref="AC135:AC136" si="15">SUM(E135:AB135)</f>
        <v>0</v>
      </c>
    </row>
    <row r="136" spans="2:29" ht="15" customHeight="1" x14ac:dyDescent="0.35">
      <c r="B136" s="554"/>
      <c r="C136" s="632"/>
      <c r="D136" s="631" t="s">
        <v>747</v>
      </c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139">
        <f t="shared" si="15"/>
        <v>0</v>
      </c>
    </row>
    <row r="137" spans="2:29" ht="15" customHeight="1" x14ac:dyDescent="0.35">
      <c r="B137" s="553">
        <v>12</v>
      </c>
      <c r="C137" s="630" t="s">
        <v>852</v>
      </c>
      <c r="D137" s="631" t="s">
        <v>383</v>
      </c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139">
        <f t="shared" si="14"/>
        <v>0</v>
      </c>
    </row>
    <row r="138" spans="2:29" ht="15" customHeight="1" x14ac:dyDescent="0.35">
      <c r="B138" s="554"/>
      <c r="C138" s="632" t="s">
        <v>1169</v>
      </c>
      <c r="D138" s="631" t="s">
        <v>747</v>
      </c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139">
        <f t="shared" si="14"/>
        <v>0</v>
      </c>
    </row>
    <row r="139" spans="2:29" ht="15" customHeight="1" x14ac:dyDescent="0.35">
      <c r="B139" s="503"/>
      <c r="C139" s="633"/>
      <c r="D139" s="634" t="s">
        <v>383</v>
      </c>
      <c r="E139" s="138">
        <f t="shared" ref="E139:AC140" si="16">SUMIF($D$115:$D$138,$D139,E$115:E$138)</f>
        <v>0</v>
      </c>
      <c r="F139" s="138">
        <f t="shared" si="16"/>
        <v>0</v>
      </c>
      <c r="G139" s="138">
        <f t="shared" si="16"/>
        <v>0</v>
      </c>
      <c r="H139" s="138">
        <f t="shared" si="16"/>
        <v>0</v>
      </c>
      <c r="I139" s="138">
        <f t="shared" si="16"/>
        <v>0</v>
      </c>
      <c r="J139" s="138">
        <f t="shared" si="16"/>
        <v>0</v>
      </c>
      <c r="K139" s="138">
        <f t="shared" si="16"/>
        <v>0</v>
      </c>
      <c r="L139" s="138">
        <f t="shared" si="16"/>
        <v>0</v>
      </c>
      <c r="M139" s="138">
        <f t="shared" si="16"/>
        <v>0</v>
      </c>
      <c r="N139" s="138">
        <f t="shared" si="16"/>
        <v>0</v>
      </c>
      <c r="O139" s="138">
        <f t="shared" si="16"/>
        <v>0</v>
      </c>
      <c r="P139" s="138">
        <f t="shared" si="16"/>
        <v>0</v>
      </c>
      <c r="Q139" s="138">
        <f t="shared" si="16"/>
        <v>0</v>
      </c>
      <c r="R139" s="138">
        <f t="shared" si="16"/>
        <v>0</v>
      </c>
      <c r="S139" s="138">
        <f t="shared" si="16"/>
        <v>0</v>
      </c>
      <c r="T139" s="138">
        <f t="shared" si="16"/>
        <v>0</v>
      </c>
      <c r="U139" s="138">
        <f t="shared" si="16"/>
        <v>0</v>
      </c>
      <c r="V139" s="138">
        <f t="shared" si="16"/>
        <v>0</v>
      </c>
      <c r="W139" s="138">
        <f t="shared" si="16"/>
        <v>0</v>
      </c>
      <c r="X139" s="138">
        <f t="shared" si="16"/>
        <v>0</v>
      </c>
      <c r="Y139" s="138">
        <f t="shared" si="16"/>
        <v>0</v>
      </c>
      <c r="Z139" s="138">
        <f t="shared" si="16"/>
        <v>0</v>
      </c>
      <c r="AA139" s="138">
        <f t="shared" si="16"/>
        <v>0</v>
      </c>
      <c r="AB139" s="138">
        <f t="shared" si="16"/>
        <v>0</v>
      </c>
      <c r="AC139" s="139">
        <f t="shared" si="16"/>
        <v>0</v>
      </c>
    </row>
    <row r="140" spans="2:29" ht="15" customHeight="1" x14ac:dyDescent="0.35">
      <c r="B140" s="504"/>
      <c r="C140" s="635" t="s">
        <v>382</v>
      </c>
      <c r="D140" s="634" t="s">
        <v>747</v>
      </c>
      <c r="E140" s="138">
        <f t="shared" si="16"/>
        <v>0</v>
      </c>
      <c r="F140" s="138">
        <f t="shared" si="16"/>
        <v>0</v>
      </c>
      <c r="G140" s="138">
        <f t="shared" si="16"/>
        <v>0</v>
      </c>
      <c r="H140" s="138">
        <f t="shared" si="16"/>
        <v>0</v>
      </c>
      <c r="I140" s="138">
        <f t="shared" si="16"/>
        <v>0</v>
      </c>
      <c r="J140" s="138">
        <f t="shared" si="16"/>
        <v>0</v>
      </c>
      <c r="K140" s="138">
        <f t="shared" si="16"/>
        <v>0</v>
      </c>
      <c r="L140" s="138">
        <f t="shared" si="16"/>
        <v>0</v>
      </c>
      <c r="M140" s="138">
        <f t="shared" si="16"/>
        <v>0</v>
      </c>
      <c r="N140" s="138">
        <f t="shared" si="16"/>
        <v>0</v>
      </c>
      <c r="O140" s="138">
        <f t="shared" si="16"/>
        <v>0</v>
      </c>
      <c r="P140" s="138">
        <f t="shared" si="16"/>
        <v>0</v>
      </c>
      <c r="Q140" s="138">
        <f t="shared" si="16"/>
        <v>0</v>
      </c>
      <c r="R140" s="138">
        <f t="shared" si="16"/>
        <v>0</v>
      </c>
      <c r="S140" s="138">
        <f t="shared" si="16"/>
        <v>0</v>
      </c>
      <c r="T140" s="138">
        <f t="shared" si="16"/>
        <v>0</v>
      </c>
      <c r="U140" s="138">
        <f t="shared" si="16"/>
        <v>0</v>
      </c>
      <c r="V140" s="138">
        <f t="shared" si="16"/>
        <v>0</v>
      </c>
      <c r="W140" s="138">
        <f t="shared" si="16"/>
        <v>0</v>
      </c>
      <c r="X140" s="138">
        <f t="shared" si="16"/>
        <v>0</v>
      </c>
      <c r="Y140" s="138">
        <f t="shared" si="16"/>
        <v>0</v>
      </c>
      <c r="Z140" s="138">
        <f t="shared" si="16"/>
        <v>0</v>
      </c>
      <c r="AA140" s="138">
        <f t="shared" si="16"/>
        <v>0</v>
      </c>
      <c r="AB140" s="138">
        <f t="shared" si="16"/>
        <v>0</v>
      </c>
      <c r="AC140" s="139">
        <f t="shared" si="16"/>
        <v>0</v>
      </c>
    </row>
    <row r="141" spans="2:29" ht="15" customHeight="1" x14ac:dyDescent="0.35">
      <c r="B141" s="505"/>
      <c r="C141" s="636"/>
      <c r="D141" s="634" t="s">
        <v>731</v>
      </c>
      <c r="E141" s="138">
        <f>SUM(E139:E140)</f>
        <v>0</v>
      </c>
      <c r="F141" s="138">
        <f t="shared" ref="F141:N141" si="17">SUM(F139:F140)</f>
        <v>0</v>
      </c>
      <c r="G141" s="138">
        <f t="shared" si="17"/>
        <v>0</v>
      </c>
      <c r="H141" s="138">
        <f t="shared" si="17"/>
        <v>0</v>
      </c>
      <c r="I141" s="138">
        <f t="shared" si="17"/>
        <v>0</v>
      </c>
      <c r="J141" s="138">
        <f t="shared" si="17"/>
        <v>0</v>
      </c>
      <c r="K141" s="138">
        <f t="shared" si="17"/>
        <v>0</v>
      </c>
      <c r="L141" s="138">
        <f t="shared" si="17"/>
        <v>0</v>
      </c>
      <c r="M141" s="138">
        <f t="shared" si="17"/>
        <v>0</v>
      </c>
      <c r="N141" s="138">
        <f t="shared" si="17"/>
        <v>0</v>
      </c>
      <c r="O141" s="138">
        <f t="shared" ref="O141:Z141" si="18">SUM(O139:O140)</f>
        <v>0</v>
      </c>
      <c r="P141" s="138">
        <f t="shared" si="18"/>
        <v>0</v>
      </c>
      <c r="Q141" s="138">
        <f t="shared" si="18"/>
        <v>0</v>
      </c>
      <c r="R141" s="138">
        <f t="shared" si="18"/>
        <v>0</v>
      </c>
      <c r="S141" s="138">
        <f t="shared" si="18"/>
        <v>0</v>
      </c>
      <c r="T141" s="138">
        <f t="shared" si="18"/>
        <v>0</v>
      </c>
      <c r="U141" s="138">
        <f t="shared" si="18"/>
        <v>0</v>
      </c>
      <c r="V141" s="138">
        <f t="shared" si="18"/>
        <v>0</v>
      </c>
      <c r="W141" s="138">
        <f t="shared" si="18"/>
        <v>0</v>
      </c>
      <c r="X141" s="138">
        <f t="shared" si="18"/>
        <v>0</v>
      </c>
      <c r="Y141" s="138">
        <f t="shared" si="18"/>
        <v>0</v>
      </c>
      <c r="Z141" s="138">
        <f t="shared" si="18"/>
        <v>0</v>
      </c>
      <c r="AA141" s="138">
        <f t="shared" ref="AA141:AB141" si="19">SUM(AA139:AA140)</f>
        <v>0</v>
      </c>
      <c r="AB141" s="138">
        <f t="shared" si="19"/>
        <v>0</v>
      </c>
      <c r="AC141" s="139">
        <f>SUM(AC139:AC140)</f>
        <v>0</v>
      </c>
    </row>
    <row r="142" spans="2:29" ht="15" customHeight="1" x14ac:dyDescent="0.35">
      <c r="B142" s="503"/>
      <c r="C142" s="633"/>
      <c r="D142" s="634" t="s">
        <v>383</v>
      </c>
      <c r="E142" s="138">
        <f>E139</f>
        <v>0</v>
      </c>
      <c r="F142" s="138">
        <f t="shared" ref="F142:N142" si="20">F139+E142</f>
        <v>0</v>
      </c>
      <c r="G142" s="138">
        <f t="shared" si="20"/>
        <v>0</v>
      </c>
      <c r="H142" s="138">
        <f t="shared" si="20"/>
        <v>0</v>
      </c>
      <c r="I142" s="138">
        <f t="shared" si="20"/>
        <v>0</v>
      </c>
      <c r="J142" s="138">
        <f>J139+I142</f>
        <v>0</v>
      </c>
      <c r="K142" s="138">
        <f t="shared" si="20"/>
        <v>0</v>
      </c>
      <c r="L142" s="138">
        <f t="shared" si="20"/>
        <v>0</v>
      </c>
      <c r="M142" s="138">
        <f t="shared" si="20"/>
        <v>0</v>
      </c>
      <c r="N142" s="138">
        <f t="shared" si="20"/>
        <v>0</v>
      </c>
      <c r="O142" s="138">
        <f t="shared" ref="O142:O144" si="21">O139+N142</f>
        <v>0</v>
      </c>
      <c r="P142" s="138">
        <f t="shared" ref="P142:P144" si="22">P139+O142</f>
        <v>0</v>
      </c>
      <c r="Q142" s="138">
        <f t="shared" ref="Q142:Q144" si="23">Q139+P142</f>
        <v>0</v>
      </c>
      <c r="R142" s="138">
        <f t="shared" ref="R142:R144" si="24">R139+Q142</f>
        <v>0</v>
      </c>
      <c r="S142" s="138">
        <f t="shared" ref="S142:S144" si="25">S139+R142</f>
        <v>0</v>
      </c>
      <c r="T142" s="138">
        <f t="shared" ref="T142:T144" si="26">T139+S142</f>
        <v>0</v>
      </c>
      <c r="U142" s="138">
        <f t="shared" ref="U142:U144" si="27">U139+T142</f>
        <v>0</v>
      </c>
      <c r="V142" s="138">
        <f t="shared" ref="V142:V144" si="28">V139+U142</f>
        <v>0</v>
      </c>
      <c r="W142" s="138">
        <f t="shared" ref="W142:W144" si="29">W139+V142</f>
        <v>0</v>
      </c>
      <c r="X142" s="138">
        <f t="shared" ref="X142:X144" si="30">X139+W142</f>
        <v>0</v>
      </c>
      <c r="Y142" s="138">
        <f t="shared" ref="Y142:Y144" si="31">Y139+X142</f>
        <v>0</v>
      </c>
      <c r="Z142" s="138">
        <f t="shared" ref="Z142:Z144" si="32">Z139+Y142</f>
        <v>0</v>
      </c>
      <c r="AA142" s="138">
        <f t="shared" ref="AA142:AA144" si="33">AA139+Z142</f>
        <v>0</v>
      </c>
      <c r="AB142" s="138">
        <f t="shared" ref="AB142:AB144" si="34">AB139+AA142</f>
        <v>0</v>
      </c>
      <c r="AC142" s="139">
        <f>SUMIF($D$115:$D$138,$D142,AC$115:AC$138)</f>
        <v>0</v>
      </c>
    </row>
    <row r="143" spans="2:29" ht="15" customHeight="1" x14ac:dyDescent="0.35">
      <c r="B143" s="504"/>
      <c r="C143" s="635" t="s">
        <v>381</v>
      </c>
      <c r="D143" s="634" t="s">
        <v>747</v>
      </c>
      <c r="E143" s="138">
        <f>E140</f>
        <v>0</v>
      </c>
      <c r="F143" s="138">
        <f t="shared" ref="F143:N143" si="35">F140+E143</f>
        <v>0</v>
      </c>
      <c r="G143" s="138">
        <f t="shared" si="35"/>
        <v>0</v>
      </c>
      <c r="H143" s="138">
        <f t="shared" si="35"/>
        <v>0</v>
      </c>
      <c r="I143" s="138">
        <f t="shared" si="35"/>
        <v>0</v>
      </c>
      <c r="J143" s="138">
        <f>J140+I143</f>
        <v>0</v>
      </c>
      <c r="K143" s="138">
        <f t="shared" si="35"/>
        <v>0</v>
      </c>
      <c r="L143" s="138">
        <f t="shared" si="35"/>
        <v>0</v>
      </c>
      <c r="M143" s="138">
        <f t="shared" si="35"/>
        <v>0</v>
      </c>
      <c r="N143" s="138">
        <f t="shared" si="35"/>
        <v>0</v>
      </c>
      <c r="O143" s="138">
        <f t="shared" si="21"/>
        <v>0</v>
      </c>
      <c r="P143" s="138">
        <f t="shared" si="22"/>
        <v>0</v>
      </c>
      <c r="Q143" s="138">
        <f t="shared" si="23"/>
        <v>0</v>
      </c>
      <c r="R143" s="138">
        <f t="shared" si="24"/>
        <v>0</v>
      </c>
      <c r="S143" s="138">
        <f t="shared" si="25"/>
        <v>0</v>
      </c>
      <c r="T143" s="138">
        <f t="shared" si="26"/>
        <v>0</v>
      </c>
      <c r="U143" s="138">
        <f t="shared" si="27"/>
        <v>0</v>
      </c>
      <c r="V143" s="138">
        <f t="shared" si="28"/>
        <v>0</v>
      </c>
      <c r="W143" s="138">
        <f t="shared" si="29"/>
        <v>0</v>
      </c>
      <c r="X143" s="138">
        <f t="shared" si="30"/>
        <v>0</v>
      </c>
      <c r="Y143" s="138">
        <f t="shared" si="31"/>
        <v>0</v>
      </c>
      <c r="Z143" s="138">
        <f t="shared" si="32"/>
        <v>0</v>
      </c>
      <c r="AA143" s="138">
        <f t="shared" si="33"/>
        <v>0</v>
      </c>
      <c r="AB143" s="138">
        <f t="shared" si="34"/>
        <v>0</v>
      </c>
      <c r="AC143" s="139">
        <f>SUMIF($D$115:$D$138,$D143,AC$115:AC$138)</f>
        <v>0</v>
      </c>
    </row>
    <row r="144" spans="2:29" ht="15" customHeight="1" x14ac:dyDescent="0.35">
      <c r="B144" s="505"/>
      <c r="C144" s="636"/>
      <c r="D144" s="634" t="s">
        <v>731</v>
      </c>
      <c r="E144" s="138">
        <f>E141</f>
        <v>0</v>
      </c>
      <c r="F144" s="138">
        <f t="shared" ref="F144:N144" si="36">F141+E144</f>
        <v>0</v>
      </c>
      <c r="G144" s="138">
        <f t="shared" si="36"/>
        <v>0</v>
      </c>
      <c r="H144" s="138">
        <f t="shared" si="36"/>
        <v>0</v>
      </c>
      <c r="I144" s="138">
        <f t="shared" si="36"/>
        <v>0</v>
      </c>
      <c r="J144" s="138">
        <f>J141+I144</f>
        <v>0</v>
      </c>
      <c r="K144" s="138">
        <f t="shared" si="36"/>
        <v>0</v>
      </c>
      <c r="L144" s="138">
        <f t="shared" si="36"/>
        <v>0</v>
      </c>
      <c r="M144" s="138">
        <f t="shared" si="36"/>
        <v>0</v>
      </c>
      <c r="N144" s="138">
        <f t="shared" si="36"/>
        <v>0</v>
      </c>
      <c r="O144" s="138">
        <f t="shared" si="21"/>
        <v>0</v>
      </c>
      <c r="P144" s="138">
        <f t="shared" si="22"/>
        <v>0</v>
      </c>
      <c r="Q144" s="138">
        <f t="shared" si="23"/>
        <v>0</v>
      </c>
      <c r="R144" s="138">
        <f t="shared" si="24"/>
        <v>0</v>
      </c>
      <c r="S144" s="138">
        <f t="shared" si="25"/>
        <v>0</v>
      </c>
      <c r="T144" s="138">
        <f t="shared" si="26"/>
        <v>0</v>
      </c>
      <c r="U144" s="138">
        <f t="shared" si="27"/>
        <v>0</v>
      </c>
      <c r="V144" s="138">
        <f t="shared" si="28"/>
        <v>0</v>
      </c>
      <c r="W144" s="138">
        <f t="shared" si="29"/>
        <v>0</v>
      </c>
      <c r="X144" s="138">
        <f t="shared" si="30"/>
        <v>0</v>
      </c>
      <c r="Y144" s="138">
        <f t="shared" si="31"/>
        <v>0</v>
      </c>
      <c r="Z144" s="138">
        <f t="shared" si="32"/>
        <v>0</v>
      </c>
      <c r="AA144" s="138">
        <f t="shared" si="33"/>
        <v>0</v>
      </c>
      <c r="AB144" s="138">
        <f t="shared" si="34"/>
        <v>0</v>
      </c>
      <c r="AC144" s="139">
        <f>SUM(AC142:AC143)</f>
        <v>0</v>
      </c>
    </row>
    <row r="146" spans="14:17" ht="15" customHeight="1" x14ac:dyDescent="0.35">
      <c r="N146" s="709"/>
      <c r="O146" s="710"/>
      <c r="P146" s="710"/>
      <c r="Q146" s="711"/>
    </row>
    <row r="147" spans="14:17" ht="15" customHeight="1" x14ac:dyDescent="0.35">
      <c r="N147" s="712"/>
      <c r="O147" s="713"/>
      <c r="P147" s="713"/>
      <c r="Q147" s="714"/>
    </row>
    <row r="148" spans="14:17" ht="15" customHeight="1" x14ac:dyDescent="0.35">
      <c r="N148" s="712"/>
      <c r="O148" s="713" t="s">
        <v>1651</v>
      </c>
      <c r="P148" s="713"/>
      <c r="Q148" s="714"/>
    </row>
    <row r="149" spans="14:17" ht="15" customHeight="1" x14ac:dyDescent="0.35">
      <c r="N149" s="712"/>
      <c r="O149" s="713" t="s">
        <v>1652</v>
      </c>
      <c r="P149" s="713"/>
      <c r="Q149" s="714"/>
    </row>
    <row r="150" spans="14:17" ht="15" customHeight="1" x14ac:dyDescent="0.35">
      <c r="N150" s="712"/>
      <c r="O150" s="713" t="s">
        <v>1653</v>
      </c>
      <c r="P150" s="713"/>
      <c r="Q150" s="714"/>
    </row>
    <row r="151" spans="14:17" ht="15" customHeight="1" x14ac:dyDescent="0.35">
      <c r="N151" s="712"/>
      <c r="O151" s="713" t="s">
        <v>1654</v>
      </c>
      <c r="P151" s="713"/>
      <c r="Q151" s="714"/>
    </row>
    <row r="152" spans="14:17" ht="15" customHeight="1" x14ac:dyDescent="0.35">
      <c r="N152" s="712"/>
      <c r="O152" s="713"/>
      <c r="P152" s="713"/>
      <c r="Q152" s="714"/>
    </row>
    <row r="153" spans="14:17" ht="15" customHeight="1" x14ac:dyDescent="0.35">
      <c r="N153" s="715"/>
      <c r="O153" s="716"/>
      <c r="P153" s="716"/>
      <c r="Q153" s="717"/>
    </row>
  </sheetData>
  <conditionalFormatting sqref="E4:P27 E31:P54 E88:AB111 E115:AB138">
    <cfRule type="cellIs" dxfId="9" priority="29" operator="notEqual">
      <formula>""</formula>
    </cfRule>
  </conditionalFormatting>
  <conditionalFormatting sqref="E4:P4 E6:P6 E8:P8 E10:P10 E12:P12 E14:P14 E16:P16 E18:P18 E20:P20 E22:P22 E24:P24 E26:P26 E88:AB88 E90:AB90 E92:AB92 E94:AB94 E96:AB96 E98:AB98 E100:AB100 E102:AB102 E104:AB104 E106:AB106 E108:AB108 E110:AB110">
    <cfRule type="expression" dxfId="8" priority="11">
      <formula>E5&lt;&gt;""</formula>
    </cfRule>
  </conditionalFormatting>
  <conditionalFormatting sqref="E5:P5 E7:P7 E9:P9 E11:P11 E13:P13 E15:P15 E17:P17 E19:P19 E21:P21 E23:P23 E25:P25 E27:P27 E89:AB89 E91:AB91 E93:AB93 E95:AB95 E97:AB97 E99:AB99 E101:AB101 E103:AB103 E105:AB105 E107:AB107 E109:AB109 E111:AB111">
    <cfRule type="expression" dxfId="7" priority="10">
      <formula>E4&lt;&gt;""</formula>
    </cfRule>
  </conditionalFormatting>
  <pageMargins left="0.59055118110236227" right="0.59055118110236227" top="1.1023622047244095" bottom="0.47244094488188981" header="0.19685039370078741" footer="0.19685039370078741"/>
  <pageSetup paperSize="9" scale="35" fitToHeight="0" orientation="landscape" r:id="rId1"/>
  <headerFooter scaleWithDoc="0" alignWithMargins="0">
    <oddFooter>&amp;L&amp;F / &amp;A&amp;R&amp;P</oddFooter>
  </headerFooter>
  <rowBreaks count="2" manualBreakCount="2">
    <brk id="112" max="16383" man="1"/>
    <brk id="168" min="1" max="16" man="1"/>
  </rowBreaks>
  <ignoredErrors>
    <ignoredError sqref="AA112:XFD112 A139:B139 A141:C141 A142:B142 A144:C144 A86:A87 C86:D86 A111:B111 AC110:XFD111 A114 A115:B115 A152:I152 AA145:XFD1048576 A117:B117 AC102:XFD105 A110 A137 A105:B105 A103:B103 A88:B99 A102 A104 A131 A119:B119 A121:B121 AA121:AB121 A123:B123 AA123:AB123 A125:B125 AB125 A127:B127 AB127 AD127:XFD127 N131 AD117:XFD117 AD119:XFD119 AD121:XFD121 AD123:XFD123 AD125:XFD125 AD131:XFD131 AD137:XFD137 AA115:XFD115 AA117:AB117 AA119:AB119 N137 AC139:XFD139 AC142:XFD142 AD141:XFD141 AB131 K137:L137 AD114:XFD114 AA86:XFD86 D87:F87 E142:N142 E139:N139 E114:F114 A153:N1048576 K152:N152 E144:N144 F86:N86 A145:N151 A112:N112 A1:N1 AC87:XFD99 AD144:XFD144 AA1:XFD1" unlockedFormula="1"/>
    <ignoredError sqref="AC141 Q57 E57:P57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8454C607-AEA7-47AA-B8F3-D08C1116849A}">
            <xm:f>$AC$144=CustoContábil!$D$19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N146:Q153</xm:sqref>
        </x14:conditionalFormatting>
        <x14:conditionalFormatting xmlns:xm="http://schemas.microsoft.com/office/excel/2006/main">
          <x14:cfRule type="expression" priority="1" id="{6450F29F-2EA0-4DF4-9186-529E293F8554}">
            <xm:f>$Q$60=CustoContábil!$D$19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I62:L69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B1:U29"/>
  <sheetViews>
    <sheetView topLeftCell="A6" zoomScaleNormal="100" workbookViewId="0">
      <selection activeCell="F6" sqref="F6"/>
    </sheetView>
  </sheetViews>
  <sheetFormatPr defaultColWidth="9.1796875" defaultRowHeight="14.5" x14ac:dyDescent="0.35"/>
  <cols>
    <col min="1" max="1" width="3.7265625" style="4" customWidth="1"/>
    <col min="2" max="2" width="35.7265625" style="4" customWidth="1"/>
    <col min="3" max="3" width="11.7265625" style="4" customWidth="1"/>
    <col min="4" max="4" width="17.7265625" style="4" customWidth="1"/>
    <col min="5" max="5" width="9.26953125" style="4" customWidth="1"/>
    <col min="6" max="8" width="17.7265625" style="4" customWidth="1"/>
    <col min="9" max="9" width="3.7265625" style="4" customWidth="1"/>
    <col min="10" max="10" width="35.7265625" style="4" customWidth="1"/>
    <col min="11" max="11" width="11.7265625" style="4" customWidth="1"/>
    <col min="12" max="12" width="17.7265625" style="4" customWidth="1"/>
    <col min="13" max="13" width="9.26953125" style="4" customWidth="1"/>
    <col min="14" max="21" width="17.7265625" style="4" customWidth="1"/>
    <col min="22" max="16384" width="9.1796875" style="4"/>
  </cols>
  <sheetData>
    <row r="1" spans="2:21" x14ac:dyDescent="0.35">
      <c r="B1" s="12"/>
    </row>
    <row r="2" spans="2:21" ht="15" customHeight="1" x14ac:dyDescent="0.35">
      <c r="B2" s="545" t="s">
        <v>1189</v>
      </c>
      <c r="C2" s="546"/>
      <c r="D2" s="545" t="s">
        <v>98</v>
      </c>
      <c r="E2" s="546"/>
      <c r="F2" s="311" t="s">
        <v>99</v>
      </c>
      <c r="G2" s="311"/>
      <c r="H2" s="312"/>
      <c r="J2" s="545" t="s">
        <v>1190</v>
      </c>
      <c r="K2" s="546"/>
      <c r="L2" s="545" t="s">
        <v>1163</v>
      </c>
      <c r="M2" s="546"/>
      <c r="N2" s="311" t="s">
        <v>880</v>
      </c>
      <c r="O2" s="311"/>
      <c r="P2" s="311"/>
      <c r="Q2" s="311"/>
      <c r="R2" s="311"/>
      <c r="S2" s="311"/>
      <c r="T2" s="311"/>
      <c r="U2" s="312"/>
    </row>
    <row r="3" spans="2:21" x14ac:dyDescent="0.35">
      <c r="B3" s="548" t="s">
        <v>1205</v>
      </c>
      <c r="C3" s="549"/>
      <c r="D3" s="547" t="s">
        <v>1162</v>
      </c>
      <c r="E3" s="507"/>
      <c r="F3" s="544" t="s">
        <v>378</v>
      </c>
      <c r="G3" s="473" t="s">
        <v>377</v>
      </c>
      <c r="H3" s="473" t="s">
        <v>378</v>
      </c>
      <c r="J3" s="548" t="s">
        <v>1191</v>
      </c>
      <c r="K3" s="549"/>
      <c r="L3" s="547" t="s">
        <v>1187</v>
      </c>
      <c r="M3" s="507"/>
      <c r="N3" s="544"/>
      <c r="O3" s="473" t="s">
        <v>581</v>
      </c>
      <c r="P3" s="473" t="s">
        <v>580</v>
      </c>
      <c r="Q3" s="473" t="s">
        <v>579</v>
      </c>
      <c r="R3" s="473" t="s">
        <v>582</v>
      </c>
      <c r="S3" s="473" t="s">
        <v>583</v>
      </c>
      <c r="T3" s="473" t="s">
        <v>127</v>
      </c>
      <c r="U3" s="473" t="s">
        <v>952</v>
      </c>
    </row>
    <row r="4" spans="2:21" x14ac:dyDescent="0.35">
      <c r="B4" s="547" t="s">
        <v>1188</v>
      </c>
      <c r="C4" s="507"/>
      <c r="D4" s="472" t="s">
        <v>85</v>
      </c>
      <c r="E4" s="472" t="s">
        <v>33</v>
      </c>
      <c r="F4" s="474" t="s">
        <v>383</v>
      </c>
      <c r="G4" s="474" t="s">
        <v>380</v>
      </c>
      <c r="H4" s="474" t="s">
        <v>379</v>
      </c>
      <c r="J4" s="547" t="s">
        <v>1188</v>
      </c>
      <c r="K4" s="507"/>
      <c r="L4" s="472" t="s">
        <v>85</v>
      </c>
      <c r="M4" s="472" t="s">
        <v>33</v>
      </c>
      <c r="N4" s="474" t="s">
        <v>121</v>
      </c>
      <c r="O4" s="474" t="s">
        <v>230</v>
      </c>
      <c r="P4" s="474" t="s">
        <v>417</v>
      </c>
      <c r="Q4" s="474" t="s">
        <v>231</v>
      </c>
      <c r="R4" s="474" t="s">
        <v>232</v>
      </c>
      <c r="S4" s="474" t="s">
        <v>233</v>
      </c>
      <c r="T4" s="474" t="s">
        <v>954</v>
      </c>
      <c r="U4" s="474" t="s">
        <v>953</v>
      </c>
    </row>
    <row r="5" spans="2:21" x14ac:dyDescent="0.35">
      <c r="B5" s="314" t="s">
        <v>408</v>
      </c>
      <c r="C5" s="315"/>
      <c r="D5" s="315"/>
      <c r="E5" s="315"/>
      <c r="F5" s="315"/>
      <c r="G5" s="315"/>
      <c r="H5" s="316"/>
      <c r="J5" s="309" t="s">
        <v>408</v>
      </c>
      <c r="K5" s="309"/>
      <c r="L5" s="309"/>
      <c r="M5" s="309"/>
      <c r="N5" s="135"/>
      <c r="O5" s="135"/>
      <c r="P5" s="135"/>
      <c r="Q5" s="135"/>
      <c r="R5" s="135"/>
      <c r="S5" s="135"/>
      <c r="T5" s="136"/>
      <c r="U5" s="136"/>
    </row>
    <row r="6" spans="2:21" x14ac:dyDescent="0.35">
      <c r="B6" s="501" t="s">
        <v>89</v>
      </c>
      <c r="C6" s="501" t="s">
        <v>96</v>
      </c>
      <c r="D6" s="610">
        <f>SUM(F6:H6)</f>
        <v>0</v>
      </c>
      <c r="E6" s="606">
        <f>IF($D$19=0,0,D6/$D$19)</f>
        <v>0</v>
      </c>
      <c r="F6" s="13">
        <f>SUM(IlumCusto!G106,CondAmbCusto!G56,MotorCusto!G106,RefrigCusto!G56,SolarCusto!G56,HospCusto!G56,OutrosCusto!G56,FICusto!G56)</f>
        <v>0</v>
      </c>
      <c r="G6" s="13">
        <f>SUM(IlumCusto!H106,CondAmbCusto!H56,MotorCusto!H106,RefrigCusto!H56,SolarCusto!H56,HospCusto!H56,OutrosCusto!H56,FICusto!H56)</f>
        <v>0</v>
      </c>
      <c r="H6" s="13">
        <f>SUM(IlumCusto!I106,CondAmbCusto!I56,MotorCusto!I106,RefrigCusto!I56,SolarCusto!I56,HospCusto!I56,OutrosCusto!I56,FICusto!I56)</f>
        <v>0</v>
      </c>
      <c r="J6" s="501" t="s">
        <v>89</v>
      </c>
      <c r="K6" s="501" t="s">
        <v>96</v>
      </c>
      <c r="L6" s="610">
        <f>SUM(N6:U6)</f>
        <v>0</v>
      </c>
      <c r="M6" s="606">
        <f>IF($L$19=0,0,L6/$L$19)</f>
        <v>0</v>
      </c>
      <c r="N6" s="13">
        <f>IlumCusto!G106</f>
        <v>0</v>
      </c>
      <c r="O6" s="13">
        <f>CondAmbCusto!G56</f>
        <v>0</v>
      </c>
      <c r="P6" s="13">
        <f>MotorCusto!G106</f>
        <v>0</v>
      </c>
      <c r="Q6" s="13">
        <f>RefrigCusto!G56</f>
        <v>0</v>
      </c>
      <c r="R6" s="13">
        <f>SolarCusto!G56</f>
        <v>0</v>
      </c>
      <c r="S6" s="13">
        <f>HospCusto!G56</f>
        <v>0</v>
      </c>
      <c r="T6" s="13">
        <f>OutrosCusto!G56</f>
        <v>0</v>
      </c>
      <c r="U6" s="13">
        <f>FICusto!G56</f>
        <v>0</v>
      </c>
    </row>
    <row r="7" spans="2:21" x14ac:dyDescent="0.35">
      <c r="B7" s="501" t="s">
        <v>108</v>
      </c>
      <c r="C7" s="501" t="s">
        <v>96</v>
      </c>
      <c r="D7" s="610">
        <f t="shared" ref="D7:D9" si="0">SUM(F7:H7)</f>
        <v>0</v>
      </c>
      <c r="E7" s="606">
        <f>IF($D$19=0,0,D7/$D$19)</f>
        <v>0</v>
      </c>
      <c r="F7" s="13">
        <f>SUM(IlumCusto!G107,CondAmbCusto!G57,MotorCusto!G107,RefrigCusto!G57,SolarCusto!G57,HospCusto!G57,OutrosCusto!G57,FICusto!G57)</f>
        <v>0</v>
      </c>
      <c r="G7" s="13">
        <f>SUM(IlumCusto!H107,CondAmbCusto!H57,MotorCusto!H107,RefrigCusto!H57,SolarCusto!H57,HospCusto!H57,OutrosCusto!H57,FICusto!H57)</f>
        <v>0</v>
      </c>
      <c r="H7" s="13">
        <f>SUM(IlumCusto!I107,CondAmbCusto!I57,MotorCusto!I107,RefrigCusto!I57,SolarCusto!I57,HospCusto!I57,OutrosCusto!I57,FICusto!I57)</f>
        <v>0</v>
      </c>
      <c r="J7" s="501" t="s">
        <v>108</v>
      </c>
      <c r="K7" s="501" t="s">
        <v>96</v>
      </c>
      <c r="L7" s="610">
        <f>SUM(N7:U7)</f>
        <v>0</v>
      </c>
      <c r="M7" s="606">
        <f>IF($L$19=0,0,L7/$L$19)</f>
        <v>0</v>
      </c>
      <c r="N7" s="13">
        <f>IlumCusto!G107</f>
        <v>0</v>
      </c>
      <c r="O7" s="13">
        <f>CondAmbCusto!G57</f>
        <v>0</v>
      </c>
      <c r="P7" s="13">
        <f>MotorCusto!G107</f>
        <v>0</v>
      </c>
      <c r="Q7" s="13">
        <f>RefrigCusto!G57</f>
        <v>0</v>
      </c>
      <c r="R7" s="13">
        <f>SolarCusto!G57</f>
        <v>0</v>
      </c>
      <c r="S7" s="13">
        <f>HospCusto!G57</f>
        <v>0</v>
      </c>
      <c r="T7" s="13">
        <f>OutrosCusto!G57</f>
        <v>0</v>
      </c>
      <c r="U7" s="13">
        <f>FICusto!G57</f>
        <v>0</v>
      </c>
    </row>
    <row r="8" spans="2:21" x14ac:dyDescent="0.35">
      <c r="B8" s="501" t="s">
        <v>109</v>
      </c>
      <c r="C8" s="501" t="s">
        <v>96</v>
      </c>
      <c r="D8" s="610">
        <f t="shared" si="0"/>
        <v>0</v>
      </c>
      <c r="E8" s="606">
        <f>IF($D$19=0,0,D8/$D$19)</f>
        <v>0</v>
      </c>
      <c r="F8" s="13">
        <f>SUM(IlumCusto!G121,CondAmbCusto!G71,MotorCusto!G121,RefrigCusto!G71,SolarCusto!G71,HospCusto!G71,OutrosCusto!G71,FICusto!G71)</f>
        <v>0</v>
      </c>
      <c r="G8" s="13">
        <f>SUM(IlumCusto!H121,CondAmbCusto!H71,MotorCusto!H121,RefrigCusto!H71,SolarCusto!H71,HospCusto!H71,OutrosCusto!H71,FICusto!H71)</f>
        <v>0</v>
      </c>
      <c r="H8" s="13">
        <f>SUM(IlumCusto!I121,CondAmbCusto!I71,MotorCusto!I121,RefrigCusto!I71,SolarCusto!I71,HospCusto!I71,OutrosCusto!I71,FICusto!I71)</f>
        <v>0</v>
      </c>
      <c r="J8" s="501" t="s">
        <v>109</v>
      </c>
      <c r="K8" s="501" t="s">
        <v>96</v>
      </c>
      <c r="L8" s="610">
        <f>SUM(N8:U8)</f>
        <v>0</v>
      </c>
      <c r="M8" s="606">
        <f>IF($L$19=0,0,L8/$L$19)</f>
        <v>0</v>
      </c>
      <c r="N8" s="13">
        <f>IlumCusto!G121</f>
        <v>0</v>
      </c>
      <c r="O8" s="13">
        <f>CondAmbCusto!G71</f>
        <v>0</v>
      </c>
      <c r="P8" s="13">
        <f>MotorCusto!G121</f>
        <v>0</v>
      </c>
      <c r="Q8" s="13">
        <f>RefrigCusto!G71</f>
        <v>0</v>
      </c>
      <c r="R8" s="13">
        <f>SolarCusto!G71</f>
        <v>0</v>
      </c>
      <c r="S8" s="13">
        <f>HospCusto!G71</f>
        <v>0</v>
      </c>
      <c r="T8" s="13">
        <f>OutrosCusto!G71</f>
        <v>0</v>
      </c>
      <c r="U8" s="13">
        <f>FICusto!G71</f>
        <v>0</v>
      </c>
    </row>
    <row r="9" spans="2:21" x14ac:dyDescent="0.35">
      <c r="B9" s="501" t="s">
        <v>90</v>
      </c>
      <c r="C9" s="501" t="s">
        <v>96</v>
      </c>
      <c r="D9" s="610">
        <f t="shared" si="0"/>
        <v>0</v>
      </c>
      <c r="E9" s="606">
        <f>IF($D$19=0,0,D9/$D$19)</f>
        <v>0</v>
      </c>
      <c r="F9" s="13">
        <f>SUM(IlumCusto!G122,CondAmbCusto!G72,MotorCusto!G122,RefrigCusto!G72,SolarCusto!G72,HospCusto!G72,OutrosCusto!G72,FICusto!G72)</f>
        <v>0</v>
      </c>
      <c r="G9" s="13">
        <f>SUM(IlumCusto!H122,CondAmbCusto!H72,MotorCusto!H122,RefrigCusto!H72,SolarCusto!H72,HospCusto!H72,OutrosCusto!H72,FICusto!H72)</f>
        <v>0</v>
      </c>
      <c r="H9" s="13">
        <f>SUM(IlumCusto!I122,CondAmbCusto!I72,MotorCusto!I122,RefrigCusto!I72,SolarCusto!I72,HospCusto!I72,OutrosCusto!I72,FICusto!I72)</f>
        <v>0</v>
      </c>
      <c r="J9" s="501" t="s">
        <v>90</v>
      </c>
      <c r="K9" s="501" t="s">
        <v>96</v>
      </c>
      <c r="L9" s="610">
        <f>SUM(N9:U9)</f>
        <v>0</v>
      </c>
      <c r="M9" s="606">
        <f>IF($L$19=0,0,L9/$L$19)</f>
        <v>0</v>
      </c>
      <c r="N9" s="13">
        <f>IlumCusto!G122</f>
        <v>0</v>
      </c>
      <c r="O9" s="13">
        <f>CondAmbCusto!G72</f>
        <v>0</v>
      </c>
      <c r="P9" s="13">
        <f>MotorCusto!G122</f>
        <v>0</v>
      </c>
      <c r="Q9" s="13">
        <f>RefrigCusto!G72</f>
        <v>0</v>
      </c>
      <c r="R9" s="13">
        <f>SolarCusto!G72</f>
        <v>0</v>
      </c>
      <c r="S9" s="13">
        <f>HospCusto!G72</f>
        <v>0</v>
      </c>
      <c r="T9" s="13">
        <f>OutrosCusto!G72</f>
        <v>0</v>
      </c>
      <c r="U9" s="13">
        <f>FICusto!G72</f>
        <v>0</v>
      </c>
    </row>
    <row r="10" spans="2:21" x14ac:dyDescent="0.35">
      <c r="B10" s="515" t="s">
        <v>778</v>
      </c>
      <c r="C10" s="515" t="s">
        <v>96</v>
      </c>
      <c r="D10" s="14">
        <f>SUM(D6:D9)</f>
        <v>0</v>
      </c>
      <c r="E10" s="607">
        <f>SUM(E6:E9)</f>
        <v>0</v>
      </c>
      <c r="F10" s="14">
        <f>SUM(F6:F9)</f>
        <v>0</v>
      </c>
      <c r="G10" s="14">
        <f>SUM(G6:G9)</f>
        <v>0</v>
      </c>
      <c r="H10" s="14">
        <f>SUM(H6:H9)</f>
        <v>0</v>
      </c>
      <c r="J10" s="515" t="s">
        <v>778</v>
      </c>
      <c r="K10" s="515" t="s">
        <v>96</v>
      </c>
      <c r="L10" s="14">
        <f t="shared" ref="L10:T10" si="1">SUM(L6:L9)</f>
        <v>0</v>
      </c>
      <c r="M10" s="607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ref="U10" si="2">SUM(U6:U9)</f>
        <v>0</v>
      </c>
    </row>
    <row r="11" spans="2:21" x14ac:dyDescent="0.35">
      <c r="B11" s="314" t="s">
        <v>410</v>
      </c>
      <c r="C11" s="315"/>
      <c r="D11" s="315"/>
      <c r="E11" s="315"/>
      <c r="F11" s="315"/>
      <c r="G11" s="315"/>
      <c r="H11" s="316"/>
      <c r="J11" s="309" t="s">
        <v>410</v>
      </c>
      <c r="K11" s="309"/>
      <c r="L11" s="309"/>
      <c r="M11" s="309"/>
      <c r="N11" s="135"/>
      <c r="O11" s="135"/>
      <c r="P11" s="135"/>
      <c r="Q11" s="135"/>
      <c r="R11" s="135"/>
      <c r="S11" s="135"/>
      <c r="T11" s="136"/>
      <c r="U11" s="136"/>
    </row>
    <row r="12" spans="2:21" x14ac:dyDescent="0.35">
      <c r="B12" s="501" t="s">
        <v>92</v>
      </c>
      <c r="C12" s="501" t="s">
        <v>96</v>
      </c>
      <c r="D12" s="610">
        <f>SUM(F12:H12)</f>
        <v>0</v>
      </c>
      <c r="E12" s="606">
        <f t="shared" ref="E12:E17" si="3">IF($D$19=0,0,D12/$D$19)</f>
        <v>0</v>
      </c>
      <c r="F12" s="13">
        <f>SUM(IlumCusto!G126,CondAmbCusto!G76,MotorCusto!G126,RefrigCusto!G76,SolarCusto!G76,HospCusto!G76,OutrosCusto!G76,FICusto!G76)</f>
        <v>0</v>
      </c>
      <c r="G12" s="13">
        <f>SUM(IlumCusto!H126,CondAmbCusto!H76,MotorCusto!H126,RefrigCusto!H76,SolarCusto!H76,HospCusto!H76,OutrosCusto!H76,FICusto!H76)</f>
        <v>0</v>
      </c>
      <c r="H12" s="13">
        <f>SUM(IlumCusto!I126,CondAmbCusto!I76,MotorCusto!I126,RefrigCusto!I76,SolarCusto!I76,HospCusto!I76,OutrosCusto!I76,FICusto!I76)</f>
        <v>0</v>
      </c>
      <c r="J12" s="501" t="s">
        <v>92</v>
      </c>
      <c r="K12" s="501" t="s">
        <v>96</v>
      </c>
      <c r="L12" s="610">
        <f t="shared" ref="L12:L17" si="4">SUM(N12:U12)</f>
        <v>0</v>
      </c>
      <c r="M12" s="606">
        <f t="shared" ref="M12:M17" si="5">IF($L$19=0,0,L12/$L$19)</f>
        <v>0</v>
      </c>
      <c r="N12" s="13">
        <f>IlumCusto!G126</f>
        <v>0</v>
      </c>
      <c r="O12" s="13">
        <f>CondAmbCusto!G76</f>
        <v>0</v>
      </c>
      <c r="P12" s="13">
        <f>MotorCusto!G126</f>
        <v>0</v>
      </c>
      <c r="Q12" s="13">
        <f>RefrigCusto!G76</f>
        <v>0</v>
      </c>
      <c r="R12" s="13">
        <f>SolarCusto!G76</f>
        <v>0</v>
      </c>
      <c r="S12" s="13">
        <f>HospCusto!G76</f>
        <v>0</v>
      </c>
      <c r="T12" s="13">
        <f>OutrosCusto!G76</f>
        <v>0</v>
      </c>
      <c r="U12" s="13">
        <f>FICusto!G76</f>
        <v>0</v>
      </c>
    </row>
    <row r="13" spans="2:21" x14ac:dyDescent="0.35">
      <c r="B13" s="501" t="s">
        <v>93</v>
      </c>
      <c r="C13" s="501" t="s">
        <v>96</v>
      </c>
      <c r="D13" s="610">
        <f t="shared" ref="D13:D17" si="6">SUM(F13:H13)</f>
        <v>0</v>
      </c>
      <c r="E13" s="606">
        <f t="shared" si="3"/>
        <v>0</v>
      </c>
      <c r="F13" s="13">
        <f>SUM(IlumCusto!G127,CondAmbCusto!G77,MotorCusto!G127,RefrigCusto!G77,SolarCusto!G77,HospCusto!G77,OutrosCusto!G77,FICusto!G77)</f>
        <v>0</v>
      </c>
      <c r="G13" s="13">
        <f>SUM(IlumCusto!H127,CondAmbCusto!H77,MotorCusto!H127,RefrigCusto!H77,SolarCusto!H77,HospCusto!H77,OutrosCusto!H77,FICusto!H77)</f>
        <v>0</v>
      </c>
      <c r="H13" s="13">
        <f>SUM(IlumCusto!I127,CondAmbCusto!I77,MotorCusto!I127,RefrigCusto!I77,SolarCusto!I77,HospCusto!I77,OutrosCusto!I77,FICusto!I77)</f>
        <v>0</v>
      </c>
      <c r="J13" s="501" t="s">
        <v>93</v>
      </c>
      <c r="K13" s="501" t="s">
        <v>96</v>
      </c>
      <c r="L13" s="610">
        <f t="shared" si="4"/>
        <v>0</v>
      </c>
      <c r="M13" s="606">
        <f t="shared" si="5"/>
        <v>0</v>
      </c>
      <c r="N13" s="13">
        <f>IlumCusto!G127</f>
        <v>0</v>
      </c>
      <c r="O13" s="13">
        <f>CondAmbCusto!G77</f>
        <v>0</v>
      </c>
      <c r="P13" s="13">
        <f>MotorCusto!G127</f>
        <v>0</v>
      </c>
      <c r="Q13" s="13">
        <f>RefrigCusto!G77</f>
        <v>0</v>
      </c>
      <c r="R13" s="13">
        <f>SolarCusto!G77</f>
        <v>0</v>
      </c>
      <c r="S13" s="13">
        <f>HospCusto!G77</f>
        <v>0</v>
      </c>
      <c r="T13" s="13">
        <f>OutrosCusto!G77</f>
        <v>0</v>
      </c>
      <c r="U13" s="13">
        <f>FICusto!G77</f>
        <v>0</v>
      </c>
    </row>
    <row r="14" spans="2:21" x14ac:dyDescent="0.35">
      <c r="B14" s="501" t="s">
        <v>97</v>
      </c>
      <c r="C14" s="501" t="s">
        <v>96</v>
      </c>
      <c r="D14" s="610">
        <f t="shared" si="6"/>
        <v>0</v>
      </c>
      <c r="E14" s="606">
        <f t="shared" si="3"/>
        <v>0</v>
      </c>
      <c r="F14" s="13">
        <f>SUM(IlumCusto!G128,CondAmbCusto!G78,MotorCusto!G128,RefrigCusto!G78,SolarCusto!G78,HospCusto!G78,OutrosCusto!G78,FICusto!G78)</f>
        <v>0</v>
      </c>
      <c r="G14" s="13">
        <f>SUM(IlumCusto!H128,CondAmbCusto!H78,MotorCusto!H128,RefrigCusto!H78,SolarCusto!H78,HospCusto!H78,OutrosCusto!H78,FICusto!H78)</f>
        <v>0</v>
      </c>
      <c r="H14" s="13">
        <f>SUM(IlumCusto!I128,CondAmbCusto!I78,MotorCusto!I128,RefrigCusto!I78,SolarCusto!I78,HospCusto!I78,OutrosCusto!I78,FICusto!I78)</f>
        <v>0</v>
      </c>
      <c r="J14" s="501" t="s">
        <v>97</v>
      </c>
      <c r="K14" s="501" t="s">
        <v>96</v>
      </c>
      <c r="L14" s="610">
        <f t="shared" si="4"/>
        <v>0</v>
      </c>
      <c r="M14" s="606">
        <f t="shared" si="5"/>
        <v>0</v>
      </c>
      <c r="N14" s="13">
        <f>IlumCusto!G128</f>
        <v>0</v>
      </c>
      <c r="O14" s="13">
        <f>CondAmbCusto!G78</f>
        <v>0</v>
      </c>
      <c r="P14" s="13">
        <f>MotorCusto!G128</f>
        <v>0</v>
      </c>
      <c r="Q14" s="13">
        <f>RefrigCusto!G78</f>
        <v>0</v>
      </c>
      <c r="R14" s="13">
        <f>SolarCusto!G78</f>
        <v>0</v>
      </c>
      <c r="S14" s="13">
        <f>HospCusto!G78</f>
        <v>0</v>
      </c>
      <c r="T14" s="13">
        <f>OutrosCusto!G78</f>
        <v>0</v>
      </c>
      <c r="U14" s="13">
        <f>FICusto!G78</f>
        <v>0</v>
      </c>
    </row>
    <row r="15" spans="2:21" x14ac:dyDescent="0.35">
      <c r="B15" s="501" t="s">
        <v>94</v>
      </c>
      <c r="C15" s="501" t="s">
        <v>96</v>
      </c>
      <c r="D15" s="610">
        <f t="shared" si="6"/>
        <v>0</v>
      </c>
      <c r="E15" s="606">
        <f t="shared" si="3"/>
        <v>0</v>
      </c>
      <c r="F15" s="13">
        <f>SUM(IlumCusto!G140,CondAmbCusto!G90,MotorCusto!G140,RefrigCusto!G90,SolarCusto!G90,HospCusto!G90,OutrosCusto!G90,FICusto!G90)</f>
        <v>0</v>
      </c>
      <c r="G15" s="13">
        <f>SUM(IlumCusto!H140,CondAmbCusto!H90,MotorCusto!H140,RefrigCusto!H90,SolarCusto!H90,HospCusto!H90,OutrosCusto!H90,FICusto!H90)</f>
        <v>0</v>
      </c>
      <c r="H15" s="13">
        <f>SUM(IlumCusto!I140,CondAmbCusto!I90,MotorCusto!I140,RefrigCusto!I90,SolarCusto!I90,HospCusto!I90,OutrosCusto!I90,FICusto!I90)</f>
        <v>0</v>
      </c>
      <c r="J15" s="501" t="s">
        <v>94</v>
      </c>
      <c r="K15" s="501" t="s">
        <v>96</v>
      </c>
      <c r="L15" s="610">
        <f t="shared" si="4"/>
        <v>0</v>
      </c>
      <c r="M15" s="606">
        <f t="shared" si="5"/>
        <v>0</v>
      </c>
      <c r="N15" s="13">
        <f>IlumCusto!G140</f>
        <v>0</v>
      </c>
      <c r="O15" s="13">
        <f>CondAmbCusto!G90</f>
        <v>0</v>
      </c>
      <c r="P15" s="13">
        <f>MotorCusto!G140</f>
        <v>0</v>
      </c>
      <c r="Q15" s="13">
        <f>RefrigCusto!G90</f>
        <v>0</v>
      </c>
      <c r="R15" s="13">
        <f>SolarCusto!G90</f>
        <v>0</v>
      </c>
      <c r="S15" s="13">
        <f>HospCusto!G90</f>
        <v>0</v>
      </c>
      <c r="T15" s="13">
        <f>OutrosCusto!G90</f>
        <v>0</v>
      </c>
      <c r="U15" s="13">
        <f>FICusto!G90</f>
        <v>0</v>
      </c>
    </row>
    <row r="16" spans="2:21" x14ac:dyDescent="0.35">
      <c r="B16" s="501" t="s">
        <v>95</v>
      </c>
      <c r="C16" s="501" t="s">
        <v>96</v>
      </c>
      <c r="D16" s="610">
        <f t="shared" si="6"/>
        <v>0</v>
      </c>
      <c r="E16" s="606">
        <f t="shared" si="3"/>
        <v>0</v>
      </c>
      <c r="F16" s="13">
        <f>SUM(IlumCusto!G141,CondAmbCusto!G91,MotorCusto!G141,RefrigCusto!G91,SolarCusto!G91,HospCusto!G91,OutrosCusto!G91,FICusto!G91)</f>
        <v>0</v>
      </c>
      <c r="G16" s="13">
        <f>SUM(IlumCusto!H141,CondAmbCusto!H91,MotorCusto!H141,RefrigCusto!H91,SolarCusto!H91,HospCusto!H91,OutrosCusto!H91,FICusto!H91)</f>
        <v>0</v>
      </c>
      <c r="H16" s="13">
        <f>SUM(IlumCusto!I141,CondAmbCusto!I91,MotorCusto!I141,RefrigCusto!I91,SolarCusto!I91,HospCusto!I91,OutrosCusto!I91,FICusto!I91)</f>
        <v>0</v>
      </c>
      <c r="J16" s="501" t="s">
        <v>95</v>
      </c>
      <c r="K16" s="501" t="s">
        <v>96</v>
      </c>
      <c r="L16" s="610">
        <f t="shared" si="4"/>
        <v>0</v>
      </c>
      <c r="M16" s="606">
        <f t="shared" si="5"/>
        <v>0</v>
      </c>
      <c r="N16" s="13">
        <f>IlumCusto!G141</f>
        <v>0</v>
      </c>
      <c r="O16" s="13">
        <f>CondAmbCusto!G91</f>
        <v>0</v>
      </c>
      <c r="P16" s="13">
        <f>MotorCusto!G141</f>
        <v>0</v>
      </c>
      <c r="Q16" s="13">
        <f>RefrigCusto!G91</f>
        <v>0</v>
      </c>
      <c r="R16" s="13">
        <f>SolarCusto!G91</f>
        <v>0</v>
      </c>
      <c r="S16" s="13">
        <f>HospCusto!G91</f>
        <v>0</v>
      </c>
      <c r="T16" s="13">
        <f>OutrosCusto!G91</f>
        <v>0</v>
      </c>
      <c r="U16" s="13">
        <f>FICusto!G91</f>
        <v>0</v>
      </c>
    </row>
    <row r="17" spans="2:21" x14ac:dyDescent="0.35">
      <c r="B17" s="501" t="s">
        <v>91</v>
      </c>
      <c r="C17" s="501" t="s">
        <v>96</v>
      </c>
      <c r="D17" s="610">
        <f t="shared" si="6"/>
        <v>0</v>
      </c>
      <c r="E17" s="606">
        <f t="shared" si="3"/>
        <v>0</v>
      </c>
      <c r="F17" s="13">
        <f>SUM(IlumCusto!G150,CondAmbCusto!G100,MotorCusto!G150,RefrigCusto!G100,SolarCusto!G100,HospCusto!G100,OutrosCusto!G100,FICusto!G100)</f>
        <v>0</v>
      </c>
      <c r="G17" s="13">
        <f>SUM(IlumCusto!H150,CondAmbCusto!H100,MotorCusto!H150,RefrigCusto!H100,SolarCusto!H100,HospCusto!H100,OutrosCusto!H100,FICusto!H100)</f>
        <v>0</v>
      </c>
      <c r="H17" s="13">
        <f>SUM(IlumCusto!I150,CondAmbCusto!I100,MotorCusto!I150,RefrigCusto!I100,SolarCusto!I100,HospCusto!I100,OutrosCusto!I100,FICusto!I100)</f>
        <v>0</v>
      </c>
      <c r="J17" s="501" t="s">
        <v>91</v>
      </c>
      <c r="K17" s="501" t="s">
        <v>96</v>
      </c>
      <c r="L17" s="610">
        <f t="shared" si="4"/>
        <v>0</v>
      </c>
      <c r="M17" s="606">
        <f t="shared" si="5"/>
        <v>0</v>
      </c>
      <c r="N17" s="13">
        <f>IlumCusto!G150</f>
        <v>0</v>
      </c>
      <c r="O17" s="13">
        <f>CondAmbCusto!G100</f>
        <v>0</v>
      </c>
      <c r="P17" s="13">
        <f>MotorCusto!G150</f>
        <v>0</v>
      </c>
      <c r="Q17" s="13">
        <f>RefrigCusto!G100</f>
        <v>0</v>
      </c>
      <c r="R17" s="13">
        <f>SolarCusto!G100</f>
        <v>0</v>
      </c>
      <c r="S17" s="13">
        <f>HospCusto!G100</f>
        <v>0</v>
      </c>
      <c r="T17" s="13">
        <f>OutrosCusto!G100</f>
        <v>0</v>
      </c>
      <c r="U17" s="13">
        <f>FICusto!G100</f>
        <v>0</v>
      </c>
    </row>
    <row r="18" spans="2:21" x14ac:dyDescent="0.35">
      <c r="B18" s="515" t="s">
        <v>779</v>
      </c>
      <c r="C18" s="515" t="s">
        <v>96</v>
      </c>
      <c r="D18" s="14">
        <f>SUM(D12:D17)</f>
        <v>0</v>
      </c>
      <c r="E18" s="607">
        <f>SUM(E12:E17)</f>
        <v>0</v>
      </c>
      <c r="F18" s="14">
        <f>SUM(F12:F17)</f>
        <v>0</v>
      </c>
      <c r="G18" s="14">
        <f>SUM(G12:G17)</f>
        <v>0</v>
      </c>
      <c r="H18" s="14">
        <f>SUM(H12:H17)</f>
        <v>0</v>
      </c>
      <c r="J18" s="515" t="s">
        <v>779</v>
      </c>
      <c r="K18" s="515" t="s">
        <v>96</v>
      </c>
      <c r="L18" s="14">
        <f t="shared" ref="L18:U18" si="7">SUM(L12:L17)</f>
        <v>0</v>
      </c>
      <c r="M18" s="607">
        <f t="shared" si="7"/>
        <v>0</v>
      </c>
      <c r="N18" s="14">
        <f t="shared" si="7"/>
        <v>0</v>
      </c>
      <c r="O18" s="14">
        <f t="shared" si="7"/>
        <v>0</v>
      </c>
      <c r="P18" s="14">
        <f t="shared" si="7"/>
        <v>0</v>
      </c>
      <c r="Q18" s="14">
        <f t="shared" si="7"/>
        <v>0</v>
      </c>
      <c r="R18" s="14">
        <f t="shared" si="7"/>
        <v>0</v>
      </c>
      <c r="S18" s="14">
        <f t="shared" si="7"/>
        <v>0</v>
      </c>
      <c r="T18" s="14">
        <f t="shared" si="7"/>
        <v>0</v>
      </c>
      <c r="U18" s="14">
        <f t="shared" si="7"/>
        <v>0</v>
      </c>
    </row>
    <row r="19" spans="2:21" x14ac:dyDescent="0.35">
      <c r="B19" s="537" t="s">
        <v>767</v>
      </c>
      <c r="C19" s="537" t="s">
        <v>96</v>
      </c>
      <c r="D19" s="611">
        <f>SUM(D10,D18)</f>
        <v>0</v>
      </c>
      <c r="E19" s="608">
        <f>SUM(E10,E18)</f>
        <v>0</v>
      </c>
      <c r="F19" s="611">
        <f>SUM(F10,F18)</f>
        <v>0</v>
      </c>
      <c r="G19" s="611">
        <f>SUM(G10,G18)</f>
        <v>0</v>
      </c>
      <c r="H19" s="611">
        <f>SUM(H10,H18)</f>
        <v>0</v>
      </c>
      <c r="J19" s="537" t="s">
        <v>855</v>
      </c>
      <c r="K19" s="537" t="s">
        <v>96</v>
      </c>
      <c r="L19" s="611">
        <f t="shared" ref="L19:U19" si="8">SUM(L10,L18)</f>
        <v>0</v>
      </c>
      <c r="M19" s="608">
        <f t="shared" si="8"/>
        <v>0</v>
      </c>
      <c r="N19" s="611">
        <f t="shared" si="8"/>
        <v>0</v>
      </c>
      <c r="O19" s="611">
        <f t="shared" si="8"/>
        <v>0</v>
      </c>
      <c r="P19" s="611">
        <f t="shared" si="8"/>
        <v>0</v>
      </c>
      <c r="Q19" s="611">
        <f t="shared" si="8"/>
        <v>0</v>
      </c>
      <c r="R19" s="611">
        <f t="shared" si="8"/>
        <v>0</v>
      </c>
      <c r="S19" s="611">
        <f t="shared" si="8"/>
        <v>0</v>
      </c>
      <c r="T19" s="611">
        <f t="shared" si="8"/>
        <v>0</v>
      </c>
      <c r="U19" s="611">
        <f t="shared" si="8"/>
        <v>0</v>
      </c>
    </row>
    <row r="20" spans="2:21" x14ac:dyDescent="0.35">
      <c r="E20" s="609"/>
    </row>
    <row r="21" spans="2:21" x14ac:dyDescent="0.35">
      <c r="B21" s="659" t="s">
        <v>907</v>
      </c>
      <c r="C21" s="659"/>
      <c r="D21" s="659"/>
      <c r="E21" s="659"/>
      <c r="F21" s="659"/>
      <c r="G21" s="15" t="s">
        <v>498</v>
      </c>
      <c r="H21" s="15" t="s">
        <v>499</v>
      </c>
    </row>
    <row r="22" spans="2:21" x14ac:dyDescent="0.35">
      <c r="B22" s="503" t="s">
        <v>854</v>
      </c>
      <c r="C22" s="538"/>
      <c r="D22" s="538"/>
      <c r="E22" s="538"/>
      <c r="F22" s="539"/>
      <c r="G22" s="658">
        <v>0.3</v>
      </c>
      <c r="H22" s="238">
        <f>IF(F6=0,0,F8/F6)</f>
        <v>0</v>
      </c>
    </row>
    <row r="23" spans="2:21" x14ac:dyDescent="0.35">
      <c r="B23" s="504" t="s">
        <v>1522</v>
      </c>
      <c r="C23" s="540"/>
      <c r="D23" s="540"/>
      <c r="E23" s="540"/>
      <c r="F23" s="543"/>
      <c r="G23" s="658">
        <v>0.1</v>
      </c>
      <c r="H23" s="238">
        <f>IF(F19=0,0,F16/F19)</f>
        <v>0</v>
      </c>
    </row>
    <row r="24" spans="2:21" x14ac:dyDescent="0.35">
      <c r="B24" s="504" t="s">
        <v>1650</v>
      </c>
      <c r="C24" s="540"/>
      <c r="D24" s="540"/>
      <c r="E24" s="540"/>
      <c r="F24" s="707" t="str">
        <f>IF(Apoio!Z20="sim",DiagCusto!I28,"")</f>
        <v/>
      </c>
      <c r="G24" s="658">
        <f>IF(Apoio!Z20="sim",5%,10%)</f>
        <v>0.1</v>
      </c>
      <c r="H24" s="238">
        <f>IF(F19=0,0,DiagCusto!G15/F6)</f>
        <v>0</v>
      </c>
      <c r="I24" s="657"/>
    </row>
    <row r="25" spans="2:21" x14ac:dyDescent="0.35">
      <c r="B25" s="505" t="s">
        <v>1648</v>
      </c>
      <c r="C25" s="541"/>
      <c r="D25" s="541"/>
      <c r="E25" s="541"/>
      <c r="F25" s="542"/>
      <c r="G25" s="658">
        <v>0.15</v>
      </c>
      <c r="H25" s="238">
        <f>IF(F19=0,0,GestãoProjCusto!G15/F6)</f>
        <v>0</v>
      </c>
    </row>
    <row r="27" spans="2:21" x14ac:dyDescent="0.35">
      <c r="B27" s="317" t="s">
        <v>500</v>
      </c>
      <c r="C27" s="317"/>
      <c r="D27" s="317"/>
      <c r="E27" s="317"/>
      <c r="F27" s="317"/>
      <c r="G27" s="15" t="s">
        <v>498</v>
      </c>
      <c r="H27" s="15" t="s">
        <v>499</v>
      </c>
    </row>
    <row r="28" spans="2:21" x14ac:dyDescent="0.35">
      <c r="B28" s="503" t="s">
        <v>1649</v>
      </c>
      <c r="C28" s="538"/>
      <c r="D28" s="538"/>
      <c r="E28" s="538"/>
      <c r="F28" s="539"/>
      <c r="G28" s="646">
        <v>0.05</v>
      </c>
      <c r="H28" s="238">
        <f>IF(D19=0,0,SUM(D12:D13)/D19)</f>
        <v>0</v>
      </c>
    </row>
    <row r="29" spans="2:21" x14ac:dyDescent="0.35">
      <c r="B29" s="505" t="s">
        <v>1523</v>
      </c>
      <c r="C29" s="541"/>
      <c r="D29" s="541"/>
      <c r="E29" s="541"/>
      <c r="F29" s="707">
        <f>TreinCusto!H32</f>
        <v>10000</v>
      </c>
      <c r="G29" s="658">
        <f>IF(TreinCusto!H30="sim",4%,3%)</f>
        <v>0.03</v>
      </c>
      <c r="H29" s="238">
        <f>IF(D19=0,0,D14/D19)</f>
        <v>0</v>
      </c>
      <c r="I29" s="657"/>
    </row>
  </sheetData>
  <conditionalFormatting sqref="H22:H25 H28:H29">
    <cfRule type="expression" dxfId="183" priority="11">
      <formula>AND(H22&lt;=G22,H22&gt;0)</formula>
    </cfRule>
    <cfRule type="expression" dxfId="182" priority="16">
      <formula>OR(H22&gt;G22,H22&lt;0)</formula>
    </cfRule>
  </conditionalFormatting>
  <conditionalFormatting sqref="H29">
    <cfRule type="expression" dxfId="181" priority="3" stopIfTrue="1">
      <formula>$F$14&gt;$F$29</formula>
    </cfRule>
  </conditionalFormatting>
  <pageMargins left="0.59055118110236227" right="0.59055118110236227" top="1.1023622047244095" bottom="0.47244094488188981" header="0.19685039370078741" footer="0.19685039370078741"/>
  <pageSetup paperSize="9" fitToWidth="0" orientation="landscape" r:id="rId1"/>
  <headerFooter scaleWithDoc="0" alignWithMargins="0">
    <oddFooter>&amp;L&amp;F / &amp;A&amp;R&amp;P</oddFooter>
  </headerFooter>
  <colBreaks count="1" manualBreakCount="1">
    <brk id="8" min="1" max="27" man="1"/>
  </colBreaks>
  <ignoredErrors>
    <ignoredError sqref="A11:H11 A5:H5 I15:I19 A6:E9 A15:E17 A18:A19 D19:H19 A10 C10:H10 C18:H18 A26:L27 C22:G22 A23 H23 V15:XFD19 C2:H2 A30:A47 A48:L1048576 A1:L1 G3:H3 C21:H21 C23:F23 N1:XFD1 A2:A4 F4:H4 C3:C4 N21:XFD22 I21:L22 N26:XFD28 V2:XFD14 A12:E14 I2:I14 N23:XFD23 I23:L23 A21:A22 N30:XFD1048576 A28 C28:L2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5" stopIfTrue="1" id="{E65E66B2-D53D-4A06-97CB-ACDEDB8F84CB}">
            <xm:f>DiagCusto!$J$25&gt;DiagCusto!$I$28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expression" priority="257" id="{70B86262-F16A-44E4-AC97-B370DFF29B8F}">
            <xm:f>Apoio!Z20="não"</xm:f>
            <x14:dxf>
              <border>
                <left/>
                <top/>
                <bottom/>
                <vertical/>
                <horizontal/>
              </border>
            </x14:dxf>
          </x14:cfRule>
          <xm:sqref>F24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pageSetUpPr fitToPage="1"/>
  </sheetPr>
  <dimension ref="B1:G42"/>
  <sheetViews>
    <sheetView topLeftCell="A19" zoomScaleNormal="100" workbookViewId="0">
      <selection activeCell="F29" sqref="F29"/>
    </sheetView>
  </sheetViews>
  <sheetFormatPr defaultColWidth="9.1796875" defaultRowHeight="15" customHeight="1" x14ac:dyDescent="0.35"/>
  <cols>
    <col min="1" max="2" width="3.7265625" style="405" customWidth="1"/>
    <col min="3" max="3" width="5.453125" style="405" bestFit="1" customWidth="1"/>
    <col min="4" max="4" width="7.7265625" style="405" bestFit="1" customWidth="1"/>
    <col min="5" max="5" width="78.26953125" style="405" bestFit="1" customWidth="1"/>
    <col min="6" max="6" width="15.81640625" style="405" bestFit="1" customWidth="1"/>
    <col min="7" max="7" width="3.7265625" style="405" customWidth="1"/>
    <col min="8" max="16384" width="9.1796875" style="405"/>
  </cols>
  <sheetData>
    <row r="1" spans="2:7" s="401" customFormat="1" ht="15" customHeight="1" x14ac:dyDescent="0.35"/>
    <row r="2" spans="2:7" ht="15" customHeight="1" x14ac:dyDescent="0.35">
      <c r="B2" s="402"/>
      <c r="C2" s="403"/>
      <c r="D2" s="403"/>
      <c r="E2" s="403"/>
      <c r="F2" s="403"/>
      <c r="G2" s="404"/>
    </row>
    <row r="3" spans="2:7" s="409" customFormat="1" ht="15" customHeight="1" x14ac:dyDescent="0.35">
      <c r="B3" s="406"/>
      <c r="C3" s="407" t="s">
        <v>753</v>
      </c>
      <c r="D3" s="598" t="s">
        <v>754</v>
      </c>
      <c r="E3" s="598"/>
      <c r="F3" s="407" t="s">
        <v>499</v>
      </c>
      <c r="G3" s="408"/>
    </row>
    <row r="4" spans="2:7" s="409" customFormat="1" ht="15" customHeight="1" x14ac:dyDescent="0.35">
      <c r="B4" s="406"/>
      <c r="C4" s="410" t="s">
        <v>736</v>
      </c>
      <c r="D4" s="411" t="s">
        <v>737</v>
      </c>
      <c r="E4" s="411"/>
      <c r="F4" s="411"/>
      <c r="G4" s="408"/>
    </row>
    <row r="5" spans="2:7" ht="15" customHeight="1" x14ac:dyDescent="0.35">
      <c r="B5" s="412"/>
      <c r="C5" s="413"/>
      <c r="D5" s="414" t="s">
        <v>748</v>
      </c>
      <c r="E5" s="414" t="s">
        <v>1206</v>
      </c>
      <c r="F5" s="639">
        <f>RCB!H7</f>
        <v>0</v>
      </c>
      <c r="G5" s="415"/>
    </row>
    <row r="6" spans="2:7" ht="15" customHeight="1" x14ac:dyDescent="0.35">
      <c r="B6" s="412"/>
      <c r="C6" s="413"/>
      <c r="D6" s="414"/>
      <c r="E6" s="414"/>
      <c r="F6" s="414"/>
      <c r="G6" s="415"/>
    </row>
    <row r="7" spans="2:7" s="409" customFormat="1" ht="15" customHeight="1" x14ac:dyDescent="0.35">
      <c r="B7" s="406"/>
      <c r="C7" s="410" t="s">
        <v>738</v>
      </c>
      <c r="D7" s="411" t="s">
        <v>1207</v>
      </c>
      <c r="E7" s="411"/>
      <c r="F7" s="411"/>
      <c r="G7" s="408"/>
    </row>
    <row r="8" spans="2:7" ht="15" customHeight="1" x14ac:dyDescent="0.35">
      <c r="B8" s="412"/>
      <c r="C8" s="413"/>
      <c r="D8" s="414" t="s">
        <v>750</v>
      </c>
      <c r="E8" s="414" t="s">
        <v>1209</v>
      </c>
      <c r="F8" s="637">
        <f>CustoContábil!F6</f>
        <v>0</v>
      </c>
      <c r="G8" s="415"/>
    </row>
    <row r="9" spans="2:7" ht="15" customHeight="1" x14ac:dyDescent="0.35">
      <c r="B9" s="412"/>
      <c r="C9" s="413"/>
      <c r="D9" s="414" t="s">
        <v>749</v>
      </c>
      <c r="E9" s="414" t="s">
        <v>1208</v>
      </c>
      <c r="F9" s="637">
        <f>CustoContábil!F19</f>
        <v>0</v>
      </c>
      <c r="G9" s="415"/>
    </row>
    <row r="10" spans="2:7" ht="15" customHeight="1" x14ac:dyDescent="0.35">
      <c r="B10" s="412"/>
      <c r="C10" s="413"/>
      <c r="D10" s="414"/>
      <c r="E10" s="414"/>
      <c r="F10" s="414"/>
      <c r="G10" s="415"/>
    </row>
    <row r="11" spans="2:7" s="409" customFormat="1" ht="15" customHeight="1" x14ac:dyDescent="0.35">
      <c r="B11" s="406"/>
      <c r="C11" s="410" t="s">
        <v>739</v>
      </c>
      <c r="D11" s="411" t="s">
        <v>1210</v>
      </c>
      <c r="E11" s="411"/>
      <c r="F11" s="411"/>
      <c r="G11" s="408"/>
    </row>
    <row r="12" spans="2:7" ht="15" customHeight="1" x14ac:dyDescent="0.35">
      <c r="B12" s="412"/>
      <c r="C12" s="413"/>
      <c r="D12" s="414" t="s">
        <v>751</v>
      </c>
      <c r="E12" s="414" t="s">
        <v>755</v>
      </c>
      <c r="F12" s="638">
        <f>RCB!C15</f>
        <v>0</v>
      </c>
      <c r="G12" s="415"/>
    </row>
    <row r="13" spans="2:7" ht="15" customHeight="1" x14ac:dyDescent="0.35">
      <c r="B13" s="412"/>
      <c r="C13" s="413"/>
      <c r="D13" s="414" t="s">
        <v>752</v>
      </c>
      <c r="E13" s="414" t="s">
        <v>1211</v>
      </c>
      <c r="F13" s="638">
        <f>RCB!D15</f>
        <v>0</v>
      </c>
      <c r="G13" s="415"/>
    </row>
    <row r="14" spans="2:7" ht="15" customHeight="1" x14ac:dyDescent="0.35">
      <c r="B14" s="412"/>
      <c r="C14" s="413"/>
      <c r="D14" s="414"/>
      <c r="E14" s="414"/>
      <c r="F14" s="414"/>
      <c r="G14" s="415"/>
    </row>
    <row r="15" spans="2:7" s="409" customFormat="1" ht="15" customHeight="1" x14ac:dyDescent="0.35">
      <c r="B15" s="406"/>
      <c r="C15" s="410" t="s">
        <v>739</v>
      </c>
      <c r="D15" s="411" t="s">
        <v>1212</v>
      </c>
      <c r="E15" s="411"/>
      <c r="F15" s="411"/>
      <c r="G15" s="408"/>
    </row>
    <row r="16" spans="2:7" ht="15" customHeight="1" x14ac:dyDescent="0.35">
      <c r="B16" s="412"/>
      <c r="C16" s="413"/>
      <c r="D16" s="414" t="s">
        <v>756</v>
      </c>
      <c r="E16" s="414" t="s">
        <v>757</v>
      </c>
      <c r="F16" s="414"/>
      <c r="G16" s="415"/>
    </row>
    <row r="17" spans="2:7" ht="15" customHeight="1" x14ac:dyDescent="0.35">
      <c r="B17" s="412"/>
      <c r="C17" s="413"/>
      <c r="D17" s="414"/>
      <c r="E17" s="414"/>
      <c r="F17" s="414"/>
      <c r="G17" s="415"/>
    </row>
    <row r="18" spans="2:7" s="409" customFormat="1" ht="15" customHeight="1" x14ac:dyDescent="0.35">
      <c r="B18" s="406"/>
      <c r="C18" s="410" t="s">
        <v>740</v>
      </c>
      <c r="D18" s="411" t="s">
        <v>745</v>
      </c>
      <c r="E18" s="411"/>
      <c r="F18" s="411"/>
      <c r="G18" s="408"/>
    </row>
    <row r="19" spans="2:7" ht="15" customHeight="1" x14ac:dyDescent="0.35">
      <c r="B19" s="412"/>
      <c r="C19" s="413"/>
      <c r="D19" s="414" t="s">
        <v>756</v>
      </c>
      <c r="E19" s="414" t="s">
        <v>757</v>
      </c>
      <c r="F19" s="414"/>
      <c r="G19" s="415"/>
    </row>
    <row r="20" spans="2:7" ht="15" customHeight="1" x14ac:dyDescent="0.35">
      <c r="B20" s="412"/>
      <c r="C20" s="413"/>
      <c r="D20" s="414"/>
      <c r="E20" s="414"/>
      <c r="F20" s="414"/>
      <c r="G20" s="415"/>
    </row>
    <row r="21" spans="2:7" s="409" customFormat="1" ht="15" customHeight="1" x14ac:dyDescent="0.35">
      <c r="B21" s="406"/>
      <c r="C21" s="410" t="s">
        <v>741</v>
      </c>
      <c r="D21" s="411" t="s">
        <v>746</v>
      </c>
      <c r="E21" s="411"/>
      <c r="F21" s="411"/>
      <c r="G21" s="408"/>
    </row>
    <row r="22" spans="2:7" ht="15" customHeight="1" x14ac:dyDescent="0.35">
      <c r="B22" s="412"/>
      <c r="C22" s="413"/>
      <c r="D22" s="414" t="s">
        <v>756</v>
      </c>
      <c r="E22" s="414" t="s">
        <v>757</v>
      </c>
      <c r="F22" s="414"/>
      <c r="G22" s="415"/>
    </row>
    <row r="23" spans="2:7" ht="15" customHeight="1" x14ac:dyDescent="0.35">
      <c r="B23" s="412"/>
      <c r="C23" s="413"/>
      <c r="D23" s="414"/>
      <c r="E23" s="414"/>
      <c r="F23" s="414"/>
      <c r="G23" s="415"/>
    </row>
    <row r="24" spans="2:7" s="409" customFormat="1" ht="15" customHeight="1" x14ac:dyDescent="0.35">
      <c r="B24" s="406"/>
      <c r="C24" s="410" t="s">
        <v>742</v>
      </c>
      <c r="D24" s="411" t="s">
        <v>747</v>
      </c>
      <c r="E24" s="411"/>
      <c r="F24" s="411"/>
      <c r="G24" s="408"/>
    </row>
    <row r="25" spans="2:7" ht="15" customHeight="1" x14ac:dyDescent="0.35">
      <c r="B25" s="412"/>
      <c r="C25" s="413"/>
      <c r="D25" s="414" t="s">
        <v>1216</v>
      </c>
      <c r="E25" s="414" t="s">
        <v>758</v>
      </c>
      <c r="F25" s="637">
        <f>CustoContábil!D19</f>
        <v>0</v>
      </c>
      <c r="G25" s="415"/>
    </row>
    <row r="26" spans="2:7" ht="15" customHeight="1" x14ac:dyDescent="0.35">
      <c r="B26" s="412"/>
      <c r="C26" s="413"/>
      <c r="D26" s="414" t="s">
        <v>1217</v>
      </c>
      <c r="E26" s="414" t="s">
        <v>1213</v>
      </c>
      <c r="F26" s="637">
        <f>CustoContábil!F19</f>
        <v>0</v>
      </c>
      <c r="G26" s="415"/>
    </row>
    <row r="27" spans="2:7" ht="15" customHeight="1" x14ac:dyDescent="0.35">
      <c r="B27" s="412"/>
      <c r="C27" s="413"/>
      <c r="D27" s="414"/>
      <c r="E27" s="414"/>
      <c r="F27" s="414"/>
      <c r="G27" s="415"/>
    </row>
    <row r="28" spans="2:7" s="409" customFormat="1" ht="15" customHeight="1" x14ac:dyDescent="0.35">
      <c r="B28" s="406"/>
      <c r="C28" s="410" t="s">
        <v>743</v>
      </c>
      <c r="D28" s="411" t="s">
        <v>1224</v>
      </c>
      <c r="E28" s="411"/>
      <c r="F28" s="411"/>
      <c r="G28" s="408"/>
    </row>
    <row r="29" spans="2:7" ht="15" customHeight="1" x14ac:dyDescent="0.35">
      <c r="B29" s="412"/>
      <c r="C29" s="413"/>
      <c r="D29" s="414" t="s">
        <v>1214</v>
      </c>
      <c r="E29" s="414" t="s">
        <v>759</v>
      </c>
      <c r="F29" s="637">
        <f>IlumCusto!G152</f>
        <v>0</v>
      </c>
      <c r="G29" s="415"/>
    </row>
    <row r="30" spans="2:7" ht="15" customHeight="1" x14ac:dyDescent="0.35">
      <c r="B30" s="412"/>
      <c r="C30" s="413"/>
      <c r="D30" s="414" t="s">
        <v>1215</v>
      </c>
      <c r="E30" s="414" t="s">
        <v>760</v>
      </c>
      <c r="F30" s="637">
        <f>CondAmbCusto!G102</f>
        <v>0</v>
      </c>
      <c r="G30" s="415"/>
    </row>
    <row r="31" spans="2:7" ht="15" customHeight="1" x14ac:dyDescent="0.35">
      <c r="B31" s="412"/>
      <c r="C31" s="413"/>
      <c r="D31" s="414" t="s">
        <v>1218</v>
      </c>
      <c r="E31" s="414" t="s">
        <v>761</v>
      </c>
      <c r="F31" s="637">
        <f>MotorCusto!G152</f>
        <v>0</v>
      </c>
      <c r="G31" s="415"/>
    </row>
    <row r="32" spans="2:7" ht="15" customHeight="1" x14ac:dyDescent="0.35">
      <c r="B32" s="412"/>
      <c r="C32" s="413"/>
      <c r="D32" s="414" t="s">
        <v>1219</v>
      </c>
      <c r="E32" s="414" t="s">
        <v>762</v>
      </c>
      <c r="F32" s="637">
        <f>RefrigCusto!G102</f>
        <v>0</v>
      </c>
      <c r="G32" s="415"/>
    </row>
    <row r="33" spans="2:7" ht="15" customHeight="1" x14ac:dyDescent="0.35">
      <c r="B33" s="412"/>
      <c r="C33" s="413"/>
      <c r="D33" s="414" t="s">
        <v>1220</v>
      </c>
      <c r="E33" s="414" t="s">
        <v>763</v>
      </c>
      <c r="F33" s="637">
        <f>SolarCusto!G102</f>
        <v>0</v>
      </c>
      <c r="G33" s="415"/>
    </row>
    <row r="34" spans="2:7" ht="15" customHeight="1" x14ac:dyDescent="0.35">
      <c r="B34" s="412"/>
      <c r="C34" s="413"/>
      <c r="D34" s="414" t="s">
        <v>1221</v>
      </c>
      <c r="E34" s="414" t="s">
        <v>764</v>
      </c>
      <c r="F34" s="637">
        <f>HospCusto!G102</f>
        <v>0</v>
      </c>
      <c r="G34" s="415"/>
    </row>
    <row r="35" spans="2:7" ht="15" customHeight="1" x14ac:dyDescent="0.35">
      <c r="B35" s="412"/>
      <c r="C35" s="413"/>
      <c r="D35" s="414" t="s">
        <v>1222</v>
      </c>
      <c r="E35" s="414" t="s">
        <v>913</v>
      </c>
      <c r="F35" s="637">
        <f>OutrosCusto!G102</f>
        <v>0</v>
      </c>
      <c r="G35" s="415"/>
    </row>
    <row r="36" spans="2:7" ht="15" customHeight="1" x14ac:dyDescent="0.35">
      <c r="B36" s="412"/>
      <c r="C36" s="413"/>
      <c r="D36" s="414" t="s">
        <v>1223</v>
      </c>
      <c r="E36" s="414" t="s">
        <v>912</v>
      </c>
      <c r="F36" s="637">
        <f>FICusto!G102</f>
        <v>0</v>
      </c>
      <c r="G36" s="415"/>
    </row>
    <row r="37" spans="2:7" ht="15" customHeight="1" x14ac:dyDescent="0.35">
      <c r="B37" s="412"/>
      <c r="C37" s="413"/>
      <c r="D37" s="414"/>
      <c r="E37" s="414"/>
      <c r="F37" s="414"/>
      <c r="G37" s="415"/>
    </row>
    <row r="38" spans="2:7" s="409" customFormat="1" ht="15" customHeight="1" x14ac:dyDescent="0.35">
      <c r="B38" s="406"/>
      <c r="C38" s="410" t="s">
        <v>744</v>
      </c>
      <c r="D38" s="411" t="s">
        <v>1225</v>
      </c>
      <c r="E38" s="411"/>
      <c r="F38" s="411"/>
      <c r="G38" s="408"/>
    </row>
    <row r="39" spans="2:7" ht="15" customHeight="1" x14ac:dyDescent="0.35">
      <c r="B39" s="412"/>
      <c r="C39" s="413"/>
      <c r="D39" s="414" t="s">
        <v>1226</v>
      </c>
      <c r="E39" s="414" t="s">
        <v>1228</v>
      </c>
      <c r="F39" s="637">
        <f>SUM(CustoContábil!D13:D14)</f>
        <v>0</v>
      </c>
      <c r="G39" s="415"/>
    </row>
    <row r="40" spans="2:7" ht="15" customHeight="1" x14ac:dyDescent="0.35">
      <c r="B40" s="412"/>
      <c r="C40" s="413"/>
      <c r="D40" s="414" t="s">
        <v>1227</v>
      </c>
      <c r="E40" s="414" t="s">
        <v>1229</v>
      </c>
      <c r="F40" s="640">
        <v>0</v>
      </c>
      <c r="G40" s="415"/>
    </row>
    <row r="41" spans="2:7" ht="15" customHeight="1" x14ac:dyDescent="0.35">
      <c r="B41" s="412"/>
      <c r="C41" s="413"/>
      <c r="D41" s="414" t="s">
        <v>1216</v>
      </c>
      <c r="E41" s="414" t="s">
        <v>758</v>
      </c>
      <c r="F41" s="637">
        <f>CustoContábil!D19</f>
        <v>0</v>
      </c>
      <c r="G41" s="415"/>
    </row>
    <row r="42" spans="2:7" ht="15" customHeight="1" x14ac:dyDescent="0.35">
      <c r="B42" s="416"/>
      <c r="C42" s="417"/>
      <c r="D42" s="417"/>
      <c r="E42" s="417"/>
      <c r="F42" s="417"/>
      <c r="G42" s="418"/>
    </row>
  </sheetData>
  <pageMargins left="0.59055118110236227" right="0.59055118110236227" top="1.1023622047244095" bottom="0.47244094488188981" header="0.19685039370078741" footer="0.19685039370078741"/>
  <pageSetup paperSize="9" scale="79" fitToHeight="0" orientation="portrait" r:id="rId1"/>
  <headerFooter scaleWithDoc="0" alignWithMargins="0">
    <oddFooter>&amp;L&amp;F / &amp;A&amp;R&amp;P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B2:N185"/>
  <sheetViews>
    <sheetView zoomScaleNormal="100" workbookViewId="0">
      <selection activeCell="D6" sqref="D6"/>
    </sheetView>
  </sheetViews>
  <sheetFormatPr defaultColWidth="9.1796875" defaultRowHeight="15" customHeight="1" x14ac:dyDescent="0.35"/>
  <cols>
    <col min="1" max="1" width="3.7265625" style="67" customWidth="1"/>
    <col min="2" max="2" width="12.7265625" style="67" customWidth="1"/>
    <col min="3" max="8" width="16.7265625" style="67" customWidth="1"/>
    <col min="9" max="9" width="16.7265625" style="67" hidden="1" customWidth="1"/>
    <col min="10" max="11" width="16.7265625" style="67" customWidth="1"/>
    <col min="12" max="13" width="8.7265625" style="67" customWidth="1"/>
    <col min="14" max="14" width="14.7265625" style="67" customWidth="1"/>
    <col min="15" max="16384" width="9.1796875" style="67"/>
  </cols>
  <sheetData>
    <row r="2" spans="2:14" ht="15" customHeight="1" x14ac:dyDescent="0.35">
      <c r="B2" s="346" t="str">
        <f>IF(Apoio!$AO$8=2,"TERMO DE COOPERAÇÃO TÉCNICA","SIMULAÇÃO DAS PARCELAS DO CONTRATO DE DESEMPENHO")</f>
        <v>TERMO DE COOPERAÇÃO TÉCNICA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15" customHeight="1" x14ac:dyDescent="0.35">
      <c r="B3" s="322" t="str">
        <f>IF(Apoio!$AO$8=2,"DESCONSIDERAR ESTA PLANILHA","PREMISSAS PARA A SIMULAÇÃO DAS PARCELAS")</f>
        <v>DESCONSIDERAR ESTA PLANILHA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4"/>
    </row>
    <row r="4" spans="2:14" ht="15" customHeight="1" x14ac:dyDescent="0.35">
      <c r="B4" s="325"/>
      <c r="C4" s="326"/>
      <c r="D4" s="327"/>
      <c r="E4" s="329" t="s">
        <v>581</v>
      </c>
      <c r="F4" s="328" t="s">
        <v>580</v>
      </c>
      <c r="G4" s="329" t="s">
        <v>579</v>
      </c>
      <c r="H4" s="530" t="s">
        <v>582</v>
      </c>
      <c r="I4" s="530"/>
      <c r="J4" s="329" t="s">
        <v>583</v>
      </c>
      <c r="K4" s="329" t="s">
        <v>127</v>
      </c>
      <c r="L4" s="508" t="s">
        <v>952</v>
      </c>
      <c r="M4" s="508"/>
      <c r="N4" s="531"/>
    </row>
    <row r="5" spans="2:14" ht="15" customHeight="1" x14ac:dyDescent="0.35">
      <c r="B5" s="330" t="s">
        <v>112</v>
      </c>
      <c r="C5" s="331"/>
      <c r="D5" s="332" t="s">
        <v>121</v>
      </c>
      <c r="E5" s="334" t="s">
        <v>230</v>
      </c>
      <c r="F5" s="333" t="s">
        <v>417</v>
      </c>
      <c r="G5" s="334" t="s">
        <v>231</v>
      </c>
      <c r="H5" s="532" t="s">
        <v>232</v>
      </c>
      <c r="I5" s="532"/>
      <c r="J5" s="334" t="s">
        <v>233</v>
      </c>
      <c r="K5" s="334" t="s">
        <v>954</v>
      </c>
      <c r="L5" s="509" t="s">
        <v>953</v>
      </c>
      <c r="M5" s="509"/>
      <c r="N5" s="533"/>
    </row>
    <row r="6" spans="2:14" ht="15" customHeight="1" x14ac:dyDescent="0.35">
      <c r="B6" s="330" t="s">
        <v>34</v>
      </c>
      <c r="C6" s="331"/>
      <c r="D6" s="395">
        <f>IlumBenef!G46</f>
        <v>0</v>
      </c>
      <c r="E6" s="395">
        <f>CondAmbBenef!G46</f>
        <v>0</v>
      </c>
      <c r="F6" s="395">
        <f>MotorBenef!G46</f>
        <v>0</v>
      </c>
      <c r="G6" s="395">
        <f>RefrigBenef!G42</f>
        <v>0</v>
      </c>
      <c r="H6" s="395">
        <f>SolarBenef!G24</f>
        <v>0</v>
      </c>
      <c r="I6" s="396"/>
      <c r="J6" s="395">
        <f>HospBenef!G50</f>
        <v>0</v>
      </c>
      <c r="K6" s="395">
        <f>OutrosBenef!G44</f>
        <v>0</v>
      </c>
      <c r="L6" s="391">
        <f>FIBenef!G21</f>
        <v>0</v>
      </c>
      <c r="M6" s="392"/>
      <c r="N6" s="335" t="s">
        <v>0</v>
      </c>
    </row>
    <row r="7" spans="2:14" ht="15" customHeight="1" x14ac:dyDescent="0.35">
      <c r="B7" s="330" t="s">
        <v>32</v>
      </c>
      <c r="C7" s="331"/>
      <c r="D7" s="395">
        <f>IlumBenef!G44</f>
        <v>0</v>
      </c>
      <c r="E7" s="395">
        <f>CondAmbBenef!G44</f>
        <v>0</v>
      </c>
      <c r="F7" s="395">
        <f>MotorBenef!G44</f>
        <v>0</v>
      </c>
      <c r="G7" s="395">
        <f>RefrigBenef!G40</f>
        <v>0</v>
      </c>
      <c r="H7" s="395">
        <f>SolarBenef!G22</f>
        <v>0</v>
      </c>
      <c r="I7" s="396"/>
      <c r="J7" s="395">
        <f>HospBenef!G48</f>
        <v>0</v>
      </c>
      <c r="K7" s="395">
        <f>OutrosBenef!G42</f>
        <v>0</v>
      </c>
      <c r="L7" s="391">
        <f>FIBenef!G14</f>
        <v>0</v>
      </c>
      <c r="M7" s="392"/>
      <c r="N7" s="335" t="s">
        <v>1</v>
      </c>
    </row>
    <row r="8" spans="2:14" ht="15" customHeight="1" x14ac:dyDescent="0.35">
      <c r="B8" s="330" t="s">
        <v>584</v>
      </c>
      <c r="C8" s="331"/>
      <c r="D8" s="397">
        <f>IF(Apoio!$AO$8=3,0,(D6*$H$12+D7*$H$13)/12)</f>
        <v>0</v>
      </c>
      <c r="E8" s="397">
        <f>IF(Apoio!$AO$8=3,0,(E6*$H$12+E7*$H$13)/12)</f>
        <v>0</v>
      </c>
      <c r="F8" s="397">
        <f>IF(Apoio!$AO$8=3,0,(F6*$H$12+F7*$H$13)/12)</f>
        <v>0</v>
      </c>
      <c r="G8" s="397">
        <f>IF(Apoio!$AO$8=3,0,(G6*$H$12+G7*$H$13)/12)</f>
        <v>0</v>
      </c>
      <c r="H8" s="397">
        <f>IF(Apoio!$AO$8=3,0,(H6*$H$12+H7*$H$13)/12)</f>
        <v>0</v>
      </c>
      <c r="I8" s="397"/>
      <c r="J8" s="397">
        <f>IF(Apoio!$AO$8=3,0,(J6*$H$12+J7*$H$13)/12)</f>
        <v>0</v>
      </c>
      <c r="K8" s="397">
        <f>IF(Apoio!$AO$8=3,0,(K6*$H$12+K7*$H$13)/12)</f>
        <v>0</v>
      </c>
      <c r="L8" s="393">
        <f>IF(Apoio!$AO$8=3,0,(L6*$H$12+L7*$H$13)/12)</f>
        <v>0</v>
      </c>
      <c r="M8" s="394"/>
      <c r="N8" s="335"/>
    </row>
    <row r="9" spans="2:14" ht="15" customHeight="1" x14ac:dyDescent="0.35">
      <c r="B9" s="330" t="s">
        <v>506</v>
      </c>
      <c r="C9" s="331"/>
      <c r="D9" s="395">
        <f>IF(Apoio!$AO$8=3,0,Apoio!CG4)</f>
        <v>0</v>
      </c>
      <c r="E9" s="395">
        <f>IF(Apoio!$AO$8=3,0,Apoio!CG5)</f>
        <v>0</v>
      </c>
      <c r="F9" s="395">
        <f>IF(Apoio!$AO$8=3,0,Apoio!CG6)</f>
        <v>0</v>
      </c>
      <c r="G9" s="395">
        <f>IF(Apoio!$AO$8=3,0,Apoio!CG7)</f>
        <v>0</v>
      </c>
      <c r="H9" s="395">
        <f>IF(Apoio!$AO$8=3,0,Apoio!CG8)</f>
        <v>0</v>
      </c>
      <c r="I9" s="396"/>
      <c r="J9" s="395">
        <f>IF(Apoio!$AO$8=3,0,Apoio!CG9)</f>
        <v>0</v>
      </c>
      <c r="K9" s="395">
        <f>IF(Apoio!$AO$8=3,0,Apoio!CG10)</f>
        <v>0</v>
      </c>
      <c r="L9" s="391">
        <f>IF(Apoio!$AO$8=3,0,Apoio!CG11)</f>
        <v>0</v>
      </c>
      <c r="M9" s="392"/>
      <c r="N9" s="335" t="s">
        <v>113</v>
      </c>
    </row>
    <row r="10" spans="2:14" ht="15" customHeight="1" x14ac:dyDescent="0.35">
      <c r="B10" s="330"/>
      <c r="C10" s="331"/>
      <c r="D10" s="331"/>
      <c r="E10" s="331"/>
      <c r="F10" s="337"/>
      <c r="G10" s="333"/>
      <c r="H10" s="334"/>
      <c r="I10" s="334"/>
      <c r="J10" s="334"/>
      <c r="K10" s="334"/>
      <c r="L10" s="183"/>
      <c r="M10" s="334"/>
      <c r="N10" s="338"/>
    </row>
    <row r="11" spans="2:14" ht="15" customHeight="1" x14ac:dyDescent="0.35">
      <c r="B11" s="182" t="s">
        <v>376</v>
      </c>
      <c r="C11" s="183"/>
      <c r="D11" s="398">
        <f>IF(Apoio!$AO$8=3,0,Apoio!$AV$8)</f>
        <v>1</v>
      </c>
      <c r="E11" s="331"/>
      <c r="F11" s="331" t="s">
        <v>585</v>
      </c>
      <c r="G11" s="331"/>
      <c r="H11" s="336">
        <f>IF(Apoio!$AO$8=3,0,IF(SUM($D$8:$M$8)=0,0,IF((D13/SUM($D$8:$M$8))&gt;(L19*12),D13/ROUNDUP(L19*12,0),SUM($D$8:$M$8))))</f>
        <v>0</v>
      </c>
      <c r="I11" s="355"/>
      <c r="J11" s="337"/>
      <c r="K11" s="331" t="s">
        <v>574</v>
      </c>
      <c r="L11" s="331"/>
      <c r="M11" s="398">
        <f>IF(Apoio!$AO$8=3,0,Apoio!$CA$6)</f>
        <v>0.02</v>
      </c>
      <c r="N11" s="339" t="s">
        <v>375</v>
      </c>
    </row>
    <row r="12" spans="2:14" ht="15" customHeight="1" x14ac:dyDescent="0.35">
      <c r="B12" s="330" t="s">
        <v>577</v>
      </c>
      <c r="C12" s="331"/>
      <c r="D12" s="336">
        <f>IF(Apoio!$AO$8=3,0,CustoContábil!F19-DiagCusto!G25)</f>
        <v>0</v>
      </c>
      <c r="E12" s="331"/>
      <c r="F12" s="266" t="s">
        <v>629</v>
      </c>
      <c r="G12" s="183"/>
      <c r="H12" s="399">
        <f>Projeto!K83</f>
        <v>540.4</v>
      </c>
      <c r="I12" s="355"/>
      <c r="J12" s="337" t="s">
        <v>2</v>
      </c>
      <c r="K12" s="331" t="s">
        <v>586</v>
      </c>
      <c r="L12" s="331"/>
      <c r="M12" s="398">
        <f>IF(Apoio!$AO$8=3,0,Apoio!$CA$4)</f>
        <v>1.1000000000000001E-3</v>
      </c>
      <c r="N12" s="339" t="s">
        <v>375</v>
      </c>
    </row>
    <row r="13" spans="2:14" ht="15" customHeight="1" x14ac:dyDescent="0.35">
      <c r="B13" s="330" t="s">
        <v>578</v>
      </c>
      <c r="C13" s="331"/>
      <c r="D13" s="336">
        <f>IF(Apoio!$AO$8=3,0,D11*D12)</f>
        <v>0</v>
      </c>
      <c r="E13" s="331"/>
      <c r="F13" s="266" t="s">
        <v>630</v>
      </c>
      <c r="G13" s="183"/>
      <c r="H13" s="399">
        <f>Projeto!K84</f>
        <v>1798.33</v>
      </c>
      <c r="I13" s="183"/>
      <c r="J13" s="337" t="s">
        <v>1506</v>
      </c>
      <c r="K13" s="331" t="s">
        <v>1153</v>
      </c>
      <c r="L13" s="331"/>
      <c r="M13" s="400">
        <f>IF(Apoio!$AO$8=3,0,Apoio!$CA$5)</f>
        <v>43678</v>
      </c>
      <c r="N13" s="339"/>
    </row>
    <row r="14" spans="2:14" ht="15" customHeight="1" x14ac:dyDescent="0.35">
      <c r="B14" s="340"/>
      <c r="C14" s="341"/>
      <c r="D14" s="341"/>
      <c r="E14" s="341"/>
      <c r="F14" s="342"/>
      <c r="G14" s="342"/>
      <c r="H14" s="342"/>
      <c r="I14" s="342"/>
      <c r="J14" s="342"/>
      <c r="K14" s="342"/>
      <c r="L14" s="343"/>
      <c r="M14" s="344"/>
      <c r="N14" s="345"/>
    </row>
    <row r="15" spans="2:14" ht="15" customHeight="1" x14ac:dyDescent="0.35">
      <c r="B15" s="346" t="s">
        <v>119</v>
      </c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8"/>
    </row>
    <row r="16" spans="2:14" ht="15" customHeight="1" x14ac:dyDescent="0.35">
      <c r="B16" s="325"/>
      <c r="C16" s="326"/>
      <c r="D16" s="326"/>
      <c r="E16" s="326"/>
      <c r="F16" s="349"/>
      <c r="G16" s="349"/>
      <c r="H16" s="349"/>
      <c r="I16" s="349"/>
      <c r="J16" s="349"/>
      <c r="K16" s="349"/>
      <c r="L16" s="350"/>
      <c r="M16" s="351"/>
      <c r="N16" s="352"/>
    </row>
    <row r="17" spans="2:14" ht="15" customHeight="1" x14ac:dyDescent="0.35">
      <c r="B17" s="182"/>
      <c r="C17" s="183"/>
      <c r="D17" s="331" t="s">
        <v>588</v>
      </c>
      <c r="E17" s="331"/>
      <c r="F17" s="397">
        <f>IF(Apoio!$AO$8=3,0,SUM($F$25:$F$184))</f>
        <v>0</v>
      </c>
      <c r="G17" s="331"/>
      <c r="H17" s="183" t="s">
        <v>587</v>
      </c>
      <c r="I17" s="183"/>
      <c r="J17" s="183"/>
      <c r="K17" s="183"/>
      <c r="L17" s="510">
        <f>IF(Apoio!$AO$8=3,0,SUM($N$25:$N$184))</f>
        <v>0</v>
      </c>
      <c r="M17" s="510"/>
      <c r="N17" s="353"/>
    </row>
    <row r="18" spans="2:14" ht="15" customHeight="1" x14ac:dyDescent="0.35">
      <c r="B18" s="182"/>
      <c r="C18" s="183"/>
      <c r="D18" s="331" t="s">
        <v>589</v>
      </c>
      <c r="E18" s="331"/>
      <c r="F18" s="397">
        <f>IF(Apoio!$AO$8=3,0,SUM($H$25:$H$184))</f>
        <v>0</v>
      </c>
      <c r="G18" s="331"/>
      <c r="H18" s="354" t="s">
        <v>575</v>
      </c>
      <c r="I18" s="183"/>
      <c r="J18" s="183"/>
      <c r="K18" s="355"/>
      <c r="L18" s="511">
        <f>IF(OR(Apoio!$AO$8=3,D13=0),0,ROUNDUP(D13/H11,0))</f>
        <v>0</v>
      </c>
      <c r="M18" s="511"/>
      <c r="N18" s="186" t="s">
        <v>4</v>
      </c>
    </row>
    <row r="19" spans="2:14" ht="15" customHeight="1" x14ac:dyDescent="0.35">
      <c r="B19" s="182"/>
      <c r="C19" s="183"/>
      <c r="D19" s="331" t="s">
        <v>628</v>
      </c>
      <c r="E19" s="331"/>
      <c r="F19" s="336">
        <f>IF(Apoio!$AO$8=3,0,SUM($M$25:$M$184))</f>
        <v>0</v>
      </c>
      <c r="G19" s="331"/>
      <c r="H19" s="337" t="s">
        <v>576</v>
      </c>
      <c r="I19" s="334"/>
      <c r="J19" s="183"/>
      <c r="K19" s="356"/>
      <c r="L19" s="512">
        <f>IF(Apoio!$AO$8=3,0,Apoio!CG12)</f>
        <v>0</v>
      </c>
      <c r="M19" s="512"/>
      <c r="N19" s="357" t="s">
        <v>113</v>
      </c>
    </row>
    <row r="20" spans="2:14" ht="15" customHeight="1" x14ac:dyDescent="0.35">
      <c r="B20" s="340"/>
      <c r="C20" s="341"/>
      <c r="D20" s="341"/>
      <c r="E20" s="341"/>
      <c r="F20" s="342"/>
      <c r="G20" s="342"/>
      <c r="H20" s="342"/>
      <c r="I20" s="342"/>
      <c r="J20" s="342"/>
      <c r="K20" s="342"/>
      <c r="L20" s="343"/>
      <c r="M20" s="344"/>
      <c r="N20" s="345"/>
    </row>
    <row r="21" spans="2:14" ht="15" customHeight="1" x14ac:dyDescent="0.35">
      <c r="B21" s="346" t="s">
        <v>114</v>
      </c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8"/>
    </row>
    <row r="22" spans="2:14" ht="15" customHeight="1" x14ac:dyDescent="0.35">
      <c r="B22" s="358"/>
      <c r="C22" s="358" t="s">
        <v>1178</v>
      </c>
      <c r="D22" s="358" t="s">
        <v>1178</v>
      </c>
      <c r="E22" s="267" t="s">
        <v>101</v>
      </c>
      <c r="F22" s="268"/>
      <c r="G22" s="269" t="s">
        <v>1182</v>
      </c>
      <c r="H22" s="270"/>
      <c r="I22" s="270"/>
      <c r="J22" s="270"/>
      <c r="K22" s="271" t="s">
        <v>118</v>
      </c>
      <c r="L22" s="272"/>
      <c r="M22" s="273"/>
      <c r="N22" s="534" t="s">
        <v>1185</v>
      </c>
    </row>
    <row r="23" spans="2:14" ht="15" customHeight="1" x14ac:dyDescent="0.35">
      <c r="B23" s="377" t="s">
        <v>103</v>
      </c>
      <c r="C23" s="377" t="s">
        <v>1177</v>
      </c>
      <c r="D23" s="377" t="s">
        <v>1179</v>
      </c>
      <c r="E23" s="535" t="s">
        <v>115</v>
      </c>
      <c r="F23" s="535" t="s">
        <v>102</v>
      </c>
      <c r="G23" s="319" t="s">
        <v>1180</v>
      </c>
      <c r="H23" s="320" t="s">
        <v>1161</v>
      </c>
      <c r="I23" s="320" t="s">
        <v>1184</v>
      </c>
      <c r="J23" s="320" t="s">
        <v>1181</v>
      </c>
      <c r="K23" s="321" t="s">
        <v>1183</v>
      </c>
      <c r="L23" s="321" t="s">
        <v>117</v>
      </c>
      <c r="M23" s="321" t="s">
        <v>499</v>
      </c>
      <c r="N23" s="536" t="s">
        <v>1186</v>
      </c>
    </row>
    <row r="24" spans="2:14" ht="15" customHeight="1" x14ac:dyDescent="0.35">
      <c r="B24" s="358">
        <v>0</v>
      </c>
      <c r="C24" s="359"/>
      <c r="D24" s="360"/>
      <c r="E24" s="361">
        <f>D13</f>
        <v>0</v>
      </c>
      <c r="F24" s="362" t="s">
        <v>100</v>
      </c>
      <c r="G24" s="363" t="s">
        <v>100</v>
      </c>
      <c r="H24" s="364"/>
      <c r="I24" s="364"/>
      <c r="J24" s="362"/>
      <c r="K24" s="361"/>
      <c r="L24" s="365"/>
      <c r="M24" s="366"/>
      <c r="N24" s="367"/>
    </row>
    <row r="25" spans="2:14" ht="15" customHeight="1" x14ac:dyDescent="0.35">
      <c r="B25" s="368" t="str">
        <f>IF(OR(B24="",H11=0),"",1)</f>
        <v/>
      </c>
      <c r="C25" s="369"/>
      <c r="D25" s="370"/>
      <c r="E25" s="371" t="str">
        <f t="shared" ref="E25:E56" si="0">IF(B25="","",E24-F25)</f>
        <v/>
      </c>
      <c r="F25" s="372" t="str">
        <f t="shared" ref="F25:F56" si="1">IF(B25="","",IF($H$11&gt;E24,E24,$H$11))</f>
        <v/>
      </c>
      <c r="G25" s="373" t="str">
        <f t="shared" ref="G25:G56" si="2">IF(B25="","",$M$12)</f>
        <v/>
      </c>
      <c r="H25" s="374" t="str">
        <f t="shared" ref="H25:H56" si="3">IF(B25="","",E24*G25)</f>
        <v/>
      </c>
      <c r="I25" s="374" t="str">
        <f>IF(B25="","",IF(F25&gt;$H$11,0,IF((F25+H25)&gt;$H$11,#REF!-F25,H25)))</f>
        <v/>
      </c>
      <c r="J25" s="372" t="str">
        <f t="shared" ref="J25:J56" si="4">IF(B25="","",SUM(F25,H25))</f>
        <v/>
      </c>
      <c r="K25" s="371" t="str">
        <f t="shared" ref="K25:K56" si="5">IF(B25="","",J25+(J25*L25))</f>
        <v/>
      </c>
      <c r="L25" s="375" t="str">
        <f t="shared" ref="L25:L56" si="6">IF(B25="","",IF(D24&gt;C24,$M$11,0))</f>
        <v/>
      </c>
      <c r="M25" s="372" t="str">
        <f t="shared" ref="M25:M56" si="7">IF(B25="","",K25-J25)</f>
        <v/>
      </c>
      <c r="N25" s="376" t="str">
        <f t="shared" ref="N25:N56" si="8">IF(B25="","",SUM(J25,M25))</f>
        <v/>
      </c>
    </row>
    <row r="26" spans="2:14" ht="15" customHeight="1" x14ac:dyDescent="0.35">
      <c r="B26" s="368" t="str">
        <f t="shared" ref="B26:B57" si="9">IF(B25="","",IF(B25+1&lt;=$L$18,B25+1,""))</f>
        <v/>
      </c>
      <c r="C26" s="369"/>
      <c r="D26" s="370"/>
      <c r="E26" s="371" t="str">
        <f t="shared" si="0"/>
        <v/>
      </c>
      <c r="F26" s="372" t="str">
        <f t="shared" si="1"/>
        <v/>
      </c>
      <c r="G26" s="373" t="str">
        <f t="shared" si="2"/>
        <v/>
      </c>
      <c r="H26" s="374" t="str">
        <f t="shared" si="3"/>
        <v/>
      </c>
      <c r="I26" s="374" t="str">
        <f>IF(B26="","",IF(F26&gt;$H$11,0,IF((F26+H26)&gt;$H$11,#REF!-F26,H26)))</f>
        <v/>
      </c>
      <c r="J26" s="372" t="str">
        <f t="shared" si="4"/>
        <v/>
      </c>
      <c r="K26" s="371" t="str">
        <f t="shared" si="5"/>
        <v/>
      </c>
      <c r="L26" s="375" t="str">
        <f t="shared" si="6"/>
        <v/>
      </c>
      <c r="M26" s="372" t="str">
        <f t="shared" si="7"/>
        <v/>
      </c>
      <c r="N26" s="376" t="str">
        <f t="shared" si="8"/>
        <v/>
      </c>
    </row>
    <row r="27" spans="2:14" ht="15" customHeight="1" x14ac:dyDescent="0.35">
      <c r="B27" s="368" t="str">
        <f t="shared" si="9"/>
        <v/>
      </c>
      <c r="C27" s="369"/>
      <c r="D27" s="370"/>
      <c r="E27" s="371" t="str">
        <f t="shared" si="0"/>
        <v/>
      </c>
      <c r="F27" s="372" t="str">
        <f t="shared" si="1"/>
        <v/>
      </c>
      <c r="G27" s="373" t="str">
        <f t="shared" si="2"/>
        <v/>
      </c>
      <c r="H27" s="374" t="str">
        <f t="shared" si="3"/>
        <v/>
      </c>
      <c r="I27" s="374" t="str">
        <f>IF(B27="","",IF(F27&gt;$H$11,0,IF((F27+H27)&gt;$H$11,#REF!-F27,H27)))</f>
        <v/>
      </c>
      <c r="J27" s="372" t="str">
        <f t="shared" si="4"/>
        <v/>
      </c>
      <c r="K27" s="371" t="str">
        <f t="shared" si="5"/>
        <v/>
      </c>
      <c r="L27" s="375" t="str">
        <f t="shared" si="6"/>
        <v/>
      </c>
      <c r="M27" s="372" t="str">
        <f t="shared" si="7"/>
        <v/>
      </c>
      <c r="N27" s="376" t="str">
        <f t="shared" si="8"/>
        <v/>
      </c>
    </row>
    <row r="28" spans="2:14" ht="15" customHeight="1" x14ac:dyDescent="0.35">
      <c r="B28" s="368" t="str">
        <f t="shared" si="9"/>
        <v/>
      </c>
      <c r="C28" s="369"/>
      <c r="D28" s="370"/>
      <c r="E28" s="371" t="str">
        <f t="shared" si="0"/>
        <v/>
      </c>
      <c r="F28" s="372" t="str">
        <f t="shared" si="1"/>
        <v/>
      </c>
      <c r="G28" s="373" t="str">
        <f t="shared" si="2"/>
        <v/>
      </c>
      <c r="H28" s="374" t="str">
        <f t="shared" si="3"/>
        <v/>
      </c>
      <c r="I28" s="374" t="str">
        <f>IF(B28="","",IF(F28&gt;$H$11,0,IF((F28+H28)&gt;$H$11,#REF!-F28,H28)))</f>
        <v/>
      </c>
      <c r="J28" s="372" t="str">
        <f t="shared" si="4"/>
        <v/>
      </c>
      <c r="K28" s="371" t="str">
        <f t="shared" si="5"/>
        <v/>
      </c>
      <c r="L28" s="375" t="str">
        <f t="shared" si="6"/>
        <v/>
      </c>
      <c r="M28" s="372" t="str">
        <f t="shared" si="7"/>
        <v/>
      </c>
      <c r="N28" s="376" t="str">
        <f t="shared" si="8"/>
        <v/>
      </c>
    </row>
    <row r="29" spans="2:14" ht="15" customHeight="1" x14ac:dyDescent="0.35">
      <c r="B29" s="368" t="str">
        <f t="shared" si="9"/>
        <v/>
      </c>
      <c r="C29" s="369"/>
      <c r="D29" s="370"/>
      <c r="E29" s="371" t="str">
        <f t="shared" si="0"/>
        <v/>
      </c>
      <c r="F29" s="372" t="str">
        <f t="shared" si="1"/>
        <v/>
      </c>
      <c r="G29" s="373" t="str">
        <f t="shared" si="2"/>
        <v/>
      </c>
      <c r="H29" s="374" t="str">
        <f t="shared" si="3"/>
        <v/>
      </c>
      <c r="I29" s="374" t="str">
        <f>IF(B29="","",IF(F29&gt;$H$11,0,IF((F29+H29)&gt;$H$11,#REF!-F29,H29)))</f>
        <v/>
      </c>
      <c r="J29" s="372" t="str">
        <f t="shared" si="4"/>
        <v/>
      </c>
      <c r="K29" s="371" t="str">
        <f t="shared" si="5"/>
        <v/>
      </c>
      <c r="L29" s="375" t="str">
        <f t="shared" si="6"/>
        <v/>
      </c>
      <c r="M29" s="372" t="str">
        <f t="shared" si="7"/>
        <v/>
      </c>
      <c r="N29" s="376" t="str">
        <f t="shared" si="8"/>
        <v/>
      </c>
    </row>
    <row r="30" spans="2:14" ht="15" customHeight="1" x14ac:dyDescent="0.35">
      <c r="B30" s="368" t="str">
        <f t="shared" si="9"/>
        <v/>
      </c>
      <c r="C30" s="369"/>
      <c r="D30" s="370"/>
      <c r="E30" s="371" t="str">
        <f t="shared" si="0"/>
        <v/>
      </c>
      <c r="F30" s="372" t="str">
        <f t="shared" si="1"/>
        <v/>
      </c>
      <c r="G30" s="373" t="str">
        <f t="shared" si="2"/>
        <v/>
      </c>
      <c r="H30" s="374" t="str">
        <f t="shared" si="3"/>
        <v/>
      </c>
      <c r="I30" s="374" t="str">
        <f>IF(B30="","",IF(F30&gt;$H$11,0,IF((F30+H30)&gt;$H$11,#REF!-F30,H30)))</f>
        <v/>
      </c>
      <c r="J30" s="372" t="str">
        <f t="shared" si="4"/>
        <v/>
      </c>
      <c r="K30" s="371" t="str">
        <f t="shared" si="5"/>
        <v/>
      </c>
      <c r="L30" s="375" t="str">
        <f t="shared" si="6"/>
        <v/>
      </c>
      <c r="M30" s="372" t="str">
        <f t="shared" si="7"/>
        <v/>
      </c>
      <c r="N30" s="376" t="str">
        <f t="shared" si="8"/>
        <v/>
      </c>
    </row>
    <row r="31" spans="2:14" ht="15" customHeight="1" x14ac:dyDescent="0.35">
      <c r="B31" s="368" t="str">
        <f t="shared" si="9"/>
        <v/>
      </c>
      <c r="C31" s="369"/>
      <c r="D31" s="370"/>
      <c r="E31" s="371" t="str">
        <f t="shared" si="0"/>
        <v/>
      </c>
      <c r="F31" s="372" t="str">
        <f t="shared" si="1"/>
        <v/>
      </c>
      <c r="G31" s="373" t="str">
        <f t="shared" si="2"/>
        <v/>
      </c>
      <c r="H31" s="374" t="str">
        <f t="shared" si="3"/>
        <v/>
      </c>
      <c r="I31" s="374" t="str">
        <f>IF(B31="","",IF(F31&gt;$H$11,0,IF((F31+H31)&gt;$H$11,#REF!-F31,H31)))</f>
        <v/>
      </c>
      <c r="J31" s="372" t="str">
        <f t="shared" si="4"/>
        <v/>
      </c>
      <c r="K31" s="371" t="str">
        <f t="shared" si="5"/>
        <v/>
      </c>
      <c r="L31" s="375" t="str">
        <f t="shared" si="6"/>
        <v/>
      </c>
      <c r="M31" s="372" t="str">
        <f t="shared" si="7"/>
        <v/>
      </c>
      <c r="N31" s="376" t="str">
        <f t="shared" si="8"/>
        <v/>
      </c>
    </row>
    <row r="32" spans="2:14" ht="15" customHeight="1" x14ac:dyDescent="0.35">
      <c r="B32" s="368" t="str">
        <f t="shared" si="9"/>
        <v/>
      </c>
      <c r="C32" s="369"/>
      <c r="D32" s="370"/>
      <c r="E32" s="371" t="str">
        <f t="shared" si="0"/>
        <v/>
      </c>
      <c r="F32" s="372" t="str">
        <f t="shared" si="1"/>
        <v/>
      </c>
      <c r="G32" s="373" t="str">
        <f t="shared" si="2"/>
        <v/>
      </c>
      <c r="H32" s="374" t="str">
        <f t="shared" si="3"/>
        <v/>
      </c>
      <c r="I32" s="374" t="str">
        <f>IF(B32="","",IF(F32&gt;$H$11,0,IF((F32+H32)&gt;$H$11,#REF!-F32,H32)))</f>
        <v/>
      </c>
      <c r="J32" s="372" t="str">
        <f t="shared" si="4"/>
        <v/>
      </c>
      <c r="K32" s="371" t="str">
        <f t="shared" si="5"/>
        <v/>
      </c>
      <c r="L32" s="375" t="str">
        <f t="shared" si="6"/>
        <v/>
      </c>
      <c r="M32" s="372" t="str">
        <f t="shared" si="7"/>
        <v/>
      </c>
      <c r="N32" s="376" t="str">
        <f t="shared" si="8"/>
        <v/>
      </c>
    </row>
    <row r="33" spans="2:14" ht="15" customHeight="1" x14ac:dyDescent="0.35">
      <c r="B33" s="368" t="str">
        <f t="shared" si="9"/>
        <v/>
      </c>
      <c r="C33" s="369"/>
      <c r="D33" s="370"/>
      <c r="E33" s="371" t="str">
        <f t="shared" si="0"/>
        <v/>
      </c>
      <c r="F33" s="372" t="str">
        <f t="shared" si="1"/>
        <v/>
      </c>
      <c r="G33" s="373" t="str">
        <f t="shared" si="2"/>
        <v/>
      </c>
      <c r="H33" s="374" t="str">
        <f t="shared" si="3"/>
        <v/>
      </c>
      <c r="I33" s="374" t="str">
        <f>IF(B33="","",IF(F33&gt;$H$11,0,IF((F33+H33)&gt;$H$11,#REF!-F33,H33)))</f>
        <v/>
      </c>
      <c r="J33" s="372" t="str">
        <f t="shared" si="4"/>
        <v/>
      </c>
      <c r="K33" s="371" t="str">
        <f t="shared" si="5"/>
        <v/>
      </c>
      <c r="L33" s="375" t="str">
        <f t="shared" si="6"/>
        <v/>
      </c>
      <c r="M33" s="372" t="str">
        <f t="shared" si="7"/>
        <v/>
      </c>
      <c r="N33" s="376" t="str">
        <f t="shared" si="8"/>
        <v/>
      </c>
    </row>
    <row r="34" spans="2:14" ht="15" customHeight="1" x14ac:dyDescent="0.35">
      <c r="B34" s="368" t="str">
        <f t="shared" si="9"/>
        <v/>
      </c>
      <c r="C34" s="369"/>
      <c r="D34" s="370"/>
      <c r="E34" s="371" t="str">
        <f t="shared" si="0"/>
        <v/>
      </c>
      <c r="F34" s="372" t="str">
        <f t="shared" si="1"/>
        <v/>
      </c>
      <c r="G34" s="373" t="str">
        <f t="shared" si="2"/>
        <v/>
      </c>
      <c r="H34" s="374" t="str">
        <f t="shared" si="3"/>
        <v/>
      </c>
      <c r="I34" s="374" t="str">
        <f>IF(B34="","",IF(F34&gt;$H$11,0,IF((F34+H34)&gt;$H$11,#REF!-F34,H34)))</f>
        <v/>
      </c>
      <c r="J34" s="372" t="str">
        <f t="shared" si="4"/>
        <v/>
      </c>
      <c r="K34" s="371" t="str">
        <f t="shared" si="5"/>
        <v/>
      </c>
      <c r="L34" s="375" t="str">
        <f t="shared" si="6"/>
        <v/>
      </c>
      <c r="M34" s="372" t="str">
        <f t="shared" si="7"/>
        <v/>
      </c>
      <c r="N34" s="376" t="str">
        <f t="shared" si="8"/>
        <v/>
      </c>
    </row>
    <row r="35" spans="2:14" ht="15" customHeight="1" x14ac:dyDescent="0.35">
      <c r="B35" s="368" t="str">
        <f t="shared" si="9"/>
        <v/>
      </c>
      <c r="C35" s="369"/>
      <c r="D35" s="370"/>
      <c r="E35" s="371" t="str">
        <f t="shared" si="0"/>
        <v/>
      </c>
      <c r="F35" s="372" t="str">
        <f t="shared" si="1"/>
        <v/>
      </c>
      <c r="G35" s="373" t="str">
        <f t="shared" si="2"/>
        <v/>
      </c>
      <c r="H35" s="374" t="str">
        <f t="shared" si="3"/>
        <v/>
      </c>
      <c r="I35" s="374" t="str">
        <f>IF(B35="","",IF(F35&gt;$H$11,0,IF((F35+H35)&gt;$H$11,#REF!-F35,H35)))</f>
        <v/>
      </c>
      <c r="J35" s="372" t="str">
        <f t="shared" si="4"/>
        <v/>
      </c>
      <c r="K35" s="371" t="str">
        <f t="shared" si="5"/>
        <v/>
      </c>
      <c r="L35" s="375" t="str">
        <f t="shared" si="6"/>
        <v/>
      </c>
      <c r="M35" s="372" t="str">
        <f t="shared" si="7"/>
        <v/>
      </c>
      <c r="N35" s="376" t="str">
        <f t="shared" si="8"/>
        <v/>
      </c>
    </row>
    <row r="36" spans="2:14" ht="15" customHeight="1" x14ac:dyDescent="0.35">
      <c r="B36" s="368" t="str">
        <f t="shared" si="9"/>
        <v/>
      </c>
      <c r="C36" s="369"/>
      <c r="D36" s="370"/>
      <c r="E36" s="371" t="str">
        <f t="shared" si="0"/>
        <v/>
      </c>
      <c r="F36" s="372" t="str">
        <f t="shared" si="1"/>
        <v/>
      </c>
      <c r="G36" s="373" t="str">
        <f t="shared" si="2"/>
        <v/>
      </c>
      <c r="H36" s="374" t="str">
        <f t="shared" si="3"/>
        <v/>
      </c>
      <c r="I36" s="374" t="str">
        <f>IF(B36="","",IF(F36&gt;$H$11,0,IF((F36+H36)&gt;$H$11,#REF!-F36,H36)))</f>
        <v/>
      </c>
      <c r="J36" s="372" t="str">
        <f t="shared" si="4"/>
        <v/>
      </c>
      <c r="K36" s="371" t="str">
        <f t="shared" si="5"/>
        <v/>
      </c>
      <c r="L36" s="375" t="str">
        <f t="shared" si="6"/>
        <v/>
      </c>
      <c r="M36" s="372" t="str">
        <f t="shared" si="7"/>
        <v/>
      </c>
      <c r="N36" s="376" t="str">
        <f t="shared" si="8"/>
        <v/>
      </c>
    </row>
    <row r="37" spans="2:14" ht="15" customHeight="1" x14ac:dyDescent="0.35">
      <c r="B37" s="368" t="str">
        <f t="shared" si="9"/>
        <v/>
      </c>
      <c r="C37" s="369"/>
      <c r="D37" s="370"/>
      <c r="E37" s="371" t="str">
        <f t="shared" si="0"/>
        <v/>
      </c>
      <c r="F37" s="372" t="str">
        <f t="shared" si="1"/>
        <v/>
      </c>
      <c r="G37" s="373" t="str">
        <f t="shared" si="2"/>
        <v/>
      </c>
      <c r="H37" s="374" t="str">
        <f t="shared" si="3"/>
        <v/>
      </c>
      <c r="I37" s="374" t="str">
        <f>IF(B37="","",IF(F37&gt;$H$11,0,IF((F37+H37)&gt;$H$11,#REF!-F37,H37)))</f>
        <v/>
      </c>
      <c r="J37" s="372" t="str">
        <f t="shared" si="4"/>
        <v/>
      </c>
      <c r="K37" s="371" t="str">
        <f t="shared" si="5"/>
        <v/>
      </c>
      <c r="L37" s="375" t="str">
        <f t="shared" si="6"/>
        <v/>
      </c>
      <c r="M37" s="372" t="str">
        <f t="shared" si="7"/>
        <v/>
      </c>
      <c r="N37" s="376" t="str">
        <f t="shared" si="8"/>
        <v/>
      </c>
    </row>
    <row r="38" spans="2:14" ht="15" customHeight="1" x14ac:dyDescent="0.35">
      <c r="B38" s="368" t="str">
        <f t="shared" si="9"/>
        <v/>
      </c>
      <c r="C38" s="369"/>
      <c r="D38" s="370"/>
      <c r="E38" s="371" t="str">
        <f t="shared" si="0"/>
        <v/>
      </c>
      <c r="F38" s="372" t="str">
        <f t="shared" si="1"/>
        <v/>
      </c>
      <c r="G38" s="373" t="str">
        <f t="shared" si="2"/>
        <v/>
      </c>
      <c r="H38" s="374" t="str">
        <f t="shared" si="3"/>
        <v/>
      </c>
      <c r="I38" s="374" t="str">
        <f>IF(B38="","",IF(F38&gt;$H$11,0,IF((F38+H38)&gt;$H$11,#REF!-F38,H38)))</f>
        <v/>
      </c>
      <c r="J38" s="372" t="str">
        <f t="shared" si="4"/>
        <v/>
      </c>
      <c r="K38" s="371" t="str">
        <f t="shared" si="5"/>
        <v/>
      </c>
      <c r="L38" s="375" t="str">
        <f t="shared" si="6"/>
        <v/>
      </c>
      <c r="M38" s="372" t="str">
        <f t="shared" si="7"/>
        <v/>
      </c>
      <c r="N38" s="376" t="str">
        <f t="shared" si="8"/>
        <v/>
      </c>
    </row>
    <row r="39" spans="2:14" ht="15" customHeight="1" x14ac:dyDescent="0.35">
      <c r="B39" s="368" t="str">
        <f t="shared" si="9"/>
        <v/>
      </c>
      <c r="C39" s="369"/>
      <c r="D39" s="370"/>
      <c r="E39" s="371" t="str">
        <f t="shared" si="0"/>
        <v/>
      </c>
      <c r="F39" s="372" t="str">
        <f t="shared" si="1"/>
        <v/>
      </c>
      <c r="G39" s="373" t="str">
        <f t="shared" si="2"/>
        <v/>
      </c>
      <c r="H39" s="374" t="str">
        <f t="shared" si="3"/>
        <v/>
      </c>
      <c r="I39" s="374" t="str">
        <f>IF(B39="","",IF(F39&gt;$H$11,0,IF((F39+H39)&gt;$H$11,#REF!-F39,H39)))</f>
        <v/>
      </c>
      <c r="J39" s="372" t="str">
        <f t="shared" si="4"/>
        <v/>
      </c>
      <c r="K39" s="371" t="str">
        <f t="shared" si="5"/>
        <v/>
      </c>
      <c r="L39" s="375" t="str">
        <f t="shared" si="6"/>
        <v/>
      </c>
      <c r="M39" s="372" t="str">
        <f t="shared" si="7"/>
        <v/>
      </c>
      <c r="N39" s="376" t="str">
        <f t="shared" si="8"/>
        <v/>
      </c>
    </row>
    <row r="40" spans="2:14" ht="15" customHeight="1" x14ac:dyDescent="0.35">
      <c r="B40" s="368" t="str">
        <f t="shared" si="9"/>
        <v/>
      </c>
      <c r="C40" s="369"/>
      <c r="D40" s="370"/>
      <c r="E40" s="371" t="str">
        <f t="shared" si="0"/>
        <v/>
      </c>
      <c r="F40" s="372" t="str">
        <f t="shared" si="1"/>
        <v/>
      </c>
      <c r="G40" s="373" t="str">
        <f t="shared" si="2"/>
        <v/>
      </c>
      <c r="H40" s="374" t="str">
        <f t="shared" si="3"/>
        <v/>
      </c>
      <c r="I40" s="374" t="str">
        <f>IF(B40="","",IF(F40&gt;$H$11,0,IF((F40+H40)&gt;$H$11,#REF!-F40,H40)))</f>
        <v/>
      </c>
      <c r="J40" s="372" t="str">
        <f t="shared" si="4"/>
        <v/>
      </c>
      <c r="K40" s="371" t="str">
        <f t="shared" si="5"/>
        <v/>
      </c>
      <c r="L40" s="375" t="str">
        <f t="shared" si="6"/>
        <v/>
      </c>
      <c r="M40" s="372" t="str">
        <f t="shared" si="7"/>
        <v/>
      </c>
      <c r="N40" s="376" t="str">
        <f t="shared" si="8"/>
        <v/>
      </c>
    </row>
    <row r="41" spans="2:14" ht="15" customHeight="1" x14ac:dyDescent="0.35">
      <c r="B41" s="368" t="str">
        <f t="shared" si="9"/>
        <v/>
      </c>
      <c r="C41" s="369"/>
      <c r="D41" s="370"/>
      <c r="E41" s="371" t="str">
        <f t="shared" si="0"/>
        <v/>
      </c>
      <c r="F41" s="372" t="str">
        <f t="shared" si="1"/>
        <v/>
      </c>
      <c r="G41" s="373" t="str">
        <f t="shared" si="2"/>
        <v/>
      </c>
      <c r="H41" s="374" t="str">
        <f t="shared" si="3"/>
        <v/>
      </c>
      <c r="I41" s="374" t="str">
        <f>IF(B41="","",IF(F41&gt;$H$11,0,IF((F41+H41)&gt;$H$11,#REF!-F41,H41)))</f>
        <v/>
      </c>
      <c r="J41" s="372" t="str">
        <f t="shared" si="4"/>
        <v/>
      </c>
      <c r="K41" s="371" t="str">
        <f t="shared" si="5"/>
        <v/>
      </c>
      <c r="L41" s="375" t="str">
        <f t="shared" si="6"/>
        <v/>
      </c>
      <c r="M41" s="372" t="str">
        <f t="shared" si="7"/>
        <v/>
      </c>
      <c r="N41" s="376" t="str">
        <f t="shared" si="8"/>
        <v/>
      </c>
    </row>
    <row r="42" spans="2:14" ht="15" customHeight="1" x14ac:dyDescent="0.35">
      <c r="B42" s="368" t="str">
        <f t="shared" si="9"/>
        <v/>
      </c>
      <c r="C42" s="369"/>
      <c r="D42" s="370"/>
      <c r="E42" s="371" t="str">
        <f t="shared" si="0"/>
        <v/>
      </c>
      <c r="F42" s="372" t="str">
        <f t="shared" si="1"/>
        <v/>
      </c>
      <c r="G42" s="373" t="str">
        <f t="shared" si="2"/>
        <v/>
      </c>
      <c r="H42" s="374" t="str">
        <f t="shared" si="3"/>
        <v/>
      </c>
      <c r="I42" s="374" t="str">
        <f>IF(B42="","",IF(F42&gt;$H$11,0,IF((F42+H42)&gt;$H$11,#REF!-F42,H42)))</f>
        <v/>
      </c>
      <c r="J42" s="372" t="str">
        <f t="shared" si="4"/>
        <v/>
      </c>
      <c r="K42" s="371" t="str">
        <f t="shared" si="5"/>
        <v/>
      </c>
      <c r="L42" s="375" t="str">
        <f t="shared" si="6"/>
        <v/>
      </c>
      <c r="M42" s="372" t="str">
        <f t="shared" si="7"/>
        <v/>
      </c>
      <c r="N42" s="376" t="str">
        <f t="shared" si="8"/>
        <v/>
      </c>
    </row>
    <row r="43" spans="2:14" ht="15" customHeight="1" x14ac:dyDescent="0.35">
      <c r="B43" s="368" t="str">
        <f t="shared" si="9"/>
        <v/>
      </c>
      <c r="C43" s="369"/>
      <c r="D43" s="370"/>
      <c r="E43" s="371" t="str">
        <f t="shared" si="0"/>
        <v/>
      </c>
      <c r="F43" s="372" t="str">
        <f t="shared" si="1"/>
        <v/>
      </c>
      <c r="G43" s="373" t="str">
        <f t="shared" si="2"/>
        <v/>
      </c>
      <c r="H43" s="374" t="str">
        <f t="shared" si="3"/>
        <v/>
      </c>
      <c r="I43" s="374" t="str">
        <f>IF(B43="","",IF(F43&gt;$H$11,0,IF((F43+H43)&gt;$H$11,#REF!-F43,H43)))</f>
        <v/>
      </c>
      <c r="J43" s="372" t="str">
        <f t="shared" si="4"/>
        <v/>
      </c>
      <c r="K43" s="371" t="str">
        <f t="shared" si="5"/>
        <v/>
      </c>
      <c r="L43" s="375" t="str">
        <f t="shared" si="6"/>
        <v/>
      </c>
      <c r="M43" s="372" t="str">
        <f t="shared" si="7"/>
        <v/>
      </c>
      <c r="N43" s="376" t="str">
        <f t="shared" si="8"/>
        <v/>
      </c>
    </row>
    <row r="44" spans="2:14" ht="15" customHeight="1" x14ac:dyDescent="0.35">
      <c r="B44" s="368" t="str">
        <f t="shared" si="9"/>
        <v/>
      </c>
      <c r="C44" s="369"/>
      <c r="D44" s="370"/>
      <c r="E44" s="371" t="str">
        <f t="shared" si="0"/>
        <v/>
      </c>
      <c r="F44" s="372" t="str">
        <f t="shared" si="1"/>
        <v/>
      </c>
      <c r="G44" s="373" t="str">
        <f t="shared" si="2"/>
        <v/>
      </c>
      <c r="H44" s="374" t="str">
        <f t="shared" si="3"/>
        <v/>
      </c>
      <c r="I44" s="374" t="str">
        <f>IF(B44="","",IF(F44&gt;$H$11,0,IF((F44+H44)&gt;$H$11,#REF!-F44,H44)))</f>
        <v/>
      </c>
      <c r="J44" s="372" t="str">
        <f t="shared" si="4"/>
        <v/>
      </c>
      <c r="K44" s="371" t="str">
        <f t="shared" si="5"/>
        <v/>
      </c>
      <c r="L44" s="375" t="str">
        <f t="shared" si="6"/>
        <v/>
      </c>
      <c r="M44" s="372" t="str">
        <f t="shared" si="7"/>
        <v/>
      </c>
      <c r="N44" s="376" t="str">
        <f t="shared" si="8"/>
        <v/>
      </c>
    </row>
    <row r="45" spans="2:14" ht="15" customHeight="1" x14ac:dyDescent="0.35">
      <c r="B45" s="368" t="str">
        <f t="shared" si="9"/>
        <v/>
      </c>
      <c r="C45" s="369"/>
      <c r="D45" s="370"/>
      <c r="E45" s="371" t="str">
        <f t="shared" si="0"/>
        <v/>
      </c>
      <c r="F45" s="372" t="str">
        <f t="shared" si="1"/>
        <v/>
      </c>
      <c r="G45" s="373" t="str">
        <f t="shared" si="2"/>
        <v/>
      </c>
      <c r="H45" s="374" t="str">
        <f t="shared" si="3"/>
        <v/>
      </c>
      <c r="I45" s="374" t="str">
        <f>IF(B45="","",IF(F45&gt;$H$11,0,IF((F45+H45)&gt;$H$11,#REF!-F45,H45)))</f>
        <v/>
      </c>
      <c r="J45" s="372" t="str">
        <f t="shared" si="4"/>
        <v/>
      </c>
      <c r="K45" s="371" t="str">
        <f t="shared" si="5"/>
        <v/>
      </c>
      <c r="L45" s="375" t="str">
        <f t="shared" si="6"/>
        <v/>
      </c>
      <c r="M45" s="372" t="str">
        <f t="shared" si="7"/>
        <v/>
      </c>
      <c r="N45" s="376" t="str">
        <f t="shared" si="8"/>
        <v/>
      </c>
    </row>
    <row r="46" spans="2:14" ht="15" customHeight="1" x14ac:dyDescent="0.35">
      <c r="B46" s="368" t="str">
        <f t="shared" si="9"/>
        <v/>
      </c>
      <c r="C46" s="369"/>
      <c r="D46" s="370"/>
      <c r="E46" s="371" t="str">
        <f t="shared" si="0"/>
        <v/>
      </c>
      <c r="F46" s="372" t="str">
        <f t="shared" si="1"/>
        <v/>
      </c>
      <c r="G46" s="373" t="str">
        <f t="shared" si="2"/>
        <v/>
      </c>
      <c r="H46" s="374" t="str">
        <f t="shared" si="3"/>
        <v/>
      </c>
      <c r="I46" s="374" t="str">
        <f>IF(B46="","",IF(F46&gt;$H$11,0,IF((F46+H46)&gt;$H$11,#REF!-F46,H46)))</f>
        <v/>
      </c>
      <c r="J46" s="372" t="str">
        <f t="shared" si="4"/>
        <v/>
      </c>
      <c r="K46" s="371" t="str">
        <f t="shared" si="5"/>
        <v/>
      </c>
      <c r="L46" s="375" t="str">
        <f t="shared" si="6"/>
        <v/>
      </c>
      <c r="M46" s="372" t="str">
        <f t="shared" si="7"/>
        <v/>
      </c>
      <c r="N46" s="376" t="str">
        <f t="shared" si="8"/>
        <v/>
      </c>
    </row>
    <row r="47" spans="2:14" ht="15" customHeight="1" x14ac:dyDescent="0.35">
      <c r="B47" s="368" t="str">
        <f t="shared" si="9"/>
        <v/>
      </c>
      <c r="C47" s="369"/>
      <c r="D47" s="370"/>
      <c r="E47" s="371" t="str">
        <f t="shared" si="0"/>
        <v/>
      </c>
      <c r="F47" s="372" t="str">
        <f t="shared" si="1"/>
        <v/>
      </c>
      <c r="G47" s="373" t="str">
        <f t="shared" si="2"/>
        <v/>
      </c>
      <c r="H47" s="374" t="str">
        <f t="shared" si="3"/>
        <v/>
      </c>
      <c r="I47" s="374" t="str">
        <f>IF(B47="","",IF(F47&gt;$H$11,0,IF((F47+H47)&gt;$H$11,#REF!-F47,H47)))</f>
        <v/>
      </c>
      <c r="J47" s="372" t="str">
        <f t="shared" si="4"/>
        <v/>
      </c>
      <c r="K47" s="371" t="str">
        <f t="shared" si="5"/>
        <v/>
      </c>
      <c r="L47" s="375" t="str">
        <f t="shared" si="6"/>
        <v/>
      </c>
      <c r="M47" s="372" t="str">
        <f t="shared" si="7"/>
        <v/>
      </c>
      <c r="N47" s="376" t="str">
        <f t="shared" si="8"/>
        <v/>
      </c>
    </row>
    <row r="48" spans="2:14" ht="15" customHeight="1" x14ac:dyDescent="0.35">
      <c r="B48" s="368" t="str">
        <f t="shared" si="9"/>
        <v/>
      </c>
      <c r="C48" s="369"/>
      <c r="D48" s="370"/>
      <c r="E48" s="371" t="str">
        <f t="shared" si="0"/>
        <v/>
      </c>
      <c r="F48" s="372" t="str">
        <f t="shared" si="1"/>
        <v/>
      </c>
      <c r="G48" s="373" t="str">
        <f t="shared" si="2"/>
        <v/>
      </c>
      <c r="H48" s="374" t="str">
        <f t="shared" si="3"/>
        <v/>
      </c>
      <c r="I48" s="374" t="str">
        <f>IF(B48="","",IF(F48&gt;$H$11,0,IF((F48+H48)&gt;$H$11,#REF!-F48,H48)))</f>
        <v/>
      </c>
      <c r="J48" s="372" t="str">
        <f t="shared" si="4"/>
        <v/>
      </c>
      <c r="K48" s="371" t="str">
        <f t="shared" si="5"/>
        <v/>
      </c>
      <c r="L48" s="375" t="str">
        <f t="shared" si="6"/>
        <v/>
      </c>
      <c r="M48" s="372" t="str">
        <f t="shared" si="7"/>
        <v/>
      </c>
      <c r="N48" s="376" t="str">
        <f t="shared" si="8"/>
        <v/>
      </c>
    </row>
    <row r="49" spans="2:14" ht="15" customHeight="1" x14ac:dyDescent="0.35">
      <c r="B49" s="368" t="str">
        <f t="shared" si="9"/>
        <v/>
      </c>
      <c r="C49" s="369"/>
      <c r="D49" s="370"/>
      <c r="E49" s="371" t="str">
        <f t="shared" si="0"/>
        <v/>
      </c>
      <c r="F49" s="372" t="str">
        <f t="shared" si="1"/>
        <v/>
      </c>
      <c r="G49" s="373" t="str">
        <f t="shared" si="2"/>
        <v/>
      </c>
      <c r="H49" s="374" t="str">
        <f t="shared" si="3"/>
        <v/>
      </c>
      <c r="I49" s="374" t="str">
        <f>IF(B49="","",IF(F49&gt;$H$11,0,IF((F49+H49)&gt;$H$11,#REF!-F49,H49)))</f>
        <v/>
      </c>
      <c r="J49" s="372" t="str">
        <f t="shared" si="4"/>
        <v/>
      </c>
      <c r="K49" s="371" t="str">
        <f t="shared" si="5"/>
        <v/>
      </c>
      <c r="L49" s="375" t="str">
        <f t="shared" si="6"/>
        <v/>
      </c>
      <c r="M49" s="372" t="str">
        <f t="shared" si="7"/>
        <v/>
      </c>
      <c r="N49" s="376" t="str">
        <f t="shared" si="8"/>
        <v/>
      </c>
    </row>
    <row r="50" spans="2:14" ht="15" customHeight="1" x14ac:dyDescent="0.35">
      <c r="B50" s="368" t="str">
        <f t="shared" si="9"/>
        <v/>
      </c>
      <c r="C50" s="369"/>
      <c r="D50" s="370"/>
      <c r="E50" s="371" t="str">
        <f t="shared" si="0"/>
        <v/>
      </c>
      <c r="F50" s="372" t="str">
        <f t="shared" si="1"/>
        <v/>
      </c>
      <c r="G50" s="373" t="str">
        <f t="shared" si="2"/>
        <v/>
      </c>
      <c r="H50" s="374" t="str">
        <f t="shared" si="3"/>
        <v/>
      </c>
      <c r="I50" s="374" t="str">
        <f>IF(B50="","",IF(F50&gt;$H$11,0,IF((F50+H50)&gt;$H$11,#REF!-F50,H50)))</f>
        <v/>
      </c>
      <c r="J50" s="372" t="str">
        <f t="shared" si="4"/>
        <v/>
      </c>
      <c r="K50" s="371" t="str">
        <f t="shared" si="5"/>
        <v/>
      </c>
      <c r="L50" s="375" t="str">
        <f t="shared" si="6"/>
        <v/>
      </c>
      <c r="M50" s="372" t="str">
        <f t="shared" si="7"/>
        <v/>
      </c>
      <c r="N50" s="376" t="str">
        <f t="shared" si="8"/>
        <v/>
      </c>
    </row>
    <row r="51" spans="2:14" ht="15" customHeight="1" x14ac:dyDescent="0.35">
      <c r="B51" s="368" t="str">
        <f t="shared" si="9"/>
        <v/>
      </c>
      <c r="C51" s="369"/>
      <c r="D51" s="370"/>
      <c r="E51" s="371" t="str">
        <f t="shared" si="0"/>
        <v/>
      </c>
      <c r="F51" s="372" t="str">
        <f t="shared" si="1"/>
        <v/>
      </c>
      <c r="G51" s="373" t="str">
        <f t="shared" si="2"/>
        <v/>
      </c>
      <c r="H51" s="374" t="str">
        <f t="shared" si="3"/>
        <v/>
      </c>
      <c r="I51" s="374" t="str">
        <f>IF(B51="","",IF(F51&gt;$H$11,0,IF((F51+H51)&gt;$H$11,#REF!-F51,H51)))</f>
        <v/>
      </c>
      <c r="J51" s="372" t="str">
        <f t="shared" si="4"/>
        <v/>
      </c>
      <c r="K51" s="371" t="str">
        <f t="shared" si="5"/>
        <v/>
      </c>
      <c r="L51" s="375" t="str">
        <f t="shared" si="6"/>
        <v/>
      </c>
      <c r="M51" s="372" t="str">
        <f t="shared" si="7"/>
        <v/>
      </c>
      <c r="N51" s="376" t="str">
        <f t="shared" si="8"/>
        <v/>
      </c>
    </row>
    <row r="52" spans="2:14" ht="15" customHeight="1" x14ac:dyDescent="0.35">
      <c r="B52" s="368" t="str">
        <f t="shared" si="9"/>
        <v/>
      </c>
      <c r="C52" s="369"/>
      <c r="D52" s="370"/>
      <c r="E52" s="371" t="str">
        <f t="shared" si="0"/>
        <v/>
      </c>
      <c r="F52" s="372" t="str">
        <f t="shared" si="1"/>
        <v/>
      </c>
      <c r="G52" s="373" t="str">
        <f t="shared" si="2"/>
        <v/>
      </c>
      <c r="H52" s="374" t="str">
        <f t="shared" si="3"/>
        <v/>
      </c>
      <c r="I52" s="374" t="str">
        <f>IF(B52="","",IF(F52&gt;$H$11,0,IF((F52+H52)&gt;$H$11,#REF!-F52,H52)))</f>
        <v/>
      </c>
      <c r="J52" s="372" t="str">
        <f t="shared" si="4"/>
        <v/>
      </c>
      <c r="K52" s="371" t="str">
        <f t="shared" si="5"/>
        <v/>
      </c>
      <c r="L52" s="375" t="str">
        <f t="shared" si="6"/>
        <v/>
      </c>
      <c r="M52" s="372" t="str">
        <f t="shared" si="7"/>
        <v/>
      </c>
      <c r="N52" s="376" t="str">
        <f t="shared" si="8"/>
        <v/>
      </c>
    </row>
    <row r="53" spans="2:14" ht="15" customHeight="1" x14ac:dyDescent="0.35">
      <c r="B53" s="368" t="str">
        <f t="shared" si="9"/>
        <v/>
      </c>
      <c r="C53" s="369"/>
      <c r="D53" s="370"/>
      <c r="E53" s="371" t="str">
        <f t="shared" si="0"/>
        <v/>
      </c>
      <c r="F53" s="372" t="str">
        <f t="shared" si="1"/>
        <v/>
      </c>
      <c r="G53" s="373" t="str">
        <f t="shared" si="2"/>
        <v/>
      </c>
      <c r="H53" s="374" t="str">
        <f t="shared" si="3"/>
        <v/>
      </c>
      <c r="I53" s="374" t="str">
        <f>IF(B53="","",IF(F53&gt;$H$11,0,IF((F53+H53)&gt;$H$11,#REF!-F53,H53)))</f>
        <v/>
      </c>
      <c r="J53" s="372" t="str">
        <f t="shared" si="4"/>
        <v/>
      </c>
      <c r="K53" s="371" t="str">
        <f t="shared" si="5"/>
        <v/>
      </c>
      <c r="L53" s="375" t="str">
        <f t="shared" si="6"/>
        <v/>
      </c>
      <c r="M53" s="372" t="str">
        <f t="shared" si="7"/>
        <v/>
      </c>
      <c r="N53" s="376" t="str">
        <f t="shared" si="8"/>
        <v/>
      </c>
    </row>
    <row r="54" spans="2:14" ht="15" customHeight="1" x14ac:dyDescent="0.35">
      <c r="B54" s="368" t="str">
        <f t="shared" si="9"/>
        <v/>
      </c>
      <c r="C54" s="369"/>
      <c r="D54" s="370"/>
      <c r="E54" s="371" t="str">
        <f t="shared" si="0"/>
        <v/>
      </c>
      <c r="F54" s="372" t="str">
        <f t="shared" si="1"/>
        <v/>
      </c>
      <c r="G54" s="373" t="str">
        <f t="shared" si="2"/>
        <v/>
      </c>
      <c r="H54" s="374" t="str">
        <f t="shared" si="3"/>
        <v/>
      </c>
      <c r="I54" s="374" t="str">
        <f>IF(B54="","",IF(F54&gt;$H$11,0,IF((F54+H54)&gt;$H$11,#REF!-F54,H54)))</f>
        <v/>
      </c>
      <c r="J54" s="372" t="str">
        <f t="shared" si="4"/>
        <v/>
      </c>
      <c r="K54" s="371" t="str">
        <f t="shared" si="5"/>
        <v/>
      </c>
      <c r="L54" s="375" t="str">
        <f t="shared" si="6"/>
        <v/>
      </c>
      <c r="M54" s="372" t="str">
        <f t="shared" si="7"/>
        <v/>
      </c>
      <c r="N54" s="376" t="str">
        <f t="shared" si="8"/>
        <v/>
      </c>
    </row>
    <row r="55" spans="2:14" ht="15" customHeight="1" x14ac:dyDescent="0.35">
      <c r="B55" s="368" t="str">
        <f t="shared" si="9"/>
        <v/>
      </c>
      <c r="C55" s="369"/>
      <c r="D55" s="370"/>
      <c r="E55" s="371" t="str">
        <f t="shared" si="0"/>
        <v/>
      </c>
      <c r="F55" s="372" t="str">
        <f t="shared" si="1"/>
        <v/>
      </c>
      <c r="G55" s="373" t="str">
        <f t="shared" si="2"/>
        <v/>
      </c>
      <c r="H55" s="374" t="str">
        <f t="shared" si="3"/>
        <v/>
      </c>
      <c r="I55" s="374" t="str">
        <f>IF(B55="","",IF(F55&gt;$H$11,0,IF((F55+H55)&gt;$H$11,#REF!-F55,H55)))</f>
        <v/>
      </c>
      <c r="J55" s="372" t="str">
        <f t="shared" si="4"/>
        <v/>
      </c>
      <c r="K55" s="371" t="str">
        <f t="shared" si="5"/>
        <v/>
      </c>
      <c r="L55" s="375" t="str">
        <f t="shared" si="6"/>
        <v/>
      </c>
      <c r="M55" s="372" t="str">
        <f t="shared" si="7"/>
        <v/>
      </c>
      <c r="N55" s="376" t="str">
        <f t="shared" si="8"/>
        <v/>
      </c>
    </row>
    <row r="56" spans="2:14" ht="15" customHeight="1" x14ac:dyDescent="0.35">
      <c r="B56" s="368" t="str">
        <f t="shared" si="9"/>
        <v/>
      </c>
      <c r="C56" s="369"/>
      <c r="D56" s="370"/>
      <c r="E56" s="371" t="str">
        <f t="shared" si="0"/>
        <v/>
      </c>
      <c r="F56" s="372" t="str">
        <f t="shared" si="1"/>
        <v/>
      </c>
      <c r="G56" s="373" t="str">
        <f t="shared" si="2"/>
        <v/>
      </c>
      <c r="H56" s="374" t="str">
        <f t="shared" si="3"/>
        <v/>
      </c>
      <c r="I56" s="374" t="str">
        <f>IF(B56="","",IF(F56&gt;$H$11,0,IF((F56+H56)&gt;$H$11,#REF!-F56,H56)))</f>
        <v/>
      </c>
      <c r="J56" s="372" t="str">
        <f t="shared" si="4"/>
        <v/>
      </c>
      <c r="K56" s="371" t="str">
        <f t="shared" si="5"/>
        <v/>
      </c>
      <c r="L56" s="375" t="str">
        <f t="shared" si="6"/>
        <v/>
      </c>
      <c r="M56" s="372" t="str">
        <f t="shared" si="7"/>
        <v/>
      </c>
      <c r="N56" s="376" t="str">
        <f t="shared" si="8"/>
        <v/>
      </c>
    </row>
    <row r="57" spans="2:14" ht="15" customHeight="1" x14ac:dyDescent="0.35">
      <c r="B57" s="368" t="str">
        <f t="shared" si="9"/>
        <v/>
      </c>
      <c r="C57" s="369"/>
      <c r="D57" s="370"/>
      <c r="E57" s="371" t="str">
        <f t="shared" ref="E57:E88" si="10">IF(B57="","",E56-F57)</f>
        <v/>
      </c>
      <c r="F57" s="372" t="str">
        <f t="shared" ref="F57:F88" si="11">IF(B57="","",IF($H$11&gt;E56,E56,$H$11))</f>
        <v/>
      </c>
      <c r="G57" s="373" t="str">
        <f t="shared" ref="G57:G88" si="12">IF(B57="","",$M$12)</f>
        <v/>
      </c>
      <c r="H57" s="374" t="str">
        <f t="shared" ref="H57:H88" si="13">IF(B57="","",E56*G57)</f>
        <v/>
      </c>
      <c r="I57" s="374" t="str">
        <f>IF(B57="","",IF(F57&gt;$H$11,0,IF((F57+H57)&gt;$H$11,#REF!-F57,H57)))</f>
        <v/>
      </c>
      <c r="J57" s="372" t="str">
        <f t="shared" ref="J57:J88" si="14">IF(B57="","",SUM(F57,H57))</f>
        <v/>
      </c>
      <c r="K57" s="371" t="str">
        <f t="shared" ref="K57:K88" si="15">IF(B57="","",J57+(J57*L57))</f>
        <v/>
      </c>
      <c r="L57" s="375" t="str">
        <f t="shared" ref="L57:L88" si="16">IF(B57="","",IF(D56&gt;C56,$M$11,0))</f>
        <v/>
      </c>
      <c r="M57" s="372" t="str">
        <f t="shared" ref="M57:M88" si="17">IF(B57="","",K57-J57)</f>
        <v/>
      </c>
      <c r="N57" s="376" t="str">
        <f t="shared" ref="N57:N88" si="18">IF(B57="","",SUM(J57,M57))</f>
        <v/>
      </c>
    </row>
    <row r="58" spans="2:14" ht="15" customHeight="1" x14ac:dyDescent="0.35">
      <c r="B58" s="368" t="str">
        <f t="shared" ref="B58:B89" si="19">IF(B57="","",IF(B57+1&lt;=$L$18,B57+1,""))</f>
        <v/>
      </c>
      <c r="C58" s="369"/>
      <c r="D58" s="370"/>
      <c r="E58" s="371" t="str">
        <f t="shared" si="10"/>
        <v/>
      </c>
      <c r="F58" s="372" t="str">
        <f t="shared" si="11"/>
        <v/>
      </c>
      <c r="G58" s="373" t="str">
        <f t="shared" si="12"/>
        <v/>
      </c>
      <c r="H58" s="374" t="str">
        <f t="shared" si="13"/>
        <v/>
      </c>
      <c r="I58" s="374" t="str">
        <f>IF(B58="","",IF(F58&gt;$H$11,0,IF((F58+H58)&gt;$H$11,#REF!-F58,H58)))</f>
        <v/>
      </c>
      <c r="J58" s="372" t="str">
        <f t="shared" si="14"/>
        <v/>
      </c>
      <c r="K58" s="371" t="str">
        <f t="shared" si="15"/>
        <v/>
      </c>
      <c r="L58" s="375" t="str">
        <f t="shared" si="16"/>
        <v/>
      </c>
      <c r="M58" s="372" t="str">
        <f t="shared" si="17"/>
        <v/>
      </c>
      <c r="N58" s="376" t="str">
        <f t="shared" si="18"/>
        <v/>
      </c>
    </row>
    <row r="59" spans="2:14" ht="15" customHeight="1" x14ac:dyDescent="0.35">
      <c r="B59" s="368" t="str">
        <f t="shared" si="19"/>
        <v/>
      </c>
      <c r="C59" s="369"/>
      <c r="D59" s="370"/>
      <c r="E59" s="371" t="str">
        <f t="shared" si="10"/>
        <v/>
      </c>
      <c r="F59" s="372" t="str">
        <f t="shared" si="11"/>
        <v/>
      </c>
      <c r="G59" s="373" t="str">
        <f t="shared" si="12"/>
        <v/>
      </c>
      <c r="H59" s="374" t="str">
        <f t="shared" si="13"/>
        <v/>
      </c>
      <c r="I59" s="374" t="str">
        <f>IF(B59="","",IF(F59&gt;$H$11,0,IF((F59+H59)&gt;$H$11,#REF!-F59,H59)))</f>
        <v/>
      </c>
      <c r="J59" s="372" t="str">
        <f t="shared" si="14"/>
        <v/>
      </c>
      <c r="K59" s="371" t="str">
        <f t="shared" si="15"/>
        <v/>
      </c>
      <c r="L59" s="375" t="str">
        <f t="shared" si="16"/>
        <v/>
      </c>
      <c r="M59" s="372" t="str">
        <f t="shared" si="17"/>
        <v/>
      </c>
      <c r="N59" s="376" t="str">
        <f t="shared" si="18"/>
        <v/>
      </c>
    </row>
    <row r="60" spans="2:14" ht="15" customHeight="1" x14ac:dyDescent="0.35">
      <c r="B60" s="368" t="str">
        <f t="shared" si="19"/>
        <v/>
      </c>
      <c r="C60" s="369"/>
      <c r="D60" s="370"/>
      <c r="E60" s="371" t="str">
        <f t="shared" si="10"/>
        <v/>
      </c>
      <c r="F60" s="372" t="str">
        <f t="shared" si="11"/>
        <v/>
      </c>
      <c r="G60" s="373" t="str">
        <f t="shared" si="12"/>
        <v/>
      </c>
      <c r="H60" s="374" t="str">
        <f t="shared" si="13"/>
        <v/>
      </c>
      <c r="I60" s="374" t="str">
        <f>IF(B60="","",IF(F60&gt;$H$11,0,IF((F60+H60)&gt;$H$11,#REF!-F60,H60)))</f>
        <v/>
      </c>
      <c r="J60" s="372" t="str">
        <f t="shared" si="14"/>
        <v/>
      </c>
      <c r="K60" s="371" t="str">
        <f t="shared" si="15"/>
        <v/>
      </c>
      <c r="L60" s="375" t="str">
        <f t="shared" si="16"/>
        <v/>
      </c>
      <c r="M60" s="372" t="str">
        <f t="shared" si="17"/>
        <v/>
      </c>
      <c r="N60" s="376" t="str">
        <f t="shared" si="18"/>
        <v/>
      </c>
    </row>
    <row r="61" spans="2:14" ht="15" customHeight="1" x14ac:dyDescent="0.35">
      <c r="B61" s="368" t="str">
        <f t="shared" si="19"/>
        <v/>
      </c>
      <c r="C61" s="369"/>
      <c r="D61" s="370"/>
      <c r="E61" s="371" t="str">
        <f t="shared" si="10"/>
        <v/>
      </c>
      <c r="F61" s="372" t="str">
        <f t="shared" si="11"/>
        <v/>
      </c>
      <c r="G61" s="373" t="str">
        <f t="shared" si="12"/>
        <v/>
      </c>
      <c r="H61" s="374" t="str">
        <f t="shared" si="13"/>
        <v/>
      </c>
      <c r="I61" s="374" t="str">
        <f>IF(B61="","",IF(F61&gt;$H$11,0,IF((F61+H61)&gt;$H$11,#REF!-F61,H61)))</f>
        <v/>
      </c>
      <c r="J61" s="372" t="str">
        <f t="shared" si="14"/>
        <v/>
      </c>
      <c r="K61" s="371" t="str">
        <f t="shared" si="15"/>
        <v/>
      </c>
      <c r="L61" s="375" t="str">
        <f t="shared" si="16"/>
        <v/>
      </c>
      <c r="M61" s="372" t="str">
        <f t="shared" si="17"/>
        <v/>
      </c>
      <c r="N61" s="376" t="str">
        <f t="shared" si="18"/>
        <v/>
      </c>
    </row>
    <row r="62" spans="2:14" ht="15" customHeight="1" x14ac:dyDescent="0.35">
      <c r="B62" s="368" t="str">
        <f t="shared" si="19"/>
        <v/>
      </c>
      <c r="C62" s="369"/>
      <c r="D62" s="370"/>
      <c r="E62" s="371" t="str">
        <f t="shared" si="10"/>
        <v/>
      </c>
      <c r="F62" s="372" t="str">
        <f t="shared" si="11"/>
        <v/>
      </c>
      <c r="G62" s="373" t="str">
        <f t="shared" si="12"/>
        <v/>
      </c>
      <c r="H62" s="374" t="str">
        <f t="shared" si="13"/>
        <v/>
      </c>
      <c r="I62" s="374" t="str">
        <f>IF(B62="","",IF(F62&gt;$H$11,0,IF((F62+H62)&gt;$H$11,#REF!-F62,H62)))</f>
        <v/>
      </c>
      <c r="J62" s="372" t="str">
        <f t="shared" si="14"/>
        <v/>
      </c>
      <c r="K62" s="371" t="str">
        <f t="shared" si="15"/>
        <v/>
      </c>
      <c r="L62" s="375" t="str">
        <f t="shared" si="16"/>
        <v/>
      </c>
      <c r="M62" s="372" t="str">
        <f t="shared" si="17"/>
        <v/>
      </c>
      <c r="N62" s="376" t="str">
        <f t="shared" si="18"/>
        <v/>
      </c>
    </row>
    <row r="63" spans="2:14" ht="15" customHeight="1" x14ac:dyDescent="0.35">
      <c r="B63" s="368" t="str">
        <f t="shared" si="19"/>
        <v/>
      </c>
      <c r="C63" s="369"/>
      <c r="D63" s="370"/>
      <c r="E63" s="371" t="str">
        <f t="shared" si="10"/>
        <v/>
      </c>
      <c r="F63" s="372" t="str">
        <f t="shared" si="11"/>
        <v/>
      </c>
      <c r="G63" s="373" t="str">
        <f t="shared" si="12"/>
        <v/>
      </c>
      <c r="H63" s="374" t="str">
        <f t="shared" si="13"/>
        <v/>
      </c>
      <c r="I63" s="374" t="str">
        <f>IF(B63="","",IF(F63&gt;$H$11,0,IF((F63+H63)&gt;$H$11,#REF!-F63,H63)))</f>
        <v/>
      </c>
      <c r="J63" s="372" t="str">
        <f t="shared" si="14"/>
        <v/>
      </c>
      <c r="K63" s="371" t="str">
        <f t="shared" si="15"/>
        <v/>
      </c>
      <c r="L63" s="375" t="str">
        <f t="shared" si="16"/>
        <v/>
      </c>
      <c r="M63" s="372" t="str">
        <f t="shared" si="17"/>
        <v/>
      </c>
      <c r="N63" s="376" t="str">
        <f t="shared" si="18"/>
        <v/>
      </c>
    </row>
    <row r="64" spans="2:14" ht="15" customHeight="1" x14ac:dyDescent="0.35">
      <c r="B64" s="368" t="str">
        <f t="shared" si="19"/>
        <v/>
      </c>
      <c r="C64" s="369"/>
      <c r="D64" s="370"/>
      <c r="E64" s="371" t="str">
        <f t="shared" si="10"/>
        <v/>
      </c>
      <c r="F64" s="372" t="str">
        <f t="shared" si="11"/>
        <v/>
      </c>
      <c r="G64" s="373" t="str">
        <f t="shared" si="12"/>
        <v/>
      </c>
      <c r="H64" s="374" t="str">
        <f t="shared" si="13"/>
        <v/>
      </c>
      <c r="I64" s="374" t="str">
        <f>IF(B64="","",IF(F64&gt;$H$11,0,IF((F64+H64)&gt;$H$11,#REF!-F64,H64)))</f>
        <v/>
      </c>
      <c r="J64" s="372" t="str">
        <f t="shared" si="14"/>
        <v/>
      </c>
      <c r="K64" s="371" t="str">
        <f t="shared" si="15"/>
        <v/>
      </c>
      <c r="L64" s="375" t="str">
        <f t="shared" si="16"/>
        <v/>
      </c>
      <c r="M64" s="372" t="str">
        <f t="shared" si="17"/>
        <v/>
      </c>
      <c r="N64" s="376" t="str">
        <f t="shared" si="18"/>
        <v/>
      </c>
    </row>
    <row r="65" spans="2:14" ht="15" customHeight="1" x14ac:dyDescent="0.35">
      <c r="B65" s="368" t="str">
        <f t="shared" si="19"/>
        <v/>
      </c>
      <c r="C65" s="369"/>
      <c r="D65" s="370"/>
      <c r="E65" s="371" t="str">
        <f t="shared" si="10"/>
        <v/>
      </c>
      <c r="F65" s="372" t="str">
        <f t="shared" si="11"/>
        <v/>
      </c>
      <c r="G65" s="373" t="str">
        <f t="shared" si="12"/>
        <v/>
      </c>
      <c r="H65" s="374" t="str">
        <f t="shared" si="13"/>
        <v/>
      </c>
      <c r="I65" s="374" t="str">
        <f>IF(B65="","",IF(F65&gt;$H$11,0,IF((F65+H65)&gt;$H$11,#REF!-F65,H65)))</f>
        <v/>
      </c>
      <c r="J65" s="372" t="str">
        <f t="shared" si="14"/>
        <v/>
      </c>
      <c r="K65" s="371" t="str">
        <f t="shared" si="15"/>
        <v/>
      </c>
      <c r="L65" s="375" t="str">
        <f t="shared" si="16"/>
        <v/>
      </c>
      <c r="M65" s="372" t="str">
        <f t="shared" si="17"/>
        <v/>
      </c>
      <c r="N65" s="376" t="str">
        <f t="shared" si="18"/>
        <v/>
      </c>
    </row>
    <row r="66" spans="2:14" ht="15" customHeight="1" x14ac:dyDescent="0.35">
      <c r="B66" s="368" t="str">
        <f t="shared" si="19"/>
        <v/>
      </c>
      <c r="C66" s="369"/>
      <c r="D66" s="370"/>
      <c r="E66" s="371" t="str">
        <f t="shared" si="10"/>
        <v/>
      </c>
      <c r="F66" s="372" t="str">
        <f t="shared" si="11"/>
        <v/>
      </c>
      <c r="G66" s="373" t="str">
        <f t="shared" si="12"/>
        <v/>
      </c>
      <c r="H66" s="374" t="str">
        <f t="shared" si="13"/>
        <v/>
      </c>
      <c r="I66" s="374" t="str">
        <f>IF(B66="","",IF(F66&gt;$H$11,0,IF((F66+H66)&gt;$H$11,#REF!-F66,H66)))</f>
        <v/>
      </c>
      <c r="J66" s="372" t="str">
        <f t="shared" si="14"/>
        <v/>
      </c>
      <c r="K66" s="371" t="str">
        <f t="shared" si="15"/>
        <v/>
      </c>
      <c r="L66" s="375" t="str">
        <f t="shared" si="16"/>
        <v/>
      </c>
      <c r="M66" s="372" t="str">
        <f t="shared" si="17"/>
        <v/>
      </c>
      <c r="N66" s="376" t="str">
        <f t="shared" si="18"/>
        <v/>
      </c>
    </row>
    <row r="67" spans="2:14" ht="15" customHeight="1" x14ac:dyDescent="0.35">
      <c r="B67" s="368" t="str">
        <f t="shared" si="19"/>
        <v/>
      </c>
      <c r="C67" s="369"/>
      <c r="D67" s="370"/>
      <c r="E67" s="371" t="str">
        <f t="shared" si="10"/>
        <v/>
      </c>
      <c r="F67" s="372" t="str">
        <f t="shared" si="11"/>
        <v/>
      </c>
      <c r="G67" s="373" t="str">
        <f t="shared" si="12"/>
        <v/>
      </c>
      <c r="H67" s="374" t="str">
        <f t="shared" si="13"/>
        <v/>
      </c>
      <c r="I67" s="374" t="str">
        <f>IF(B67="","",IF(F67&gt;$H$11,0,IF((F67+H67)&gt;$H$11,#REF!-F67,H67)))</f>
        <v/>
      </c>
      <c r="J67" s="372" t="str">
        <f t="shared" si="14"/>
        <v/>
      </c>
      <c r="K67" s="371" t="str">
        <f t="shared" si="15"/>
        <v/>
      </c>
      <c r="L67" s="375" t="str">
        <f t="shared" si="16"/>
        <v/>
      </c>
      <c r="M67" s="372" t="str">
        <f t="shared" si="17"/>
        <v/>
      </c>
      <c r="N67" s="376" t="str">
        <f t="shared" si="18"/>
        <v/>
      </c>
    </row>
    <row r="68" spans="2:14" ht="15" customHeight="1" x14ac:dyDescent="0.35">
      <c r="B68" s="368" t="str">
        <f t="shared" si="19"/>
        <v/>
      </c>
      <c r="C68" s="369"/>
      <c r="D68" s="370"/>
      <c r="E68" s="371" t="str">
        <f t="shared" si="10"/>
        <v/>
      </c>
      <c r="F68" s="372" t="str">
        <f t="shared" si="11"/>
        <v/>
      </c>
      <c r="G68" s="373" t="str">
        <f t="shared" si="12"/>
        <v/>
      </c>
      <c r="H68" s="374" t="str">
        <f t="shared" si="13"/>
        <v/>
      </c>
      <c r="I68" s="374" t="str">
        <f>IF(B68="","",IF(F68&gt;$H$11,0,IF((F68+H68)&gt;$H$11,#REF!-F68,H68)))</f>
        <v/>
      </c>
      <c r="J68" s="372" t="str">
        <f t="shared" si="14"/>
        <v/>
      </c>
      <c r="K68" s="371" t="str">
        <f t="shared" si="15"/>
        <v/>
      </c>
      <c r="L68" s="375" t="str">
        <f t="shared" si="16"/>
        <v/>
      </c>
      <c r="M68" s="372" t="str">
        <f t="shared" si="17"/>
        <v/>
      </c>
      <c r="N68" s="376" t="str">
        <f t="shared" si="18"/>
        <v/>
      </c>
    </row>
    <row r="69" spans="2:14" ht="15" customHeight="1" x14ac:dyDescent="0.35">
      <c r="B69" s="368" t="str">
        <f t="shared" si="19"/>
        <v/>
      </c>
      <c r="C69" s="369"/>
      <c r="D69" s="370"/>
      <c r="E69" s="371" t="str">
        <f t="shared" si="10"/>
        <v/>
      </c>
      <c r="F69" s="372" t="str">
        <f t="shared" si="11"/>
        <v/>
      </c>
      <c r="G69" s="373" t="str">
        <f t="shared" si="12"/>
        <v/>
      </c>
      <c r="H69" s="374" t="str">
        <f t="shared" si="13"/>
        <v/>
      </c>
      <c r="I69" s="374" t="str">
        <f>IF(B69="","",IF(F69&gt;$H$11,0,IF((F69+H69)&gt;$H$11,#REF!-F69,H69)))</f>
        <v/>
      </c>
      <c r="J69" s="372" t="str">
        <f t="shared" si="14"/>
        <v/>
      </c>
      <c r="K69" s="371" t="str">
        <f t="shared" si="15"/>
        <v/>
      </c>
      <c r="L69" s="375" t="str">
        <f t="shared" si="16"/>
        <v/>
      </c>
      <c r="M69" s="372" t="str">
        <f t="shared" si="17"/>
        <v/>
      </c>
      <c r="N69" s="376" t="str">
        <f t="shared" si="18"/>
        <v/>
      </c>
    </row>
    <row r="70" spans="2:14" ht="15" customHeight="1" x14ac:dyDescent="0.35">
      <c r="B70" s="368" t="str">
        <f t="shared" si="19"/>
        <v/>
      </c>
      <c r="C70" s="369"/>
      <c r="D70" s="370"/>
      <c r="E70" s="371" t="str">
        <f t="shared" si="10"/>
        <v/>
      </c>
      <c r="F70" s="372" t="str">
        <f t="shared" si="11"/>
        <v/>
      </c>
      <c r="G70" s="373" t="str">
        <f t="shared" si="12"/>
        <v/>
      </c>
      <c r="H70" s="374" t="str">
        <f t="shared" si="13"/>
        <v/>
      </c>
      <c r="I70" s="374" t="str">
        <f>IF(B70="","",IF(F70&gt;$H$11,0,IF((F70+H70)&gt;$H$11,#REF!-F70,H70)))</f>
        <v/>
      </c>
      <c r="J70" s="372" t="str">
        <f t="shared" si="14"/>
        <v/>
      </c>
      <c r="K70" s="371" t="str">
        <f t="shared" si="15"/>
        <v/>
      </c>
      <c r="L70" s="375" t="str">
        <f t="shared" si="16"/>
        <v/>
      </c>
      <c r="M70" s="372" t="str">
        <f t="shared" si="17"/>
        <v/>
      </c>
      <c r="N70" s="376" t="str">
        <f t="shared" si="18"/>
        <v/>
      </c>
    </row>
    <row r="71" spans="2:14" ht="15" customHeight="1" x14ac:dyDescent="0.35">
      <c r="B71" s="368" t="str">
        <f t="shared" si="19"/>
        <v/>
      </c>
      <c r="C71" s="369"/>
      <c r="D71" s="370"/>
      <c r="E71" s="371" t="str">
        <f t="shared" si="10"/>
        <v/>
      </c>
      <c r="F71" s="372" t="str">
        <f t="shared" si="11"/>
        <v/>
      </c>
      <c r="G71" s="373" t="str">
        <f t="shared" si="12"/>
        <v/>
      </c>
      <c r="H71" s="374" t="str">
        <f t="shared" si="13"/>
        <v/>
      </c>
      <c r="I71" s="374" t="str">
        <f>IF(B71="","",IF(F71&gt;$H$11,0,IF((F71+H71)&gt;$H$11,#REF!-F71,H71)))</f>
        <v/>
      </c>
      <c r="J71" s="372" t="str">
        <f t="shared" si="14"/>
        <v/>
      </c>
      <c r="K71" s="371" t="str">
        <f t="shared" si="15"/>
        <v/>
      </c>
      <c r="L71" s="375" t="str">
        <f t="shared" si="16"/>
        <v/>
      </c>
      <c r="M71" s="372" t="str">
        <f t="shared" si="17"/>
        <v/>
      </c>
      <c r="N71" s="376" t="str">
        <f t="shared" si="18"/>
        <v/>
      </c>
    </row>
    <row r="72" spans="2:14" ht="15" customHeight="1" x14ac:dyDescent="0.35">
      <c r="B72" s="368" t="str">
        <f t="shared" si="19"/>
        <v/>
      </c>
      <c r="C72" s="369"/>
      <c r="D72" s="370"/>
      <c r="E72" s="371" t="str">
        <f t="shared" si="10"/>
        <v/>
      </c>
      <c r="F72" s="372" t="str">
        <f t="shared" si="11"/>
        <v/>
      </c>
      <c r="G72" s="373" t="str">
        <f t="shared" si="12"/>
        <v/>
      </c>
      <c r="H72" s="374" t="str">
        <f t="shared" si="13"/>
        <v/>
      </c>
      <c r="I72" s="374" t="str">
        <f>IF(B72="","",IF(F72&gt;$H$11,0,IF((F72+H72)&gt;$H$11,#REF!-F72,H72)))</f>
        <v/>
      </c>
      <c r="J72" s="372" t="str">
        <f t="shared" si="14"/>
        <v/>
      </c>
      <c r="K72" s="371" t="str">
        <f t="shared" si="15"/>
        <v/>
      </c>
      <c r="L72" s="375" t="str">
        <f t="shared" si="16"/>
        <v/>
      </c>
      <c r="M72" s="372" t="str">
        <f t="shared" si="17"/>
        <v/>
      </c>
      <c r="N72" s="376" t="str">
        <f t="shared" si="18"/>
        <v/>
      </c>
    </row>
    <row r="73" spans="2:14" ht="15" customHeight="1" x14ac:dyDescent="0.35">
      <c r="B73" s="368" t="str">
        <f t="shared" si="19"/>
        <v/>
      </c>
      <c r="C73" s="369"/>
      <c r="D73" s="370"/>
      <c r="E73" s="371" t="str">
        <f t="shared" si="10"/>
        <v/>
      </c>
      <c r="F73" s="372" t="str">
        <f t="shared" si="11"/>
        <v/>
      </c>
      <c r="G73" s="373" t="str">
        <f t="shared" si="12"/>
        <v/>
      </c>
      <c r="H73" s="374" t="str">
        <f t="shared" si="13"/>
        <v/>
      </c>
      <c r="I73" s="374" t="str">
        <f>IF(B73="","",IF(F73&gt;$H$11,0,IF((F73+H73)&gt;$H$11,#REF!-F73,H73)))</f>
        <v/>
      </c>
      <c r="J73" s="372" t="str">
        <f t="shared" si="14"/>
        <v/>
      </c>
      <c r="K73" s="371" t="str">
        <f t="shared" si="15"/>
        <v/>
      </c>
      <c r="L73" s="375" t="str">
        <f t="shared" si="16"/>
        <v/>
      </c>
      <c r="M73" s="372" t="str">
        <f t="shared" si="17"/>
        <v/>
      </c>
      <c r="N73" s="376" t="str">
        <f t="shared" si="18"/>
        <v/>
      </c>
    </row>
    <row r="74" spans="2:14" ht="15" customHeight="1" x14ac:dyDescent="0.35">
      <c r="B74" s="368" t="str">
        <f t="shared" si="19"/>
        <v/>
      </c>
      <c r="C74" s="369"/>
      <c r="D74" s="370"/>
      <c r="E74" s="371" t="str">
        <f t="shared" si="10"/>
        <v/>
      </c>
      <c r="F74" s="372" t="str">
        <f t="shared" si="11"/>
        <v/>
      </c>
      <c r="G74" s="373" t="str">
        <f t="shared" si="12"/>
        <v/>
      </c>
      <c r="H74" s="374" t="str">
        <f t="shared" si="13"/>
        <v/>
      </c>
      <c r="I74" s="374" t="str">
        <f>IF(B74="","",IF(F74&gt;$H$11,0,IF((F74+H74)&gt;$H$11,#REF!-F74,H74)))</f>
        <v/>
      </c>
      <c r="J74" s="372" t="str">
        <f t="shared" si="14"/>
        <v/>
      </c>
      <c r="K74" s="371" t="str">
        <f t="shared" si="15"/>
        <v/>
      </c>
      <c r="L74" s="375" t="str">
        <f t="shared" si="16"/>
        <v/>
      </c>
      <c r="M74" s="372" t="str">
        <f t="shared" si="17"/>
        <v/>
      </c>
      <c r="N74" s="376" t="str">
        <f t="shared" si="18"/>
        <v/>
      </c>
    </row>
    <row r="75" spans="2:14" ht="15" customHeight="1" x14ac:dyDescent="0.35">
      <c r="B75" s="368" t="str">
        <f t="shared" si="19"/>
        <v/>
      </c>
      <c r="C75" s="369"/>
      <c r="D75" s="370"/>
      <c r="E75" s="371" t="str">
        <f t="shared" si="10"/>
        <v/>
      </c>
      <c r="F75" s="372" t="str">
        <f t="shared" si="11"/>
        <v/>
      </c>
      <c r="G75" s="373" t="str">
        <f t="shared" si="12"/>
        <v/>
      </c>
      <c r="H75" s="374" t="str">
        <f t="shared" si="13"/>
        <v/>
      </c>
      <c r="I75" s="374" t="str">
        <f>IF(B75="","",IF(F75&gt;$H$11,0,IF((F75+H75)&gt;$H$11,#REF!-F75,H75)))</f>
        <v/>
      </c>
      <c r="J75" s="372" t="str">
        <f t="shared" si="14"/>
        <v/>
      </c>
      <c r="K75" s="371" t="str">
        <f t="shared" si="15"/>
        <v/>
      </c>
      <c r="L75" s="375" t="str">
        <f t="shared" si="16"/>
        <v/>
      </c>
      <c r="M75" s="372" t="str">
        <f t="shared" si="17"/>
        <v/>
      </c>
      <c r="N75" s="376" t="str">
        <f t="shared" si="18"/>
        <v/>
      </c>
    </row>
    <row r="76" spans="2:14" ht="15" customHeight="1" x14ac:dyDescent="0.35">
      <c r="B76" s="368" t="str">
        <f t="shared" si="19"/>
        <v/>
      </c>
      <c r="C76" s="369"/>
      <c r="D76" s="370"/>
      <c r="E76" s="371" t="str">
        <f t="shared" si="10"/>
        <v/>
      </c>
      <c r="F76" s="372" t="str">
        <f t="shared" si="11"/>
        <v/>
      </c>
      <c r="G76" s="373" t="str">
        <f t="shared" si="12"/>
        <v/>
      </c>
      <c r="H76" s="374" t="str">
        <f t="shared" si="13"/>
        <v/>
      </c>
      <c r="I76" s="374" t="str">
        <f>IF(B76="","",IF(F76&gt;$H$11,0,IF((F76+H76)&gt;$H$11,#REF!-F76,H76)))</f>
        <v/>
      </c>
      <c r="J76" s="372" t="str">
        <f t="shared" si="14"/>
        <v/>
      </c>
      <c r="K76" s="371" t="str">
        <f t="shared" si="15"/>
        <v/>
      </c>
      <c r="L76" s="375" t="str">
        <f t="shared" si="16"/>
        <v/>
      </c>
      <c r="M76" s="372" t="str">
        <f t="shared" si="17"/>
        <v/>
      </c>
      <c r="N76" s="376" t="str">
        <f t="shared" si="18"/>
        <v/>
      </c>
    </row>
    <row r="77" spans="2:14" ht="15" customHeight="1" x14ac:dyDescent="0.35">
      <c r="B77" s="368" t="str">
        <f t="shared" si="19"/>
        <v/>
      </c>
      <c r="C77" s="369"/>
      <c r="D77" s="370"/>
      <c r="E77" s="371" t="str">
        <f t="shared" si="10"/>
        <v/>
      </c>
      <c r="F77" s="372" t="str">
        <f t="shared" si="11"/>
        <v/>
      </c>
      <c r="G77" s="373" t="str">
        <f t="shared" si="12"/>
        <v/>
      </c>
      <c r="H77" s="374" t="str">
        <f t="shared" si="13"/>
        <v/>
      </c>
      <c r="I77" s="374" t="str">
        <f>IF(B77="","",IF(F77&gt;$H$11,0,IF((F77+H77)&gt;$H$11,#REF!-F77,H77)))</f>
        <v/>
      </c>
      <c r="J77" s="372" t="str">
        <f t="shared" si="14"/>
        <v/>
      </c>
      <c r="K77" s="371" t="str">
        <f t="shared" si="15"/>
        <v/>
      </c>
      <c r="L77" s="375" t="str">
        <f t="shared" si="16"/>
        <v/>
      </c>
      <c r="M77" s="372" t="str">
        <f t="shared" si="17"/>
        <v/>
      </c>
      <c r="N77" s="376" t="str">
        <f t="shared" si="18"/>
        <v/>
      </c>
    </row>
    <row r="78" spans="2:14" ht="15" customHeight="1" x14ac:dyDescent="0.35">
      <c r="B78" s="368" t="str">
        <f t="shared" si="19"/>
        <v/>
      </c>
      <c r="C78" s="369"/>
      <c r="D78" s="370"/>
      <c r="E78" s="371" t="str">
        <f t="shared" si="10"/>
        <v/>
      </c>
      <c r="F78" s="372" t="str">
        <f t="shared" si="11"/>
        <v/>
      </c>
      <c r="G78" s="373" t="str">
        <f t="shared" si="12"/>
        <v/>
      </c>
      <c r="H78" s="374" t="str">
        <f t="shared" si="13"/>
        <v/>
      </c>
      <c r="I78" s="374" t="str">
        <f>IF(B78="","",IF(F78&gt;$H$11,0,IF((F78+H78)&gt;$H$11,#REF!-F78,H78)))</f>
        <v/>
      </c>
      <c r="J78" s="372" t="str">
        <f t="shared" si="14"/>
        <v/>
      </c>
      <c r="K78" s="371" t="str">
        <f t="shared" si="15"/>
        <v/>
      </c>
      <c r="L78" s="375" t="str">
        <f t="shared" si="16"/>
        <v/>
      </c>
      <c r="M78" s="372" t="str">
        <f t="shared" si="17"/>
        <v/>
      </c>
      <c r="N78" s="376" t="str">
        <f t="shared" si="18"/>
        <v/>
      </c>
    </row>
    <row r="79" spans="2:14" ht="15" customHeight="1" x14ac:dyDescent="0.35">
      <c r="B79" s="368" t="str">
        <f t="shared" si="19"/>
        <v/>
      </c>
      <c r="C79" s="369"/>
      <c r="D79" s="370"/>
      <c r="E79" s="371" t="str">
        <f t="shared" si="10"/>
        <v/>
      </c>
      <c r="F79" s="372" t="str">
        <f t="shared" si="11"/>
        <v/>
      </c>
      <c r="G79" s="373" t="str">
        <f t="shared" si="12"/>
        <v/>
      </c>
      <c r="H79" s="374" t="str">
        <f t="shared" si="13"/>
        <v/>
      </c>
      <c r="I79" s="374" t="str">
        <f>IF(B79="","",IF(F79&gt;$H$11,0,IF((F79+H79)&gt;$H$11,#REF!-F79,H79)))</f>
        <v/>
      </c>
      <c r="J79" s="372" t="str">
        <f t="shared" si="14"/>
        <v/>
      </c>
      <c r="K79" s="371" t="str">
        <f t="shared" si="15"/>
        <v/>
      </c>
      <c r="L79" s="375" t="str">
        <f t="shared" si="16"/>
        <v/>
      </c>
      <c r="M79" s="372" t="str">
        <f t="shared" si="17"/>
        <v/>
      </c>
      <c r="N79" s="376" t="str">
        <f t="shared" si="18"/>
        <v/>
      </c>
    </row>
    <row r="80" spans="2:14" ht="15" customHeight="1" x14ac:dyDescent="0.35">
      <c r="B80" s="368" t="str">
        <f t="shared" si="19"/>
        <v/>
      </c>
      <c r="C80" s="369"/>
      <c r="D80" s="370"/>
      <c r="E80" s="371" t="str">
        <f t="shared" si="10"/>
        <v/>
      </c>
      <c r="F80" s="372" t="str">
        <f t="shared" si="11"/>
        <v/>
      </c>
      <c r="G80" s="373" t="str">
        <f t="shared" si="12"/>
        <v/>
      </c>
      <c r="H80" s="374" t="str">
        <f t="shared" si="13"/>
        <v/>
      </c>
      <c r="I80" s="374" t="str">
        <f>IF(B80="","",IF(F80&gt;$H$11,0,IF((F80+H80)&gt;$H$11,#REF!-F80,H80)))</f>
        <v/>
      </c>
      <c r="J80" s="372" t="str">
        <f t="shared" si="14"/>
        <v/>
      </c>
      <c r="K80" s="371" t="str">
        <f t="shared" si="15"/>
        <v/>
      </c>
      <c r="L80" s="375" t="str">
        <f t="shared" si="16"/>
        <v/>
      </c>
      <c r="M80" s="372" t="str">
        <f t="shared" si="17"/>
        <v/>
      </c>
      <c r="N80" s="376" t="str">
        <f t="shared" si="18"/>
        <v/>
      </c>
    </row>
    <row r="81" spans="2:14" ht="15" customHeight="1" x14ac:dyDescent="0.35">
      <c r="B81" s="368" t="str">
        <f t="shared" si="19"/>
        <v/>
      </c>
      <c r="C81" s="369"/>
      <c r="D81" s="370"/>
      <c r="E81" s="371" t="str">
        <f t="shared" si="10"/>
        <v/>
      </c>
      <c r="F81" s="372" t="str">
        <f t="shared" si="11"/>
        <v/>
      </c>
      <c r="G81" s="373" t="str">
        <f t="shared" si="12"/>
        <v/>
      </c>
      <c r="H81" s="374" t="str">
        <f t="shared" si="13"/>
        <v/>
      </c>
      <c r="I81" s="374" t="str">
        <f>IF(B81="","",IF(F81&gt;$H$11,0,IF((F81+H81)&gt;$H$11,#REF!-F81,H81)))</f>
        <v/>
      </c>
      <c r="J81" s="372" t="str">
        <f t="shared" si="14"/>
        <v/>
      </c>
      <c r="K81" s="371" t="str">
        <f t="shared" si="15"/>
        <v/>
      </c>
      <c r="L81" s="375" t="str">
        <f t="shared" si="16"/>
        <v/>
      </c>
      <c r="M81" s="372" t="str">
        <f t="shared" si="17"/>
        <v/>
      </c>
      <c r="N81" s="376" t="str">
        <f t="shared" si="18"/>
        <v/>
      </c>
    </row>
    <row r="82" spans="2:14" ht="15" customHeight="1" x14ac:dyDescent="0.35">
      <c r="B82" s="368" t="str">
        <f t="shared" si="19"/>
        <v/>
      </c>
      <c r="C82" s="369"/>
      <c r="D82" s="370"/>
      <c r="E82" s="371" t="str">
        <f t="shared" si="10"/>
        <v/>
      </c>
      <c r="F82" s="372" t="str">
        <f t="shared" si="11"/>
        <v/>
      </c>
      <c r="G82" s="373" t="str">
        <f t="shared" si="12"/>
        <v/>
      </c>
      <c r="H82" s="374" t="str">
        <f t="shared" si="13"/>
        <v/>
      </c>
      <c r="I82" s="374" t="str">
        <f>IF(B82="","",IF(F82&gt;$H$11,0,IF((F82+H82)&gt;$H$11,#REF!-F82,H82)))</f>
        <v/>
      </c>
      <c r="J82" s="372" t="str">
        <f t="shared" si="14"/>
        <v/>
      </c>
      <c r="K82" s="371" t="str">
        <f t="shared" si="15"/>
        <v/>
      </c>
      <c r="L82" s="375" t="str">
        <f t="shared" si="16"/>
        <v/>
      </c>
      <c r="M82" s="372" t="str">
        <f t="shared" si="17"/>
        <v/>
      </c>
      <c r="N82" s="376" t="str">
        <f t="shared" si="18"/>
        <v/>
      </c>
    </row>
    <row r="83" spans="2:14" ht="15" customHeight="1" x14ac:dyDescent="0.35">
      <c r="B83" s="368" t="str">
        <f t="shared" si="19"/>
        <v/>
      </c>
      <c r="C83" s="369"/>
      <c r="D83" s="370"/>
      <c r="E83" s="371" t="str">
        <f t="shared" si="10"/>
        <v/>
      </c>
      <c r="F83" s="372" t="str">
        <f t="shared" si="11"/>
        <v/>
      </c>
      <c r="G83" s="373" t="str">
        <f t="shared" si="12"/>
        <v/>
      </c>
      <c r="H83" s="374" t="str">
        <f t="shared" si="13"/>
        <v/>
      </c>
      <c r="I83" s="374" t="str">
        <f>IF(B83="","",IF(F83&gt;$H$11,0,IF((F83+H83)&gt;$H$11,#REF!-F83,H83)))</f>
        <v/>
      </c>
      <c r="J83" s="372" t="str">
        <f t="shared" si="14"/>
        <v/>
      </c>
      <c r="K83" s="371" t="str">
        <f t="shared" si="15"/>
        <v/>
      </c>
      <c r="L83" s="375" t="str">
        <f t="shared" si="16"/>
        <v/>
      </c>
      <c r="M83" s="372" t="str">
        <f t="shared" si="17"/>
        <v/>
      </c>
      <c r="N83" s="376" t="str">
        <f t="shared" si="18"/>
        <v/>
      </c>
    </row>
    <row r="84" spans="2:14" ht="15" customHeight="1" x14ac:dyDescent="0.35">
      <c r="B84" s="368" t="str">
        <f t="shared" si="19"/>
        <v/>
      </c>
      <c r="C84" s="369"/>
      <c r="D84" s="370"/>
      <c r="E84" s="371" t="str">
        <f t="shared" si="10"/>
        <v/>
      </c>
      <c r="F84" s="372" t="str">
        <f t="shared" si="11"/>
        <v/>
      </c>
      <c r="G84" s="373" t="str">
        <f t="shared" si="12"/>
        <v/>
      </c>
      <c r="H84" s="374" t="str">
        <f t="shared" si="13"/>
        <v/>
      </c>
      <c r="I84" s="374" t="str">
        <f>IF(B84="","",IF(F84&gt;$H$11,0,IF((F84+H84)&gt;$H$11,#REF!-F84,H84)))</f>
        <v/>
      </c>
      <c r="J84" s="372" t="str">
        <f t="shared" si="14"/>
        <v/>
      </c>
      <c r="K84" s="371" t="str">
        <f t="shared" si="15"/>
        <v/>
      </c>
      <c r="L84" s="375" t="str">
        <f t="shared" si="16"/>
        <v/>
      </c>
      <c r="M84" s="372" t="str">
        <f t="shared" si="17"/>
        <v/>
      </c>
      <c r="N84" s="376" t="str">
        <f t="shared" si="18"/>
        <v/>
      </c>
    </row>
    <row r="85" spans="2:14" ht="15" customHeight="1" x14ac:dyDescent="0.35">
      <c r="B85" s="368" t="str">
        <f t="shared" si="19"/>
        <v/>
      </c>
      <c r="C85" s="369"/>
      <c r="D85" s="370"/>
      <c r="E85" s="371" t="str">
        <f t="shared" si="10"/>
        <v/>
      </c>
      <c r="F85" s="372" t="str">
        <f t="shared" si="11"/>
        <v/>
      </c>
      <c r="G85" s="373" t="str">
        <f t="shared" si="12"/>
        <v/>
      </c>
      <c r="H85" s="374" t="str">
        <f t="shared" si="13"/>
        <v/>
      </c>
      <c r="I85" s="374" t="str">
        <f>IF(B85="","",IF(F85&gt;$H$11,0,IF((F85+H85)&gt;$H$11,#REF!-F85,H85)))</f>
        <v/>
      </c>
      <c r="J85" s="372" t="str">
        <f t="shared" si="14"/>
        <v/>
      </c>
      <c r="K85" s="371" t="str">
        <f t="shared" si="15"/>
        <v/>
      </c>
      <c r="L85" s="375" t="str">
        <f t="shared" si="16"/>
        <v/>
      </c>
      <c r="M85" s="372" t="str">
        <f t="shared" si="17"/>
        <v/>
      </c>
      <c r="N85" s="376" t="str">
        <f t="shared" si="18"/>
        <v/>
      </c>
    </row>
    <row r="86" spans="2:14" ht="15" customHeight="1" x14ac:dyDescent="0.35">
      <c r="B86" s="368" t="str">
        <f t="shared" si="19"/>
        <v/>
      </c>
      <c r="C86" s="369"/>
      <c r="D86" s="370"/>
      <c r="E86" s="371" t="str">
        <f t="shared" si="10"/>
        <v/>
      </c>
      <c r="F86" s="372" t="str">
        <f t="shared" si="11"/>
        <v/>
      </c>
      <c r="G86" s="373" t="str">
        <f t="shared" si="12"/>
        <v/>
      </c>
      <c r="H86" s="374" t="str">
        <f t="shared" si="13"/>
        <v/>
      </c>
      <c r="I86" s="374" t="str">
        <f>IF(B86="","",IF(F86&gt;$H$11,0,IF((F86+H86)&gt;$H$11,#REF!-F86,H86)))</f>
        <v/>
      </c>
      <c r="J86" s="372" t="str">
        <f t="shared" si="14"/>
        <v/>
      </c>
      <c r="K86" s="371" t="str">
        <f t="shared" si="15"/>
        <v/>
      </c>
      <c r="L86" s="375" t="str">
        <f t="shared" si="16"/>
        <v/>
      </c>
      <c r="M86" s="372" t="str">
        <f t="shared" si="17"/>
        <v/>
      </c>
      <c r="N86" s="376" t="str">
        <f t="shared" si="18"/>
        <v/>
      </c>
    </row>
    <row r="87" spans="2:14" ht="15" customHeight="1" x14ac:dyDescent="0.35">
      <c r="B87" s="368" t="str">
        <f t="shared" si="19"/>
        <v/>
      </c>
      <c r="C87" s="369"/>
      <c r="D87" s="370"/>
      <c r="E87" s="371" t="str">
        <f t="shared" si="10"/>
        <v/>
      </c>
      <c r="F87" s="372" t="str">
        <f t="shared" si="11"/>
        <v/>
      </c>
      <c r="G87" s="373" t="str">
        <f t="shared" si="12"/>
        <v/>
      </c>
      <c r="H87" s="374" t="str">
        <f t="shared" si="13"/>
        <v/>
      </c>
      <c r="I87" s="374" t="str">
        <f>IF(B87="","",IF(F87&gt;$H$11,0,IF((F87+H87)&gt;$H$11,#REF!-F87,H87)))</f>
        <v/>
      </c>
      <c r="J87" s="372" t="str">
        <f t="shared" si="14"/>
        <v/>
      </c>
      <c r="K87" s="371" t="str">
        <f t="shared" si="15"/>
        <v/>
      </c>
      <c r="L87" s="375" t="str">
        <f t="shared" si="16"/>
        <v/>
      </c>
      <c r="M87" s="372" t="str">
        <f t="shared" si="17"/>
        <v/>
      </c>
      <c r="N87" s="376" t="str">
        <f t="shared" si="18"/>
        <v/>
      </c>
    </row>
    <row r="88" spans="2:14" ht="15" customHeight="1" x14ac:dyDescent="0.35">
      <c r="B88" s="368" t="str">
        <f t="shared" si="19"/>
        <v/>
      </c>
      <c r="C88" s="369"/>
      <c r="D88" s="370"/>
      <c r="E88" s="371" t="str">
        <f t="shared" si="10"/>
        <v/>
      </c>
      <c r="F88" s="372" t="str">
        <f t="shared" si="11"/>
        <v/>
      </c>
      <c r="G88" s="373" t="str">
        <f t="shared" si="12"/>
        <v/>
      </c>
      <c r="H88" s="374" t="str">
        <f t="shared" si="13"/>
        <v/>
      </c>
      <c r="I88" s="374" t="str">
        <f>IF(B88="","",IF(F88&gt;$H$11,0,IF((F88+H88)&gt;$H$11,#REF!-F88,H88)))</f>
        <v/>
      </c>
      <c r="J88" s="372" t="str">
        <f t="shared" si="14"/>
        <v/>
      </c>
      <c r="K88" s="371" t="str">
        <f t="shared" si="15"/>
        <v/>
      </c>
      <c r="L88" s="375" t="str">
        <f t="shared" si="16"/>
        <v/>
      </c>
      <c r="M88" s="372" t="str">
        <f t="shared" si="17"/>
        <v/>
      </c>
      <c r="N88" s="376" t="str">
        <f t="shared" si="18"/>
        <v/>
      </c>
    </row>
    <row r="89" spans="2:14" ht="15" customHeight="1" x14ac:dyDescent="0.35">
      <c r="B89" s="368" t="str">
        <f t="shared" si="19"/>
        <v/>
      </c>
      <c r="C89" s="369"/>
      <c r="D89" s="370"/>
      <c r="E89" s="371" t="str">
        <f t="shared" ref="E89:E120" si="20">IF(B89="","",E88-F89)</f>
        <v/>
      </c>
      <c r="F89" s="372" t="str">
        <f t="shared" ref="F89:F120" si="21">IF(B89="","",IF($H$11&gt;E88,E88,$H$11))</f>
        <v/>
      </c>
      <c r="G89" s="373" t="str">
        <f t="shared" ref="G89:G120" si="22">IF(B89="","",$M$12)</f>
        <v/>
      </c>
      <c r="H89" s="374" t="str">
        <f t="shared" ref="H89:H120" si="23">IF(B89="","",E88*G89)</f>
        <v/>
      </c>
      <c r="I89" s="374" t="str">
        <f>IF(B89="","",IF(F89&gt;$H$11,0,IF((F89+H89)&gt;$H$11,#REF!-F89,H89)))</f>
        <v/>
      </c>
      <c r="J89" s="372" t="str">
        <f t="shared" ref="J89:J120" si="24">IF(B89="","",SUM(F89,H89))</f>
        <v/>
      </c>
      <c r="K89" s="371" t="str">
        <f t="shared" ref="K89:K120" si="25">IF(B89="","",J89+(J89*L89))</f>
        <v/>
      </c>
      <c r="L89" s="375" t="str">
        <f t="shared" ref="L89:L120" si="26">IF(B89="","",IF(D88&gt;C88,$M$11,0))</f>
        <v/>
      </c>
      <c r="M89" s="372" t="str">
        <f t="shared" ref="M89:M120" si="27">IF(B89="","",K89-J89)</f>
        <v/>
      </c>
      <c r="N89" s="376" t="str">
        <f t="shared" ref="N89:N120" si="28">IF(B89="","",SUM(J89,M89))</f>
        <v/>
      </c>
    </row>
    <row r="90" spans="2:14" ht="15" customHeight="1" x14ac:dyDescent="0.35">
      <c r="B90" s="368" t="str">
        <f t="shared" ref="B90:B121" si="29">IF(B89="","",IF(B89+1&lt;=$L$18,B89+1,""))</f>
        <v/>
      </c>
      <c r="C90" s="369"/>
      <c r="D90" s="370"/>
      <c r="E90" s="371" t="str">
        <f t="shared" si="20"/>
        <v/>
      </c>
      <c r="F90" s="372" t="str">
        <f t="shared" si="21"/>
        <v/>
      </c>
      <c r="G90" s="373" t="str">
        <f t="shared" si="22"/>
        <v/>
      </c>
      <c r="H90" s="374" t="str">
        <f t="shared" si="23"/>
        <v/>
      </c>
      <c r="I90" s="374" t="str">
        <f>IF(B90="","",IF(F90&gt;$H$11,0,IF((F90+H90)&gt;$H$11,#REF!-F90,H90)))</f>
        <v/>
      </c>
      <c r="J90" s="372" t="str">
        <f t="shared" si="24"/>
        <v/>
      </c>
      <c r="K90" s="371" t="str">
        <f t="shared" si="25"/>
        <v/>
      </c>
      <c r="L90" s="375" t="str">
        <f t="shared" si="26"/>
        <v/>
      </c>
      <c r="M90" s="372" t="str">
        <f t="shared" si="27"/>
        <v/>
      </c>
      <c r="N90" s="376" t="str">
        <f t="shared" si="28"/>
        <v/>
      </c>
    </row>
    <row r="91" spans="2:14" ht="15" customHeight="1" x14ac:dyDescent="0.35">
      <c r="B91" s="368" t="str">
        <f t="shared" si="29"/>
        <v/>
      </c>
      <c r="C91" s="369"/>
      <c r="D91" s="370"/>
      <c r="E91" s="371" t="str">
        <f t="shared" si="20"/>
        <v/>
      </c>
      <c r="F91" s="372" t="str">
        <f t="shared" si="21"/>
        <v/>
      </c>
      <c r="G91" s="373" t="str">
        <f t="shared" si="22"/>
        <v/>
      </c>
      <c r="H91" s="374" t="str">
        <f t="shared" si="23"/>
        <v/>
      </c>
      <c r="I91" s="374" t="str">
        <f>IF(B91="","",IF(F91&gt;$H$11,0,IF((F91+H91)&gt;$H$11,#REF!-F91,H91)))</f>
        <v/>
      </c>
      <c r="J91" s="372" t="str">
        <f t="shared" si="24"/>
        <v/>
      </c>
      <c r="K91" s="371" t="str">
        <f t="shared" si="25"/>
        <v/>
      </c>
      <c r="L91" s="375" t="str">
        <f t="shared" si="26"/>
        <v/>
      </c>
      <c r="M91" s="372" t="str">
        <f t="shared" si="27"/>
        <v/>
      </c>
      <c r="N91" s="376" t="str">
        <f t="shared" si="28"/>
        <v/>
      </c>
    </row>
    <row r="92" spans="2:14" ht="15" customHeight="1" x14ac:dyDescent="0.35">
      <c r="B92" s="368" t="str">
        <f t="shared" si="29"/>
        <v/>
      </c>
      <c r="C92" s="369"/>
      <c r="D92" s="370"/>
      <c r="E92" s="371" t="str">
        <f t="shared" si="20"/>
        <v/>
      </c>
      <c r="F92" s="372" t="str">
        <f t="shared" si="21"/>
        <v/>
      </c>
      <c r="G92" s="373" t="str">
        <f t="shared" si="22"/>
        <v/>
      </c>
      <c r="H92" s="374" t="str">
        <f t="shared" si="23"/>
        <v/>
      </c>
      <c r="I92" s="374" t="str">
        <f>IF(B92="","",IF(F92&gt;$H$11,0,IF((F92+H92)&gt;$H$11,#REF!-F92,H92)))</f>
        <v/>
      </c>
      <c r="J92" s="372" t="str">
        <f t="shared" si="24"/>
        <v/>
      </c>
      <c r="K92" s="371" t="str">
        <f t="shared" si="25"/>
        <v/>
      </c>
      <c r="L92" s="375" t="str">
        <f t="shared" si="26"/>
        <v/>
      </c>
      <c r="M92" s="372" t="str">
        <f t="shared" si="27"/>
        <v/>
      </c>
      <c r="N92" s="376" t="str">
        <f t="shared" si="28"/>
        <v/>
      </c>
    </row>
    <row r="93" spans="2:14" ht="15" customHeight="1" x14ac:dyDescent="0.35">
      <c r="B93" s="368" t="str">
        <f t="shared" si="29"/>
        <v/>
      </c>
      <c r="C93" s="369"/>
      <c r="D93" s="370"/>
      <c r="E93" s="371" t="str">
        <f t="shared" si="20"/>
        <v/>
      </c>
      <c r="F93" s="372" t="str">
        <f t="shared" si="21"/>
        <v/>
      </c>
      <c r="G93" s="373" t="str">
        <f t="shared" si="22"/>
        <v/>
      </c>
      <c r="H93" s="374" t="str">
        <f t="shared" si="23"/>
        <v/>
      </c>
      <c r="I93" s="374" t="str">
        <f>IF(B93="","",IF(F93&gt;$H$11,0,IF((F93+H93)&gt;$H$11,#REF!-F93,H93)))</f>
        <v/>
      </c>
      <c r="J93" s="372" t="str">
        <f t="shared" si="24"/>
        <v/>
      </c>
      <c r="K93" s="371" t="str">
        <f t="shared" si="25"/>
        <v/>
      </c>
      <c r="L93" s="375" t="str">
        <f t="shared" si="26"/>
        <v/>
      </c>
      <c r="M93" s="372" t="str">
        <f t="shared" si="27"/>
        <v/>
      </c>
      <c r="N93" s="376" t="str">
        <f t="shared" si="28"/>
        <v/>
      </c>
    </row>
    <row r="94" spans="2:14" ht="15" customHeight="1" x14ac:dyDescent="0.35">
      <c r="B94" s="368" t="str">
        <f t="shared" si="29"/>
        <v/>
      </c>
      <c r="C94" s="369"/>
      <c r="D94" s="370"/>
      <c r="E94" s="371" t="str">
        <f t="shared" si="20"/>
        <v/>
      </c>
      <c r="F94" s="372" t="str">
        <f t="shared" si="21"/>
        <v/>
      </c>
      <c r="G94" s="373" t="str">
        <f t="shared" si="22"/>
        <v/>
      </c>
      <c r="H94" s="374" t="str">
        <f t="shared" si="23"/>
        <v/>
      </c>
      <c r="I94" s="374" t="str">
        <f>IF(B94="","",IF(F94&gt;$H$11,0,IF((F94+H94)&gt;$H$11,#REF!-F94,H94)))</f>
        <v/>
      </c>
      <c r="J94" s="372" t="str">
        <f t="shared" si="24"/>
        <v/>
      </c>
      <c r="K94" s="371" t="str">
        <f t="shared" si="25"/>
        <v/>
      </c>
      <c r="L94" s="375" t="str">
        <f t="shared" si="26"/>
        <v/>
      </c>
      <c r="M94" s="372" t="str">
        <f t="shared" si="27"/>
        <v/>
      </c>
      <c r="N94" s="376" t="str">
        <f t="shared" si="28"/>
        <v/>
      </c>
    </row>
    <row r="95" spans="2:14" ht="15" customHeight="1" x14ac:dyDescent="0.35">
      <c r="B95" s="368" t="str">
        <f t="shared" si="29"/>
        <v/>
      </c>
      <c r="C95" s="369"/>
      <c r="D95" s="370"/>
      <c r="E95" s="371" t="str">
        <f t="shared" si="20"/>
        <v/>
      </c>
      <c r="F95" s="372" t="str">
        <f t="shared" si="21"/>
        <v/>
      </c>
      <c r="G95" s="373" t="str">
        <f t="shared" si="22"/>
        <v/>
      </c>
      <c r="H95" s="374" t="str">
        <f t="shared" si="23"/>
        <v/>
      </c>
      <c r="I95" s="374" t="str">
        <f>IF(B95="","",IF(F95&gt;$H$11,0,IF((F95+H95)&gt;$H$11,#REF!-F95,H95)))</f>
        <v/>
      </c>
      <c r="J95" s="372" t="str">
        <f t="shared" si="24"/>
        <v/>
      </c>
      <c r="K95" s="371" t="str">
        <f t="shared" si="25"/>
        <v/>
      </c>
      <c r="L95" s="375" t="str">
        <f t="shared" si="26"/>
        <v/>
      </c>
      <c r="M95" s="372" t="str">
        <f t="shared" si="27"/>
        <v/>
      </c>
      <c r="N95" s="376" t="str">
        <f t="shared" si="28"/>
        <v/>
      </c>
    </row>
    <row r="96" spans="2:14" ht="15" customHeight="1" x14ac:dyDescent="0.35">
      <c r="B96" s="368" t="str">
        <f t="shared" si="29"/>
        <v/>
      </c>
      <c r="C96" s="369"/>
      <c r="D96" s="370"/>
      <c r="E96" s="371" t="str">
        <f t="shared" si="20"/>
        <v/>
      </c>
      <c r="F96" s="372" t="str">
        <f t="shared" si="21"/>
        <v/>
      </c>
      <c r="G96" s="373" t="str">
        <f t="shared" si="22"/>
        <v/>
      </c>
      <c r="H96" s="374" t="str">
        <f t="shared" si="23"/>
        <v/>
      </c>
      <c r="I96" s="374" t="str">
        <f>IF(B96="","",IF(F96&gt;$H$11,0,IF((F96+H96)&gt;$H$11,#REF!-F96,H96)))</f>
        <v/>
      </c>
      <c r="J96" s="372" t="str">
        <f t="shared" si="24"/>
        <v/>
      </c>
      <c r="K96" s="371" t="str">
        <f t="shared" si="25"/>
        <v/>
      </c>
      <c r="L96" s="375" t="str">
        <f t="shared" si="26"/>
        <v/>
      </c>
      <c r="M96" s="372" t="str">
        <f t="shared" si="27"/>
        <v/>
      </c>
      <c r="N96" s="376" t="str">
        <f t="shared" si="28"/>
        <v/>
      </c>
    </row>
    <row r="97" spans="2:14" ht="15" customHeight="1" x14ac:dyDescent="0.35">
      <c r="B97" s="368" t="str">
        <f t="shared" si="29"/>
        <v/>
      </c>
      <c r="C97" s="369"/>
      <c r="D97" s="370"/>
      <c r="E97" s="371" t="str">
        <f t="shared" si="20"/>
        <v/>
      </c>
      <c r="F97" s="372" t="str">
        <f t="shared" si="21"/>
        <v/>
      </c>
      <c r="G97" s="373" t="str">
        <f t="shared" si="22"/>
        <v/>
      </c>
      <c r="H97" s="374" t="str">
        <f t="shared" si="23"/>
        <v/>
      </c>
      <c r="I97" s="374" t="str">
        <f>IF(B97="","",IF(F97&gt;$H$11,0,IF((F97+H97)&gt;$H$11,#REF!-F97,H97)))</f>
        <v/>
      </c>
      <c r="J97" s="372" t="str">
        <f t="shared" si="24"/>
        <v/>
      </c>
      <c r="K97" s="371" t="str">
        <f t="shared" si="25"/>
        <v/>
      </c>
      <c r="L97" s="375" t="str">
        <f t="shared" si="26"/>
        <v/>
      </c>
      <c r="M97" s="372" t="str">
        <f t="shared" si="27"/>
        <v/>
      </c>
      <c r="N97" s="376" t="str">
        <f t="shared" si="28"/>
        <v/>
      </c>
    </row>
    <row r="98" spans="2:14" ht="15" customHeight="1" x14ac:dyDescent="0.35">
      <c r="B98" s="368" t="str">
        <f t="shared" si="29"/>
        <v/>
      </c>
      <c r="C98" s="369"/>
      <c r="D98" s="370"/>
      <c r="E98" s="371" t="str">
        <f t="shared" si="20"/>
        <v/>
      </c>
      <c r="F98" s="372" t="str">
        <f t="shared" si="21"/>
        <v/>
      </c>
      <c r="G98" s="373" t="str">
        <f t="shared" si="22"/>
        <v/>
      </c>
      <c r="H98" s="374" t="str">
        <f t="shared" si="23"/>
        <v/>
      </c>
      <c r="I98" s="374" t="str">
        <f>IF(B98="","",IF(F98&gt;$H$11,0,IF((F98+H98)&gt;$H$11,#REF!-F98,H98)))</f>
        <v/>
      </c>
      <c r="J98" s="372" t="str">
        <f t="shared" si="24"/>
        <v/>
      </c>
      <c r="K98" s="371" t="str">
        <f t="shared" si="25"/>
        <v/>
      </c>
      <c r="L98" s="375" t="str">
        <f t="shared" si="26"/>
        <v/>
      </c>
      <c r="M98" s="372" t="str">
        <f t="shared" si="27"/>
        <v/>
      </c>
      <c r="N98" s="376" t="str">
        <f t="shared" si="28"/>
        <v/>
      </c>
    </row>
    <row r="99" spans="2:14" ht="15" customHeight="1" x14ac:dyDescent="0.35">
      <c r="B99" s="368" t="str">
        <f t="shared" si="29"/>
        <v/>
      </c>
      <c r="C99" s="369"/>
      <c r="D99" s="370"/>
      <c r="E99" s="371" t="str">
        <f t="shared" si="20"/>
        <v/>
      </c>
      <c r="F99" s="372" t="str">
        <f t="shared" si="21"/>
        <v/>
      </c>
      <c r="G99" s="373" t="str">
        <f t="shared" si="22"/>
        <v/>
      </c>
      <c r="H99" s="374" t="str">
        <f t="shared" si="23"/>
        <v/>
      </c>
      <c r="I99" s="374" t="str">
        <f>IF(B99="","",IF(F99&gt;$H$11,0,IF((F99+H99)&gt;$H$11,#REF!-F99,H99)))</f>
        <v/>
      </c>
      <c r="J99" s="372" t="str">
        <f t="shared" si="24"/>
        <v/>
      </c>
      <c r="K99" s="371" t="str">
        <f t="shared" si="25"/>
        <v/>
      </c>
      <c r="L99" s="375" t="str">
        <f t="shared" si="26"/>
        <v/>
      </c>
      <c r="M99" s="372" t="str">
        <f t="shared" si="27"/>
        <v/>
      </c>
      <c r="N99" s="376" t="str">
        <f t="shared" si="28"/>
        <v/>
      </c>
    </row>
    <row r="100" spans="2:14" ht="15" customHeight="1" x14ac:dyDescent="0.35">
      <c r="B100" s="368" t="str">
        <f t="shared" si="29"/>
        <v/>
      </c>
      <c r="C100" s="369"/>
      <c r="D100" s="370"/>
      <c r="E100" s="371" t="str">
        <f t="shared" si="20"/>
        <v/>
      </c>
      <c r="F100" s="372" t="str">
        <f t="shared" si="21"/>
        <v/>
      </c>
      <c r="G100" s="373" t="str">
        <f t="shared" si="22"/>
        <v/>
      </c>
      <c r="H100" s="374" t="str">
        <f t="shared" si="23"/>
        <v/>
      </c>
      <c r="I100" s="374" t="str">
        <f>IF(B100="","",IF(F100&gt;$H$11,0,IF((F100+H100)&gt;$H$11,#REF!-F100,H100)))</f>
        <v/>
      </c>
      <c r="J100" s="372" t="str">
        <f t="shared" si="24"/>
        <v/>
      </c>
      <c r="K100" s="371" t="str">
        <f t="shared" si="25"/>
        <v/>
      </c>
      <c r="L100" s="375" t="str">
        <f t="shared" si="26"/>
        <v/>
      </c>
      <c r="M100" s="372" t="str">
        <f t="shared" si="27"/>
        <v/>
      </c>
      <c r="N100" s="376" t="str">
        <f t="shared" si="28"/>
        <v/>
      </c>
    </row>
    <row r="101" spans="2:14" ht="15" customHeight="1" x14ac:dyDescent="0.35">
      <c r="B101" s="368" t="str">
        <f t="shared" si="29"/>
        <v/>
      </c>
      <c r="C101" s="369"/>
      <c r="D101" s="370"/>
      <c r="E101" s="371" t="str">
        <f t="shared" si="20"/>
        <v/>
      </c>
      <c r="F101" s="372" t="str">
        <f t="shared" si="21"/>
        <v/>
      </c>
      <c r="G101" s="373" t="str">
        <f t="shared" si="22"/>
        <v/>
      </c>
      <c r="H101" s="374" t="str">
        <f t="shared" si="23"/>
        <v/>
      </c>
      <c r="I101" s="374" t="str">
        <f>IF(B101="","",IF(F101&gt;$H$11,0,IF((F101+H101)&gt;$H$11,#REF!-F101,H101)))</f>
        <v/>
      </c>
      <c r="J101" s="372" t="str">
        <f t="shared" si="24"/>
        <v/>
      </c>
      <c r="K101" s="371" t="str">
        <f t="shared" si="25"/>
        <v/>
      </c>
      <c r="L101" s="375" t="str">
        <f t="shared" si="26"/>
        <v/>
      </c>
      <c r="M101" s="372" t="str">
        <f t="shared" si="27"/>
        <v/>
      </c>
      <c r="N101" s="376" t="str">
        <f t="shared" si="28"/>
        <v/>
      </c>
    </row>
    <row r="102" spans="2:14" ht="15" customHeight="1" x14ac:dyDescent="0.35">
      <c r="B102" s="368" t="str">
        <f t="shared" si="29"/>
        <v/>
      </c>
      <c r="C102" s="369"/>
      <c r="D102" s="370"/>
      <c r="E102" s="371" t="str">
        <f t="shared" si="20"/>
        <v/>
      </c>
      <c r="F102" s="372" t="str">
        <f t="shared" si="21"/>
        <v/>
      </c>
      <c r="G102" s="373" t="str">
        <f t="shared" si="22"/>
        <v/>
      </c>
      <c r="H102" s="374" t="str">
        <f t="shared" si="23"/>
        <v/>
      </c>
      <c r="I102" s="374" t="str">
        <f>IF(B102="","",IF(F102&gt;$H$11,0,IF((F102+H102)&gt;$H$11,#REF!-F102,H102)))</f>
        <v/>
      </c>
      <c r="J102" s="372" t="str">
        <f t="shared" si="24"/>
        <v/>
      </c>
      <c r="K102" s="371" t="str">
        <f t="shared" si="25"/>
        <v/>
      </c>
      <c r="L102" s="375" t="str">
        <f t="shared" si="26"/>
        <v/>
      </c>
      <c r="M102" s="372" t="str">
        <f t="shared" si="27"/>
        <v/>
      </c>
      <c r="N102" s="376" t="str">
        <f t="shared" si="28"/>
        <v/>
      </c>
    </row>
    <row r="103" spans="2:14" ht="15" customHeight="1" x14ac:dyDescent="0.35">
      <c r="B103" s="368" t="str">
        <f t="shared" si="29"/>
        <v/>
      </c>
      <c r="C103" s="369"/>
      <c r="D103" s="370"/>
      <c r="E103" s="371" t="str">
        <f t="shared" si="20"/>
        <v/>
      </c>
      <c r="F103" s="372" t="str">
        <f t="shared" si="21"/>
        <v/>
      </c>
      <c r="G103" s="373" t="str">
        <f t="shared" si="22"/>
        <v/>
      </c>
      <c r="H103" s="374" t="str">
        <f t="shared" si="23"/>
        <v/>
      </c>
      <c r="I103" s="374" t="str">
        <f>IF(B103="","",IF(F103&gt;$H$11,0,IF((F103+H103)&gt;$H$11,#REF!-F103,H103)))</f>
        <v/>
      </c>
      <c r="J103" s="372" t="str">
        <f t="shared" si="24"/>
        <v/>
      </c>
      <c r="K103" s="371" t="str">
        <f t="shared" si="25"/>
        <v/>
      </c>
      <c r="L103" s="375" t="str">
        <f t="shared" si="26"/>
        <v/>
      </c>
      <c r="M103" s="372" t="str">
        <f t="shared" si="27"/>
        <v/>
      </c>
      <c r="N103" s="376" t="str">
        <f t="shared" si="28"/>
        <v/>
      </c>
    </row>
    <row r="104" spans="2:14" ht="15" customHeight="1" x14ac:dyDescent="0.35">
      <c r="B104" s="368" t="str">
        <f t="shared" si="29"/>
        <v/>
      </c>
      <c r="C104" s="369"/>
      <c r="D104" s="370"/>
      <c r="E104" s="371" t="str">
        <f t="shared" si="20"/>
        <v/>
      </c>
      <c r="F104" s="372" t="str">
        <f t="shared" si="21"/>
        <v/>
      </c>
      <c r="G104" s="373" t="str">
        <f t="shared" si="22"/>
        <v/>
      </c>
      <c r="H104" s="374" t="str">
        <f t="shared" si="23"/>
        <v/>
      </c>
      <c r="I104" s="374" t="str">
        <f>IF(B104="","",IF(F104&gt;$H$11,0,IF((F104+H104)&gt;$H$11,#REF!-F104,H104)))</f>
        <v/>
      </c>
      <c r="J104" s="372" t="str">
        <f t="shared" si="24"/>
        <v/>
      </c>
      <c r="K104" s="371" t="str">
        <f t="shared" si="25"/>
        <v/>
      </c>
      <c r="L104" s="375" t="str">
        <f t="shared" si="26"/>
        <v/>
      </c>
      <c r="M104" s="372" t="str">
        <f t="shared" si="27"/>
        <v/>
      </c>
      <c r="N104" s="376" t="str">
        <f t="shared" si="28"/>
        <v/>
      </c>
    </row>
    <row r="105" spans="2:14" ht="15" customHeight="1" x14ac:dyDescent="0.35">
      <c r="B105" s="368" t="str">
        <f t="shared" si="29"/>
        <v/>
      </c>
      <c r="C105" s="369"/>
      <c r="D105" s="370"/>
      <c r="E105" s="371" t="str">
        <f t="shared" si="20"/>
        <v/>
      </c>
      <c r="F105" s="372" t="str">
        <f t="shared" si="21"/>
        <v/>
      </c>
      <c r="G105" s="373" t="str">
        <f t="shared" si="22"/>
        <v/>
      </c>
      <c r="H105" s="374" t="str">
        <f t="shared" si="23"/>
        <v/>
      </c>
      <c r="I105" s="374" t="str">
        <f>IF(B105="","",IF(F105&gt;$H$11,0,IF((F105+H105)&gt;$H$11,#REF!-F105,H105)))</f>
        <v/>
      </c>
      <c r="J105" s="372" t="str">
        <f t="shared" si="24"/>
        <v/>
      </c>
      <c r="K105" s="371" t="str">
        <f t="shared" si="25"/>
        <v/>
      </c>
      <c r="L105" s="375" t="str">
        <f t="shared" si="26"/>
        <v/>
      </c>
      <c r="M105" s="372" t="str">
        <f t="shared" si="27"/>
        <v/>
      </c>
      <c r="N105" s="376" t="str">
        <f t="shared" si="28"/>
        <v/>
      </c>
    </row>
    <row r="106" spans="2:14" ht="15" customHeight="1" x14ac:dyDescent="0.35">
      <c r="B106" s="368" t="str">
        <f t="shared" si="29"/>
        <v/>
      </c>
      <c r="C106" s="369"/>
      <c r="D106" s="370"/>
      <c r="E106" s="371" t="str">
        <f t="shared" si="20"/>
        <v/>
      </c>
      <c r="F106" s="372" t="str">
        <f t="shared" si="21"/>
        <v/>
      </c>
      <c r="G106" s="373" t="str">
        <f t="shared" si="22"/>
        <v/>
      </c>
      <c r="H106" s="374" t="str">
        <f t="shared" si="23"/>
        <v/>
      </c>
      <c r="I106" s="374" t="str">
        <f>IF(B106="","",IF(F106&gt;$H$11,0,IF((F106+H106)&gt;$H$11,#REF!-F106,H106)))</f>
        <v/>
      </c>
      <c r="J106" s="372" t="str">
        <f t="shared" si="24"/>
        <v/>
      </c>
      <c r="K106" s="371" t="str">
        <f t="shared" si="25"/>
        <v/>
      </c>
      <c r="L106" s="375" t="str">
        <f t="shared" si="26"/>
        <v/>
      </c>
      <c r="M106" s="372" t="str">
        <f t="shared" si="27"/>
        <v/>
      </c>
      <c r="N106" s="376" t="str">
        <f t="shared" si="28"/>
        <v/>
      </c>
    </row>
    <row r="107" spans="2:14" ht="15" customHeight="1" x14ac:dyDescent="0.35">
      <c r="B107" s="368" t="str">
        <f t="shared" si="29"/>
        <v/>
      </c>
      <c r="C107" s="369"/>
      <c r="D107" s="370"/>
      <c r="E107" s="371" t="str">
        <f t="shared" si="20"/>
        <v/>
      </c>
      <c r="F107" s="372" t="str">
        <f t="shared" si="21"/>
        <v/>
      </c>
      <c r="G107" s="373" t="str">
        <f t="shared" si="22"/>
        <v/>
      </c>
      <c r="H107" s="374" t="str">
        <f t="shared" si="23"/>
        <v/>
      </c>
      <c r="I107" s="374" t="str">
        <f>IF(B107="","",IF(F107&gt;$H$11,0,IF((F107+H107)&gt;$H$11,#REF!-F107,H107)))</f>
        <v/>
      </c>
      <c r="J107" s="372" t="str">
        <f t="shared" si="24"/>
        <v/>
      </c>
      <c r="K107" s="371" t="str">
        <f t="shared" si="25"/>
        <v/>
      </c>
      <c r="L107" s="375" t="str">
        <f t="shared" si="26"/>
        <v/>
      </c>
      <c r="M107" s="372" t="str">
        <f t="shared" si="27"/>
        <v/>
      </c>
      <c r="N107" s="376" t="str">
        <f t="shared" si="28"/>
        <v/>
      </c>
    </row>
    <row r="108" spans="2:14" ht="15" customHeight="1" x14ac:dyDescent="0.35">
      <c r="B108" s="368" t="str">
        <f t="shared" si="29"/>
        <v/>
      </c>
      <c r="C108" s="369"/>
      <c r="D108" s="370"/>
      <c r="E108" s="371" t="str">
        <f t="shared" si="20"/>
        <v/>
      </c>
      <c r="F108" s="372" t="str">
        <f t="shared" si="21"/>
        <v/>
      </c>
      <c r="G108" s="373" t="str">
        <f t="shared" si="22"/>
        <v/>
      </c>
      <c r="H108" s="374" t="str">
        <f t="shared" si="23"/>
        <v/>
      </c>
      <c r="I108" s="374" t="str">
        <f>IF(B108="","",IF(F108&gt;$H$11,0,IF((F108+H108)&gt;$H$11,#REF!-F108,H108)))</f>
        <v/>
      </c>
      <c r="J108" s="372" t="str">
        <f t="shared" si="24"/>
        <v/>
      </c>
      <c r="K108" s="371" t="str">
        <f t="shared" si="25"/>
        <v/>
      </c>
      <c r="L108" s="375" t="str">
        <f t="shared" si="26"/>
        <v/>
      </c>
      <c r="M108" s="372" t="str">
        <f t="shared" si="27"/>
        <v/>
      </c>
      <c r="N108" s="376" t="str">
        <f t="shared" si="28"/>
        <v/>
      </c>
    </row>
    <row r="109" spans="2:14" ht="15" customHeight="1" x14ac:dyDescent="0.35">
      <c r="B109" s="368" t="str">
        <f t="shared" si="29"/>
        <v/>
      </c>
      <c r="C109" s="369"/>
      <c r="D109" s="370"/>
      <c r="E109" s="371" t="str">
        <f t="shared" si="20"/>
        <v/>
      </c>
      <c r="F109" s="372" t="str">
        <f t="shared" si="21"/>
        <v/>
      </c>
      <c r="G109" s="373" t="str">
        <f t="shared" si="22"/>
        <v/>
      </c>
      <c r="H109" s="374" t="str">
        <f t="shared" si="23"/>
        <v/>
      </c>
      <c r="I109" s="374" t="str">
        <f>IF(B109="","",IF(F109&gt;$H$11,0,IF((F109+H109)&gt;$H$11,#REF!-F109,H109)))</f>
        <v/>
      </c>
      <c r="J109" s="372" t="str">
        <f t="shared" si="24"/>
        <v/>
      </c>
      <c r="K109" s="371" t="str">
        <f t="shared" si="25"/>
        <v/>
      </c>
      <c r="L109" s="375" t="str">
        <f t="shared" si="26"/>
        <v/>
      </c>
      <c r="M109" s="372" t="str">
        <f t="shared" si="27"/>
        <v/>
      </c>
      <c r="N109" s="376" t="str">
        <f t="shared" si="28"/>
        <v/>
      </c>
    </row>
    <row r="110" spans="2:14" ht="15" customHeight="1" x14ac:dyDescent="0.35">
      <c r="B110" s="368" t="str">
        <f t="shared" si="29"/>
        <v/>
      </c>
      <c r="C110" s="369"/>
      <c r="D110" s="370"/>
      <c r="E110" s="371" t="str">
        <f t="shared" si="20"/>
        <v/>
      </c>
      <c r="F110" s="372" t="str">
        <f t="shared" si="21"/>
        <v/>
      </c>
      <c r="G110" s="373" t="str">
        <f t="shared" si="22"/>
        <v/>
      </c>
      <c r="H110" s="374" t="str">
        <f t="shared" si="23"/>
        <v/>
      </c>
      <c r="I110" s="374" t="str">
        <f>IF(B110="","",IF(F110&gt;$H$11,0,IF((F110+H110)&gt;$H$11,#REF!-F110,H110)))</f>
        <v/>
      </c>
      <c r="J110" s="372" t="str">
        <f t="shared" si="24"/>
        <v/>
      </c>
      <c r="K110" s="371" t="str">
        <f t="shared" si="25"/>
        <v/>
      </c>
      <c r="L110" s="375" t="str">
        <f t="shared" si="26"/>
        <v/>
      </c>
      <c r="M110" s="372" t="str">
        <f t="shared" si="27"/>
        <v/>
      </c>
      <c r="N110" s="376" t="str">
        <f t="shared" si="28"/>
        <v/>
      </c>
    </row>
    <row r="111" spans="2:14" ht="15" customHeight="1" x14ac:dyDescent="0.35">
      <c r="B111" s="368" t="str">
        <f t="shared" si="29"/>
        <v/>
      </c>
      <c r="C111" s="369"/>
      <c r="D111" s="370"/>
      <c r="E111" s="371" t="str">
        <f t="shared" si="20"/>
        <v/>
      </c>
      <c r="F111" s="372" t="str">
        <f t="shared" si="21"/>
        <v/>
      </c>
      <c r="G111" s="373" t="str">
        <f t="shared" si="22"/>
        <v/>
      </c>
      <c r="H111" s="374" t="str">
        <f t="shared" si="23"/>
        <v/>
      </c>
      <c r="I111" s="374" t="str">
        <f>IF(B111="","",IF(F111&gt;$H$11,0,IF((F111+H111)&gt;$H$11,#REF!-F111,H111)))</f>
        <v/>
      </c>
      <c r="J111" s="372" t="str">
        <f t="shared" si="24"/>
        <v/>
      </c>
      <c r="K111" s="371" t="str">
        <f t="shared" si="25"/>
        <v/>
      </c>
      <c r="L111" s="375" t="str">
        <f t="shared" si="26"/>
        <v/>
      </c>
      <c r="M111" s="372" t="str">
        <f t="shared" si="27"/>
        <v/>
      </c>
      <c r="N111" s="376" t="str">
        <f t="shared" si="28"/>
        <v/>
      </c>
    </row>
    <row r="112" spans="2:14" ht="15" customHeight="1" x14ac:dyDescent="0.35">
      <c r="B112" s="368" t="str">
        <f t="shared" si="29"/>
        <v/>
      </c>
      <c r="C112" s="369"/>
      <c r="D112" s="370"/>
      <c r="E112" s="371" t="str">
        <f t="shared" si="20"/>
        <v/>
      </c>
      <c r="F112" s="372" t="str">
        <f t="shared" si="21"/>
        <v/>
      </c>
      <c r="G112" s="373" t="str">
        <f t="shared" si="22"/>
        <v/>
      </c>
      <c r="H112" s="374" t="str">
        <f t="shared" si="23"/>
        <v/>
      </c>
      <c r="I112" s="374" t="str">
        <f>IF(B112="","",IF(F112&gt;$H$11,0,IF((F112+H112)&gt;$H$11,#REF!-F112,H112)))</f>
        <v/>
      </c>
      <c r="J112" s="372" t="str">
        <f t="shared" si="24"/>
        <v/>
      </c>
      <c r="K112" s="371" t="str">
        <f t="shared" si="25"/>
        <v/>
      </c>
      <c r="L112" s="375" t="str">
        <f t="shared" si="26"/>
        <v/>
      </c>
      <c r="M112" s="372" t="str">
        <f t="shared" si="27"/>
        <v/>
      </c>
      <c r="N112" s="376" t="str">
        <f t="shared" si="28"/>
        <v/>
      </c>
    </row>
    <row r="113" spans="2:14" ht="15" customHeight="1" x14ac:dyDescent="0.35">
      <c r="B113" s="368" t="str">
        <f t="shared" si="29"/>
        <v/>
      </c>
      <c r="C113" s="369"/>
      <c r="D113" s="370"/>
      <c r="E113" s="371" t="str">
        <f t="shared" si="20"/>
        <v/>
      </c>
      <c r="F113" s="372" t="str">
        <f t="shared" si="21"/>
        <v/>
      </c>
      <c r="G113" s="373" t="str">
        <f t="shared" si="22"/>
        <v/>
      </c>
      <c r="H113" s="374" t="str">
        <f t="shared" si="23"/>
        <v/>
      </c>
      <c r="I113" s="374" t="str">
        <f>IF(B113="","",IF(F113&gt;$H$11,0,IF((F113+H113)&gt;$H$11,#REF!-F113,H113)))</f>
        <v/>
      </c>
      <c r="J113" s="372" t="str">
        <f t="shared" si="24"/>
        <v/>
      </c>
      <c r="K113" s="371" t="str">
        <f t="shared" si="25"/>
        <v/>
      </c>
      <c r="L113" s="375" t="str">
        <f t="shared" si="26"/>
        <v/>
      </c>
      <c r="M113" s="372" t="str">
        <f t="shared" si="27"/>
        <v/>
      </c>
      <c r="N113" s="376" t="str">
        <f t="shared" si="28"/>
        <v/>
      </c>
    </row>
    <row r="114" spans="2:14" ht="15" customHeight="1" x14ac:dyDescent="0.35">
      <c r="B114" s="368" t="str">
        <f t="shared" si="29"/>
        <v/>
      </c>
      <c r="C114" s="369"/>
      <c r="D114" s="370"/>
      <c r="E114" s="371" t="str">
        <f t="shared" si="20"/>
        <v/>
      </c>
      <c r="F114" s="372" t="str">
        <f t="shared" si="21"/>
        <v/>
      </c>
      <c r="G114" s="373" t="str">
        <f t="shared" si="22"/>
        <v/>
      </c>
      <c r="H114" s="374" t="str">
        <f t="shared" si="23"/>
        <v/>
      </c>
      <c r="I114" s="374" t="str">
        <f>IF(B114="","",IF(F114&gt;$H$11,0,IF((F114+H114)&gt;$H$11,#REF!-F114,H114)))</f>
        <v/>
      </c>
      <c r="J114" s="372" t="str">
        <f t="shared" si="24"/>
        <v/>
      </c>
      <c r="K114" s="371" t="str">
        <f t="shared" si="25"/>
        <v/>
      </c>
      <c r="L114" s="375" t="str">
        <f t="shared" si="26"/>
        <v/>
      </c>
      <c r="M114" s="372" t="str">
        <f t="shared" si="27"/>
        <v/>
      </c>
      <c r="N114" s="376" t="str">
        <f t="shared" si="28"/>
        <v/>
      </c>
    </row>
    <row r="115" spans="2:14" ht="15" customHeight="1" x14ac:dyDescent="0.35">
      <c r="B115" s="368" t="str">
        <f t="shared" si="29"/>
        <v/>
      </c>
      <c r="C115" s="369"/>
      <c r="D115" s="370"/>
      <c r="E115" s="371" t="str">
        <f t="shared" si="20"/>
        <v/>
      </c>
      <c r="F115" s="372" t="str">
        <f t="shared" si="21"/>
        <v/>
      </c>
      <c r="G115" s="373" t="str">
        <f t="shared" si="22"/>
        <v/>
      </c>
      <c r="H115" s="374" t="str">
        <f t="shared" si="23"/>
        <v/>
      </c>
      <c r="I115" s="374" t="str">
        <f>IF(B115="","",IF(F115&gt;$H$11,0,IF((F115+H115)&gt;$H$11,#REF!-F115,H115)))</f>
        <v/>
      </c>
      <c r="J115" s="372" t="str">
        <f t="shared" si="24"/>
        <v/>
      </c>
      <c r="K115" s="371" t="str">
        <f t="shared" si="25"/>
        <v/>
      </c>
      <c r="L115" s="375" t="str">
        <f t="shared" si="26"/>
        <v/>
      </c>
      <c r="M115" s="372" t="str">
        <f t="shared" si="27"/>
        <v/>
      </c>
      <c r="N115" s="376" t="str">
        <f t="shared" si="28"/>
        <v/>
      </c>
    </row>
    <row r="116" spans="2:14" ht="15" customHeight="1" x14ac:dyDescent="0.35">
      <c r="B116" s="368" t="str">
        <f t="shared" si="29"/>
        <v/>
      </c>
      <c r="C116" s="369"/>
      <c r="D116" s="370"/>
      <c r="E116" s="371" t="str">
        <f t="shared" si="20"/>
        <v/>
      </c>
      <c r="F116" s="372" t="str">
        <f t="shared" si="21"/>
        <v/>
      </c>
      <c r="G116" s="373" t="str">
        <f t="shared" si="22"/>
        <v/>
      </c>
      <c r="H116" s="374" t="str">
        <f t="shared" si="23"/>
        <v/>
      </c>
      <c r="I116" s="374" t="str">
        <f>IF(B116="","",IF(F116&gt;$H$11,0,IF((F116+H116)&gt;$H$11,#REF!-F116,H116)))</f>
        <v/>
      </c>
      <c r="J116" s="372" t="str">
        <f t="shared" si="24"/>
        <v/>
      </c>
      <c r="K116" s="371" t="str">
        <f t="shared" si="25"/>
        <v/>
      </c>
      <c r="L116" s="375" t="str">
        <f t="shared" si="26"/>
        <v/>
      </c>
      <c r="M116" s="372" t="str">
        <f t="shared" si="27"/>
        <v/>
      </c>
      <c r="N116" s="376" t="str">
        <f t="shared" si="28"/>
        <v/>
      </c>
    </row>
    <row r="117" spans="2:14" ht="15" customHeight="1" x14ac:dyDescent="0.35">
      <c r="B117" s="368" t="str">
        <f t="shared" si="29"/>
        <v/>
      </c>
      <c r="C117" s="369"/>
      <c r="D117" s="370"/>
      <c r="E117" s="371" t="str">
        <f t="shared" si="20"/>
        <v/>
      </c>
      <c r="F117" s="372" t="str">
        <f t="shared" si="21"/>
        <v/>
      </c>
      <c r="G117" s="373" t="str">
        <f t="shared" si="22"/>
        <v/>
      </c>
      <c r="H117" s="374" t="str">
        <f t="shared" si="23"/>
        <v/>
      </c>
      <c r="I117" s="374" t="str">
        <f>IF(B117="","",IF(F117&gt;$H$11,0,IF((F117+H117)&gt;$H$11,#REF!-F117,H117)))</f>
        <v/>
      </c>
      <c r="J117" s="372" t="str">
        <f t="shared" si="24"/>
        <v/>
      </c>
      <c r="K117" s="371" t="str">
        <f t="shared" si="25"/>
        <v/>
      </c>
      <c r="L117" s="375" t="str">
        <f t="shared" si="26"/>
        <v/>
      </c>
      <c r="M117" s="372" t="str">
        <f t="shared" si="27"/>
        <v/>
      </c>
      <c r="N117" s="376" t="str">
        <f t="shared" si="28"/>
        <v/>
      </c>
    </row>
    <row r="118" spans="2:14" ht="15" customHeight="1" x14ac:dyDescent="0.35">
      <c r="B118" s="368" t="str">
        <f t="shared" si="29"/>
        <v/>
      </c>
      <c r="C118" s="369"/>
      <c r="D118" s="370"/>
      <c r="E118" s="371" t="str">
        <f t="shared" si="20"/>
        <v/>
      </c>
      <c r="F118" s="372" t="str">
        <f t="shared" si="21"/>
        <v/>
      </c>
      <c r="G118" s="373" t="str">
        <f t="shared" si="22"/>
        <v/>
      </c>
      <c r="H118" s="374" t="str">
        <f t="shared" si="23"/>
        <v/>
      </c>
      <c r="I118" s="374" t="str">
        <f>IF(B118="","",IF(F118&gt;$H$11,0,IF((F118+H118)&gt;$H$11,#REF!-F118,H118)))</f>
        <v/>
      </c>
      <c r="J118" s="372" t="str">
        <f t="shared" si="24"/>
        <v/>
      </c>
      <c r="K118" s="371" t="str">
        <f t="shared" si="25"/>
        <v/>
      </c>
      <c r="L118" s="375" t="str">
        <f t="shared" si="26"/>
        <v/>
      </c>
      <c r="M118" s="372" t="str">
        <f t="shared" si="27"/>
        <v/>
      </c>
      <c r="N118" s="376" t="str">
        <f t="shared" si="28"/>
        <v/>
      </c>
    </row>
    <row r="119" spans="2:14" ht="15" customHeight="1" x14ac:dyDescent="0.35">
      <c r="B119" s="368" t="str">
        <f t="shared" si="29"/>
        <v/>
      </c>
      <c r="C119" s="369"/>
      <c r="D119" s="370"/>
      <c r="E119" s="371" t="str">
        <f t="shared" si="20"/>
        <v/>
      </c>
      <c r="F119" s="372" t="str">
        <f t="shared" si="21"/>
        <v/>
      </c>
      <c r="G119" s="373" t="str">
        <f t="shared" si="22"/>
        <v/>
      </c>
      <c r="H119" s="374" t="str">
        <f t="shared" si="23"/>
        <v/>
      </c>
      <c r="I119" s="374" t="str">
        <f>IF(B119="","",IF(F119&gt;$H$11,0,IF((F119+H119)&gt;$H$11,#REF!-F119,H119)))</f>
        <v/>
      </c>
      <c r="J119" s="372" t="str">
        <f t="shared" si="24"/>
        <v/>
      </c>
      <c r="K119" s="371" t="str">
        <f t="shared" si="25"/>
        <v/>
      </c>
      <c r="L119" s="375" t="str">
        <f t="shared" si="26"/>
        <v/>
      </c>
      <c r="M119" s="372" t="str">
        <f t="shared" si="27"/>
        <v/>
      </c>
      <c r="N119" s="376" t="str">
        <f t="shared" si="28"/>
        <v/>
      </c>
    </row>
    <row r="120" spans="2:14" ht="15" customHeight="1" x14ac:dyDescent="0.35">
      <c r="B120" s="368" t="str">
        <f t="shared" si="29"/>
        <v/>
      </c>
      <c r="C120" s="369"/>
      <c r="D120" s="370"/>
      <c r="E120" s="371" t="str">
        <f t="shared" si="20"/>
        <v/>
      </c>
      <c r="F120" s="372" t="str">
        <f t="shared" si="21"/>
        <v/>
      </c>
      <c r="G120" s="373" t="str">
        <f t="shared" si="22"/>
        <v/>
      </c>
      <c r="H120" s="374" t="str">
        <f t="shared" si="23"/>
        <v/>
      </c>
      <c r="I120" s="374" t="str">
        <f>IF(B120="","",IF(F120&gt;$H$11,0,IF((F120+H120)&gt;$H$11,#REF!-F120,H120)))</f>
        <v/>
      </c>
      <c r="J120" s="372" t="str">
        <f t="shared" si="24"/>
        <v/>
      </c>
      <c r="K120" s="371" t="str">
        <f t="shared" si="25"/>
        <v/>
      </c>
      <c r="L120" s="375" t="str">
        <f t="shared" si="26"/>
        <v/>
      </c>
      <c r="M120" s="372" t="str">
        <f t="shared" si="27"/>
        <v/>
      </c>
      <c r="N120" s="376" t="str">
        <f t="shared" si="28"/>
        <v/>
      </c>
    </row>
    <row r="121" spans="2:14" ht="15" customHeight="1" x14ac:dyDescent="0.35">
      <c r="B121" s="368" t="str">
        <f t="shared" si="29"/>
        <v/>
      </c>
      <c r="C121" s="369"/>
      <c r="D121" s="370"/>
      <c r="E121" s="371" t="str">
        <f t="shared" ref="E121:E152" si="30">IF(B121="","",E120-F121)</f>
        <v/>
      </c>
      <c r="F121" s="372" t="str">
        <f t="shared" ref="F121:F152" si="31">IF(B121="","",IF($H$11&gt;E120,E120,$H$11))</f>
        <v/>
      </c>
      <c r="G121" s="373" t="str">
        <f t="shared" ref="G121:G152" si="32">IF(B121="","",$M$12)</f>
        <v/>
      </c>
      <c r="H121" s="374" t="str">
        <f t="shared" ref="H121:H152" si="33">IF(B121="","",E120*G121)</f>
        <v/>
      </c>
      <c r="I121" s="374" t="str">
        <f>IF(B121="","",IF(F121&gt;$H$11,0,IF((F121+H121)&gt;$H$11,#REF!-F121,H121)))</f>
        <v/>
      </c>
      <c r="J121" s="372" t="str">
        <f t="shared" ref="J121:J152" si="34">IF(B121="","",SUM(F121,H121))</f>
        <v/>
      </c>
      <c r="K121" s="371" t="str">
        <f t="shared" ref="K121:K152" si="35">IF(B121="","",J121+(J121*L121))</f>
        <v/>
      </c>
      <c r="L121" s="375" t="str">
        <f t="shared" ref="L121:L152" si="36">IF(B121="","",IF(D120&gt;C120,$M$11,0))</f>
        <v/>
      </c>
      <c r="M121" s="372" t="str">
        <f t="shared" ref="M121:M152" si="37">IF(B121="","",K121-J121)</f>
        <v/>
      </c>
      <c r="N121" s="376" t="str">
        <f t="shared" ref="N121:N152" si="38">IF(B121="","",SUM(J121,M121))</f>
        <v/>
      </c>
    </row>
    <row r="122" spans="2:14" ht="15" customHeight="1" x14ac:dyDescent="0.35">
      <c r="B122" s="368" t="str">
        <f t="shared" ref="B122:B153" si="39">IF(B121="","",IF(B121+1&lt;=$L$18,B121+1,""))</f>
        <v/>
      </c>
      <c r="C122" s="369"/>
      <c r="D122" s="370"/>
      <c r="E122" s="371" t="str">
        <f t="shared" si="30"/>
        <v/>
      </c>
      <c r="F122" s="372" t="str">
        <f t="shared" si="31"/>
        <v/>
      </c>
      <c r="G122" s="373" t="str">
        <f t="shared" si="32"/>
        <v/>
      </c>
      <c r="H122" s="374" t="str">
        <f t="shared" si="33"/>
        <v/>
      </c>
      <c r="I122" s="374" t="str">
        <f>IF(B122="","",IF(F122&gt;$H$11,0,IF((F122+H122)&gt;$H$11,#REF!-F122,H122)))</f>
        <v/>
      </c>
      <c r="J122" s="372" t="str">
        <f t="shared" si="34"/>
        <v/>
      </c>
      <c r="K122" s="371" t="str">
        <f t="shared" si="35"/>
        <v/>
      </c>
      <c r="L122" s="375" t="str">
        <f t="shared" si="36"/>
        <v/>
      </c>
      <c r="M122" s="372" t="str">
        <f t="shared" si="37"/>
        <v/>
      </c>
      <c r="N122" s="376" t="str">
        <f t="shared" si="38"/>
        <v/>
      </c>
    </row>
    <row r="123" spans="2:14" ht="15" customHeight="1" x14ac:dyDescent="0.35">
      <c r="B123" s="368" t="str">
        <f t="shared" si="39"/>
        <v/>
      </c>
      <c r="C123" s="369"/>
      <c r="D123" s="370"/>
      <c r="E123" s="371" t="str">
        <f t="shared" si="30"/>
        <v/>
      </c>
      <c r="F123" s="372" t="str">
        <f t="shared" si="31"/>
        <v/>
      </c>
      <c r="G123" s="373" t="str">
        <f t="shared" si="32"/>
        <v/>
      </c>
      <c r="H123" s="374" t="str">
        <f t="shared" si="33"/>
        <v/>
      </c>
      <c r="I123" s="374" t="str">
        <f>IF(B123="","",IF(F123&gt;$H$11,0,IF((F123+H123)&gt;$H$11,#REF!-F123,H123)))</f>
        <v/>
      </c>
      <c r="J123" s="372" t="str">
        <f t="shared" si="34"/>
        <v/>
      </c>
      <c r="K123" s="371" t="str">
        <f t="shared" si="35"/>
        <v/>
      </c>
      <c r="L123" s="375" t="str">
        <f t="shared" si="36"/>
        <v/>
      </c>
      <c r="M123" s="372" t="str">
        <f t="shared" si="37"/>
        <v/>
      </c>
      <c r="N123" s="376" t="str">
        <f t="shared" si="38"/>
        <v/>
      </c>
    </row>
    <row r="124" spans="2:14" ht="15" customHeight="1" x14ac:dyDescent="0.35">
      <c r="B124" s="368" t="str">
        <f t="shared" si="39"/>
        <v/>
      </c>
      <c r="C124" s="369"/>
      <c r="D124" s="370"/>
      <c r="E124" s="371" t="str">
        <f t="shared" si="30"/>
        <v/>
      </c>
      <c r="F124" s="372" t="str">
        <f t="shared" si="31"/>
        <v/>
      </c>
      <c r="G124" s="373" t="str">
        <f t="shared" si="32"/>
        <v/>
      </c>
      <c r="H124" s="374" t="str">
        <f t="shared" si="33"/>
        <v/>
      </c>
      <c r="I124" s="374" t="str">
        <f>IF(B124="","",IF(F124&gt;$H$11,0,IF((F124+H124)&gt;$H$11,#REF!-F124,H124)))</f>
        <v/>
      </c>
      <c r="J124" s="372" t="str">
        <f t="shared" si="34"/>
        <v/>
      </c>
      <c r="K124" s="371" t="str">
        <f t="shared" si="35"/>
        <v/>
      </c>
      <c r="L124" s="375" t="str">
        <f t="shared" si="36"/>
        <v/>
      </c>
      <c r="M124" s="372" t="str">
        <f t="shared" si="37"/>
        <v/>
      </c>
      <c r="N124" s="376" t="str">
        <f t="shared" si="38"/>
        <v/>
      </c>
    </row>
    <row r="125" spans="2:14" ht="15" customHeight="1" x14ac:dyDescent="0.35">
      <c r="B125" s="368" t="str">
        <f t="shared" si="39"/>
        <v/>
      </c>
      <c r="C125" s="369"/>
      <c r="D125" s="370"/>
      <c r="E125" s="371" t="str">
        <f t="shared" si="30"/>
        <v/>
      </c>
      <c r="F125" s="372" t="str">
        <f t="shared" si="31"/>
        <v/>
      </c>
      <c r="G125" s="373" t="str">
        <f t="shared" si="32"/>
        <v/>
      </c>
      <c r="H125" s="374" t="str">
        <f t="shared" si="33"/>
        <v/>
      </c>
      <c r="I125" s="374" t="str">
        <f>IF(B125="","",IF(F125&gt;$H$11,0,IF((F125+H125)&gt;$H$11,#REF!-F125,H125)))</f>
        <v/>
      </c>
      <c r="J125" s="372" t="str">
        <f t="shared" si="34"/>
        <v/>
      </c>
      <c r="K125" s="371" t="str">
        <f t="shared" si="35"/>
        <v/>
      </c>
      <c r="L125" s="375" t="str">
        <f t="shared" si="36"/>
        <v/>
      </c>
      <c r="M125" s="372" t="str">
        <f t="shared" si="37"/>
        <v/>
      </c>
      <c r="N125" s="376" t="str">
        <f t="shared" si="38"/>
        <v/>
      </c>
    </row>
    <row r="126" spans="2:14" ht="15" customHeight="1" x14ac:dyDescent="0.35">
      <c r="B126" s="368" t="str">
        <f t="shared" si="39"/>
        <v/>
      </c>
      <c r="C126" s="369"/>
      <c r="D126" s="370"/>
      <c r="E126" s="371" t="str">
        <f t="shared" si="30"/>
        <v/>
      </c>
      <c r="F126" s="372" t="str">
        <f t="shared" si="31"/>
        <v/>
      </c>
      <c r="G126" s="373" t="str">
        <f t="shared" si="32"/>
        <v/>
      </c>
      <c r="H126" s="374" t="str">
        <f t="shared" si="33"/>
        <v/>
      </c>
      <c r="I126" s="374" t="str">
        <f>IF(B126="","",IF(F126&gt;$H$11,0,IF((F126+H126)&gt;$H$11,#REF!-F126,H126)))</f>
        <v/>
      </c>
      <c r="J126" s="372" t="str">
        <f t="shared" si="34"/>
        <v/>
      </c>
      <c r="K126" s="371" t="str">
        <f t="shared" si="35"/>
        <v/>
      </c>
      <c r="L126" s="375" t="str">
        <f t="shared" si="36"/>
        <v/>
      </c>
      <c r="M126" s="372" t="str">
        <f t="shared" si="37"/>
        <v/>
      </c>
      <c r="N126" s="376" t="str">
        <f t="shared" si="38"/>
        <v/>
      </c>
    </row>
    <row r="127" spans="2:14" ht="15" customHeight="1" x14ac:dyDescent="0.35">
      <c r="B127" s="368" t="str">
        <f t="shared" si="39"/>
        <v/>
      </c>
      <c r="C127" s="369"/>
      <c r="D127" s="370"/>
      <c r="E127" s="371" t="str">
        <f t="shared" si="30"/>
        <v/>
      </c>
      <c r="F127" s="372" t="str">
        <f t="shared" si="31"/>
        <v/>
      </c>
      <c r="G127" s="373" t="str">
        <f t="shared" si="32"/>
        <v/>
      </c>
      <c r="H127" s="374" t="str">
        <f t="shared" si="33"/>
        <v/>
      </c>
      <c r="I127" s="374" t="str">
        <f>IF(B127="","",IF(F127&gt;$H$11,0,IF((F127+H127)&gt;$H$11,#REF!-F127,H127)))</f>
        <v/>
      </c>
      <c r="J127" s="372" t="str">
        <f t="shared" si="34"/>
        <v/>
      </c>
      <c r="K127" s="371" t="str">
        <f t="shared" si="35"/>
        <v/>
      </c>
      <c r="L127" s="375" t="str">
        <f t="shared" si="36"/>
        <v/>
      </c>
      <c r="M127" s="372" t="str">
        <f t="shared" si="37"/>
        <v/>
      </c>
      <c r="N127" s="376" t="str">
        <f t="shared" si="38"/>
        <v/>
      </c>
    </row>
    <row r="128" spans="2:14" ht="15" customHeight="1" x14ac:dyDescent="0.35">
      <c r="B128" s="368" t="str">
        <f t="shared" si="39"/>
        <v/>
      </c>
      <c r="C128" s="369"/>
      <c r="D128" s="370"/>
      <c r="E128" s="371" t="str">
        <f t="shared" si="30"/>
        <v/>
      </c>
      <c r="F128" s="372" t="str">
        <f t="shared" si="31"/>
        <v/>
      </c>
      <c r="G128" s="373" t="str">
        <f t="shared" si="32"/>
        <v/>
      </c>
      <c r="H128" s="374" t="str">
        <f t="shared" si="33"/>
        <v/>
      </c>
      <c r="I128" s="374" t="str">
        <f>IF(B128="","",IF(F128&gt;$H$11,0,IF((F128+H128)&gt;$H$11,#REF!-F128,H128)))</f>
        <v/>
      </c>
      <c r="J128" s="372" t="str">
        <f t="shared" si="34"/>
        <v/>
      </c>
      <c r="K128" s="371" t="str">
        <f t="shared" si="35"/>
        <v/>
      </c>
      <c r="L128" s="375" t="str">
        <f t="shared" si="36"/>
        <v/>
      </c>
      <c r="M128" s="372" t="str">
        <f t="shared" si="37"/>
        <v/>
      </c>
      <c r="N128" s="376" t="str">
        <f t="shared" si="38"/>
        <v/>
      </c>
    </row>
    <row r="129" spans="2:14" ht="15" customHeight="1" x14ac:dyDescent="0.35">
      <c r="B129" s="368" t="str">
        <f t="shared" si="39"/>
        <v/>
      </c>
      <c r="C129" s="369"/>
      <c r="D129" s="370"/>
      <c r="E129" s="371" t="str">
        <f t="shared" si="30"/>
        <v/>
      </c>
      <c r="F129" s="372" t="str">
        <f t="shared" si="31"/>
        <v/>
      </c>
      <c r="G129" s="373" t="str">
        <f t="shared" si="32"/>
        <v/>
      </c>
      <c r="H129" s="374" t="str">
        <f t="shared" si="33"/>
        <v/>
      </c>
      <c r="I129" s="374" t="str">
        <f>IF(B129="","",IF(F129&gt;$H$11,0,IF((F129+H129)&gt;$H$11,#REF!-F129,H129)))</f>
        <v/>
      </c>
      <c r="J129" s="372" t="str">
        <f t="shared" si="34"/>
        <v/>
      </c>
      <c r="K129" s="371" t="str">
        <f t="shared" si="35"/>
        <v/>
      </c>
      <c r="L129" s="375" t="str">
        <f t="shared" si="36"/>
        <v/>
      </c>
      <c r="M129" s="372" t="str">
        <f t="shared" si="37"/>
        <v/>
      </c>
      <c r="N129" s="376" t="str">
        <f t="shared" si="38"/>
        <v/>
      </c>
    </row>
    <row r="130" spans="2:14" ht="15" customHeight="1" x14ac:dyDescent="0.35">
      <c r="B130" s="368" t="str">
        <f t="shared" si="39"/>
        <v/>
      </c>
      <c r="C130" s="369"/>
      <c r="D130" s="370"/>
      <c r="E130" s="371" t="str">
        <f t="shared" si="30"/>
        <v/>
      </c>
      <c r="F130" s="372" t="str">
        <f t="shared" si="31"/>
        <v/>
      </c>
      <c r="G130" s="373" t="str">
        <f t="shared" si="32"/>
        <v/>
      </c>
      <c r="H130" s="374" t="str">
        <f t="shared" si="33"/>
        <v/>
      </c>
      <c r="I130" s="374" t="str">
        <f>IF(B130="","",IF(F130&gt;$H$11,0,IF((F130+H130)&gt;$H$11,#REF!-F130,H130)))</f>
        <v/>
      </c>
      <c r="J130" s="372" t="str">
        <f t="shared" si="34"/>
        <v/>
      </c>
      <c r="K130" s="371" t="str">
        <f t="shared" si="35"/>
        <v/>
      </c>
      <c r="L130" s="375" t="str">
        <f t="shared" si="36"/>
        <v/>
      </c>
      <c r="M130" s="372" t="str">
        <f t="shared" si="37"/>
        <v/>
      </c>
      <c r="N130" s="376" t="str">
        <f t="shared" si="38"/>
        <v/>
      </c>
    </row>
    <row r="131" spans="2:14" ht="15" customHeight="1" x14ac:dyDescent="0.35">
      <c r="B131" s="368" t="str">
        <f t="shared" si="39"/>
        <v/>
      </c>
      <c r="C131" s="369"/>
      <c r="D131" s="370"/>
      <c r="E131" s="371" t="str">
        <f t="shared" si="30"/>
        <v/>
      </c>
      <c r="F131" s="372" t="str">
        <f t="shared" si="31"/>
        <v/>
      </c>
      <c r="G131" s="373" t="str">
        <f t="shared" si="32"/>
        <v/>
      </c>
      <c r="H131" s="374" t="str">
        <f t="shared" si="33"/>
        <v/>
      </c>
      <c r="I131" s="374" t="str">
        <f>IF(B131="","",IF(F131&gt;$H$11,0,IF((F131+H131)&gt;$H$11,#REF!-F131,H131)))</f>
        <v/>
      </c>
      <c r="J131" s="372" t="str">
        <f t="shared" si="34"/>
        <v/>
      </c>
      <c r="K131" s="371" t="str">
        <f t="shared" si="35"/>
        <v/>
      </c>
      <c r="L131" s="375" t="str">
        <f t="shared" si="36"/>
        <v/>
      </c>
      <c r="M131" s="372" t="str">
        <f t="shared" si="37"/>
        <v/>
      </c>
      <c r="N131" s="376" t="str">
        <f t="shared" si="38"/>
        <v/>
      </c>
    </row>
    <row r="132" spans="2:14" ht="15" customHeight="1" x14ac:dyDescent="0.35">
      <c r="B132" s="368" t="str">
        <f t="shared" si="39"/>
        <v/>
      </c>
      <c r="C132" s="369"/>
      <c r="D132" s="370"/>
      <c r="E132" s="371" t="str">
        <f t="shared" si="30"/>
        <v/>
      </c>
      <c r="F132" s="372" t="str">
        <f t="shared" si="31"/>
        <v/>
      </c>
      <c r="G132" s="373" t="str">
        <f t="shared" si="32"/>
        <v/>
      </c>
      <c r="H132" s="374" t="str">
        <f t="shared" si="33"/>
        <v/>
      </c>
      <c r="I132" s="374" t="str">
        <f>IF(B132="","",IF(F132&gt;$H$11,0,IF((F132+H132)&gt;$H$11,#REF!-F132,H132)))</f>
        <v/>
      </c>
      <c r="J132" s="372" t="str">
        <f t="shared" si="34"/>
        <v/>
      </c>
      <c r="K132" s="371" t="str">
        <f t="shared" si="35"/>
        <v/>
      </c>
      <c r="L132" s="375" t="str">
        <f t="shared" si="36"/>
        <v/>
      </c>
      <c r="M132" s="372" t="str">
        <f t="shared" si="37"/>
        <v/>
      </c>
      <c r="N132" s="376" t="str">
        <f t="shared" si="38"/>
        <v/>
      </c>
    </row>
    <row r="133" spans="2:14" ht="15" customHeight="1" x14ac:dyDescent="0.35">
      <c r="B133" s="368" t="str">
        <f t="shared" si="39"/>
        <v/>
      </c>
      <c r="C133" s="369"/>
      <c r="D133" s="370"/>
      <c r="E133" s="371" t="str">
        <f t="shared" si="30"/>
        <v/>
      </c>
      <c r="F133" s="372" t="str">
        <f t="shared" si="31"/>
        <v/>
      </c>
      <c r="G133" s="373" t="str">
        <f t="shared" si="32"/>
        <v/>
      </c>
      <c r="H133" s="374" t="str">
        <f t="shared" si="33"/>
        <v/>
      </c>
      <c r="I133" s="374" t="str">
        <f>IF(B133="","",IF(F133&gt;$H$11,0,IF((F133+H133)&gt;$H$11,#REF!-F133,H133)))</f>
        <v/>
      </c>
      <c r="J133" s="372" t="str">
        <f t="shared" si="34"/>
        <v/>
      </c>
      <c r="K133" s="371" t="str">
        <f t="shared" si="35"/>
        <v/>
      </c>
      <c r="L133" s="375" t="str">
        <f t="shared" si="36"/>
        <v/>
      </c>
      <c r="M133" s="372" t="str">
        <f t="shared" si="37"/>
        <v/>
      </c>
      <c r="N133" s="376" t="str">
        <f t="shared" si="38"/>
        <v/>
      </c>
    </row>
    <row r="134" spans="2:14" ht="15" customHeight="1" x14ac:dyDescent="0.35">
      <c r="B134" s="368" t="str">
        <f t="shared" si="39"/>
        <v/>
      </c>
      <c r="C134" s="369"/>
      <c r="D134" s="370"/>
      <c r="E134" s="371" t="str">
        <f t="shared" si="30"/>
        <v/>
      </c>
      <c r="F134" s="372" t="str">
        <f t="shared" si="31"/>
        <v/>
      </c>
      <c r="G134" s="373" t="str">
        <f t="shared" si="32"/>
        <v/>
      </c>
      <c r="H134" s="374" t="str">
        <f t="shared" si="33"/>
        <v/>
      </c>
      <c r="I134" s="374" t="str">
        <f>IF(B134="","",IF(F134&gt;$H$11,0,IF((F134+H134)&gt;$H$11,#REF!-F134,H134)))</f>
        <v/>
      </c>
      <c r="J134" s="372" t="str">
        <f t="shared" si="34"/>
        <v/>
      </c>
      <c r="K134" s="371" t="str">
        <f t="shared" si="35"/>
        <v/>
      </c>
      <c r="L134" s="375" t="str">
        <f t="shared" si="36"/>
        <v/>
      </c>
      <c r="M134" s="372" t="str">
        <f t="shared" si="37"/>
        <v/>
      </c>
      <c r="N134" s="376" t="str">
        <f t="shared" si="38"/>
        <v/>
      </c>
    </row>
    <row r="135" spans="2:14" ht="15" customHeight="1" x14ac:dyDescent="0.35">
      <c r="B135" s="368" t="str">
        <f t="shared" si="39"/>
        <v/>
      </c>
      <c r="C135" s="369"/>
      <c r="D135" s="370"/>
      <c r="E135" s="371" t="str">
        <f t="shared" si="30"/>
        <v/>
      </c>
      <c r="F135" s="372" t="str">
        <f t="shared" si="31"/>
        <v/>
      </c>
      <c r="G135" s="373" t="str">
        <f t="shared" si="32"/>
        <v/>
      </c>
      <c r="H135" s="374" t="str">
        <f t="shared" si="33"/>
        <v/>
      </c>
      <c r="I135" s="374" t="str">
        <f>IF(B135="","",IF(F135&gt;$H$11,0,IF((F135+H135)&gt;$H$11,#REF!-F135,H135)))</f>
        <v/>
      </c>
      <c r="J135" s="372" t="str">
        <f t="shared" si="34"/>
        <v/>
      </c>
      <c r="K135" s="371" t="str">
        <f t="shared" si="35"/>
        <v/>
      </c>
      <c r="L135" s="375" t="str">
        <f t="shared" si="36"/>
        <v/>
      </c>
      <c r="M135" s="372" t="str">
        <f t="shared" si="37"/>
        <v/>
      </c>
      <c r="N135" s="376" t="str">
        <f t="shared" si="38"/>
        <v/>
      </c>
    </row>
    <row r="136" spans="2:14" ht="15" customHeight="1" x14ac:dyDescent="0.35">
      <c r="B136" s="368" t="str">
        <f t="shared" si="39"/>
        <v/>
      </c>
      <c r="C136" s="369"/>
      <c r="D136" s="370"/>
      <c r="E136" s="371" t="str">
        <f t="shared" si="30"/>
        <v/>
      </c>
      <c r="F136" s="372" t="str">
        <f t="shared" si="31"/>
        <v/>
      </c>
      <c r="G136" s="373" t="str">
        <f t="shared" si="32"/>
        <v/>
      </c>
      <c r="H136" s="374" t="str">
        <f t="shared" si="33"/>
        <v/>
      </c>
      <c r="I136" s="374" t="str">
        <f>IF(B136="","",IF(F136&gt;$H$11,0,IF((F136+H136)&gt;$H$11,#REF!-F136,H136)))</f>
        <v/>
      </c>
      <c r="J136" s="372" t="str">
        <f t="shared" si="34"/>
        <v/>
      </c>
      <c r="K136" s="371" t="str">
        <f t="shared" si="35"/>
        <v/>
      </c>
      <c r="L136" s="375" t="str">
        <f t="shared" si="36"/>
        <v/>
      </c>
      <c r="M136" s="372" t="str">
        <f t="shared" si="37"/>
        <v/>
      </c>
      <c r="N136" s="376" t="str">
        <f t="shared" si="38"/>
        <v/>
      </c>
    </row>
    <row r="137" spans="2:14" ht="15" customHeight="1" x14ac:dyDescent="0.35">
      <c r="B137" s="368" t="str">
        <f t="shared" si="39"/>
        <v/>
      </c>
      <c r="C137" s="369"/>
      <c r="D137" s="370"/>
      <c r="E137" s="371" t="str">
        <f t="shared" si="30"/>
        <v/>
      </c>
      <c r="F137" s="372" t="str">
        <f t="shared" si="31"/>
        <v/>
      </c>
      <c r="G137" s="373" t="str">
        <f t="shared" si="32"/>
        <v/>
      </c>
      <c r="H137" s="374" t="str">
        <f t="shared" si="33"/>
        <v/>
      </c>
      <c r="I137" s="374" t="str">
        <f>IF(B137="","",IF(F137&gt;$H$11,0,IF((F137+H137)&gt;$H$11,#REF!-F137,H137)))</f>
        <v/>
      </c>
      <c r="J137" s="372" t="str">
        <f t="shared" si="34"/>
        <v/>
      </c>
      <c r="K137" s="371" t="str">
        <f t="shared" si="35"/>
        <v/>
      </c>
      <c r="L137" s="375" t="str">
        <f t="shared" si="36"/>
        <v/>
      </c>
      <c r="M137" s="372" t="str">
        <f t="shared" si="37"/>
        <v/>
      </c>
      <c r="N137" s="376" t="str">
        <f t="shared" si="38"/>
        <v/>
      </c>
    </row>
    <row r="138" spans="2:14" ht="15" customHeight="1" x14ac:dyDescent="0.35">
      <c r="B138" s="368" t="str">
        <f t="shared" si="39"/>
        <v/>
      </c>
      <c r="C138" s="369"/>
      <c r="D138" s="370"/>
      <c r="E138" s="371" t="str">
        <f t="shared" si="30"/>
        <v/>
      </c>
      <c r="F138" s="372" t="str">
        <f t="shared" si="31"/>
        <v/>
      </c>
      <c r="G138" s="373" t="str">
        <f t="shared" si="32"/>
        <v/>
      </c>
      <c r="H138" s="374" t="str">
        <f t="shared" si="33"/>
        <v/>
      </c>
      <c r="I138" s="374" t="str">
        <f>IF(B138="","",IF(F138&gt;$H$11,0,IF((F138+H138)&gt;$H$11,#REF!-F138,H138)))</f>
        <v/>
      </c>
      <c r="J138" s="372" t="str">
        <f t="shared" si="34"/>
        <v/>
      </c>
      <c r="K138" s="371" t="str">
        <f t="shared" si="35"/>
        <v/>
      </c>
      <c r="L138" s="375" t="str">
        <f t="shared" si="36"/>
        <v/>
      </c>
      <c r="M138" s="372" t="str">
        <f t="shared" si="37"/>
        <v/>
      </c>
      <c r="N138" s="376" t="str">
        <f t="shared" si="38"/>
        <v/>
      </c>
    </row>
    <row r="139" spans="2:14" ht="15" customHeight="1" x14ac:dyDescent="0.35">
      <c r="B139" s="368" t="str">
        <f t="shared" si="39"/>
        <v/>
      </c>
      <c r="C139" s="369"/>
      <c r="D139" s="370"/>
      <c r="E139" s="371" t="str">
        <f t="shared" si="30"/>
        <v/>
      </c>
      <c r="F139" s="372" t="str">
        <f t="shared" si="31"/>
        <v/>
      </c>
      <c r="G139" s="373" t="str">
        <f t="shared" si="32"/>
        <v/>
      </c>
      <c r="H139" s="374" t="str">
        <f t="shared" si="33"/>
        <v/>
      </c>
      <c r="I139" s="374" t="str">
        <f>IF(B139="","",IF(F139&gt;$H$11,0,IF((F139+H139)&gt;$H$11,#REF!-F139,H139)))</f>
        <v/>
      </c>
      <c r="J139" s="372" t="str">
        <f t="shared" si="34"/>
        <v/>
      </c>
      <c r="K139" s="371" t="str">
        <f t="shared" si="35"/>
        <v/>
      </c>
      <c r="L139" s="375" t="str">
        <f t="shared" si="36"/>
        <v/>
      </c>
      <c r="M139" s="372" t="str">
        <f t="shared" si="37"/>
        <v/>
      </c>
      <c r="N139" s="376" t="str">
        <f t="shared" si="38"/>
        <v/>
      </c>
    </row>
    <row r="140" spans="2:14" ht="15" customHeight="1" x14ac:dyDescent="0.35">
      <c r="B140" s="368" t="str">
        <f t="shared" si="39"/>
        <v/>
      </c>
      <c r="C140" s="369"/>
      <c r="D140" s="370"/>
      <c r="E140" s="371" t="str">
        <f t="shared" si="30"/>
        <v/>
      </c>
      <c r="F140" s="372" t="str">
        <f t="shared" si="31"/>
        <v/>
      </c>
      <c r="G140" s="373" t="str">
        <f t="shared" si="32"/>
        <v/>
      </c>
      <c r="H140" s="374" t="str">
        <f t="shared" si="33"/>
        <v/>
      </c>
      <c r="I140" s="374" t="str">
        <f>IF(B140="","",IF(F140&gt;$H$11,0,IF((F140+H140)&gt;$H$11,#REF!-F140,H140)))</f>
        <v/>
      </c>
      <c r="J140" s="372" t="str">
        <f t="shared" si="34"/>
        <v/>
      </c>
      <c r="K140" s="371" t="str">
        <f t="shared" si="35"/>
        <v/>
      </c>
      <c r="L140" s="375" t="str">
        <f t="shared" si="36"/>
        <v/>
      </c>
      <c r="M140" s="372" t="str">
        <f t="shared" si="37"/>
        <v/>
      </c>
      <c r="N140" s="376" t="str">
        <f t="shared" si="38"/>
        <v/>
      </c>
    </row>
    <row r="141" spans="2:14" ht="15" customHeight="1" x14ac:dyDescent="0.35">
      <c r="B141" s="368" t="str">
        <f t="shared" si="39"/>
        <v/>
      </c>
      <c r="C141" s="369"/>
      <c r="D141" s="370"/>
      <c r="E141" s="371" t="str">
        <f t="shared" si="30"/>
        <v/>
      </c>
      <c r="F141" s="372" t="str">
        <f t="shared" si="31"/>
        <v/>
      </c>
      <c r="G141" s="373" t="str">
        <f t="shared" si="32"/>
        <v/>
      </c>
      <c r="H141" s="374" t="str">
        <f t="shared" si="33"/>
        <v/>
      </c>
      <c r="I141" s="374" t="str">
        <f>IF(B141="","",IF(F141&gt;$H$11,0,IF((F141+H141)&gt;$H$11,#REF!-F141,H141)))</f>
        <v/>
      </c>
      <c r="J141" s="372" t="str">
        <f t="shared" si="34"/>
        <v/>
      </c>
      <c r="K141" s="371" t="str">
        <f t="shared" si="35"/>
        <v/>
      </c>
      <c r="L141" s="375" t="str">
        <f t="shared" si="36"/>
        <v/>
      </c>
      <c r="M141" s="372" t="str">
        <f t="shared" si="37"/>
        <v/>
      </c>
      <c r="N141" s="376" t="str">
        <f t="shared" si="38"/>
        <v/>
      </c>
    </row>
    <row r="142" spans="2:14" ht="15" customHeight="1" x14ac:dyDescent="0.35">
      <c r="B142" s="368" t="str">
        <f t="shared" si="39"/>
        <v/>
      </c>
      <c r="C142" s="369"/>
      <c r="D142" s="370"/>
      <c r="E142" s="371" t="str">
        <f t="shared" si="30"/>
        <v/>
      </c>
      <c r="F142" s="372" t="str">
        <f t="shared" si="31"/>
        <v/>
      </c>
      <c r="G142" s="373" t="str">
        <f t="shared" si="32"/>
        <v/>
      </c>
      <c r="H142" s="374" t="str">
        <f t="shared" si="33"/>
        <v/>
      </c>
      <c r="I142" s="374" t="str">
        <f>IF(B142="","",IF(F142&gt;$H$11,0,IF((F142+H142)&gt;$H$11,#REF!-F142,H142)))</f>
        <v/>
      </c>
      <c r="J142" s="372" t="str">
        <f t="shared" si="34"/>
        <v/>
      </c>
      <c r="K142" s="371" t="str">
        <f t="shared" si="35"/>
        <v/>
      </c>
      <c r="L142" s="375" t="str">
        <f t="shared" si="36"/>
        <v/>
      </c>
      <c r="M142" s="372" t="str">
        <f t="shared" si="37"/>
        <v/>
      </c>
      <c r="N142" s="376" t="str">
        <f t="shared" si="38"/>
        <v/>
      </c>
    </row>
    <row r="143" spans="2:14" ht="15" customHeight="1" x14ac:dyDescent="0.35">
      <c r="B143" s="368" t="str">
        <f t="shared" si="39"/>
        <v/>
      </c>
      <c r="C143" s="369"/>
      <c r="D143" s="370"/>
      <c r="E143" s="371" t="str">
        <f t="shared" si="30"/>
        <v/>
      </c>
      <c r="F143" s="372" t="str">
        <f t="shared" si="31"/>
        <v/>
      </c>
      <c r="G143" s="373" t="str">
        <f t="shared" si="32"/>
        <v/>
      </c>
      <c r="H143" s="374" t="str">
        <f t="shared" si="33"/>
        <v/>
      </c>
      <c r="I143" s="374" t="str">
        <f>IF(B143="","",IF(F143&gt;$H$11,0,IF((F143+H143)&gt;$H$11,#REF!-F143,H143)))</f>
        <v/>
      </c>
      <c r="J143" s="372" t="str">
        <f t="shared" si="34"/>
        <v/>
      </c>
      <c r="K143" s="371" t="str">
        <f t="shared" si="35"/>
        <v/>
      </c>
      <c r="L143" s="375" t="str">
        <f t="shared" si="36"/>
        <v/>
      </c>
      <c r="M143" s="372" t="str">
        <f t="shared" si="37"/>
        <v/>
      </c>
      <c r="N143" s="376" t="str">
        <f t="shared" si="38"/>
        <v/>
      </c>
    </row>
    <row r="144" spans="2:14" ht="15" customHeight="1" x14ac:dyDescent="0.35">
      <c r="B144" s="368" t="str">
        <f t="shared" si="39"/>
        <v/>
      </c>
      <c r="C144" s="369"/>
      <c r="D144" s="370"/>
      <c r="E144" s="371" t="str">
        <f t="shared" si="30"/>
        <v/>
      </c>
      <c r="F144" s="372" t="str">
        <f t="shared" si="31"/>
        <v/>
      </c>
      <c r="G144" s="373" t="str">
        <f t="shared" si="32"/>
        <v/>
      </c>
      <c r="H144" s="374" t="str">
        <f t="shared" si="33"/>
        <v/>
      </c>
      <c r="I144" s="374" t="str">
        <f>IF(B144="","",IF(F144&gt;$H$11,0,IF((F144+H144)&gt;$H$11,#REF!-F144,H144)))</f>
        <v/>
      </c>
      <c r="J144" s="372" t="str">
        <f t="shared" si="34"/>
        <v/>
      </c>
      <c r="K144" s="371" t="str">
        <f t="shared" si="35"/>
        <v/>
      </c>
      <c r="L144" s="375" t="str">
        <f t="shared" si="36"/>
        <v/>
      </c>
      <c r="M144" s="372" t="str">
        <f t="shared" si="37"/>
        <v/>
      </c>
      <c r="N144" s="376" t="str">
        <f t="shared" si="38"/>
        <v/>
      </c>
    </row>
    <row r="145" spans="2:14" ht="15" customHeight="1" x14ac:dyDescent="0.35">
      <c r="B145" s="368" t="str">
        <f t="shared" si="39"/>
        <v/>
      </c>
      <c r="C145" s="369"/>
      <c r="D145" s="370"/>
      <c r="E145" s="371" t="str">
        <f t="shared" si="30"/>
        <v/>
      </c>
      <c r="F145" s="372" t="str">
        <f t="shared" si="31"/>
        <v/>
      </c>
      <c r="G145" s="373" t="str">
        <f t="shared" si="32"/>
        <v/>
      </c>
      <c r="H145" s="374" t="str">
        <f t="shared" si="33"/>
        <v/>
      </c>
      <c r="I145" s="374" t="str">
        <f>IF(B145="","",IF(F145&gt;$H$11,0,IF((F145+H145)&gt;$H$11,#REF!-F145,H145)))</f>
        <v/>
      </c>
      <c r="J145" s="372" t="str">
        <f t="shared" si="34"/>
        <v/>
      </c>
      <c r="K145" s="371" t="str">
        <f t="shared" si="35"/>
        <v/>
      </c>
      <c r="L145" s="375" t="str">
        <f t="shared" si="36"/>
        <v/>
      </c>
      <c r="M145" s="372" t="str">
        <f t="shared" si="37"/>
        <v/>
      </c>
      <c r="N145" s="376" t="str">
        <f t="shared" si="38"/>
        <v/>
      </c>
    </row>
    <row r="146" spans="2:14" ht="15" customHeight="1" x14ac:dyDescent="0.35">
      <c r="B146" s="368" t="str">
        <f t="shared" si="39"/>
        <v/>
      </c>
      <c r="C146" s="369"/>
      <c r="D146" s="370"/>
      <c r="E146" s="371" t="str">
        <f t="shared" si="30"/>
        <v/>
      </c>
      <c r="F146" s="372" t="str">
        <f t="shared" si="31"/>
        <v/>
      </c>
      <c r="G146" s="373" t="str">
        <f t="shared" si="32"/>
        <v/>
      </c>
      <c r="H146" s="374" t="str">
        <f t="shared" si="33"/>
        <v/>
      </c>
      <c r="I146" s="374" t="str">
        <f>IF(B146="","",IF(F146&gt;$H$11,0,IF((F146+H146)&gt;$H$11,#REF!-F146,H146)))</f>
        <v/>
      </c>
      <c r="J146" s="372" t="str">
        <f t="shared" si="34"/>
        <v/>
      </c>
      <c r="K146" s="371" t="str">
        <f t="shared" si="35"/>
        <v/>
      </c>
      <c r="L146" s="375" t="str">
        <f t="shared" si="36"/>
        <v/>
      </c>
      <c r="M146" s="372" t="str">
        <f t="shared" si="37"/>
        <v/>
      </c>
      <c r="N146" s="376" t="str">
        <f t="shared" si="38"/>
        <v/>
      </c>
    </row>
    <row r="147" spans="2:14" ht="15" customHeight="1" x14ac:dyDescent="0.35">
      <c r="B147" s="368" t="str">
        <f t="shared" si="39"/>
        <v/>
      </c>
      <c r="C147" s="369"/>
      <c r="D147" s="370"/>
      <c r="E147" s="371" t="str">
        <f t="shared" si="30"/>
        <v/>
      </c>
      <c r="F147" s="372" t="str">
        <f t="shared" si="31"/>
        <v/>
      </c>
      <c r="G147" s="373" t="str">
        <f t="shared" si="32"/>
        <v/>
      </c>
      <c r="H147" s="374" t="str">
        <f t="shared" si="33"/>
        <v/>
      </c>
      <c r="I147" s="374" t="str">
        <f>IF(B147="","",IF(F147&gt;$H$11,0,IF((F147+H147)&gt;$H$11,#REF!-F147,H147)))</f>
        <v/>
      </c>
      <c r="J147" s="372" t="str">
        <f t="shared" si="34"/>
        <v/>
      </c>
      <c r="K147" s="371" t="str">
        <f t="shared" si="35"/>
        <v/>
      </c>
      <c r="L147" s="375" t="str">
        <f t="shared" si="36"/>
        <v/>
      </c>
      <c r="M147" s="372" t="str">
        <f t="shared" si="37"/>
        <v/>
      </c>
      <c r="N147" s="376" t="str">
        <f t="shared" si="38"/>
        <v/>
      </c>
    </row>
    <row r="148" spans="2:14" ht="15" customHeight="1" x14ac:dyDescent="0.35">
      <c r="B148" s="368" t="str">
        <f t="shared" si="39"/>
        <v/>
      </c>
      <c r="C148" s="369"/>
      <c r="D148" s="370"/>
      <c r="E148" s="371" t="str">
        <f t="shared" si="30"/>
        <v/>
      </c>
      <c r="F148" s="372" t="str">
        <f t="shared" si="31"/>
        <v/>
      </c>
      <c r="G148" s="373" t="str">
        <f t="shared" si="32"/>
        <v/>
      </c>
      <c r="H148" s="374" t="str">
        <f t="shared" si="33"/>
        <v/>
      </c>
      <c r="I148" s="374" t="str">
        <f>IF(B148="","",IF(F148&gt;$H$11,0,IF((F148+H148)&gt;$H$11,#REF!-F148,H148)))</f>
        <v/>
      </c>
      <c r="J148" s="372" t="str">
        <f t="shared" si="34"/>
        <v/>
      </c>
      <c r="K148" s="371" t="str">
        <f t="shared" si="35"/>
        <v/>
      </c>
      <c r="L148" s="375" t="str">
        <f t="shared" si="36"/>
        <v/>
      </c>
      <c r="M148" s="372" t="str">
        <f t="shared" si="37"/>
        <v/>
      </c>
      <c r="N148" s="376" t="str">
        <f t="shared" si="38"/>
        <v/>
      </c>
    </row>
    <row r="149" spans="2:14" ht="15" customHeight="1" x14ac:dyDescent="0.35">
      <c r="B149" s="368" t="str">
        <f t="shared" si="39"/>
        <v/>
      </c>
      <c r="C149" s="369"/>
      <c r="D149" s="370"/>
      <c r="E149" s="371" t="str">
        <f t="shared" si="30"/>
        <v/>
      </c>
      <c r="F149" s="372" t="str">
        <f t="shared" si="31"/>
        <v/>
      </c>
      <c r="G149" s="373" t="str">
        <f t="shared" si="32"/>
        <v/>
      </c>
      <c r="H149" s="374" t="str">
        <f t="shared" si="33"/>
        <v/>
      </c>
      <c r="I149" s="374" t="str">
        <f>IF(B149="","",IF(F149&gt;$H$11,0,IF((F149+H149)&gt;$H$11,#REF!-F149,H149)))</f>
        <v/>
      </c>
      <c r="J149" s="372" t="str">
        <f t="shared" si="34"/>
        <v/>
      </c>
      <c r="K149" s="371" t="str">
        <f t="shared" si="35"/>
        <v/>
      </c>
      <c r="L149" s="375" t="str">
        <f t="shared" si="36"/>
        <v/>
      </c>
      <c r="M149" s="372" t="str">
        <f t="shared" si="37"/>
        <v/>
      </c>
      <c r="N149" s="376" t="str">
        <f t="shared" si="38"/>
        <v/>
      </c>
    </row>
    <row r="150" spans="2:14" ht="15" customHeight="1" x14ac:dyDescent="0.35">
      <c r="B150" s="368" t="str">
        <f t="shared" si="39"/>
        <v/>
      </c>
      <c r="C150" s="369"/>
      <c r="D150" s="370"/>
      <c r="E150" s="371" t="str">
        <f t="shared" si="30"/>
        <v/>
      </c>
      <c r="F150" s="372" t="str">
        <f t="shared" si="31"/>
        <v/>
      </c>
      <c r="G150" s="373" t="str">
        <f t="shared" si="32"/>
        <v/>
      </c>
      <c r="H150" s="374" t="str">
        <f t="shared" si="33"/>
        <v/>
      </c>
      <c r="I150" s="374" t="str">
        <f>IF(B150="","",IF(F150&gt;$H$11,0,IF((F150+H150)&gt;$H$11,#REF!-F150,H150)))</f>
        <v/>
      </c>
      <c r="J150" s="372" t="str">
        <f t="shared" si="34"/>
        <v/>
      </c>
      <c r="K150" s="371" t="str">
        <f t="shared" si="35"/>
        <v/>
      </c>
      <c r="L150" s="375" t="str">
        <f t="shared" si="36"/>
        <v/>
      </c>
      <c r="M150" s="372" t="str">
        <f t="shared" si="37"/>
        <v/>
      </c>
      <c r="N150" s="376" t="str">
        <f t="shared" si="38"/>
        <v/>
      </c>
    </row>
    <row r="151" spans="2:14" ht="15" customHeight="1" x14ac:dyDescent="0.35">
      <c r="B151" s="368" t="str">
        <f t="shared" si="39"/>
        <v/>
      </c>
      <c r="C151" s="369"/>
      <c r="D151" s="370"/>
      <c r="E151" s="371" t="str">
        <f t="shared" si="30"/>
        <v/>
      </c>
      <c r="F151" s="372" t="str">
        <f t="shared" si="31"/>
        <v/>
      </c>
      <c r="G151" s="373" t="str">
        <f t="shared" si="32"/>
        <v/>
      </c>
      <c r="H151" s="374" t="str">
        <f t="shared" si="33"/>
        <v/>
      </c>
      <c r="I151" s="374" t="str">
        <f>IF(B151="","",IF(F151&gt;$H$11,0,IF((F151+H151)&gt;$H$11,#REF!-F151,H151)))</f>
        <v/>
      </c>
      <c r="J151" s="372" t="str">
        <f t="shared" si="34"/>
        <v/>
      </c>
      <c r="K151" s="371" t="str">
        <f t="shared" si="35"/>
        <v/>
      </c>
      <c r="L151" s="375" t="str">
        <f t="shared" si="36"/>
        <v/>
      </c>
      <c r="M151" s="372" t="str">
        <f t="shared" si="37"/>
        <v/>
      </c>
      <c r="N151" s="376" t="str">
        <f t="shared" si="38"/>
        <v/>
      </c>
    </row>
    <row r="152" spans="2:14" ht="15" customHeight="1" x14ac:dyDescent="0.35">
      <c r="B152" s="368" t="str">
        <f t="shared" si="39"/>
        <v/>
      </c>
      <c r="C152" s="369"/>
      <c r="D152" s="370"/>
      <c r="E152" s="371" t="str">
        <f t="shared" si="30"/>
        <v/>
      </c>
      <c r="F152" s="372" t="str">
        <f t="shared" si="31"/>
        <v/>
      </c>
      <c r="G152" s="373" t="str">
        <f t="shared" si="32"/>
        <v/>
      </c>
      <c r="H152" s="374" t="str">
        <f t="shared" si="33"/>
        <v/>
      </c>
      <c r="I152" s="374" t="str">
        <f>IF(B152="","",IF(F152&gt;$H$11,0,IF((F152+H152)&gt;$H$11,#REF!-F152,H152)))</f>
        <v/>
      </c>
      <c r="J152" s="372" t="str">
        <f t="shared" si="34"/>
        <v/>
      </c>
      <c r="K152" s="371" t="str">
        <f t="shared" si="35"/>
        <v/>
      </c>
      <c r="L152" s="375" t="str">
        <f t="shared" si="36"/>
        <v/>
      </c>
      <c r="M152" s="372" t="str">
        <f t="shared" si="37"/>
        <v/>
      </c>
      <c r="N152" s="376" t="str">
        <f t="shared" si="38"/>
        <v/>
      </c>
    </row>
    <row r="153" spans="2:14" ht="15" customHeight="1" x14ac:dyDescent="0.35">
      <c r="B153" s="368" t="str">
        <f t="shared" si="39"/>
        <v/>
      </c>
      <c r="C153" s="369"/>
      <c r="D153" s="370"/>
      <c r="E153" s="371" t="str">
        <f t="shared" ref="E153:E184" si="40">IF(B153="","",E152-F153)</f>
        <v/>
      </c>
      <c r="F153" s="372" t="str">
        <f t="shared" ref="F153:F184" si="41">IF(B153="","",IF($H$11&gt;E152,E152,$H$11))</f>
        <v/>
      </c>
      <c r="G153" s="373" t="str">
        <f t="shared" ref="G153:G184" si="42">IF(B153="","",$M$12)</f>
        <v/>
      </c>
      <c r="H153" s="374" t="str">
        <f t="shared" ref="H153:H184" si="43">IF(B153="","",E152*G153)</f>
        <v/>
      </c>
      <c r="I153" s="374" t="str">
        <f>IF(B153="","",IF(F153&gt;$H$11,0,IF((F153+H153)&gt;$H$11,#REF!-F153,H153)))</f>
        <v/>
      </c>
      <c r="J153" s="372" t="str">
        <f t="shared" ref="J153:J184" si="44">IF(B153="","",SUM(F153,H153))</f>
        <v/>
      </c>
      <c r="K153" s="371" t="str">
        <f t="shared" ref="K153:K184" si="45">IF(B153="","",J153+(J153*L153))</f>
        <v/>
      </c>
      <c r="L153" s="375" t="str">
        <f t="shared" ref="L153:L184" si="46">IF(B153="","",IF(D152&gt;C152,$M$11,0))</f>
        <v/>
      </c>
      <c r="M153" s="372" t="str">
        <f t="shared" ref="M153:M184" si="47">IF(B153="","",K153-J153)</f>
        <v/>
      </c>
      <c r="N153" s="376" t="str">
        <f t="shared" ref="N153:N184" si="48">IF(B153="","",SUM(J153,M153))</f>
        <v/>
      </c>
    </row>
    <row r="154" spans="2:14" ht="15" customHeight="1" x14ac:dyDescent="0.35">
      <c r="B154" s="368" t="str">
        <f t="shared" ref="B154:B184" si="49">IF(B153="","",IF(B153+1&lt;=$L$18,B153+1,""))</f>
        <v/>
      </c>
      <c r="C154" s="369"/>
      <c r="D154" s="370"/>
      <c r="E154" s="371" t="str">
        <f t="shared" si="40"/>
        <v/>
      </c>
      <c r="F154" s="372" t="str">
        <f t="shared" si="41"/>
        <v/>
      </c>
      <c r="G154" s="373" t="str">
        <f t="shared" si="42"/>
        <v/>
      </c>
      <c r="H154" s="374" t="str">
        <f t="shared" si="43"/>
        <v/>
      </c>
      <c r="I154" s="374" t="str">
        <f>IF(B154="","",IF(F154&gt;$H$11,0,IF((F154+H154)&gt;$H$11,#REF!-F154,H154)))</f>
        <v/>
      </c>
      <c r="J154" s="372" t="str">
        <f t="shared" si="44"/>
        <v/>
      </c>
      <c r="K154" s="371" t="str">
        <f t="shared" si="45"/>
        <v/>
      </c>
      <c r="L154" s="375" t="str">
        <f t="shared" si="46"/>
        <v/>
      </c>
      <c r="M154" s="372" t="str">
        <f t="shared" si="47"/>
        <v/>
      </c>
      <c r="N154" s="376" t="str">
        <f t="shared" si="48"/>
        <v/>
      </c>
    </row>
    <row r="155" spans="2:14" ht="15" customHeight="1" x14ac:dyDescent="0.35">
      <c r="B155" s="368" t="str">
        <f t="shared" si="49"/>
        <v/>
      </c>
      <c r="C155" s="369"/>
      <c r="D155" s="370"/>
      <c r="E155" s="371" t="str">
        <f t="shared" si="40"/>
        <v/>
      </c>
      <c r="F155" s="372" t="str">
        <f t="shared" si="41"/>
        <v/>
      </c>
      <c r="G155" s="373" t="str">
        <f t="shared" si="42"/>
        <v/>
      </c>
      <c r="H155" s="374" t="str">
        <f t="shared" si="43"/>
        <v/>
      </c>
      <c r="I155" s="374" t="str">
        <f>IF(B155="","",IF(F155&gt;$H$11,0,IF((F155+H155)&gt;$H$11,#REF!-F155,H155)))</f>
        <v/>
      </c>
      <c r="J155" s="372" t="str">
        <f t="shared" si="44"/>
        <v/>
      </c>
      <c r="K155" s="371" t="str">
        <f t="shared" si="45"/>
        <v/>
      </c>
      <c r="L155" s="375" t="str">
        <f t="shared" si="46"/>
        <v/>
      </c>
      <c r="M155" s="372" t="str">
        <f t="shared" si="47"/>
        <v/>
      </c>
      <c r="N155" s="376" t="str">
        <f t="shared" si="48"/>
        <v/>
      </c>
    </row>
    <row r="156" spans="2:14" ht="15" customHeight="1" x14ac:dyDescent="0.35">
      <c r="B156" s="368" t="str">
        <f t="shared" si="49"/>
        <v/>
      </c>
      <c r="C156" s="369"/>
      <c r="D156" s="370"/>
      <c r="E156" s="371" t="str">
        <f t="shared" si="40"/>
        <v/>
      </c>
      <c r="F156" s="372" t="str">
        <f t="shared" si="41"/>
        <v/>
      </c>
      <c r="G156" s="373" t="str">
        <f t="shared" si="42"/>
        <v/>
      </c>
      <c r="H156" s="374" t="str">
        <f t="shared" si="43"/>
        <v/>
      </c>
      <c r="I156" s="374" t="str">
        <f>IF(B156="","",IF(F156&gt;$H$11,0,IF((F156+H156)&gt;$H$11,#REF!-F156,H156)))</f>
        <v/>
      </c>
      <c r="J156" s="372" t="str">
        <f t="shared" si="44"/>
        <v/>
      </c>
      <c r="K156" s="371" t="str">
        <f t="shared" si="45"/>
        <v/>
      </c>
      <c r="L156" s="375" t="str">
        <f t="shared" si="46"/>
        <v/>
      </c>
      <c r="M156" s="372" t="str">
        <f t="shared" si="47"/>
        <v/>
      </c>
      <c r="N156" s="376" t="str">
        <f t="shared" si="48"/>
        <v/>
      </c>
    </row>
    <row r="157" spans="2:14" ht="15" customHeight="1" x14ac:dyDescent="0.35">
      <c r="B157" s="368" t="str">
        <f t="shared" si="49"/>
        <v/>
      </c>
      <c r="C157" s="369"/>
      <c r="D157" s="370"/>
      <c r="E157" s="371" t="str">
        <f t="shared" si="40"/>
        <v/>
      </c>
      <c r="F157" s="372" t="str">
        <f t="shared" si="41"/>
        <v/>
      </c>
      <c r="G157" s="373" t="str">
        <f t="shared" si="42"/>
        <v/>
      </c>
      <c r="H157" s="374" t="str">
        <f t="shared" si="43"/>
        <v/>
      </c>
      <c r="I157" s="374" t="str">
        <f>IF(B157="","",IF(F157&gt;$H$11,0,IF((F157+H157)&gt;$H$11,#REF!-F157,H157)))</f>
        <v/>
      </c>
      <c r="J157" s="372" t="str">
        <f t="shared" si="44"/>
        <v/>
      </c>
      <c r="K157" s="371" t="str">
        <f t="shared" si="45"/>
        <v/>
      </c>
      <c r="L157" s="375" t="str">
        <f t="shared" si="46"/>
        <v/>
      </c>
      <c r="M157" s="372" t="str">
        <f t="shared" si="47"/>
        <v/>
      </c>
      <c r="N157" s="376" t="str">
        <f t="shared" si="48"/>
        <v/>
      </c>
    </row>
    <row r="158" spans="2:14" ht="15" customHeight="1" x14ac:dyDescent="0.35">
      <c r="B158" s="368" t="str">
        <f t="shared" si="49"/>
        <v/>
      </c>
      <c r="C158" s="369"/>
      <c r="D158" s="370"/>
      <c r="E158" s="371" t="str">
        <f t="shared" si="40"/>
        <v/>
      </c>
      <c r="F158" s="372" t="str">
        <f t="shared" si="41"/>
        <v/>
      </c>
      <c r="G158" s="373" t="str">
        <f t="shared" si="42"/>
        <v/>
      </c>
      <c r="H158" s="374" t="str">
        <f t="shared" si="43"/>
        <v/>
      </c>
      <c r="I158" s="374" t="str">
        <f>IF(B158="","",IF(F158&gt;$H$11,0,IF((F158+H158)&gt;$H$11,#REF!-F158,H158)))</f>
        <v/>
      </c>
      <c r="J158" s="372" t="str">
        <f t="shared" si="44"/>
        <v/>
      </c>
      <c r="K158" s="371" t="str">
        <f t="shared" si="45"/>
        <v/>
      </c>
      <c r="L158" s="375" t="str">
        <f t="shared" si="46"/>
        <v/>
      </c>
      <c r="M158" s="372" t="str">
        <f t="shared" si="47"/>
        <v/>
      </c>
      <c r="N158" s="376" t="str">
        <f t="shared" si="48"/>
        <v/>
      </c>
    </row>
    <row r="159" spans="2:14" ht="15" customHeight="1" x14ac:dyDescent="0.35">
      <c r="B159" s="368" t="str">
        <f t="shared" si="49"/>
        <v/>
      </c>
      <c r="C159" s="369"/>
      <c r="D159" s="370"/>
      <c r="E159" s="371" t="str">
        <f t="shared" si="40"/>
        <v/>
      </c>
      <c r="F159" s="372" t="str">
        <f t="shared" si="41"/>
        <v/>
      </c>
      <c r="G159" s="373" t="str">
        <f t="shared" si="42"/>
        <v/>
      </c>
      <c r="H159" s="374" t="str">
        <f t="shared" si="43"/>
        <v/>
      </c>
      <c r="I159" s="374" t="str">
        <f>IF(B159="","",IF(F159&gt;$H$11,0,IF((F159+H159)&gt;$H$11,#REF!-F159,H159)))</f>
        <v/>
      </c>
      <c r="J159" s="372" t="str">
        <f t="shared" si="44"/>
        <v/>
      </c>
      <c r="K159" s="371" t="str">
        <f t="shared" si="45"/>
        <v/>
      </c>
      <c r="L159" s="375" t="str">
        <f t="shared" si="46"/>
        <v/>
      </c>
      <c r="M159" s="372" t="str">
        <f t="shared" si="47"/>
        <v/>
      </c>
      <c r="N159" s="376" t="str">
        <f t="shared" si="48"/>
        <v/>
      </c>
    </row>
    <row r="160" spans="2:14" ht="15" customHeight="1" x14ac:dyDescent="0.35">
      <c r="B160" s="368" t="str">
        <f t="shared" si="49"/>
        <v/>
      </c>
      <c r="C160" s="369"/>
      <c r="D160" s="370"/>
      <c r="E160" s="371" t="str">
        <f t="shared" si="40"/>
        <v/>
      </c>
      <c r="F160" s="372" t="str">
        <f t="shared" si="41"/>
        <v/>
      </c>
      <c r="G160" s="373" t="str">
        <f t="shared" si="42"/>
        <v/>
      </c>
      <c r="H160" s="374" t="str">
        <f t="shared" si="43"/>
        <v/>
      </c>
      <c r="I160" s="374" t="str">
        <f>IF(B160="","",IF(F160&gt;$H$11,0,IF((F160+H160)&gt;$H$11,#REF!-F160,H160)))</f>
        <v/>
      </c>
      <c r="J160" s="372" t="str">
        <f t="shared" si="44"/>
        <v/>
      </c>
      <c r="K160" s="371" t="str">
        <f t="shared" si="45"/>
        <v/>
      </c>
      <c r="L160" s="375" t="str">
        <f t="shared" si="46"/>
        <v/>
      </c>
      <c r="M160" s="372" t="str">
        <f t="shared" si="47"/>
        <v/>
      </c>
      <c r="N160" s="376" t="str">
        <f t="shared" si="48"/>
        <v/>
      </c>
    </row>
    <row r="161" spans="2:14" ht="15" customHeight="1" x14ac:dyDescent="0.35">
      <c r="B161" s="368" t="str">
        <f t="shared" si="49"/>
        <v/>
      </c>
      <c r="C161" s="369"/>
      <c r="D161" s="370"/>
      <c r="E161" s="371" t="str">
        <f t="shared" si="40"/>
        <v/>
      </c>
      <c r="F161" s="372" t="str">
        <f t="shared" si="41"/>
        <v/>
      </c>
      <c r="G161" s="373" t="str">
        <f t="shared" si="42"/>
        <v/>
      </c>
      <c r="H161" s="374" t="str">
        <f t="shared" si="43"/>
        <v/>
      </c>
      <c r="I161" s="374" t="str">
        <f>IF(B161="","",IF(F161&gt;$H$11,0,IF((F161+H161)&gt;$H$11,#REF!-F161,H161)))</f>
        <v/>
      </c>
      <c r="J161" s="372" t="str">
        <f t="shared" si="44"/>
        <v/>
      </c>
      <c r="K161" s="371" t="str">
        <f t="shared" si="45"/>
        <v/>
      </c>
      <c r="L161" s="375" t="str">
        <f t="shared" si="46"/>
        <v/>
      </c>
      <c r="M161" s="372" t="str">
        <f t="shared" si="47"/>
        <v/>
      </c>
      <c r="N161" s="376" t="str">
        <f t="shared" si="48"/>
        <v/>
      </c>
    </row>
    <row r="162" spans="2:14" ht="15" customHeight="1" x14ac:dyDescent="0.35">
      <c r="B162" s="368" t="str">
        <f t="shared" si="49"/>
        <v/>
      </c>
      <c r="C162" s="369"/>
      <c r="D162" s="370"/>
      <c r="E162" s="371" t="str">
        <f t="shared" si="40"/>
        <v/>
      </c>
      <c r="F162" s="372" t="str">
        <f t="shared" si="41"/>
        <v/>
      </c>
      <c r="G162" s="373" t="str">
        <f t="shared" si="42"/>
        <v/>
      </c>
      <c r="H162" s="374" t="str">
        <f t="shared" si="43"/>
        <v/>
      </c>
      <c r="I162" s="374" t="str">
        <f>IF(B162="","",IF(F162&gt;$H$11,0,IF((F162+H162)&gt;$H$11,#REF!-F162,H162)))</f>
        <v/>
      </c>
      <c r="J162" s="372" t="str">
        <f t="shared" si="44"/>
        <v/>
      </c>
      <c r="K162" s="371" t="str">
        <f t="shared" si="45"/>
        <v/>
      </c>
      <c r="L162" s="375" t="str">
        <f t="shared" si="46"/>
        <v/>
      </c>
      <c r="M162" s="372" t="str">
        <f t="shared" si="47"/>
        <v/>
      </c>
      <c r="N162" s="376" t="str">
        <f t="shared" si="48"/>
        <v/>
      </c>
    </row>
    <row r="163" spans="2:14" ht="15" customHeight="1" x14ac:dyDescent="0.35">
      <c r="B163" s="368" t="str">
        <f t="shared" si="49"/>
        <v/>
      </c>
      <c r="C163" s="369"/>
      <c r="D163" s="370"/>
      <c r="E163" s="371" t="str">
        <f t="shared" si="40"/>
        <v/>
      </c>
      <c r="F163" s="372" t="str">
        <f t="shared" si="41"/>
        <v/>
      </c>
      <c r="G163" s="373" t="str">
        <f t="shared" si="42"/>
        <v/>
      </c>
      <c r="H163" s="374" t="str">
        <f t="shared" si="43"/>
        <v/>
      </c>
      <c r="I163" s="374" t="str">
        <f>IF(B163="","",IF(F163&gt;$H$11,0,IF((F163+H163)&gt;$H$11,#REF!-F163,H163)))</f>
        <v/>
      </c>
      <c r="J163" s="372" t="str">
        <f t="shared" si="44"/>
        <v/>
      </c>
      <c r="K163" s="371" t="str">
        <f t="shared" si="45"/>
        <v/>
      </c>
      <c r="L163" s="375" t="str">
        <f t="shared" si="46"/>
        <v/>
      </c>
      <c r="M163" s="372" t="str">
        <f t="shared" si="47"/>
        <v/>
      </c>
      <c r="N163" s="376" t="str">
        <f t="shared" si="48"/>
        <v/>
      </c>
    </row>
    <row r="164" spans="2:14" ht="15" customHeight="1" x14ac:dyDescent="0.35">
      <c r="B164" s="368" t="str">
        <f t="shared" si="49"/>
        <v/>
      </c>
      <c r="C164" s="369"/>
      <c r="D164" s="370"/>
      <c r="E164" s="371" t="str">
        <f t="shared" si="40"/>
        <v/>
      </c>
      <c r="F164" s="372" t="str">
        <f t="shared" si="41"/>
        <v/>
      </c>
      <c r="G164" s="373" t="str">
        <f t="shared" si="42"/>
        <v/>
      </c>
      <c r="H164" s="374" t="str">
        <f t="shared" si="43"/>
        <v/>
      </c>
      <c r="I164" s="374" t="str">
        <f>IF(B164="","",IF(F164&gt;$H$11,0,IF((F164+H164)&gt;$H$11,#REF!-F164,H164)))</f>
        <v/>
      </c>
      <c r="J164" s="372" t="str">
        <f t="shared" si="44"/>
        <v/>
      </c>
      <c r="K164" s="371" t="str">
        <f t="shared" si="45"/>
        <v/>
      </c>
      <c r="L164" s="375" t="str">
        <f t="shared" si="46"/>
        <v/>
      </c>
      <c r="M164" s="372" t="str">
        <f t="shared" si="47"/>
        <v/>
      </c>
      <c r="N164" s="376" t="str">
        <f t="shared" si="48"/>
        <v/>
      </c>
    </row>
    <row r="165" spans="2:14" ht="15" customHeight="1" x14ac:dyDescent="0.35">
      <c r="B165" s="368" t="str">
        <f t="shared" si="49"/>
        <v/>
      </c>
      <c r="C165" s="369"/>
      <c r="D165" s="370"/>
      <c r="E165" s="371" t="str">
        <f t="shared" si="40"/>
        <v/>
      </c>
      <c r="F165" s="372" t="str">
        <f t="shared" si="41"/>
        <v/>
      </c>
      <c r="G165" s="373" t="str">
        <f t="shared" si="42"/>
        <v/>
      </c>
      <c r="H165" s="374" t="str">
        <f t="shared" si="43"/>
        <v/>
      </c>
      <c r="I165" s="374" t="str">
        <f>IF(B165="","",IF(F165&gt;$H$11,0,IF((F165+H165)&gt;$H$11,#REF!-F165,H165)))</f>
        <v/>
      </c>
      <c r="J165" s="372" t="str">
        <f t="shared" si="44"/>
        <v/>
      </c>
      <c r="K165" s="371" t="str">
        <f t="shared" si="45"/>
        <v/>
      </c>
      <c r="L165" s="375" t="str">
        <f t="shared" si="46"/>
        <v/>
      </c>
      <c r="M165" s="372" t="str">
        <f t="shared" si="47"/>
        <v/>
      </c>
      <c r="N165" s="376" t="str">
        <f t="shared" si="48"/>
        <v/>
      </c>
    </row>
    <row r="166" spans="2:14" ht="15" customHeight="1" x14ac:dyDescent="0.35">
      <c r="B166" s="368" t="str">
        <f t="shared" si="49"/>
        <v/>
      </c>
      <c r="C166" s="369"/>
      <c r="D166" s="370"/>
      <c r="E166" s="371" t="str">
        <f t="shared" si="40"/>
        <v/>
      </c>
      <c r="F166" s="372" t="str">
        <f t="shared" si="41"/>
        <v/>
      </c>
      <c r="G166" s="373" t="str">
        <f t="shared" si="42"/>
        <v/>
      </c>
      <c r="H166" s="374" t="str">
        <f t="shared" si="43"/>
        <v/>
      </c>
      <c r="I166" s="374" t="str">
        <f>IF(B166="","",IF(F166&gt;$H$11,0,IF((F166+H166)&gt;$H$11,#REF!-F166,H166)))</f>
        <v/>
      </c>
      <c r="J166" s="372" t="str">
        <f t="shared" si="44"/>
        <v/>
      </c>
      <c r="K166" s="371" t="str">
        <f t="shared" si="45"/>
        <v/>
      </c>
      <c r="L166" s="375" t="str">
        <f t="shared" si="46"/>
        <v/>
      </c>
      <c r="M166" s="372" t="str">
        <f t="shared" si="47"/>
        <v/>
      </c>
      <c r="N166" s="376" t="str">
        <f t="shared" si="48"/>
        <v/>
      </c>
    </row>
    <row r="167" spans="2:14" ht="15" customHeight="1" x14ac:dyDescent="0.35">
      <c r="B167" s="368" t="str">
        <f t="shared" si="49"/>
        <v/>
      </c>
      <c r="C167" s="369"/>
      <c r="D167" s="370"/>
      <c r="E167" s="371" t="str">
        <f t="shared" si="40"/>
        <v/>
      </c>
      <c r="F167" s="372" t="str">
        <f t="shared" si="41"/>
        <v/>
      </c>
      <c r="G167" s="373" t="str">
        <f t="shared" si="42"/>
        <v/>
      </c>
      <c r="H167" s="374" t="str">
        <f t="shared" si="43"/>
        <v/>
      </c>
      <c r="I167" s="374" t="str">
        <f>IF(B167="","",IF(F167&gt;$H$11,0,IF((F167+H167)&gt;$H$11,#REF!-F167,H167)))</f>
        <v/>
      </c>
      <c r="J167" s="372" t="str">
        <f t="shared" si="44"/>
        <v/>
      </c>
      <c r="K167" s="371" t="str">
        <f t="shared" si="45"/>
        <v/>
      </c>
      <c r="L167" s="375" t="str">
        <f t="shared" si="46"/>
        <v/>
      </c>
      <c r="M167" s="372" t="str">
        <f t="shared" si="47"/>
        <v/>
      </c>
      <c r="N167" s="376" t="str">
        <f t="shared" si="48"/>
        <v/>
      </c>
    </row>
    <row r="168" spans="2:14" ht="15" customHeight="1" x14ac:dyDescent="0.35">
      <c r="B168" s="368" t="str">
        <f t="shared" si="49"/>
        <v/>
      </c>
      <c r="C168" s="369"/>
      <c r="D168" s="370"/>
      <c r="E168" s="371" t="str">
        <f t="shared" si="40"/>
        <v/>
      </c>
      <c r="F168" s="372" t="str">
        <f t="shared" si="41"/>
        <v/>
      </c>
      <c r="G168" s="373" t="str">
        <f t="shared" si="42"/>
        <v/>
      </c>
      <c r="H168" s="374" t="str">
        <f t="shared" si="43"/>
        <v/>
      </c>
      <c r="I168" s="374" t="str">
        <f>IF(B168="","",IF(F168&gt;$H$11,0,IF((F168+H168)&gt;$H$11,#REF!-F168,H168)))</f>
        <v/>
      </c>
      <c r="J168" s="372" t="str">
        <f t="shared" si="44"/>
        <v/>
      </c>
      <c r="K168" s="371" t="str">
        <f t="shared" si="45"/>
        <v/>
      </c>
      <c r="L168" s="375" t="str">
        <f t="shared" si="46"/>
        <v/>
      </c>
      <c r="M168" s="372" t="str">
        <f t="shared" si="47"/>
        <v/>
      </c>
      <c r="N168" s="376" t="str">
        <f t="shared" si="48"/>
        <v/>
      </c>
    </row>
    <row r="169" spans="2:14" ht="15" customHeight="1" x14ac:dyDescent="0.35">
      <c r="B169" s="368" t="str">
        <f t="shared" si="49"/>
        <v/>
      </c>
      <c r="C169" s="369"/>
      <c r="D169" s="370"/>
      <c r="E169" s="371" t="str">
        <f t="shared" si="40"/>
        <v/>
      </c>
      <c r="F169" s="372" t="str">
        <f t="shared" si="41"/>
        <v/>
      </c>
      <c r="G169" s="373" t="str">
        <f t="shared" si="42"/>
        <v/>
      </c>
      <c r="H169" s="374" t="str">
        <f t="shared" si="43"/>
        <v/>
      </c>
      <c r="I169" s="374" t="str">
        <f>IF(B169="","",IF(F169&gt;$H$11,0,IF((F169+H169)&gt;$H$11,#REF!-F169,H169)))</f>
        <v/>
      </c>
      <c r="J169" s="372" t="str">
        <f t="shared" si="44"/>
        <v/>
      </c>
      <c r="K169" s="371" t="str">
        <f t="shared" si="45"/>
        <v/>
      </c>
      <c r="L169" s="375" t="str">
        <f t="shared" si="46"/>
        <v/>
      </c>
      <c r="M169" s="372" t="str">
        <f t="shared" si="47"/>
        <v/>
      </c>
      <c r="N169" s="376" t="str">
        <f t="shared" si="48"/>
        <v/>
      </c>
    </row>
    <row r="170" spans="2:14" ht="15" customHeight="1" x14ac:dyDescent="0.35">
      <c r="B170" s="368" t="str">
        <f t="shared" si="49"/>
        <v/>
      </c>
      <c r="C170" s="369"/>
      <c r="D170" s="370"/>
      <c r="E170" s="371" t="str">
        <f t="shared" si="40"/>
        <v/>
      </c>
      <c r="F170" s="372" t="str">
        <f t="shared" si="41"/>
        <v/>
      </c>
      <c r="G170" s="373" t="str">
        <f t="shared" si="42"/>
        <v/>
      </c>
      <c r="H170" s="374" t="str">
        <f t="shared" si="43"/>
        <v/>
      </c>
      <c r="I170" s="374" t="str">
        <f>IF(B170="","",IF(F170&gt;$H$11,0,IF((F170+H170)&gt;$H$11,#REF!-F170,H170)))</f>
        <v/>
      </c>
      <c r="J170" s="372" t="str">
        <f t="shared" si="44"/>
        <v/>
      </c>
      <c r="K170" s="371" t="str">
        <f t="shared" si="45"/>
        <v/>
      </c>
      <c r="L170" s="375" t="str">
        <f t="shared" si="46"/>
        <v/>
      </c>
      <c r="M170" s="372" t="str">
        <f t="shared" si="47"/>
        <v/>
      </c>
      <c r="N170" s="376" t="str">
        <f t="shared" si="48"/>
        <v/>
      </c>
    </row>
    <row r="171" spans="2:14" ht="15" customHeight="1" x14ac:dyDescent="0.35">
      <c r="B171" s="368" t="str">
        <f t="shared" si="49"/>
        <v/>
      </c>
      <c r="C171" s="369"/>
      <c r="D171" s="370"/>
      <c r="E171" s="371" t="str">
        <f t="shared" si="40"/>
        <v/>
      </c>
      <c r="F171" s="372" t="str">
        <f t="shared" si="41"/>
        <v/>
      </c>
      <c r="G171" s="373" t="str">
        <f t="shared" si="42"/>
        <v/>
      </c>
      <c r="H171" s="374" t="str">
        <f t="shared" si="43"/>
        <v/>
      </c>
      <c r="I171" s="374" t="str">
        <f>IF(B171="","",IF(F171&gt;$H$11,0,IF((F171+H171)&gt;$H$11,#REF!-F171,H171)))</f>
        <v/>
      </c>
      <c r="J171" s="372" t="str">
        <f t="shared" si="44"/>
        <v/>
      </c>
      <c r="K171" s="371" t="str">
        <f t="shared" si="45"/>
        <v/>
      </c>
      <c r="L171" s="375" t="str">
        <f t="shared" si="46"/>
        <v/>
      </c>
      <c r="M171" s="372" t="str">
        <f t="shared" si="47"/>
        <v/>
      </c>
      <c r="N171" s="376" t="str">
        <f t="shared" si="48"/>
        <v/>
      </c>
    </row>
    <row r="172" spans="2:14" ht="15" customHeight="1" x14ac:dyDescent="0.35">
      <c r="B172" s="368" t="str">
        <f t="shared" si="49"/>
        <v/>
      </c>
      <c r="C172" s="369"/>
      <c r="D172" s="370"/>
      <c r="E172" s="371" t="str">
        <f t="shared" si="40"/>
        <v/>
      </c>
      <c r="F172" s="372" t="str">
        <f t="shared" si="41"/>
        <v/>
      </c>
      <c r="G172" s="373" t="str">
        <f t="shared" si="42"/>
        <v/>
      </c>
      <c r="H172" s="374" t="str">
        <f t="shared" si="43"/>
        <v/>
      </c>
      <c r="I172" s="374" t="str">
        <f>IF(B172="","",IF(F172&gt;$H$11,0,IF((F172+H172)&gt;$H$11,#REF!-F172,H172)))</f>
        <v/>
      </c>
      <c r="J172" s="372" t="str">
        <f t="shared" si="44"/>
        <v/>
      </c>
      <c r="K172" s="371" t="str">
        <f t="shared" si="45"/>
        <v/>
      </c>
      <c r="L172" s="375" t="str">
        <f t="shared" si="46"/>
        <v/>
      </c>
      <c r="M172" s="372" t="str">
        <f t="shared" si="47"/>
        <v/>
      </c>
      <c r="N172" s="376" t="str">
        <f t="shared" si="48"/>
        <v/>
      </c>
    </row>
    <row r="173" spans="2:14" ht="15" customHeight="1" x14ac:dyDescent="0.35">
      <c r="B173" s="368" t="str">
        <f t="shared" si="49"/>
        <v/>
      </c>
      <c r="C173" s="369"/>
      <c r="D173" s="370"/>
      <c r="E173" s="371" t="str">
        <f t="shared" si="40"/>
        <v/>
      </c>
      <c r="F173" s="372" t="str">
        <f t="shared" si="41"/>
        <v/>
      </c>
      <c r="G173" s="373" t="str">
        <f t="shared" si="42"/>
        <v/>
      </c>
      <c r="H173" s="374" t="str">
        <f t="shared" si="43"/>
        <v/>
      </c>
      <c r="I173" s="374" t="str">
        <f>IF(B173="","",IF(F173&gt;$H$11,0,IF((F173+H173)&gt;$H$11,#REF!-F173,H173)))</f>
        <v/>
      </c>
      <c r="J173" s="372" t="str">
        <f t="shared" si="44"/>
        <v/>
      </c>
      <c r="K173" s="371" t="str">
        <f t="shared" si="45"/>
        <v/>
      </c>
      <c r="L173" s="375" t="str">
        <f t="shared" si="46"/>
        <v/>
      </c>
      <c r="M173" s="372" t="str">
        <f t="shared" si="47"/>
        <v/>
      </c>
      <c r="N173" s="376" t="str">
        <f t="shared" si="48"/>
        <v/>
      </c>
    </row>
    <row r="174" spans="2:14" ht="15" customHeight="1" x14ac:dyDescent="0.35">
      <c r="B174" s="368" t="str">
        <f t="shared" si="49"/>
        <v/>
      </c>
      <c r="C174" s="369"/>
      <c r="D174" s="370"/>
      <c r="E174" s="371" t="str">
        <f t="shared" si="40"/>
        <v/>
      </c>
      <c r="F174" s="372" t="str">
        <f t="shared" si="41"/>
        <v/>
      </c>
      <c r="G174" s="373" t="str">
        <f t="shared" si="42"/>
        <v/>
      </c>
      <c r="H174" s="374" t="str">
        <f t="shared" si="43"/>
        <v/>
      </c>
      <c r="I174" s="374" t="str">
        <f>IF(B174="","",IF(F174&gt;$H$11,0,IF((F174+H174)&gt;$H$11,#REF!-F174,H174)))</f>
        <v/>
      </c>
      <c r="J174" s="372" t="str">
        <f t="shared" si="44"/>
        <v/>
      </c>
      <c r="K174" s="371" t="str">
        <f t="shared" si="45"/>
        <v/>
      </c>
      <c r="L174" s="375" t="str">
        <f t="shared" si="46"/>
        <v/>
      </c>
      <c r="M174" s="372" t="str">
        <f t="shared" si="47"/>
        <v/>
      </c>
      <c r="N174" s="376" t="str">
        <f t="shared" si="48"/>
        <v/>
      </c>
    </row>
    <row r="175" spans="2:14" ht="15" customHeight="1" x14ac:dyDescent="0.35">
      <c r="B175" s="368" t="str">
        <f t="shared" si="49"/>
        <v/>
      </c>
      <c r="C175" s="369"/>
      <c r="D175" s="370"/>
      <c r="E175" s="371" t="str">
        <f t="shared" si="40"/>
        <v/>
      </c>
      <c r="F175" s="372" t="str">
        <f t="shared" si="41"/>
        <v/>
      </c>
      <c r="G175" s="373" t="str">
        <f t="shared" si="42"/>
        <v/>
      </c>
      <c r="H175" s="374" t="str">
        <f t="shared" si="43"/>
        <v/>
      </c>
      <c r="I175" s="374" t="str">
        <f>IF(B175="","",IF(F175&gt;$H$11,0,IF((F175+H175)&gt;$H$11,#REF!-F175,H175)))</f>
        <v/>
      </c>
      <c r="J175" s="372" t="str">
        <f t="shared" si="44"/>
        <v/>
      </c>
      <c r="K175" s="371" t="str">
        <f t="shared" si="45"/>
        <v/>
      </c>
      <c r="L175" s="375" t="str">
        <f t="shared" si="46"/>
        <v/>
      </c>
      <c r="M175" s="372" t="str">
        <f t="shared" si="47"/>
        <v/>
      </c>
      <c r="N175" s="376" t="str">
        <f t="shared" si="48"/>
        <v/>
      </c>
    </row>
    <row r="176" spans="2:14" ht="15" customHeight="1" x14ac:dyDescent="0.35">
      <c r="B176" s="368" t="str">
        <f t="shared" si="49"/>
        <v/>
      </c>
      <c r="C176" s="369"/>
      <c r="D176" s="370"/>
      <c r="E176" s="371" t="str">
        <f t="shared" si="40"/>
        <v/>
      </c>
      <c r="F176" s="372" t="str">
        <f t="shared" si="41"/>
        <v/>
      </c>
      <c r="G176" s="373" t="str">
        <f t="shared" si="42"/>
        <v/>
      </c>
      <c r="H176" s="374" t="str">
        <f t="shared" si="43"/>
        <v/>
      </c>
      <c r="I176" s="374" t="str">
        <f>IF(B176="","",IF(F176&gt;$H$11,0,IF((F176+H176)&gt;$H$11,#REF!-F176,H176)))</f>
        <v/>
      </c>
      <c r="J176" s="372" t="str">
        <f t="shared" si="44"/>
        <v/>
      </c>
      <c r="K176" s="371" t="str">
        <f t="shared" si="45"/>
        <v/>
      </c>
      <c r="L176" s="375" t="str">
        <f t="shared" si="46"/>
        <v/>
      </c>
      <c r="M176" s="372" t="str">
        <f t="shared" si="47"/>
        <v/>
      </c>
      <c r="N176" s="376" t="str">
        <f t="shared" si="48"/>
        <v/>
      </c>
    </row>
    <row r="177" spans="2:14" ht="15" customHeight="1" x14ac:dyDescent="0.35">
      <c r="B177" s="368" t="str">
        <f t="shared" si="49"/>
        <v/>
      </c>
      <c r="C177" s="369"/>
      <c r="D177" s="370"/>
      <c r="E177" s="371" t="str">
        <f t="shared" si="40"/>
        <v/>
      </c>
      <c r="F177" s="372" t="str">
        <f t="shared" si="41"/>
        <v/>
      </c>
      <c r="G177" s="373" t="str">
        <f t="shared" si="42"/>
        <v/>
      </c>
      <c r="H177" s="374" t="str">
        <f t="shared" si="43"/>
        <v/>
      </c>
      <c r="I177" s="374" t="str">
        <f>IF(B177="","",IF(F177&gt;$H$11,0,IF((F177+H177)&gt;$H$11,#REF!-F177,H177)))</f>
        <v/>
      </c>
      <c r="J177" s="372" t="str">
        <f t="shared" si="44"/>
        <v/>
      </c>
      <c r="K177" s="371" t="str">
        <f t="shared" si="45"/>
        <v/>
      </c>
      <c r="L177" s="375" t="str">
        <f t="shared" si="46"/>
        <v/>
      </c>
      <c r="M177" s="372" t="str">
        <f t="shared" si="47"/>
        <v/>
      </c>
      <c r="N177" s="376" t="str">
        <f t="shared" si="48"/>
        <v/>
      </c>
    </row>
    <row r="178" spans="2:14" ht="15" customHeight="1" x14ac:dyDescent="0.35">
      <c r="B178" s="368" t="str">
        <f t="shared" si="49"/>
        <v/>
      </c>
      <c r="C178" s="369"/>
      <c r="D178" s="370"/>
      <c r="E178" s="371" t="str">
        <f t="shared" si="40"/>
        <v/>
      </c>
      <c r="F178" s="372" t="str">
        <f t="shared" si="41"/>
        <v/>
      </c>
      <c r="G178" s="373" t="str">
        <f t="shared" si="42"/>
        <v/>
      </c>
      <c r="H178" s="374" t="str">
        <f t="shared" si="43"/>
        <v/>
      </c>
      <c r="I178" s="374" t="str">
        <f>IF(B178="","",IF(F178&gt;$H$11,0,IF((F178+H178)&gt;$H$11,#REF!-F178,H178)))</f>
        <v/>
      </c>
      <c r="J178" s="372" t="str">
        <f t="shared" si="44"/>
        <v/>
      </c>
      <c r="K178" s="371" t="str">
        <f t="shared" si="45"/>
        <v/>
      </c>
      <c r="L178" s="375" t="str">
        <f t="shared" si="46"/>
        <v/>
      </c>
      <c r="M178" s="372" t="str">
        <f t="shared" si="47"/>
        <v/>
      </c>
      <c r="N178" s="376" t="str">
        <f t="shared" si="48"/>
        <v/>
      </c>
    </row>
    <row r="179" spans="2:14" ht="15" customHeight="1" x14ac:dyDescent="0.35">
      <c r="B179" s="368" t="str">
        <f t="shared" si="49"/>
        <v/>
      </c>
      <c r="C179" s="369"/>
      <c r="D179" s="370"/>
      <c r="E179" s="371" t="str">
        <f t="shared" si="40"/>
        <v/>
      </c>
      <c r="F179" s="372" t="str">
        <f t="shared" si="41"/>
        <v/>
      </c>
      <c r="G179" s="373" t="str">
        <f t="shared" si="42"/>
        <v/>
      </c>
      <c r="H179" s="374" t="str">
        <f t="shared" si="43"/>
        <v/>
      </c>
      <c r="I179" s="374" t="str">
        <f>IF(B179="","",IF(F179&gt;$H$11,0,IF((F179+H179)&gt;$H$11,#REF!-F179,H179)))</f>
        <v/>
      </c>
      <c r="J179" s="372" t="str">
        <f t="shared" si="44"/>
        <v/>
      </c>
      <c r="K179" s="371" t="str">
        <f t="shared" si="45"/>
        <v/>
      </c>
      <c r="L179" s="375" t="str">
        <f t="shared" si="46"/>
        <v/>
      </c>
      <c r="M179" s="372" t="str">
        <f t="shared" si="47"/>
        <v/>
      </c>
      <c r="N179" s="376" t="str">
        <f t="shared" si="48"/>
        <v/>
      </c>
    </row>
    <row r="180" spans="2:14" ht="15" customHeight="1" x14ac:dyDescent="0.35">
      <c r="B180" s="368" t="str">
        <f t="shared" si="49"/>
        <v/>
      </c>
      <c r="C180" s="369"/>
      <c r="D180" s="370"/>
      <c r="E180" s="371" t="str">
        <f t="shared" si="40"/>
        <v/>
      </c>
      <c r="F180" s="372" t="str">
        <f t="shared" si="41"/>
        <v/>
      </c>
      <c r="G180" s="373" t="str">
        <f t="shared" si="42"/>
        <v/>
      </c>
      <c r="H180" s="374" t="str">
        <f t="shared" si="43"/>
        <v/>
      </c>
      <c r="I180" s="374" t="str">
        <f>IF(B180="","",IF(F180&gt;$H$11,0,IF((F180+H180)&gt;$H$11,#REF!-F180,H180)))</f>
        <v/>
      </c>
      <c r="J180" s="372" t="str">
        <f t="shared" si="44"/>
        <v/>
      </c>
      <c r="K180" s="371" t="str">
        <f t="shared" si="45"/>
        <v/>
      </c>
      <c r="L180" s="375" t="str">
        <f t="shared" si="46"/>
        <v/>
      </c>
      <c r="M180" s="372" t="str">
        <f t="shared" si="47"/>
        <v/>
      </c>
      <c r="N180" s="376" t="str">
        <f t="shared" si="48"/>
        <v/>
      </c>
    </row>
    <row r="181" spans="2:14" ht="15" customHeight="1" x14ac:dyDescent="0.35">
      <c r="B181" s="368" t="str">
        <f t="shared" si="49"/>
        <v/>
      </c>
      <c r="C181" s="369"/>
      <c r="D181" s="370"/>
      <c r="E181" s="371" t="str">
        <f t="shared" si="40"/>
        <v/>
      </c>
      <c r="F181" s="372" t="str">
        <f t="shared" si="41"/>
        <v/>
      </c>
      <c r="G181" s="373" t="str">
        <f t="shared" si="42"/>
        <v/>
      </c>
      <c r="H181" s="374" t="str">
        <f t="shared" si="43"/>
        <v/>
      </c>
      <c r="I181" s="374" t="str">
        <f>IF(B181="","",IF(F181&gt;$H$11,0,IF((F181+H181)&gt;$H$11,#REF!-F181,H181)))</f>
        <v/>
      </c>
      <c r="J181" s="372" t="str">
        <f t="shared" si="44"/>
        <v/>
      </c>
      <c r="K181" s="371" t="str">
        <f t="shared" si="45"/>
        <v/>
      </c>
      <c r="L181" s="375" t="str">
        <f t="shared" si="46"/>
        <v/>
      </c>
      <c r="M181" s="372" t="str">
        <f t="shared" si="47"/>
        <v/>
      </c>
      <c r="N181" s="376" t="str">
        <f t="shared" si="48"/>
        <v/>
      </c>
    </row>
    <row r="182" spans="2:14" ht="15" customHeight="1" x14ac:dyDescent="0.35">
      <c r="B182" s="368" t="str">
        <f t="shared" si="49"/>
        <v/>
      </c>
      <c r="C182" s="369"/>
      <c r="D182" s="370"/>
      <c r="E182" s="371" t="str">
        <f t="shared" si="40"/>
        <v/>
      </c>
      <c r="F182" s="372" t="str">
        <f t="shared" si="41"/>
        <v/>
      </c>
      <c r="G182" s="373" t="str">
        <f t="shared" si="42"/>
        <v/>
      </c>
      <c r="H182" s="374" t="str">
        <f t="shared" si="43"/>
        <v/>
      </c>
      <c r="I182" s="374" t="str">
        <f>IF(B182="","",IF(F182&gt;$H$11,0,IF((F182+H182)&gt;$H$11,#REF!-F182,H182)))</f>
        <v/>
      </c>
      <c r="J182" s="372" t="str">
        <f t="shared" si="44"/>
        <v/>
      </c>
      <c r="K182" s="371" t="str">
        <f t="shared" si="45"/>
        <v/>
      </c>
      <c r="L182" s="375" t="str">
        <f t="shared" si="46"/>
        <v/>
      </c>
      <c r="M182" s="372" t="str">
        <f t="shared" si="47"/>
        <v/>
      </c>
      <c r="N182" s="376" t="str">
        <f t="shared" si="48"/>
        <v/>
      </c>
    </row>
    <row r="183" spans="2:14" ht="15" customHeight="1" x14ac:dyDescent="0.35">
      <c r="B183" s="368" t="str">
        <f t="shared" si="49"/>
        <v/>
      </c>
      <c r="C183" s="369"/>
      <c r="D183" s="370"/>
      <c r="E183" s="371" t="str">
        <f t="shared" si="40"/>
        <v/>
      </c>
      <c r="F183" s="372" t="str">
        <f t="shared" si="41"/>
        <v/>
      </c>
      <c r="G183" s="373" t="str">
        <f t="shared" si="42"/>
        <v/>
      </c>
      <c r="H183" s="374" t="str">
        <f t="shared" si="43"/>
        <v/>
      </c>
      <c r="I183" s="374" t="str">
        <f>IF(B183="","",IF(F183&gt;$H$11,0,IF((F183+H183)&gt;$H$11,#REF!-F183,H183)))</f>
        <v/>
      </c>
      <c r="J183" s="372" t="str">
        <f t="shared" si="44"/>
        <v/>
      </c>
      <c r="K183" s="371" t="str">
        <f t="shared" si="45"/>
        <v/>
      </c>
      <c r="L183" s="375" t="str">
        <f t="shared" si="46"/>
        <v/>
      </c>
      <c r="M183" s="372" t="str">
        <f t="shared" si="47"/>
        <v/>
      </c>
      <c r="N183" s="376" t="str">
        <f t="shared" si="48"/>
        <v/>
      </c>
    </row>
    <row r="184" spans="2:14" ht="15" customHeight="1" x14ac:dyDescent="0.35">
      <c r="B184" s="377" t="str">
        <f t="shared" si="49"/>
        <v/>
      </c>
      <c r="C184" s="378"/>
      <c r="D184" s="379"/>
      <c r="E184" s="380" t="str">
        <f t="shared" si="40"/>
        <v/>
      </c>
      <c r="F184" s="381" t="str">
        <f t="shared" si="41"/>
        <v/>
      </c>
      <c r="G184" s="382" t="str">
        <f t="shared" si="42"/>
        <v/>
      </c>
      <c r="H184" s="383" t="str">
        <f t="shared" si="43"/>
        <v/>
      </c>
      <c r="I184" s="383" t="str">
        <f>IF(B184="","",IF(F184&gt;$H$11,0,IF((F184+H184)&gt;$H$11,#REF!-F184,H184)))</f>
        <v/>
      </c>
      <c r="J184" s="381" t="str">
        <f t="shared" si="44"/>
        <v/>
      </c>
      <c r="K184" s="380" t="str">
        <f t="shared" si="45"/>
        <v/>
      </c>
      <c r="L184" s="384" t="str">
        <f t="shared" si="46"/>
        <v/>
      </c>
      <c r="M184" s="381" t="str">
        <f t="shared" si="47"/>
        <v/>
      </c>
      <c r="N184" s="385" t="str">
        <f t="shared" si="48"/>
        <v/>
      </c>
    </row>
    <row r="185" spans="2:14" ht="15" customHeight="1" x14ac:dyDescent="0.35">
      <c r="B185" s="386"/>
      <c r="C185" s="386"/>
      <c r="D185" s="386"/>
      <c r="E185" s="386"/>
      <c r="F185" s="386"/>
      <c r="G185" s="387"/>
      <c r="H185" s="388"/>
      <c r="I185" s="388"/>
      <c r="J185" s="389"/>
      <c r="K185" s="389"/>
      <c r="L185" s="390"/>
      <c r="M185" s="390"/>
      <c r="N185" s="390"/>
    </row>
  </sheetData>
  <conditionalFormatting sqref="B25:N184">
    <cfRule type="expression" dxfId="4" priority="8">
      <formula>AND($B25="",$B24="")</formula>
    </cfRule>
    <cfRule type="expression" dxfId="3" priority="15">
      <formula>AND($B25="",$B24&lt;&gt;"")</formula>
    </cfRule>
  </conditionalFormatting>
  <pageMargins left="0.59055118110236227" right="0.59055118110236227" top="1.1023622047244095" bottom="0.47244094488188981" header="0.19685039370078741" footer="0.19685039370078741"/>
  <pageSetup paperSize="9" scale="50" fitToHeight="0" orientation="portrait" r:id="rId1"/>
  <headerFooter scaleWithDoc="0" alignWithMargins="0">
    <oddFooter>&amp;L&amp;F / &amp;A&amp;R&amp;P</oddFooter>
  </headerFooter>
  <rowBreaks count="2" manualBreakCount="2">
    <brk id="74" min="1" max="13" man="1"/>
    <brk id="148" min="1" max="13" man="1"/>
  </rowBreaks>
  <ignoredErrors>
    <ignoredError sqref="A1 A20:XFD21 A19:C19 E19:G19 A14:XFD16 A10:XFD10 A2:A3 C2:XFD3 A4:J5 O18 A17:G18 N17:XFD17 I12 K19 A12:C13 O19:XFD19 O12:XFD13 N4:XFD4 O5:XFD9 A11:G11 I11:J11 E12:E13 Q18:XFD18 Q11:XFD11 O11 A24:XFD1048576 E22:F22 H22:M22 O23:XFD23 A6:H9 J6:K9 A22:A23 O22:XFD22 C1:XFD1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F786C60-6BCB-4A48-A4AE-8593EB497DB9}">
            <xm:f>Apoio!$AO$8=1</xm:f>
            <x14:dxf>
              <font>
                <b val="0"/>
                <i val="0"/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B16:N184</xm:sqref>
        </x14:conditionalFormatting>
        <x14:conditionalFormatting xmlns:xm="http://schemas.microsoft.com/office/excel/2006/main">
          <x14:cfRule type="expression" priority="14" id="{64A6AC82-2B34-463A-982E-FD34DDF6F085}">
            <xm:f>Apoio!$AO$8=1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 style="thin">
                  <color auto="1"/>
                </top>
                <bottom/>
                <vertical/>
                <horizontal/>
              </border>
            </x14:dxf>
          </x14:cfRule>
          <xm:sqref>B15:N15</xm:sqref>
        </x14:conditionalFormatting>
        <x14:conditionalFormatting xmlns:xm="http://schemas.microsoft.com/office/excel/2006/main">
          <x14:cfRule type="expression" priority="13" id="{977561FF-97F5-433F-A5BE-FBF9D5074F36}">
            <xm:f>Apoio!$AO$8=1</xm:f>
            <x14:dxf>
              <font>
                <color theme="0" tint="-0.24994659260841701"/>
              </font>
            </x14:dxf>
          </x14:cfRule>
          <xm:sqref>B4:N14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FFFF00"/>
  </sheetPr>
  <dimension ref="A2:CT401"/>
  <sheetViews>
    <sheetView topLeftCell="CG1" workbookViewId="0">
      <selection activeCell="CO10" sqref="CO10"/>
    </sheetView>
  </sheetViews>
  <sheetFormatPr defaultColWidth="9.1796875" defaultRowHeight="14.5" x14ac:dyDescent="0.35"/>
  <cols>
    <col min="1" max="1" width="3.7265625" style="6" customWidth="1"/>
    <col min="2" max="4" width="9.1796875" style="6"/>
    <col min="5" max="6" width="3.7265625" style="1" customWidth="1"/>
    <col min="7" max="7" width="36.7265625" style="1" customWidth="1"/>
    <col min="8" max="8" width="10.7265625" style="1" customWidth="1"/>
    <col min="9" max="9" width="4" style="1" customWidth="1"/>
    <col min="10" max="10" width="30.54296875" style="1" customWidth="1"/>
    <col min="11" max="12" width="10" style="1" customWidth="1"/>
    <col min="13" max="14" width="3.7265625" style="1" customWidth="1"/>
    <col min="15" max="15" width="4" style="1" bestFit="1" customWidth="1"/>
    <col min="16" max="16" width="19.26953125" style="1" bestFit="1" customWidth="1"/>
    <col min="17" max="18" width="3.7265625" style="1" customWidth="1"/>
    <col min="19" max="19" width="25.1796875" style="1" bestFit="1" customWidth="1"/>
    <col min="20" max="20" width="3.7265625" style="1" customWidth="1"/>
    <col min="21" max="21" width="28.453125" style="1" customWidth="1"/>
    <col min="22" max="22" width="4.7265625" style="1" customWidth="1"/>
    <col min="23" max="24" width="3.7265625" style="1" customWidth="1"/>
    <col min="25" max="25" width="35.453125" style="1" bestFit="1" customWidth="1"/>
    <col min="26" max="27" width="4.7265625" style="1" bestFit="1" customWidth="1"/>
    <col min="28" max="28" width="3.7265625" style="1" customWidth="1"/>
    <col min="29" max="29" width="30" style="1" bestFit="1" customWidth="1"/>
    <col min="30" max="32" width="3.7265625" style="1" customWidth="1"/>
    <col min="33" max="33" width="9" style="1" customWidth="1"/>
    <col min="34" max="35" width="3.7265625" style="1" customWidth="1"/>
    <col min="36" max="36" width="9" style="1" customWidth="1"/>
    <col min="37" max="38" width="3.7265625" style="1" customWidth="1"/>
    <col min="39" max="39" width="20" style="1" bestFit="1" customWidth="1"/>
    <col min="40" max="41" width="3.7265625" style="1" customWidth="1"/>
    <col min="42" max="42" width="32.26953125" style="1" bestFit="1" customWidth="1"/>
    <col min="43" max="44" width="3.7265625" style="1" customWidth="1"/>
    <col min="45" max="45" width="35.54296875" style="1" bestFit="1" customWidth="1"/>
    <col min="46" max="46" width="3.7265625" style="1" customWidth="1"/>
    <col min="47" max="47" width="25.7265625" style="1" bestFit="1" customWidth="1"/>
    <col min="48" max="48" width="8.1796875" style="1" bestFit="1" customWidth="1"/>
    <col min="49" max="50" width="3.7265625" style="1" customWidth="1"/>
    <col min="51" max="51" width="35.1796875" style="1" bestFit="1" customWidth="1"/>
    <col min="52" max="52" width="3.7265625" style="1" customWidth="1"/>
    <col min="53" max="53" width="26.7265625" style="1" bestFit="1" customWidth="1"/>
    <col min="54" max="55" width="3.7265625" style="1" customWidth="1"/>
    <col min="56" max="56" width="26.7265625" style="2" bestFit="1" customWidth="1"/>
    <col min="57" max="57" width="20.7265625" style="2" customWidth="1"/>
    <col min="58" max="58" width="3.7265625" style="1" customWidth="1"/>
    <col min="59" max="59" width="26.7265625" style="1" bestFit="1" customWidth="1"/>
    <col min="60" max="60" width="20.7265625" style="1" customWidth="1"/>
    <col min="61" max="61" width="3.7265625" style="1" customWidth="1"/>
    <col min="62" max="62" width="26.7265625" style="2" bestFit="1" customWidth="1"/>
    <col min="63" max="63" width="20.7265625" style="2" customWidth="1"/>
    <col min="64" max="64" width="3.7265625" style="1" customWidth="1"/>
    <col min="65" max="65" width="26.7265625" style="2" bestFit="1" customWidth="1"/>
    <col min="66" max="66" width="20.7265625" style="2" customWidth="1"/>
    <col min="67" max="67" width="3.7265625" style="1" customWidth="1"/>
    <col min="68" max="68" width="26.7265625" style="2" bestFit="1" customWidth="1"/>
    <col min="69" max="69" width="20.7265625" style="2" customWidth="1"/>
    <col min="70" max="70" width="3.7265625" style="1" customWidth="1"/>
    <col min="71" max="71" width="24.7265625" style="1" bestFit="1" customWidth="1"/>
    <col min="72" max="72" width="7.81640625" style="1" bestFit="1" customWidth="1"/>
    <col min="73" max="73" width="3.7265625" style="1" customWidth="1"/>
    <col min="74" max="74" width="24.7265625" style="1" bestFit="1" customWidth="1"/>
    <col min="75" max="75" width="7.81640625" style="1" bestFit="1" customWidth="1"/>
    <col min="76" max="76" width="12.1796875" style="1" bestFit="1" customWidth="1"/>
    <col min="77" max="77" width="3.7265625" style="1" customWidth="1"/>
    <col min="78" max="78" width="44.1796875" style="1" customWidth="1"/>
    <col min="79" max="79" width="7.81640625" style="1" bestFit="1" customWidth="1"/>
    <col min="80" max="80" width="3.7265625" style="1" customWidth="1"/>
    <col min="81" max="81" width="26.7265625" style="1" bestFit="1" customWidth="1"/>
    <col min="82" max="83" width="10.7265625" style="1" customWidth="1"/>
    <col min="84" max="84" width="3.7265625" style="1" customWidth="1"/>
    <col min="85" max="85" width="14.54296875" style="1" bestFit="1" customWidth="1"/>
    <col min="86" max="86" width="3.7265625" style="1" customWidth="1"/>
    <col min="87" max="87" width="25.54296875" style="1" customWidth="1"/>
    <col min="88" max="88" width="16.453125" style="1" customWidth="1"/>
    <col min="89" max="89" width="3.7265625" style="1" customWidth="1"/>
    <col min="90" max="90" width="10.1796875" style="1" customWidth="1"/>
    <col min="91" max="91" width="3.7265625" style="1" customWidth="1"/>
    <col min="92" max="92" width="13.81640625" style="1" customWidth="1"/>
    <col min="93" max="93" width="13.81640625" style="1" bestFit="1" customWidth="1"/>
    <col min="94" max="16384" width="9.1796875" style="1"/>
  </cols>
  <sheetData>
    <row r="2" spans="1:98" s="88" customFormat="1" x14ac:dyDescent="0.35">
      <c r="A2" s="5"/>
      <c r="B2" s="99" t="s">
        <v>992</v>
      </c>
      <c r="C2" s="99"/>
      <c r="D2" s="99"/>
      <c r="F2" s="87" t="s">
        <v>7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O2" s="87" t="s">
        <v>8</v>
      </c>
      <c r="AP2" s="87"/>
      <c r="AQ2" s="87"/>
      <c r="AR2" s="87"/>
      <c r="AS2" s="87"/>
      <c r="AT2" s="87"/>
      <c r="AU2" s="87"/>
      <c r="AV2" s="87"/>
      <c r="AW2" s="87"/>
      <c r="AX2" s="87"/>
      <c r="AY2" s="87"/>
      <c r="BA2" s="87" t="s">
        <v>796</v>
      </c>
      <c r="BB2" s="87"/>
      <c r="BC2" s="87"/>
      <c r="BD2" s="141"/>
      <c r="BE2" s="141"/>
      <c r="BF2" s="87"/>
      <c r="BG2" s="87"/>
      <c r="BH2" s="87"/>
      <c r="BI2" s="87"/>
      <c r="BJ2" s="141"/>
      <c r="BK2" s="141"/>
      <c r="BL2" s="87"/>
      <c r="BM2" s="141"/>
      <c r="BN2" s="141"/>
      <c r="BO2" s="87"/>
      <c r="BP2" s="141"/>
      <c r="BQ2" s="141"/>
      <c r="BS2" s="87" t="s">
        <v>945</v>
      </c>
      <c r="BT2" s="87"/>
      <c r="BV2" s="87" t="s">
        <v>1144</v>
      </c>
      <c r="BW2" s="87"/>
      <c r="BX2" s="87"/>
      <c r="BZ2" s="87" t="s">
        <v>134</v>
      </c>
      <c r="CA2" s="87"/>
      <c r="CB2" s="87"/>
      <c r="CC2" s="87"/>
      <c r="CD2" s="87"/>
      <c r="CE2" s="87"/>
      <c r="CF2" s="87"/>
      <c r="CG2" s="87"/>
      <c r="CI2" s="87" t="s">
        <v>133</v>
      </c>
      <c r="CJ2" s="87"/>
      <c r="CL2" s="87" t="s">
        <v>627</v>
      </c>
      <c r="CM2" s="87"/>
      <c r="CN2" s="87"/>
      <c r="CO2" s="87"/>
      <c r="CQ2" s="88" t="s">
        <v>1689</v>
      </c>
      <c r="CS2" s="88" t="s">
        <v>1690</v>
      </c>
      <c r="CT2" s="88" t="s">
        <v>1691</v>
      </c>
    </row>
    <row r="3" spans="1:98" s="88" customFormat="1" x14ac:dyDescent="0.35">
      <c r="A3" s="5"/>
      <c r="B3" s="5"/>
      <c r="C3" s="5"/>
      <c r="D3" s="5"/>
      <c r="F3" s="88" t="s">
        <v>5</v>
      </c>
      <c r="N3" s="88" t="s">
        <v>1051</v>
      </c>
      <c r="R3" s="88" t="s">
        <v>6</v>
      </c>
      <c r="U3" s="88" t="s">
        <v>1635</v>
      </c>
      <c r="X3" s="88" t="s">
        <v>1634</v>
      </c>
      <c r="AC3" s="88" t="s">
        <v>873</v>
      </c>
      <c r="AF3" s="88" t="s">
        <v>128</v>
      </c>
      <c r="AI3" s="88" t="s">
        <v>872</v>
      </c>
      <c r="AL3" s="88" t="s">
        <v>875</v>
      </c>
      <c r="AO3" s="88" t="s">
        <v>1619</v>
      </c>
      <c r="AR3" s="88" t="s">
        <v>9</v>
      </c>
      <c r="AU3" s="88" t="s">
        <v>376</v>
      </c>
      <c r="AX3" s="88" t="s">
        <v>10</v>
      </c>
      <c r="BA3" s="88" t="s">
        <v>120</v>
      </c>
      <c r="BD3" s="142" t="s">
        <v>108</v>
      </c>
      <c r="BE3" s="143"/>
      <c r="BG3" s="140" t="s">
        <v>90</v>
      </c>
      <c r="BH3" s="89"/>
      <c r="BJ3" s="142" t="s">
        <v>92</v>
      </c>
      <c r="BK3" s="147"/>
      <c r="BM3" s="140" t="s">
        <v>1673</v>
      </c>
      <c r="BN3" s="89"/>
      <c r="BP3" s="140" t="s">
        <v>1573</v>
      </c>
      <c r="BQ3" s="89"/>
      <c r="BS3" s="88" t="s">
        <v>1577</v>
      </c>
      <c r="BV3" s="88" t="s">
        <v>1145</v>
      </c>
      <c r="BZ3" s="88" t="s">
        <v>735</v>
      </c>
      <c r="CC3" s="88" t="s">
        <v>492</v>
      </c>
      <c r="CG3" s="89" t="s">
        <v>139</v>
      </c>
      <c r="CI3" s="88" t="s">
        <v>256</v>
      </c>
      <c r="CJ3" s="88" t="s">
        <v>255</v>
      </c>
      <c r="CL3" s="88" t="s">
        <v>136</v>
      </c>
      <c r="CN3" s="88" t="s">
        <v>631</v>
      </c>
      <c r="CO3" s="88" t="s">
        <v>632</v>
      </c>
    </row>
    <row r="4" spans="1:98" ht="15" customHeight="1" x14ac:dyDescent="0.35">
      <c r="B4" s="243" t="s">
        <v>993</v>
      </c>
      <c r="C4" s="243"/>
      <c r="D4" s="243"/>
      <c r="F4" s="90">
        <v>1</v>
      </c>
      <c r="G4" s="121" t="s">
        <v>833</v>
      </c>
      <c r="H4" s="148" t="s">
        <v>879</v>
      </c>
      <c r="I4" s="148"/>
      <c r="J4" s="148"/>
      <c r="K4" s="148"/>
      <c r="L4" s="148"/>
      <c r="N4" s="90">
        <v>1</v>
      </c>
      <c r="O4" s="260" t="s">
        <v>1052</v>
      </c>
      <c r="P4" s="260" t="s">
        <v>1052</v>
      </c>
      <c r="R4" s="90">
        <v>8</v>
      </c>
      <c r="S4" s="121" t="s">
        <v>813</v>
      </c>
      <c r="U4" s="90" t="s">
        <v>121</v>
      </c>
      <c r="V4" s="274" t="str">
        <f>IF(AND(RCB!E7=0,RCB!F7=0),"não",IF(OR(RCB!E7&gt;0,RCB!F7&gt;0),"sim","erro"))</f>
        <v>não</v>
      </c>
      <c r="X4" s="90">
        <v>1</v>
      </c>
      <c r="Y4" s="90" t="s">
        <v>121</v>
      </c>
      <c r="Z4" s="274" t="str">
        <f>Projeto!AE35</f>
        <v>não</v>
      </c>
      <c r="AA4" s="721"/>
      <c r="AC4" s="90" t="s">
        <v>874</v>
      </c>
      <c r="AD4" s="174" t="s">
        <v>1507</v>
      </c>
      <c r="AF4" s="90">
        <v>3</v>
      </c>
      <c r="AG4" s="122">
        <v>0</v>
      </c>
      <c r="AI4" s="90">
        <v>3</v>
      </c>
      <c r="AJ4" s="122">
        <v>0</v>
      </c>
      <c r="AL4" s="90">
        <v>1</v>
      </c>
      <c r="AM4" s="241" t="s">
        <v>1171</v>
      </c>
      <c r="AO4" s="90">
        <v>3</v>
      </c>
      <c r="AP4" s="121" t="s">
        <v>1620</v>
      </c>
      <c r="AR4" s="90">
        <v>1</v>
      </c>
      <c r="AS4" s="121" t="s">
        <v>821</v>
      </c>
      <c r="AU4" s="90" t="s">
        <v>493</v>
      </c>
      <c r="AV4" s="123">
        <v>0</v>
      </c>
      <c r="AX4" s="90">
        <v>1</v>
      </c>
      <c r="AY4" s="121" t="s">
        <v>822</v>
      </c>
      <c r="BA4" s="90" t="s">
        <v>121</v>
      </c>
      <c r="BB4" s="124">
        <f>IF(IlumCusto!J106&gt;0,1,0)</f>
        <v>0</v>
      </c>
      <c r="BC4" s="91"/>
      <c r="BD4" s="144" t="s">
        <v>121</v>
      </c>
      <c r="BE4" s="145"/>
      <c r="BF4" s="91"/>
      <c r="BG4" s="90" t="s">
        <v>121</v>
      </c>
      <c r="BH4" s="92"/>
      <c r="BI4" s="91"/>
      <c r="BJ4" s="144" t="s">
        <v>121</v>
      </c>
      <c r="BK4" s="145">
        <f t="shared" ref="BK4:BK10" si="0">IF($BB$12=0,0,$BK$12*(BB4/$BB$12))</f>
        <v>0</v>
      </c>
      <c r="BL4" s="91"/>
      <c r="BM4" s="90" t="s">
        <v>121</v>
      </c>
      <c r="BN4" s="92"/>
      <c r="BO4" s="91"/>
      <c r="BP4" s="90" t="s">
        <v>121</v>
      </c>
      <c r="BQ4" s="92"/>
      <c r="BS4" s="90" t="s">
        <v>946</v>
      </c>
      <c r="BT4" s="123">
        <v>0.08</v>
      </c>
      <c r="BV4" s="90" t="s">
        <v>1146</v>
      </c>
      <c r="BW4" s="651">
        <v>101.3</v>
      </c>
      <c r="BX4" s="274" t="s">
        <v>1147</v>
      </c>
      <c r="BZ4" s="90" t="s">
        <v>573</v>
      </c>
      <c r="CA4" s="649">
        <v>1.1000000000000001E-3</v>
      </c>
      <c r="CC4" s="90" t="s">
        <v>121</v>
      </c>
      <c r="CD4" s="126">
        <f>RCB!C7</f>
        <v>0</v>
      </c>
      <c r="CE4" s="168" t="s">
        <v>0</v>
      </c>
      <c r="CF4" s="91"/>
      <c r="CG4" s="127">
        <f>IF(COUNT(IlumCusto!N6:N105)=0,0,AVERAGE(IlumCusto!N6:N105))</f>
        <v>0</v>
      </c>
      <c r="CI4" s="90" t="s">
        <v>1114</v>
      </c>
      <c r="CJ4" s="128">
        <v>0.84</v>
      </c>
      <c r="CL4" s="93">
        <v>0</v>
      </c>
      <c r="CN4" s="93">
        <v>0.19999999999999996</v>
      </c>
      <c r="CO4" s="130">
        <v>0.253</v>
      </c>
      <c r="CQ4" s="741"/>
      <c r="CR4" s="741"/>
    </row>
    <row r="5" spans="1:98" x14ac:dyDescent="0.35">
      <c r="B5" s="243" t="s">
        <v>994</v>
      </c>
      <c r="C5" s="243"/>
      <c r="D5" s="243"/>
      <c r="F5" s="90">
        <v>2</v>
      </c>
      <c r="G5" s="121" t="s">
        <v>1706</v>
      </c>
      <c r="H5" s="148" t="s">
        <v>832</v>
      </c>
      <c r="I5" s="148"/>
      <c r="J5" s="148" t="s">
        <v>1113</v>
      </c>
      <c r="K5" s="148" t="s">
        <v>1051</v>
      </c>
      <c r="L5" s="148" t="s">
        <v>878</v>
      </c>
      <c r="N5" s="90">
        <v>2</v>
      </c>
      <c r="O5" s="196" t="s">
        <v>285</v>
      </c>
      <c r="P5" s="196" t="s">
        <v>1079</v>
      </c>
      <c r="R5" s="90">
        <v>1</v>
      </c>
      <c r="S5" s="121" t="s">
        <v>814</v>
      </c>
      <c r="U5" s="90" t="s">
        <v>122</v>
      </c>
      <c r="V5" s="274" t="str">
        <f>IF(AND(RCB!E8=0,RCB!F8=0),"não",IF(OR(RCB!E8&gt;0,RCB!F8&gt;0),"sim","erro"))</f>
        <v>não</v>
      </c>
      <c r="X5" s="90"/>
      <c r="Y5" s="90" t="s">
        <v>1657</v>
      </c>
      <c r="Z5" s="274" t="str">
        <f>Projeto!AE36</f>
        <v>não</v>
      </c>
      <c r="AA5" s="721"/>
      <c r="AF5" s="90">
        <v>4</v>
      </c>
      <c r="AG5" s="122">
        <v>1</v>
      </c>
      <c r="AI5" s="90">
        <v>4</v>
      </c>
      <c r="AJ5" s="122">
        <v>0.95</v>
      </c>
      <c r="AL5" s="90"/>
      <c r="AM5" s="184" t="s">
        <v>1174</v>
      </c>
      <c r="AO5" s="90">
        <v>1</v>
      </c>
      <c r="AP5" s="121" t="s">
        <v>1618</v>
      </c>
      <c r="AR5" s="90">
        <v>2</v>
      </c>
      <c r="AS5" s="121" t="s">
        <v>523</v>
      </c>
      <c r="AU5" s="90" t="s">
        <v>523</v>
      </c>
      <c r="AV5" s="123">
        <v>0.8</v>
      </c>
      <c r="AX5" s="90">
        <v>2</v>
      </c>
      <c r="AY5" s="121" t="s">
        <v>823</v>
      </c>
      <c r="BA5" s="90" t="s">
        <v>122</v>
      </c>
      <c r="BB5" s="124">
        <f>IF(CondAmbCusto!J56&gt;0,1,0)</f>
        <v>0</v>
      </c>
      <c r="BD5" s="144" t="s">
        <v>122</v>
      </c>
      <c r="BE5" s="145"/>
      <c r="BG5" s="90" t="s">
        <v>122</v>
      </c>
      <c r="BH5" s="92"/>
      <c r="BJ5" s="144" t="s">
        <v>122</v>
      </c>
      <c r="BK5" s="145">
        <f t="shared" si="0"/>
        <v>0</v>
      </c>
      <c r="BM5" s="90" t="s">
        <v>122</v>
      </c>
      <c r="BN5" s="92"/>
      <c r="BP5" s="90" t="s">
        <v>122</v>
      </c>
      <c r="BQ5" s="92"/>
      <c r="BV5" s="121"/>
      <c r="BW5" s="652">
        <f>BW4/1000</f>
        <v>0.1013</v>
      </c>
      <c r="BX5" s="94" t="s">
        <v>1149</v>
      </c>
      <c r="BZ5" s="90" t="s">
        <v>844</v>
      </c>
      <c r="CA5" s="650">
        <v>43678</v>
      </c>
      <c r="CC5" s="90" t="s">
        <v>122</v>
      </c>
      <c r="CD5" s="126">
        <f>RCB!C8</f>
        <v>0</v>
      </c>
      <c r="CE5" s="168" t="s">
        <v>0</v>
      </c>
      <c r="CG5" s="127">
        <f>IF(COUNT(CondAmbCusto!N6:N55)=0,0,AVERAGE(CondAmbCusto!N6:N55))</f>
        <v>0</v>
      </c>
      <c r="CI5" s="90" t="s">
        <v>1115</v>
      </c>
      <c r="CJ5" s="128">
        <v>0.65</v>
      </c>
      <c r="CL5" s="93">
        <v>2.5000000000000001E-2</v>
      </c>
      <c r="CN5" s="93">
        <v>0.39999999999999991</v>
      </c>
      <c r="CO5" s="130">
        <v>0.52400000000000002</v>
      </c>
      <c r="CQ5" s="742">
        <v>1.0416666666666666E-2</v>
      </c>
      <c r="CR5" s="741"/>
      <c r="CS5" s="1">
        <v>1</v>
      </c>
      <c r="CT5" s="1" t="s">
        <v>1692</v>
      </c>
    </row>
    <row r="6" spans="1:98" ht="15" customHeight="1" x14ac:dyDescent="0.35">
      <c r="F6" s="90">
        <v>3</v>
      </c>
      <c r="G6" s="121"/>
      <c r="H6" s="148" t="s">
        <v>1682</v>
      </c>
      <c r="I6" s="149">
        <f>COUNTIF($L$6:$L$401,H6)</f>
        <v>13</v>
      </c>
      <c r="J6" s="148"/>
      <c r="K6" s="148" t="s">
        <v>1072</v>
      </c>
      <c r="L6" s="148" t="s">
        <v>1682</v>
      </c>
      <c r="N6" s="90">
        <v>3</v>
      </c>
      <c r="O6" s="196" t="s">
        <v>1053</v>
      </c>
      <c r="P6" s="196" t="s">
        <v>1080</v>
      </c>
      <c r="R6" s="90">
        <v>3</v>
      </c>
      <c r="S6" s="121" t="s">
        <v>815</v>
      </c>
      <c r="U6" s="90" t="s">
        <v>494</v>
      </c>
      <c r="V6" s="274" t="str">
        <f>IF(AND(RCB!E9=0,RCB!F9=0),"não",IF(OR(RCB!E9&gt;0,RCB!F9&gt;0),"sim","erro"))</f>
        <v>não</v>
      </c>
      <c r="X6" s="90">
        <v>9</v>
      </c>
      <c r="Y6" s="90" t="s">
        <v>1601</v>
      </c>
      <c r="Z6" s="274" t="str">
        <f>Projeto!AE49</f>
        <v>não</v>
      </c>
      <c r="AA6" s="720">
        <f t="shared" ref="AA6:AA18" si="1">IF(Z6="sim",1,0)</f>
        <v>0</v>
      </c>
      <c r="AC6" s="94" t="str">
        <f>IF(AD4="","Projeto fora da chamada pública","Projeto de chamada pública")</f>
        <v>Projeto de chamada pública</v>
      </c>
      <c r="AD6" s="94"/>
      <c r="AF6" s="90">
        <v>1</v>
      </c>
      <c r="AG6" s="122">
        <v>0.9</v>
      </c>
      <c r="AI6" s="90">
        <v>1</v>
      </c>
      <c r="AJ6" s="122">
        <v>0.85</v>
      </c>
      <c r="AL6" s="90"/>
      <c r="AM6" s="184" t="s">
        <v>1172</v>
      </c>
      <c r="AO6" s="90">
        <v>2</v>
      </c>
      <c r="AP6" s="121" t="s">
        <v>1707</v>
      </c>
      <c r="AR6" s="90">
        <v>3</v>
      </c>
      <c r="AS6" s="121" t="s">
        <v>484</v>
      </c>
      <c r="AU6" s="90" t="s">
        <v>484</v>
      </c>
      <c r="AV6" s="123">
        <v>1</v>
      </c>
      <c r="AX6" s="90">
        <v>3</v>
      </c>
      <c r="AY6" s="121" t="s">
        <v>824</v>
      </c>
      <c r="BA6" s="90" t="s">
        <v>123</v>
      </c>
      <c r="BB6" s="124">
        <f>IF(MotorCusto!J106&gt;0,1,0)</f>
        <v>0</v>
      </c>
      <c r="BD6" s="144" t="s">
        <v>123</v>
      </c>
      <c r="BE6" s="145"/>
      <c r="BG6" s="90" t="s">
        <v>123</v>
      </c>
      <c r="BH6" s="92"/>
      <c r="BJ6" s="144" t="s">
        <v>123</v>
      </c>
      <c r="BK6" s="145">
        <f t="shared" si="0"/>
        <v>0</v>
      </c>
      <c r="BM6" s="90" t="s">
        <v>123</v>
      </c>
      <c r="BN6" s="92"/>
      <c r="BP6" s="90" t="s">
        <v>123</v>
      </c>
      <c r="BQ6" s="92"/>
      <c r="BV6" s="121" t="s">
        <v>1589</v>
      </c>
      <c r="BW6" s="121"/>
      <c r="BX6" s="121"/>
      <c r="BZ6" s="90" t="s">
        <v>116</v>
      </c>
      <c r="CA6" s="123">
        <v>0.02</v>
      </c>
      <c r="CC6" s="90" t="s">
        <v>123</v>
      </c>
      <c r="CD6" s="126">
        <f>RCB!C9</f>
        <v>0</v>
      </c>
      <c r="CE6" s="168" t="s">
        <v>0</v>
      </c>
      <c r="CG6" s="127">
        <f>IF(COUNT(MotorCusto!N6:N105)=0,0,AVERAGE(MotorCusto!N6:N105))</f>
        <v>0</v>
      </c>
      <c r="CI6" s="90" t="s">
        <v>1116</v>
      </c>
      <c r="CJ6" s="128">
        <v>0.68</v>
      </c>
      <c r="CL6" s="93">
        <v>0.05</v>
      </c>
      <c r="CN6" s="93">
        <v>0.5</v>
      </c>
      <c r="CO6" s="130">
        <v>0.67</v>
      </c>
      <c r="CQ6" s="742">
        <v>2.0833333333333332E-2</v>
      </c>
      <c r="CR6" s="741"/>
      <c r="CS6" s="1">
        <v>2</v>
      </c>
      <c r="CT6" s="1" t="s">
        <v>1693</v>
      </c>
    </row>
    <row r="7" spans="1:98" x14ac:dyDescent="0.35">
      <c r="F7" s="90">
        <v>4</v>
      </c>
      <c r="G7" s="121"/>
      <c r="H7" s="148" t="s">
        <v>1683</v>
      </c>
      <c r="I7" s="149">
        <f t="shared" ref="I7:I11" si="2">COUNTIF($L$6:$L$401,H7)</f>
        <v>23</v>
      </c>
      <c r="J7" s="148"/>
      <c r="K7" s="148" t="s">
        <v>1072</v>
      </c>
      <c r="L7" s="148" t="s">
        <v>1682</v>
      </c>
      <c r="N7" s="90">
        <v>4</v>
      </c>
      <c r="O7" s="196" t="s">
        <v>1055</v>
      </c>
      <c r="P7" s="196" t="s">
        <v>1082</v>
      </c>
      <c r="R7" s="90">
        <v>4</v>
      </c>
      <c r="S7" s="121" t="s">
        <v>816</v>
      </c>
      <c r="U7" s="90" t="s">
        <v>124</v>
      </c>
      <c r="V7" s="274" t="str">
        <f>IF(AND(RCB!E10=0,RCB!F10=0),"não",IF(OR(RCB!E10&gt;0,RCB!F10&gt;0),"sim","erro"))</f>
        <v>não</v>
      </c>
      <c r="X7" s="90">
        <v>2</v>
      </c>
      <c r="Y7" s="90" t="s">
        <v>1600</v>
      </c>
      <c r="Z7" s="274" t="str">
        <f>Projeto!AE37</f>
        <v>não</v>
      </c>
      <c r="AA7" s="720">
        <f t="shared" si="1"/>
        <v>0</v>
      </c>
      <c r="AF7" s="90">
        <v>2</v>
      </c>
      <c r="AG7" s="122">
        <v>0.8</v>
      </c>
      <c r="AI7" s="90">
        <v>2</v>
      </c>
      <c r="AJ7" s="122">
        <v>0.75</v>
      </c>
      <c r="AL7" s="90">
        <v>2</v>
      </c>
      <c r="AM7" s="241" t="s">
        <v>1171</v>
      </c>
      <c r="AX7" s="90">
        <v>4</v>
      </c>
      <c r="AY7" s="121" t="s">
        <v>825</v>
      </c>
      <c r="BA7" s="90" t="s">
        <v>124</v>
      </c>
      <c r="BB7" s="124">
        <f>IF(RefrigCusto!J56&gt;0,1,0)</f>
        <v>0</v>
      </c>
      <c r="BD7" s="144" t="s">
        <v>124</v>
      </c>
      <c r="BE7" s="145"/>
      <c r="BG7" s="90" t="s">
        <v>124</v>
      </c>
      <c r="BH7" s="92"/>
      <c r="BJ7" s="144" t="s">
        <v>124</v>
      </c>
      <c r="BK7" s="145">
        <f t="shared" si="0"/>
        <v>0</v>
      </c>
      <c r="BM7" s="90" t="s">
        <v>124</v>
      </c>
      <c r="BN7" s="92"/>
      <c r="BP7" s="90" t="s">
        <v>124</v>
      </c>
      <c r="BQ7" s="92"/>
      <c r="BV7" s="121" t="s">
        <v>1590</v>
      </c>
      <c r="BW7" s="121"/>
      <c r="BX7" s="121"/>
      <c r="BZ7" s="121" t="s">
        <v>1158</v>
      </c>
      <c r="CA7" s="121"/>
      <c r="CC7" s="90" t="s">
        <v>124</v>
      </c>
      <c r="CD7" s="126">
        <f>RCB!C10</f>
        <v>0</v>
      </c>
      <c r="CE7" s="168" t="s">
        <v>0</v>
      </c>
      <c r="CG7" s="127">
        <f>IF(COUNT(RefrigCusto!N6:N55)=0,0,AVERAGE(RefrigCusto!N6:N55))</f>
        <v>0</v>
      </c>
      <c r="CI7" s="90" t="s">
        <v>1117</v>
      </c>
      <c r="CJ7" s="128">
        <v>0.7</v>
      </c>
      <c r="CL7" s="93">
        <v>7.4999999999999997E-2</v>
      </c>
      <c r="CN7" s="93">
        <v>0.60000000000000009</v>
      </c>
      <c r="CO7" s="130">
        <v>0.84199999999999997</v>
      </c>
      <c r="CQ7" s="742">
        <v>3.125E-2</v>
      </c>
      <c r="CR7" s="741"/>
      <c r="CS7" s="1">
        <v>3</v>
      </c>
      <c r="CT7" s="1" t="s">
        <v>1694</v>
      </c>
    </row>
    <row r="8" spans="1:98" x14ac:dyDescent="0.35">
      <c r="F8" s="90">
        <v>5</v>
      </c>
      <c r="G8" s="121"/>
      <c r="H8" s="148" t="s">
        <v>1684</v>
      </c>
      <c r="I8" s="149">
        <f t="shared" si="2"/>
        <v>11</v>
      </c>
      <c r="J8" s="148"/>
      <c r="K8" s="148" t="s">
        <v>1072</v>
      </c>
      <c r="L8" s="148" t="s">
        <v>1682</v>
      </c>
      <c r="N8" s="90">
        <v>5</v>
      </c>
      <c r="O8" s="196" t="s">
        <v>1054</v>
      </c>
      <c r="P8" s="196" t="s">
        <v>1081</v>
      </c>
      <c r="R8" s="90">
        <v>6</v>
      </c>
      <c r="S8" s="121" t="s">
        <v>817</v>
      </c>
      <c r="U8" s="90" t="s">
        <v>125</v>
      </c>
      <c r="V8" s="274" t="str">
        <f>IF(AND(RCB!E11=0,RCB!F11=0),"não",IF(OR(RCB!E11&gt;0,RCB!F11&gt;0),"sim","erro"))</f>
        <v>não</v>
      </c>
      <c r="X8" s="90">
        <v>7</v>
      </c>
      <c r="Y8" s="90" t="s">
        <v>127</v>
      </c>
      <c r="Z8" s="274" t="str">
        <f>Projeto!AE38</f>
        <v>não</v>
      </c>
      <c r="AA8" s="720">
        <f t="shared" si="1"/>
        <v>0</v>
      </c>
      <c r="AL8" s="90"/>
      <c r="AM8" s="184" t="s">
        <v>1174</v>
      </c>
      <c r="AO8" s="94">
        <f>SUMIF(Lista_Atividade,AP8,AO4:AO6)</f>
        <v>2</v>
      </c>
      <c r="AP8" s="94" t="str">
        <f>Projeto!J17</f>
        <v>Fundo Perdido</v>
      </c>
      <c r="AR8" s="94">
        <f>SUMIF(Lista_Empresa,AS8,AR4:AR6)</f>
        <v>3</v>
      </c>
      <c r="AS8" s="94" t="str">
        <f>Projeto!J18</f>
        <v>Demais empresas</v>
      </c>
      <c r="AU8" s="94" t="s">
        <v>376</v>
      </c>
      <c r="AV8" s="96">
        <f>IF(AR8=2,AV5,IF(AR8=3,AV6,AV4))</f>
        <v>1</v>
      </c>
      <c r="AX8" s="90">
        <v>5</v>
      </c>
      <c r="AY8" s="121" t="s">
        <v>826</v>
      </c>
      <c r="BA8" s="90" t="s">
        <v>125</v>
      </c>
      <c r="BB8" s="124">
        <f>IF(SolarCusto!J56&gt;0,1,0)</f>
        <v>0</v>
      </c>
      <c r="BD8" s="144" t="s">
        <v>125</v>
      </c>
      <c r="BE8" s="145"/>
      <c r="BG8" s="90" t="s">
        <v>125</v>
      </c>
      <c r="BH8" s="92"/>
      <c r="BJ8" s="144" t="s">
        <v>125</v>
      </c>
      <c r="BK8" s="145">
        <f t="shared" si="0"/>
        <v>0</v>
      </c>
      <c r="BM8" s="90" t="s">
        <v>125</v>
      </c>
      <c r="BN8" s="92"/>
      <c r="BP8" s="90" t="s">
        <v>125</v>
      </c>
      <c r="BQ8" s="92"/>
      <c r="BV8" s="121" t="s">
        <v>1159</v>
      </c>
      <c r="BW8" s="121"/>
      <c r="BX8" s="121"/>
      <c r="CC8" s="90" t="s">
        <v>125</v>
      </c>
      <c r="CD8" s="126">
        <f>RCB!C11</f>
        <v>0</v>
      </c>
      <c r="CE8" s="168" t="s">
        <v>0</v>
      </c>
      <c r="CG8" s="127">
        <f>IF(COUNT(SolarCusto!N6:N55)=0,0,AVERAGE(SolarCusto!N6:N55))</f>
        <v>0</v>
      </c>
      <c r="CI8" s="90" t="s">
        <v>1118</v>
      </c>
      <c r="CJ8" s="128">
        <v>0.73</v>
      </c>
      <c r="CL8" s="93">
        <v>0.1</v>
      </c>
      <c r="CN8" s="93">
        <v>0.8</v>
      </c>
      <c r="CO8" s="130">
        <v>1.282</v>
      </c>
      <c r="CQ8" s="742">
        <v>4.1666666666666699E-2</v>
      </c>
      <c r="CR8" s="741"/>
      <c r="CS8" s="1">
        <v>4</v>
      </c>
      <c r="CT8" s="1" t="s">
        <v>1695</v>
      </c>
    </row>
    <row r="9" spans="1:98" ht="15" customHeight="1" x14ac:dyDescent="0.35">
      <c r="F9" s="90">
        <v>6</v>
      </c>
      <c r="G9" s="121"/>
      <c r="H9" s="148" t="s">
        <v>1685</v>
      </c>
      <c r="I9" s="149">
        <f t="shared" si="2"/>
        <v>4</v>
      </c>
      <c r="J9" s="148"/>
      <c r="K9" s="148" t="s">
        <v>1072</v>
      </c>
      <c r="L9" s="148" t="s">
        <v>1682</v>
      </c>
      <c r="N9" s="90">
        <v>6</v>
      </c>
      <c r="O9" s="196" t="s">
        <v>1056</v>
      </c>
      <c r="P9" s="196" t="s">
        <v>1083</v>
      </c>
      <c r="R9" s="90">
        <v>5</v>
      </c>
      <c r="S9" s="121" t="s">
        <v>818</v>
      </c>
      <c r="U9" s="90" t="s">
        <v>126</v>
      </c>
      <c r="V9" s="274" t="str">
        <f>IF(AND(RCB!E12=0,RCB!F12=0),"não",IF(OR(RCB!E12&gt;0,RCB!F12&gt;0),"sim","erro"))</f>
        <v>não</v>
      </c>
      <c r="X9" s="90">
        <v>4</v>
      </c>
      <c r="Y9" s="90" t="s">
        <v>1519</v>
      </c>
      <c r="Z9" s="274" t="str">
        <f>Projeto!AE39</f>
        <v>não</v>
      </c>
      <c r="AA9" s="720">
        <f t="shared" si="1"/>
        <v>0</v>
      </c>
      <c r="AF9" s="94">
        <f>IF(Z18="sim",4,$AO$8)</f>
        <v>2</v>
      </c>
      <c r="AG9" s="95">
        <f>IF(AD4="",SUMIF($AF$4:$AF$7,$AF$9,$AG$4:$AG$7),SUMIF($AI$4:$AI$7,$AF$9,$AJ$4:$AJ$7))</f>
        <v>0.75</v>
      </c>
      <c r="AL9" s="90"/>
      <c r="AM9" s="184" t="s">
        <v>1173</v>
      </c>
      <c r="BA9" s="90" t="s">
        <v>126</v>
      </c>
      <c r="BB9" s="124">
        <f>IF(HospCusto!J56&gt;0,1,0)</f>
        <v>0</v>
      </c>
      <c r="BD9" s="144" t="s">
        <v>126</v>
      </c>
      <c r="BE9" s="145"/>
      <c r="BG9" s="90" t="s">
        <v>126</v>
      </c>
      <c r="BH9" s="92"/>
      <c r="BJ9" s="144" t="s">
        <v>126</v>
      </c>
      <c r="BK9" s="145">
        <f t="shared" si="0"/>
        <v>0</v>
      </c>
      <c r="BM9" s="90" t="s">
        <v>126</v>
      </c>
      <c r="BN9" s="92"/>
      <c r="BP9" s="90" t="s">
        <v>126</v>
      </c>
      <c r="BQ9" s="92"/>
      <c r="BV9" s="121" t="s">
        <v>1160</v>
      </c>
      <c r="BW9" s="121"/>
      <c r="BX9" s="121"/>
      <c r="CC9" s="90" t="s">
        <v>126</v>
      </c>
      <c r="CD9" s="126">
        <f>RCB!C12</f>
        <v>0</v>
      </c>
      <c r="CE9" s="168" t="s">
        <v>0</v>
      </c>
      <c r="CG9" s="127">
        <f>IF(COUNT(HospCusto!N6:N55)=0,0,AVERAGE(HospCusto!N6:N55))</f>
        <v>0</v>
      </c>
      <c r="CI9" s="90" t="s">
        <v>1119</v>
      </c>
      <c r="CJ9" s="128">
        <v>0.74</v>
      </c>
      <c r="CL9" s="93">
        <v>0.125</v>
      </c>
      <c r="CN9" s="93">
        <v>0.89999999999999991</v>
      </c>
      <c r="CO9" s="130">
        <v>1.645</v>
      </c>
      <c r="CQ9" s="742">
        <v>5.2083333333333398E-2</v>
      </c>
      <c r="CR9" s="741"/>
      <c r="CS9" s="1">
        <v>5</v>
      </c>
      <c r="CT9" s="1" t="s">
        <v>1696</v>
      </c>
    </row>
    <row r="10" spans="1:98" x14ac:dyDescent="0.35">
      <c r="F10" s="90">
        <v>7</v>
      </c>
      <c r="G10" s="121"/>
      <c r="H10" s="148" t="s">
        <v>1686</v>
      </c>
      <c r="I10" s="149">
        <f t="shared" si="2"/>
        <v>7</v>
      </c>
      <c r="J10" s="148"/>
      <c r="K10" s="148" t="s">
        <v>1072</v>
      </c>
      <c r="L10" s="148" t="s">
        <v>1682</v>
      </c>
      <c r="N10" s="90">
        <v>7</v>
      </c>
      <c r="O10" s="196" t="s">
        <v>1057</v>
      </c>
      <c r="P10" s="196" t="s">
        <v>1084</v>
      </c>
      <c r="R10" s="90">
        <v>2</v>
      </c>
      <c r="S10" s="121" t="s">
        <v>819</v>
      </c>
      <c r="U10" s="90" t="s">
        <v>127</v>
      </c>
      <c r="V10" s="274" t="str">
        <f>IF(AND(RCB!E13=0,RCB!F13=0),"não",IF(OR(RCB!E13&gt;0,RCB!F13&gt;0),"sim","erro"))</f>
        <v>não</v>
      </c>
      <c r="X10" s="90">
        <v>5</v>
      </c>
      <c r="Y10" s="90" t="s">
        <v>1599</v>
      </c>
      <c r="Z10" s="274" t="str">
        <f>Projeto!AE40</f>
        <v>não</v>
      </c>
      <c r="AA10" s="720">
        <f t="shared" si="1"/>
        <v>0</v>
      </c>
      <c r="AX10" s="94">
        <f>SUMIF(Lista_Tarifa,AY10,AX4:AX8)</f>
        <v>2</v>
      </c>
      <c r="AY10" s="94" t="str">
        <f>Projeto!J19</f>
        <v>Tarifa convencional</v>
      </c>
      <c r="BA10" s="90" t="s">
        <v>911</v>
      </c>
      <c r="BB10" s="124">
        <f>IF(OutrosCusto!J56&gt;0,1,0)</f>
        <v>0</v>
      </c>
      <c r="BD10" s="90" t="s">
        <v>911</v>
      </c>
      <c r="BE10" s="145"/>
      <c r="BG10" s="90" t="s">
        <v>911</v>
      </c>
      <c r="BH10" s="92"/>
      <c r="BJ10" s="90" t="s">
        <v>911</v>
      </c>
      <c r="BK10" s="145">
        <f t="shared" si="0"/>
        <v>0</v>
      </c>
      <c r="BM10" s="90" t="s">
        <v>911</v>
      </c>
      <c r="BN10" s="92"/>
      <c r="BP10" s="90" t="s">
        <v>911</v>
      </c>
      <c r="BQ10" s="92"/>
      <c r="CC10" s="90" t="s">
        <v>911</v>
      </c>
      <c r="CD10" s="126">
        <f>RCB!C13</f>
        <v>0</v>
      </c>
      <c r="CE10" s="168" t="s">
        <v>0</v>
      </c>
      <c r="CG10" s="127">
        <f>IF(COUNT(OutrosCusto!N6:N55)=0,0,AVERAGE(OutrosCusto!N6:N55))</f>
        <v>0</v>
      </c>
      <c r="CI10" s="90" t="s">
        <v>1120</v>
      </c>
      <c r="CJ10" s="128">
        <v>0.49</v>
      </c>
      <c r="CL10" s="93">
        <v>0.15</v>
      </c>
      <c r="CN10" s="93">
        <v>0.95</v>
      </c>
      <c r="CO10" s="130">
        <v>1.96</v>
      </c>
      <c r="CQ10" s="742">
        <v>6.25E-2</v>
      </c>
      <c r="CR10" s="741"/>
      <c r="CS10" s="1">
        <v>6</v>
      </c>
      <c r="CT10" s="1" t="s">
        <v>1697</v>
      </c>
    </row>
    <row r="11" spans="1:98" x14ac:dyDescent="0.35">
      <c r="F11" s="90">
        <v>8</v>
      </c>
      <c r="G11" s="121"/>
      <c r="H11" s="148" t="s">
        <v>1687</v>
      </c>
      <c r="I11" s="149">
        <f t="shared" si="2"/>
        <v>14</v>
      </c>
      <c r="J11" s="148"/>
      <c r="K11" s="148" t="s">
        <v>1072</v>
      </c>
      <c r="L11" s="148" t="s">
        <v>1682</v>
      </c>
      <c r="N11" s="90">
        <v>8</v>
      </c>
      <c r="O11" s="196" t="s">
        <v>1058</v>
      </c>
      <c r="P11" s="196" t="s">
        <v>1085</v>
      </c>
      <c r="R11" s="90">
        <v>9</v>
      </c>
      <c r="S11" s="121" t="s">
        <v>820</v>
      </c>
      <c r="U11" s="90" t="s">
        <v>910</v>
      </c>
      <c r="V11" s="274" t="str">
        <f>IF(AND(RCB!E14=0,RCB!F14=0),"não",IF(OR(RCB!E14&gt;0,RCB!F14&gt;0),"sim","erro"))</f>
        <v>não</v>
      </c>
      <c r="X11" s="90">
        <v>10</v>
      </c>
      <c r="Y11" s="90" t="s">
        <v>1598</v>
      </c>
      <c r="Z11" s="274" t="str">
        <f>Projeto!AE41</f>
        <v>não</v>
      </c>
      <c r="AA11" s="720">
        <f t="shared" si="1"/>
        <v>0</v>
      </c>
      <c r="AL11" s="94">
        <f>IF(AD4="",AL4,AL7)</f>
        <v>2</v>
      </c>
      <c r="AM11" s="242" t="str">
        <f>IF(AD4="",AM4,AM7)</f>
        <v>Avaliação preliminar</v>
      </c>
      <c r="BA11" s="90" t="s">
        <v>910</v>
      </c>
      <c r="BB11" s="124">
        <f>IF(FICusto!J56&gt;0,1,0)</f>
        <v>0</v>
      </c>
      <c r="BD11" s="90" t="s">
        <v>910</v>
      </c>
      <c r="BE11" s="145"/>
      <c r="BG11" s="90" t="s">
        <v>910</v>
      </c>
      <c r="BH11" s="92"/>
      <c r="BJ11" s="90" t="s">
        <v>910</v>
      </c>
      <c r="BK11" s="145">
        <f>IF($BB$12=0,0,$BK$12*(BB11/$BB$12))</f>
        <v>0</v>
      </c>
      <c r="BM11" s="90" t="s">
        <v>910</v>
      </c>
      <c r="BN11" s="92">
        <f t="shared" ref="BN11" si="3">IF($BB$12=0,0,$BN$12*(BB11/$BB$12))</f>
        <v>0</v>
      </c>
      <c r="BP11" s="90" t="s">
        <v>910</v>
      </c>
      <c r="BQ11" s="92"/>
      <c r="CC11" s="90" t="s">
        <v>910</v>
      </c>
      <c r="CD11" s="126">
        <f>RCB!C14</f>
        <v>0</v>
      </c>
      <c r="CE11" s="168" t="s">
        <v>0</v>
      </c>
      <c r="CG11" s="127">
        <f>IF(COUNT(FICusto!N6:N55)=0,0,AVERAGE(FICusto!N6:N55))</f>
        <v>0</v>
      </c>
      <c r="CI11" s="90" t="s">
        <v>1121</v>
      </c>
      <c r="CJ11" s="128">
        <v>0.55000000000000004</v>
      </c>
      <c r="CL11" s="93">
        <v>0.17499999999999999</v>
      </c>
      <c r="CN11" s="93">
        <v>0.96</v>
      </c>
      <c r="CO11" s="130">
        <v>2.0539999999999998</v>
      </c>
      <c r="CQ11" s="742">
        <v>7.2916666666666699E-2</v>
      </c>
      <c r="CR11" s="741"/>
      <c r="CS11" s="1">
        <v>7</v>
      </c>
      <c r="CT11" s="1" t="s">
        <v>1698</v>
      </c>
    </row>
    <row r="12" spans="1:98" x14ac:dyDescent="0.35">
      <c r="F12" s="90">
        <v>9</v>
      </c>
      <c r="G12" s="121"/>
      <c r="H12" s="148" t="s">
        <v>1688</v>
      </c>
      <c r="I12" s="149">
        <f>SUM(I6:I11)</f>
        <v>72</v>
      </c>
      <c r="J12" s="148"/>
      <c r="K12" s="148" t="s">
        <v>1072</v>
      </c>
      <c r="L12" s="148" t="s">
        <v>1682</v>
      </c>
      <c r="N12" s="90">
        <v>9</v>
      </c>
      <c r="O12" s="196" t="s">
        <v>1059</v>
      </c>
      <c r="P12" s="196" t="s">
        <v>1086</v>
      </c>
      <c r="R12" s="90">
        <v>7</v>
      </c>
      <c r="S12" s="121" t="s">
        <v>1140</v>
      </c>
      <c r="X12" s="90">
        <v>11</v>
      </c>
      <c r="Y12" s="90" t="s">
        <v>1597</v>
      </c>
      <c r="Z12" s="274" t="str">
        <f>Projeto!AE42</f>
        <v>não</v>
      </c>
      <c r="AA12" s="720">
        <f t="shared" si="1"/>
        <v>0</v>
      </c>
      <c r="AL12" s="94"/>
      <c r="AM12" s="242" t="str">
        <f>IF(AD4="",AM5,AM8)</f>
        <v>do projeto conforme</v>
      </c>
      <c r="BA12" s="90" t="s">
        <v>132</v>
      </c>
      <c r="BB12" s="124">
        <f>SUM(BB4:BB11)</f>
        <v>0</v>
      </c>
      <c r="BD12" s="144" t="s">
        <v>132</v>
      </c>
      <c r="BE12" s="146"/>
      <c r="BG12" s="90" t="s">
        <v>132</v>
      </c>
      <c r="BH12" s="125"/>
      <c r="BJ12" s="144" t="s">
        <v>132</v>
      </c>
      <c r="BK12" s="146">
        <f>BK15*SUM(BK16:BK20)</f>
        <v>0</v>
      </c>
      <c r="BM12" s="90" t="s">
        <v>132</v>
      </c>
      <c r="BN12" s="125"/>
      <c r="BP12" s="90" t="s">
        <v>132</v>
      </c>
      <c r="BQ12" s="125"/>
      <c r="CC12" s="90" t="s">
        <v>132</v>
      </c>
      <c r="CD12" s="126">
        <f>SUM(CD4:CD11)</f>
        <v>0</v>
      </c>
      <c r="CE12" s="168" t="s">
        <v>0</v>
      </c>
      <c r="CG12" s="97">
        <f>IF(CD12=0,0,(CG4*(CD4/CD12))+(CG5*(CD5/CD12))+(CG6*(CD6/CD12))+(CG7*(CD7/CD12))+(CG8*(CD8/CD12))+(CG9*(CD9/CD12))+(CG10*(CD10/CD12))+(CG11*(CD11/CD12)))</f>
        <v>0</v>
      </c>
      <c r="CI12" s="90" t="s">
        <v>1122</v>
      </c>
      <c r="CJ12" s="128">
        <v>0.82</v>
      </c>
      <c r="CL12" s="93">
        <v>0.2</v>
      </c>
      <c r="CN12" s="93">
        <v>0.98</v>
      </c>
      <c r="CO12" s="130">
        <v>2.3260000000000001</v>
      </c>
      <c r="CQ12" s="742">
        <v>8.3333333333333398E-2</v>
      </c>
      <c r="CR12" s="741"/>
      <c r="CS12" s="1">
        <v>8</v>
      </c>
      <c r="CT12" s="1" t="s">
        <v>1699</v>
      </c>
    </row>
    <row r="13" spans="1:98" x14ac:dyDescent="0.35">
      <c r="F13" s="90">
        <v>10</v>
      </c>
      <c r="G13" s="121"/>
      <c r="J13" s="148"/>
      <c r="K13" s="148" t="s">
        <v>1072</v>
      </c>
      <c r="L13" s="148" t="s">
        <v>1682</v>
      </c>
      <c r="N13" s="90">
        <v>10</v>
      </c>
      <c r="O13" s="196" t="s">
        <v>1060</v>
      </c>
      <c r="P13" s="196" t="s">
        <v>1087</v>
      </c>
      <c r="X13" s="90">
        <v>12</v>
      </c>
      <c r="Y13" s="90" t="s">
        <v>1596</v>
      </c>
      <c r="Z13" s="274" t="str">
        <f>Projeto!AE43</f>
        <v>não</v>
      </c>
      <c r="AA13" s="720">
        <f t="shared" si="1"/>
        <v>0</v>
      </c>
      <c r="AL13" s="94"/>
      <c r="AM13" s="242" t="str">
        <f>IF(AD4="",AM6,AM9)</f>
        <v>chamada pública</v>
      </c>
      <c r="CI13" s="90" t="s">
        <v>1123</v>
      </c>
      <c r="CJ13" s="128">
        <v>0.78</v>
      </c>
      <c r="CL13" s="93">
        <v>0.22500000000000001</v>
      </c>
      <c r="CN13" s="93">
        <v>0.99</v>
      </c>
      <c r="CO13" s="130">
        <v>2.5760000000000001</v>
      </c>
      <c r="CQ13" s="742">
        <v>9.375E-2</v>
      </c>
      <c r="CR13" s="741"/>
      <c r="CS13" s="1">
        <v>9</v>
      </c>
    </row>
    <row r="14" spans="1:98" x14ac:dyDescent="0.35">
      <c r="F14" s="90">
        <v>11</v>
      </c>
      <c r="G14" s="121"/>
      <c r="J14" s="148"/>
      <c r="K14" s="148" t="s">
        <v>1072</v>
      </c>
      <c r="L14" s="148" t="s">
        <v>1682</v>
      </c>
      <c r="N14" s="90">
        <v>11</v>
      </c>
      <c r="O14" s="196" t="s">
        <v>1061</v>
      </c>
      <c r="P14" s="196" t="s">
        <v>1088</v>
      </c>
      <c r="R14" s="94">
        <f>SUMIF(Lista_Tipologia,S14,R4:R12)</f>
        <v>0</v>
      </c>
      <c r="S14" s="94">
        <f>Projeto!J8</f>
        <v>0</v>
      </c>
      <c r="X14" s="90">
        <v>13</v>
      </c>
      <c r="Y14" s="90" t="s">
        <v>1595</v>
      </c>
      <c r="Z14" s="274" t="str">
        <f>Projeto!AE44</f>
        <v>não</v>
      </c>
      <c r="AA14" s="720">
        <f t="shared" si="1"/>
        <v>0</v>
      </c>
      <c r="BD14" s="144" t="s">
        <v>496</v>
      </c>
      <c r="BE14" s="144"/>
      <c r="BJ14" s="144" t="s">
        <v>733</v>
      </c>
      <c r="BK14" s="144"/>
      <c r="CI14" s="90" t="s">
        <v>1124</v>
      </c>
      <c r="CJ14" s="128">
        <v>0.76</v>
      </c>
      <c r="CL14" s="93">
        <v>0.25</v>
      </c>
      <c r="CN14" s="121" t="s">
        <v>485</v>
      </c>
      <c r="CO14" s="121"/>
      <c r="CQ14" s="742">
        <v>0.104166666666667</v>
      </c>
      <c r="CR14" s="741"/>
      <c r="CS14" s="1">
        <v>10</v>
      </c>
    </row>
    <row r="15" spans="1:98" x14ac:dyDescent="0.35">
      <c r="F15" s="90">
        <v>12</v>
      </c>
      <c r="G15" s="121"/>
      <c r="J15" s="148"/>
      <c r="K15" s="148" t="s">
        <v>1072</v>
      </c>
      <c r="L15" s="148" t="s">
        <v>1682</v>
      </c>
      <c r="N15" s="90">
        <v>12</v>
      </c>
      <c r="O15" s="196" t="s">
        <v>1064</v>
      </c>
      <c r="P15" s="196" t="s">
        <v>1091</v>
      </c>
      <c r="X15" s="90">
        <v>14</v>
      </c>
      <c r="Y15" s="90" t="s">
        <v>1594</v>
      </c>
      <c r="Z15" s="274" t="str">
        <f>Projeto!AE45</f>
        <v>não</v>
      </c>
      <c r="AA15" s="720">
        <f t="shared" si="1"/>
        <v>0</v>
      </c>
      <c r="BD15" s="144" t="s">
        <v>497</v>
      </c>
      <c r="BE15" s="167">
        <v>0</v>
      </c>
      <c r="BJ15" s="144" t="s">
        <v>734</v>
      </c>
      <c r="BK15" s="166">
        <v>0</v>
      </c>
      <c r="CI15" s="90" t="s">
        <v>1125</v>
      </c>
      <c r="CJ15" s="128">
        <v>0.7</v>
      </c>
      <c r="CL15" s="93">
        <v>0.27500000000000002</v>
      </c>
      <c r="CN15" s="98">
        <f>'M&amp;VOrç'!K5</f>
        <v>0.95</v>
      </c>
      <c r="CO15" s="150">
        <f>SUMIF(Lista_Confiabilidade,CN15,CO4:CO13)</f>
        <v>1.96</v>
      </c>
      <c r="CQ15" s="742">
        <v>0.11458333333333399</v>
      </c>
      <c r="CR15" s="741"/>
      <c r="CS15" s="1">
        <v>11</v>
      </c>
    </row>
    <row r="16" spans="1:98" x14ac:dyDescent="0.35">
      <c r="F16" s="90">
        <v>13</v>
      </c>
      <c r="G16" s="121"/>
      <c r="J16" s="148"/>
      <c r="K16" s="148" t="s">
        <v>1072</v>
      </c>
      <c r="L16" s="148" t="s">
        <v>1682</v>
      </c>
      <c r="N16" s="90">
        <v>13</v>
      </c>
      <c r="O16" s="196" t="s">
        <v>1063</v>
      </c>
      <c r="P16" s="196" t="s">
        <v>1090</v>
      </c>
      <c r="X16" s="90">
        <v>6</v>
      </c>
      <c r="Y16" s="90" t="s">
        <v>1593</v>
      </c>
      <c r="Z16" s="274" t="str">
        <f>Projeto!AE46</f>
        <v>não</v>
      </c>
      <c r="AA16" s="720">
        <f t="shared" si="1"/>
        <v>0</v>
      </c>
      <c r="BD16" s="144" t="s">
        <v>495</v>
      </c>
      <c r="BE16" s="146">
        <v>0</v>
      </c>
      <c r="BJ16" s="144" t="s">
        <v>109</v>
      </c>
      <c r="BK16" s="146">
        <f>CustoContábil!F8</f>
        <v>0</v>
      </c>
      <c r="CI16" s="90" t="s">
        <v>1126</v>
      </c>
      <c r="CJ16" s="128">
        <v>0.8</v>
      </c>
      <c r="CL16" s="93">
        <v>0.3</v>
      </c>
      <c r="CQ16" s="742">
        <v>0.125</v>
      </c>
      <c r="CS16" s="1">
        <v>12</v>
      </c>
    </row>
    <row r="17" spans="6:97" x14ac:dyDescent="0.35">
      <c r="F17" s="90">
        <v>14</v>
      </c>
      <c r="G17" s="121"/>
      <c r="J17" s="148"/>
      <c r="K17" s="148" t="s">
        <v>1072</v>
      </c>
      <c r="L17" s="148" t="s">
        <v>1682</v>
      </c>
      <c r="N17" s="90">
        <v>14</v>
      </c>
      <c r="O17" s="196" t="s">
        <v>1062</v>
      </c>
      <c r="P17" s="196" t="s">
        <v>1089</v>
      </c>
      <c r="X17" s="90">
        <v>3</v>
      </c>
      <c r="Y17" s="90" t="s">
        <v>1592</v>
      </c>
      <c r="Z17" s="274" t="str">
        <f>Projeto!AE47</f>
        <v>não</v>
      </c>
      <c r="AA17" s="720">
        <f t="shared" si="1"/>
        <v>0</v>
      </c>
      <c r="BJ17" s="144" t="s">
        <v>93</v>
      </c>
      <c r="BK17" s="146">
        <f>CustoContábil!F13</f>
        <v>0</v>
      </c>
      <c r="CI17" s="90" t="s">
        <v>1127</v>
      </c>
      <c r="CJ17" s="128">
        <v>0.55000000000000004</v>
      </c>
      <c r="CL17" s="93">
        <v>0.32500000000000001</v>
      </c>
      <c r="CQ17" s="742">
        <v>0.13541666666666699</v>
      </c>
      <c r="CS17" s="1">
        <v>13</v>
      </c>
    </row>
    <row r="18" spans="6:97" x14ac:dyDescent="0.35">
      <c r="F18" s="90">
        <v>15</v>
      </c>
      <c r="G18" s="121"/>
      <c r="J18" s="148"/>
      <c r="K18" s="148" t="s">
        <v>1072</v>
      </c>
      <c r="L18" s="148" t="s">
        <v>1682</v>
      </c>
      <c r="N18" s="90">
        <v>15</v>
      </c>
      <c r="O18" s="196" t="s">
        <v>1065</v>
      </c>
      <c r="P18" s="196" t="s">
        <v>1092</v>
      </c>
      <c r="X18" s="90">
        <v>8</v>
      </c>
      <c r="Y18" s="90" t="s">
        <v>1591</v>
      </c>
      <c r="Z18" s="274" t="str">
        <f>Projeto!AE48</f>
        <v>não</v>
      </c>
      <c r="AA18" s="720">
        <f t="shared" si="1"/>
        <v>0</v>
      </c>
      <c r="BD18" s="144" t="s">
        <v>733</v>
      </c>
      <c r="BE18" s="144"/>
      <c r="BJ18" s="144" t="s">
        <v>97</v>
      </c>
      <c r="BK18" s="146">
        <f>CustoContábil!F14</f>
        <v>0</v>
      </c>
      <c r="CI18" s="90" t="s">
        <v>1128</v>
      </c>
      <c r="CJ18" s="128">
        <v>0.81</v>
      </c>
      <c r="CL18" s="93">
        <v>0.35</v>
      </c>
      <c r="CQ18" s="742">
        <v>0.14583333333333401</v>
      </c>
      <c r="CS18" s="1">
        <v>14</v>
      </c>
    </row>
    <row r="19" spans="6:97" x14ac:dyDescent="0.35">
      <c r="F19" s="90">
        <v>16</v>
      </c>
      <c r="G19" s="121"/>
      <c r="J19" s="148"/>
      <c r="K19" s="148" t="s">
        <v>1072</v>
      </c>
      <c r="L19" s="148" t="s">
        <v>1683</v>
      </c>
      <c r="N19" s="90">
        <v>16</v>
      </c>
      <c r="O19" s="196" t="s">
        <v>1066</v>
      </c>
      <c r="P19" s="196" t="s">
        <v>1093</v>
      </c>
      <c r="BD19" s="144" t="s">
        <v>734</v>
      </c>
      <c r="BE19" s="166">
        <v>0.03</v>
      </c>
      <c r="BJ19" s="144" t="s">
        <v>94</v>
      </c>
      <c r="BK19" s="146">
        <f>CustoContábil!F15</f>
        <v>0</v>
      </c>
      <c r="CI19" s="90" t="s">
        <v>1129</v>
      </c>
      <c r="CJ19" s="128">
        <v>0.56999999999999995</v>
      </c>
      <c r="CL19" s="93">
        <v>0.375</v>
      </c>
      <c r="CQ19" s="742">
        <v>0.15625</v>
      </c>
      <c r="CS19" s="1">
        <v>15</v>
      </c>
    </row>
    <row r="20" spans="6:97" x14ac:dyDescent="0.35">
      <c r="F20" s="90">
        <v>17</v>
      </c>
      <c r="G20" s="121"/>
      <c r="J20" s="148"/>
      <c r="K20" s="148" t="s">
        <v>1072</v>
      </c>
      <c r="L20" s="148" t="s">
        <v>1683</v>
      </c>
      <c r="N20" s="90">
        <v>17</v>
      </c>
      <c r="O20" s="196" t="s">
        <v>1068</v>
      </c>
      <c r="P20" s="196" t="s">
        <v>1095</v>
      </c>
      <c r="X20" s="94"/>
      <c r="Y20" s="94" t="s">
        <v>1658</v>
      </c>
      <c r="Z20" s="94" t="str">
        <f>IF(AND(Z5="sim",SUM(AA6:AA18)=0),"sim","não")</f>
        <v>não</v>
      </c>
      <c r="AA20" s="94"/>
      <c r="BD20" s="144" t="s">
        <v>1574</v>
      </c>
      <c r="BE20" s="146">
        <f>SUM(CustoContábil!F6,CustoContábil!F8,CustoContábil!F13,CustoContábil!F14,CustoContábil!F15,CustoContábil!F16)</f>
        <v>0</v>
      </c>
      <c r="BJ20" s="144" t="s">
        <v>95</v>
      </c>
      <c r="BK20" s="146">
        <f>CustoContábil!F16</f>
        <v>0</v>
      </c>
      <c r="CI20" s="90" t="s">
        <v>1130</v>
      </c>
      <c r="CJ20" s="128">
        <v>0.74</v>
      </c>
      <c r="CL20" s="93">
        <v>0.4</v>
      </c>
      <c r="CQ20" s="742">
        <v>0.16666666666666699</v>
      </c>
      <c r="CS20" s="1">
        <v>16</v>
      </c>
    </row>
    <row r="21" spans="6:97" x14ac:dyDescent="0.35">
      <c r="F21" s="90">
        <v>18</v>
      </c>
      <c r="G21" s="121"/>
      <c r="J21" s="148"/>
      <c r="K21" s="148" t="s">
        <v>1072</v>
      </c>
      <c r="L21" s="148" t="s">
        <v>1683</v>
      </c>
      <c r="N21" s="90">
        <v>18</v>
      </c>
      <c r="O21" s="196" t="s">
        <v>1069</v>
      </c>
      <c r="P21" s="196" t="s">
        <v>1096</v>
      </c>
      <c r="CI21" s="90" t="s">
        <v>1131</v>
      </c>
      <c r="CJ21" s="128">
        <v>0.6</v>
      </c>
      <c r="CL21" s="93">
        <v>0.42499999999999999</v>
      </c>
      <c r="CQ21" s="742">
        <v>0.17708333333333401</v>
      </c>
      <c r="CS21" s="1">
        <v>17</v>
      </c>
    </row>
    <row r="22" spans="6:97" x14ac:dyDescent="0.35">
      <c r="F22" s="90">
        <v>19</v>
      </c>
      <c r="G22" s="121"/>
      <c r="J22" s="148"/>
      <c r="K22" s="148" t="s">
        <v>1072</v>
      </c>
      <c r="L22" s="148" t="s">
        <v>1683</v>
      </c>
      <c r="N22" s="90">
        <v>19</v>
      </c>
      <c r="O22" s="196" t="s">
        <v>1067</v>
      </c>
      <c r="P22" s="196" t="s">
        <v>1094</v>
      </c>
      <c r="CI22" s="90" t="s">
        <v>1132</v>
      </c>
      <c r="CJ22" s="128">
        <v>0.77</v>
      </c>
      <c r="CL22" s="93">
        <v>0.45</v>
      </c>
      <c r="CQ22" s="742">
        <v>0.1875</v>
      </c>
      <c r="CS22" s="1">
        <v>18</v>
      </c>
    </row>
    <row r="23" spans="6:97" x14ac:dyDescent="0.35">
      <c r="F23" s="90">
        <v>20</v>
      </c>
      <c r="G23" s="121"/>
      <c r="J23" s="148"/>
      <c r="K23" s="148" t="s">
        <v>1072</v>
      </c>
      <c r="L23" s="148" t="s">
        <v>1683</v>
      </c>
      <c r="N23" s="90">
        <v>20</v>
      </c>
      <c r="O23" s="196" t="s">
        <v>1070</v>
      </c>
      <c r="P23" s="196" t="s">
        <v>1097</v>
      </c>
      <c r="CI23" s="90" t="s">
        <v>1133</v>
      </c>
      <c r="CJ23" s="128">
        <v>0.69</v>
      </c>
      <c r="CL23" s="93">
        <v>0.47499999999999998</v>
      </c>
      <c r="CQ23" s="742">
        <v>0.19791666666666699</v>
      </c>
      <c r="CS23" s="1">
        <v>19</v>
      </c>
    </row>
    <row r="24" spans="6:97" x14ac:dyDescent="0.35">
      <c r="F24" s="90">
        <v>21</v>
      </c>
      <c r="G24" s="121"/>
      <c r="J24" s="148"/>
      <c r="K24" s="148" t="s">
        <v>1072</v>
      </c>
      <c r="L24" s="148" t="s">
        <v>1683</v>
      </c>
      <c r="N24" s="90">
        <v>21</v>
      </c>
      <c r="O24" s="196" t="s">
        <v>1071</v>
      </c>
      <c r="P24" s="196" t="s">
        <v>1098</v>
      </c>
      <c r="CI24" s="90" t="s">
        <v>1134</v>
      </c>
      <c r="CJ24" s="128">
        <v>0.6</v>
      </c>
      <c r="CL24" s="93">
        <v>0.5</v>
      </c>
      <c r="CQ24" s="742">
        <v>0.20833333333333401</v>
      </c>
      <c r="CS24" s="1">
        <v>20</v>
      </c>
    </row>
    <row r="25" spans="6:97" x14ac:dyDescent="0.35">
      <c r="F25" s="90">
        <v>22</v>
      </c>
      <c r="G25" s="121"/>
      <c r="J25" s="148"/>
      <c r="K25" s="148" t="s">
        <v>1072</v>
      </c>
      <c r="L25" s="148" t="s">
        <v>1683</v>
      </c>
      <c r="N25" s="90">
        <v>22</v>
      </c>
      <c r="O25" s="196" t="s">
        <v>1073</v>
      </c>
      <c r="P25" s="196" t="s">
        <v>1100</v>
      </c>
      <c r="CI25" s="90" t="s">
        <v>1135</v>
      </c>
      <c r="CJ25" s="128">
        <v>0.7</v>
      </c>
      <c r="CL25" s="93">
        <v>0.52500000000000002</v>
      </c>
      <c r="CQ25" s="742">
        <v>0.21875</v>
      </c>
      <c r="CS25" s="1">
        <v>21</v>
      </c>
    </row>
    <row r="26" spans="6:97" x14ac:dyDescent="0.35">
      <c r="F26" s="90">
        <v>23</v>
      </c>
      <c r="G26" s="121"/>
      <c r="J26" s="148"/>
      <c r="K26" s="148" t="s">
        <v>1072</v>
      </c>
      <c r="L26" s="148" t="s">
        <v>1683</v>
      </c>
      <c r="N26" s="90">
        <v>23</v>
      </c>
      <c r="O26" s="196" t="s">
        <v>1074</v>
      </c>
      <c r="P26" s="196" t="s">
        <v>1101</v>
      </c>
      <c r="CI26" s="90" t="s">
        <v>1136</v>
      </c>
      <c r="CJ26" s="128">
        <v>0.73</v>
      </c>
      <c r="CL26" s="93">
        <v>0.55000000000000004</v>
      </c>
      <c r="CQ26" s="742">
        <v>0.22916666666666699</v>
      </c>
      <c r="CS26" s="1">
        <v>22</v>
      </c>
    </row>
    <row r="27" spans="6:97" x14ac:dyDescent="0.35">
      <c r="F27" s="90">
        <v>24</v>
      </c>
      <c r="G27" s="121"/>
      <c r="J27" s="148"/>
      <c r="K27" s="148" t="s">
        <v>1072</v>
      </c>
      <c r="L27" s="148" t="s">
        <v>1683</v>
      </c>
      <c r="N27" s="90">
        <v>24</v>
      </c>
      <c r="O27" s="196" t="s">
        <v>1072</v>
      </c>
      <c r="P27" s="196" t="s">
        <v>1099</v>
      </c>
      <c r="CI27" s="90" t="s">
        <v>1137</v>
      </c>
      <c r="CJ27" s="128">
        <v>0.5</v>
      </c>
      <c r="CL27" s="93">
        <v>0.57499999999999996</v>
      </c>
      <c r="CQ27" s="742">
        <v>0.23958333333333401</v>
      </c>
    </row>
    <row r="28" spans="6:97" x14ac:dyDescent="0.35">
      <c r="F28" s="90">
        <v>25</v>
      </c>
      <c r="G28" s="121"/>
      <c r="J28" s="148"/>
      <c r="K28" s="148" t="s">
        <v>1072</v>
      </c>
      <c r="L28" s="148" t="s">
        <v>1683</v>
      </c>
      <c r="N28" s="90">
        <v>25</v>
      </c>
      <c r="O28" s="196" t="s">
        <v>1075</v>
      </c>
      <c r="P28" s="196" t="s">
        <v>1102</v>
      </c>
      <c r="CI28" s="90" t="s">
        <v>1138</v>
      </c>
      <c r="CJ28" s="128">
        <v>0.86</v>
      </c>
      <c r="CL28" s="93">
        <v>0.6</v>
      </c>
      <c r="CQ28" s="742">
        <v>0.25</v>
      </c>
    </row>
    <row r="29" spans="6:97" x14ac:dyDescent="0.35">
      <c r="F29" s="90">
        <v>26</v>
      </c>
      <c r="G29" s="121"/>
      <c r="J29" s="148"/>
      <c r="K29" s="148" t="s">
        <v>1072</v>
      </c>
      <c r="L29" s="148" t="s">
        <v>1683</v>
      </c>
      <c r="N29" s="90">
        <v>26</v>
      </c>
      <c r="O29" s="196" t="s">
        <v>1077</v>
      </c>
      <c r="P29" s="196" t="s">
        <v>1104</v>
      </c>
      <c r="CI29" s="90" t="s">
        <v>1139</v>
      </c>
      <c r="CJ29" s="128">
        <v>0.65</v>
      </c>
      <c r="CL29" s="93">
        <v>0.625</v>
      </c>
      <c r="CQ29" s="742">
        <v>0.26041666666666702</v>
      </c>
    </row>
    <row r="30" spans="6:97" x14ac:dyDescent="0.35">
      <c r="F30" s="90">
        <v>27</v>
      </c>
      <c r="G30" s="121"/>
      <c r="J30" s="148"/>
      <c r="K30" s="148" t="s">
        <v>1072</v>
      </c>
      <c r="L30" s="148" t="s">
        <v>1683</v>
      </c>
      <c r="N30" s="90">
        <v>27</v>
      </c>
      <c r="O30" s="196" t="s">
        <v>1076</v>
      </c>
      <c r="P30" s="196" t="s">
        <v>1103</v>
      </c>
      <c r="CI30" s="129" t="s">
        <v>257</v>
      </c>
      <c r="CJ30" s="121"/>
      <c r="CL30" s="93">
        <v>0.65</v>
      </c>
      <c r="CQ30" s="742">
        <v>0.27083333333333398</v>
      </c>
    </row>
    <row r="31" spans="6:97" x14ac:dyDescent="0.35">
      <c r="F31" s="90">
        <v>28</v>
      </c>
      <c r="G31" s="121"/>
      <c r="J31" s="148"/>
      <c r="K31" s="148" t="s">
        <v>1072</v>
      </c>
      <c r="L31" s="148" t="s">
        <v>1683</v>
      </c>
      <c r="N31" s="90">
        <v>28</v>
      </c>
      <c r="O31" s="196" t="s">
        <v>1078</v>
      </c>
      <c r="P31" s="196" t="s">
        <v>1105</v>
      </c>
      <c r="CI31" s="129" t="s">
        <v>258</v>
      </c>
      <c r="CJ31" s="121"/>
      <c r="CL31" s="93">
        <v>0.67500000000000004</v>
      </c>
      <c r="CQ31" s="742">
        <v>0.28125</v>
      </c>
    </row>
    <row r="32" spans="6:97" x14ac:dyDescent="0.35">
      <c r="F32" s="90">
        <v>29</v>
      </c>
      <c r="G32" s="121"/>
      <c r="J32" s="148"/>
      <c r="K32" s="148" t="s">
        <v>1072</v>
      </c>
      <c r="L32" s="148" t="s">
        <v>1683</v>
      </c>
      <c r="CI32" s="129" t="s">
        <v>259</v>
      </c>
      <c r="CJ32" s="121"/>
      <c r="CL32" s="93">
        <v>0.7</v>
      </c>
      <c r="CQ32" s="742">
        <v>0.29166666666666702</v>
      </c>
    </row>
    <row r="33" spans="6:95" x14ac:dyDescent="0.35">
      <c r="F33" s="90">
        <v>30</v>
      </c>
      <c r="G33" s="121"/>
      <c r="J33" s="148"/>
      <c r="K33" s="148" t="s">
        <v>1072</v>
      </c>
      <c r="L33" s="148" t="s">
        <v>1683</v>
      </c>
      <c r="CI33" s="121" t="s">
        <v>485</v>
      </c>
      <c r="CJ33" s="121"/>
      <c r="CL33" s="93">
        <v>0.72499999999999998</v>
      </c>
      <c r="CQ33" s="742">
        <v>0.30208333333333398</v>
      </c>
    </row>
    <row r="34" spans="6:95" x14ac:dyDescent="0.35">
      <c r="F34" s="90">
        <v>31</v>
      </c>
      <c r="G34" s="121"/>
      <c r="J34" s="148"/>
      <c r="K34" s="148" t="s">
        <v>1072</v>
      </c>
      <c r="L34" s="148" t="s">
        <v>1683</v>
      </c>
      <c r="CI34" s="94" t="str">
        <f>SolarBenef!N13</f>
        <v>Curitiba (PR)</v>
      </c>
      <c r="CJ34" s="94">
        <f>SUMIF(Lista_Solar,CI34,CJ4:CJ29)</f>
        <v>0.49</v>
      </c>
      <c r="CL34" s="93">
        <v>0.75</v>
      </c>
      <c r="CQ34" s="742">
        <v>0.3125</v>
      </c>
    </row>
    <row r="35" spans="6:95" x14ac:dyDescent="0.35">
      <c r="F35" s="90">
        <v>32</v>
      </c>
      <c r="G35" s="121"/>
      <c r="J35" s="148"/>
      <c r="K35" s="148" t="s">
        <v>1072</v>
      </c>
      <c r="L35" s="148" t="s">
        <v>1683</v>
      </c>
      <c r="CL35" s="93">
        <v>0.77500000000000002</v>
      </c>
      <c r="CQ35" s="742">
        <v>0.32291666666666702</v>
      </c>
    </row>
    <row r="36" spans="6:95" x14ac:dyDescent="0.35">
      <c r="F36" s="90">
        <v>33</v>
      </c>
      <c r="G36" s="121"/>
      <c r="J36" s="148"/>
      <c r="K36" s="148" t="s">
        <v>1072</v>
      </c>
      <c r="L36" s="148" t="s">
        <v>1683</v>
      </c>
      <c r="CL36" s="93">
        <v>0.8</v>
      </c>
      <c r="CQ36" s="742">
        <v>0.33333333333333398</v>
      </c>
    </row>
    <row r="37" spans="6:95" x14ac:dyDescent="0.35">
      <c r="F37" s="90">
        <v>34</v>
      </c>
      <c r="G37" s="121"/>
      <c r="J37" s="148"/>
      <c r="K37" s="148" t="s">
        <v>1072</v>
      </c>
      <c r="L37" s="148" t="s">
        <v>1683</v>
      </c>
      <c r="CL37" s="93">
        <v>0.82499999999999996</v>
      </c>
      <c r="CQ37" s="742">
        <v>0.34375</v>
      </c>
    </row>
    <row r="38" spans="6:95" x14ac:dyDescent="0.35">
      <c r="F38" s="90">
        <v>35</v>
      </c>
      <c r="G38" s="121"/>
      <c r="J38" s="148"/>
      <c r="K38" s="148" t="s">
        <v>1072</v>
      </c>
      <c r="L38" s="148" t="s">
        <v>1683</v>
      </c>
      <c r="CL38" s="93">
        <v>0.85</v>
      </c>
      <c r="CQ38" s="742">
        <v>0.35416666666666702</v>
      </c>
    </row>
    <row r="39" spans="6:95" x14ac:dyDescent="0.35">
      <c r="F39" s="90">
        <v>36</v>
      </c>
      <c r="G39" s="121"/>
      <c r="J39" s="148"/>
      <c r="K39" s="148" t="s">
        <v>1072</v>
      </c>
      <c r="L39" s="148" t="s">
        <v>1683</v>
      </c>
      <c r="CL39" s="93">
        <v>0.875</v>
      </c>
      <c r="CQ39" s="742">
        <v>0.36458333333333398</v>
      </c>
    </row>
    <row r="40" spans="6:95" x14ac:dyDescent="0.35">
      <c r="F40" s="90">
        <v>37</v>
      </c>
      <c r="G40" s="121"/>
      <c r="J40" s="148"/>
      <c r="K40" s="148" t="s">
        <v>1072</v>
      </c>
      <c r="L40" s="148" t="s">
        <v>1683</v>
      </c>
      <c r="CL40" s="93">
        <v>0.9</v>
      </c>
      <c r="CQ40" s="742">
        <v>0.375</v>
      </c>
    </row>
    <row r="41" spans="6:95" x14ac:dyDescent="0.35">
      <c r="F41" s="90">
        <v>38</v>
      </c>
      <c r="G41" s="121"/>
      <c r="J41" s="148"/>
      <c r="K41" s="148" t="s">
        <v>1072</v>
      </c>
      <c r="L41" s="148" t="s">
        <v>1683</v>
      </c>
      <c r="CL41" s="93">
        <v>0.92500000000000004</v>
      </c>
      <c r="CQ41" s="742">
        <v>0.38541666666666702</v>
      </c>
    </row>
    <row r="42" spans="6:95" x14ac:dyDescent="0.35">
      <c r="F42" s="90">
        <v>39</v>
      </c>
      <c r="G42" s="121"/>
      <c r="J42" s="148"/>
      <c r="K42" s="148" t="s">
        <v>1072</v>
      </c>
      <c r="L42" s="148" t="s">
        <v>1684</v>
      </c>
      <c r="CL42" s="93">
        <v>0.95</v>
      </c>
      <c r="CQ42" s="742">
        <v>0.39583333333333398</v>
      </c>
    </row>
    <row r="43" spans="6:95" x14ac:dyDescent="0.35">
      <c r="F43" s="90">
        <v>40</v>
      </c>
      <c r="G43" s="121"/>
      <c r="J43" s="148"/>
      <c r="K43" s="148" t="s">
        <v>1072</v>
      </c>
      <c r="L43" s="148" t="s">
        <v>1684</v>
      </c>
      <c r="CL43" s="93">
        <v>0.97499999999999998</v>
      </c>
      <c r="CQ43" s="742">
        <v>0.40625</v>
      </c>
    </row>
    <row r="44" spans="6:95" x14ac:dyDescent="0.35">
      <c r="F44" s="90">
        <v>41</v>
      </c>
      <c r="G44" s="121"/>
      <c r="J44" s="148"/>
      <c r="K44" s="148" t="s">
        <v>1072</v>
      </c>
      <c r="L44" s="148" t="s">
        <v>1684</v>
      </c>
      <c r="CL44" s="93">
        <v>1</v>
      </c>
      <c r="CQ44" s="742">
        <v>0.41666666666666702</v>
      </c>
    </row>
    <row r="45" spans="6:95" x14ac:dyDescent="0.35">
      <c r="F45" s="90">
        <v>42</v>
      </c>
      <c r="G45" s="121"/>
      <c r="J45" s="148"/>
      <c r="K45" s="148" t="s">
        <v>1072</v>
      </c>
      <c r="L45" s="148" t="s">
        <v>1684</v>
      </c>
      <c r="CL45" s="121" t="s">
        <v>485</v>
      </c>
      <c r="CQ45" s="742">
        <v>0.42708333333333398</v>
      </c>
    </row>
    <row r="46" spans="6:95" x14ac:dyDescent="0.35">
      <c r="F46" s="90">
        <v>43</v>
      </c>
      <c r="G46" s="121"/>
      <c r="J46" s="148"/>
      <c r="K46" s="148" t="s">
        <v>1072</v>
      </c>
      <c r="L46" s="148" t="s">
        <v>1684</v>
      </c>
      <c r="CL46" s="98">
        <f>'M&amp;VOrç'!F5</f>
        <v>0.1</v>
      </c>
      <c r="CQ46" s="742">
        <v>0.4375</v>
      </c>
    </row>
    <row r="47" spans="6:95" x14ac:dyDescent="0.35">
      <c r="F47" s="90">
        <v>44</v>
      </c>
      <c r="G47" s="121"/>
      <c r="J47" s="148"/>
      <c r="K47" s="148" t="s">
        <v>1072</v>
      </c>
      <c r="L47" s="148" t="s">
        <v>1684</v>
      </c>
      <c r="CQ47" s="742">
        <v>0.44791666666666702</v>
      </c>
    </row>
    <row r="48" spans="6:95" x14ac:dyDescent="0.35">
      <c r="F48" s="90">
        <v>45</v>
      </c>
      <c r="G48" s="121"/>
      <c r="J48" s="148"/>
      <c r="K48" s="148" t="s">
        <v>1072</v>
      </c>
      <c r="L48" s="148" t="s">
        <v>1684</v>
      </c>
      <c r="CQ48" s="742">
        <v>0.45833333333333398</v>
      </c>
    </row>
    <row r="49" spans="6:95" x14ac:dyDescent="0.35">
      <c r="F49" s="90">
        <v>46</v>
      </c>
      <c r="G49" s="121"/>
      <c r="J49" s="148"/>
      <c r="K49" s="148" t="s">
        <v>1072</v>
      </c>
      <c r="L49" s="148" t="s">
        <v>1684</v>
      </c>
      <c r="CQ49" s="742">
        <v>0.46875</v>
      </c>
    </row>
    <row r="50" spans="6:95" x14ac:dyDescent="0.35">
      <c r="F50" s="90">
        <v>47</v>
      </c>
      <c r="G50" s="121"/>
      <c r="J50" s="148"/>
      <c r="K50" s="148" t="s">
        <v>1072</v>
      </c>
      <c r="L50" s="148" t="s">
        <v>1684</v>
      </c>
      <c r="CQ50" s="742">
        <v>0.47916666666666702</v>
      </c>
    </row>
    <row r="51" spans="6:95" x14ac:dyDescent="0.35">
      <c r="F51" s="90">
        <v>48</v>
      </c>
      <c r="G51" s="121"/>
      <c r="J51" s="148"/>
      <c r="K51" s="148" t="s">
        <v>1072</v>
      </c>
      <c r="L51" s="148" t="s">
        <v>1684</v>
      </c>
      <c r="CQ51" s="742">
        <v>0.48958333333333398</v>
      </c>
    </row>
    <row r="52" spans="6:95" x14ac:dyDescent="0.35">
      <c r="F52" s="90">
        <v>49</v>
      </c>
      <c r="G52" s="121"/>
      <c r="J52" s="148"/>
      <c r="K52" s="148" t="s">
        <v>1072</v>
      </c>
      <c r="L52" s="148" t="s">
        <v>1684</v>
      </c>
      <c r="CQ52" s="742">
        <v>0.5</v>
      </c>
    </row>
    <row r="53" spans="6:95" x14ac:dyDescent="0.35">
      <c r="F53" s="90">
        <v>50</v>
      </c>
      <c r="G53" s="121"/>
      <c r="J53" s="148"/>
      <c r="K53" s="148" t="s">
        <v>1072</v>
      </c>
      <c r="L53" s="148" t="s">
        <v>1685</v>
      </c>
      <c r="CQ53" s="742">
        <v>0.51041666666666696</v>
      </c>
    </row>
    <row r="54" spans="6:95" x14ac:dyDescent="0.35">
      <c r="F54" s="90">
        <v>51</v>
      </c>
      <c r="G54" s="121"/>
      <c r="J54" s="148"/>
      <c r="K54" s="148" t="s">
        <v>1072</v>
      </c>
      <c r="L54" s="148" t="s">
        <v>1685</v>
      </c>
      <c r="CQ54" s="742">
        <v>0.52083333333333404</v>
      </c>
    </row>
    <row r="55" spans="6:95" x14ac:dyDescent="0.35">
      <c r="F55" s="90">
        <v>52</v>
      </c>
      <c r="G55" s="121"/>
      <c r="J55" s="148"/>
      <c r="K55" s="148" t="s">
        <v>1072</v>
      </c>
      <c r="L55" s="148" t="s">
        <v>1685</v>
      </c>
      <c r="CQ55" s="742">
        <v>0.53125</v>
      </c>
    </row>
    <row r="56" spans="6:95" x14ac:dyDescent="0.35">
      <c r="F56" s="90">
        <v>53</v>
      </c>
      <c r="G56" s="121"/>
      <c r="J56" s="148"/>
      <c r="K56" s="148" t="s">
        <v>1072</v>
      </c>
      <c r="L56" s="148" t="s">
        <v>1685</v>
      </c>
      <c r="CQ56" s="742">
        <v>0.54166666666666696</v>
      </c>
    </row>
    <row r="57" spans="6:95" x14ac:dyDescent="0.35">
      <c r="F57" s="90">
        <v>54</v>
      </c>
      <c r="G57" s="121"/>
      <c r="J57" s="148"/>
      <c r="K57" s="148" t="s">
        <v>1072</v>
      </c>
      <c r="L57" s="148" t="s">
        <v>1686</v>
      </c>
      <c r="CQ57" s="742">
        <v>0.55208333333333404</v>
      </c>
    </row>
    <row r="58" spans="6:95" x14ac:dyDescent="0.35">
      <c r="F58" s="90">
        <v>55</v>
      </c>
      <c r="G58" s="121"/>
      <c r="J58" s="148"/>
      <c r="K58" s="148" t="s">
        <v>1072</v>
      </c>
      <c r="L58" s="148" t="s">
        <v>1686</v>
      </c>
      <c r="CQ58" s="742">
        <v>0.5625</v>
      </c>
    </row>
    <row r="59" spans="6:95" x14ac:dyDescent="0.35">
      <c r="F59" s="90">
        <v>56</v>
      </c>
      <c r="G59" s="121"/>
      <c r="J59" s="148"/>
      <c r="K59" s="148" t="s">
        <v>1072</v>
      </c>
      <c r="L59" s="148" t="s">
        <v>1686</v>
      </c>
      <c r="CQ59" s="742">
        <v>0.57291666666666696</v>
      </c>
    </row>
    <row r="60" spans="6:95" x14ac:dyDescent="0.35">
      <c r="F60" s="90">
        <v>57</v>
      </c>
      <c r="G60" s="121"/>
      <c r="J60" s="148"/>
      <c r="K60" s="148" t="s">
        <v>1072</v>
      </c>
      <c r="L60" s="148" t="s">
        <v>1686</v>
      </c>
      <c r="CQ60" s="742">
        <v>0.58333333333333404</v>
      </c>
    </row>
    <row r="61" spans="6:95" x14ac:dyDescent="0.35">
      <c r="F61" s="90">
        <v>58</v>
      </c>
      <c r="G61" s="121"/>
      <c r="J61" s="148"/>
      <c r="K61" s="148" t="s">
        <v>1072</v>
      </c>
      <c r="L61" s="148" t="s">
        <v>1686</v>
      </c>
      <c r="CQ61" s="742">
        <v>0.59375</v>
      </c>
    </row>
    <row r="62" spans="6:95" x14ac:dyDescent="0.35">
      <c r="F62" s="90">
        <v>59</v>
      </c>
      <c r="G62" s="121"/>
      <c r="J62" s="148"/>
      <c r="K62" s="148" t="s">
        <v>1072</v>
      </c>
      <c r="L62" s="148" t="s">
        <v>1686</v>
      </c>
      <c r="CQ62" s="742">
        <v>0.60416666666666696</v>
      </c>
    </row>
    <row r="63" spans="6:95" x14ac:dyDescent="0.35">
      <c r="F63" s="90">
        <v>60</v>
      </c>
      <c r="G63" s="121"/>
      <c r="J63" s="148"/>
      <c r="K63" s="148" t="s">
        <v>1072</v>
      </c>
      <c r="L63" s="148" t="s">
        <v>1686</v>
      </c>
      <c r="CQ63" s="742">
        <v>0.61458333333333404</v>
      </c>
    </row>
    <row r="64" spans="6:95" x14ac:dyDescent="0.35">
      <c r="F64" s="90">
        <v>61</v>
      </c>
      <c r="G64" s="121"/>
      <c r="J64" s="148"/>
      <c r="K64" s="148" t="s">
        <v>1072</v>
      </c>
      <c r="L64" s="148" t="s">
        <v>1687</v>
      </c>
      <c r="CQ64" s="742">
        <v>0.625</v>
      </c>
    </row>
    <row r="65" spans="6:95" x14ac:dyDescent="0.35">
      <c r="F65" s="90">
        <v>62</v>
      </c>
      <c r="G65" s="121"/>
      <c r="J65" s="148"/>
      <c r="K65" s="148" t="s">
        <v>1072</v>
      </c>
      <c r="L65" s="148" t="s">
        <v>1687</v>
      </c>
      <c r="CQ65" s="742">
        <v>0.63541666666666696</v>
      </c>
    </row>
    <row r="66" spans="6:95" x14ac:dyDescent="0.35">
      <c r="F66" s="90">
        <v>63</v>
      </c>
      <c r="G66" s="121"/>
      <c r="J66" s="148"/>
      <c r="K66" s="148" t="s">
        <v>1072</v>
      </c>
      <c r="L66" s="148" t="s">
        <v>1687</v>
      </c>
      <c r="CQ66" s="742">
        <v>0.64583333333333404</v>
      </c>
    </row>
    <row r="67" spans="6:95" x14ac:dyDescent="0.35">
      <c r="F67" s="90">
        <v>64</v>
      </c>
      <c r="G67" s="121"/>
      <c r="J67" s="148"/>
      <c r="K67" s="148" t="s">
        <v>1072</v>
      </c>
      <c r="L67" s="148" t="s">
        <v>1687</v>
      </c>
      <c r="CQ67" s="742">
        <v>0.65625</v>
      </c>
    </row>
    <row r="68" spans="6:95" x14ac:dyDescent="0.35">
      <c r="F68" s="90">
        <v>65</v>
      </c>
      <c r="G68" s="121"/>
      <c r="J68" s="148"/>
      <c r="K68" s="148" t="s">
        <v>1072</v>
      </c>
      <c r="L68" s="148" t="s">
        <v>1687</v>
      </c>
      <c r="CQ68" s="742">
        <v>0.66666666666666696</v>
      </c>
    </row>
    <row r="69" spans="6:95" x14ac:dyDescent="0.35">
      <c r="F69" s="90">
        <v>66</v>
      </c>
      <c r="G69" s="121"/>
      <c r="J69" s="148"/>
      <c r="K69" s="148" t="s">
        <v>1072</v>
      </c>
      <c r="L69" s="148" t="s">
        <v>1687</v>
      </c>
      <c r="CQ69" s="742">
        <v>0.67708333333333404</v>
      </c>
    </row>
    <row r="70" spans="6:95" x14ac:dyDescent="0.35">
      <c r="F70" s="90">
        <v>67</v>
      </c>
      <c r="G70" s="121"/>
      <c r="J70" s="148"/>
      <c r="K70" s="148" t="s">
        <v>1072</v>
      </c>
      <c r="L70" s="148" t="s">
        <v>1687</v>
      </c>
      <c r="CQ70" s="742">
        <v>0.6875</v>
      </c>
    </row>
    <row r="71" spans="6:95" x14ac:dyDescent="0.35">
      <c r="F71" s="90">
        <v>68</v>
      </c>
      <c r="G71" s="121"/>
      <c r="J71" s="148"/>
      <c r="K71" s="148" t="s">
        <v>1072</v>
      </c>
      <c r="L71" s="148" t="s">
        <v>1687</v>
      </c>
      <c r="CQ71" s="742">
        <v>0.69791666666666696</v>
      </c>
    </row>
    <row r="72" spans="6:95" x14ac:dyDescent="0.35">
      <c r="F72" s="90">
        <v>69</v>
      </c>
      <c r="G72" s="121"/>
      <c r="J72" s="148"/>
      <c r="K72" s="148" t="s">
        <v>1072</v>
      </c>
      <c r="L72" s="148" t="s">
        <v>1687</v>
      </c>
      <c r="CQ72" s="742">
        <v>0.70833333333333404</v>
      </c>
    </row>
    <row r="73" spans="6:95" x14ac:dyDescent="0.35">
      <c r="F73" s="90">
        <v>70</v>
      </c>
      <c r="G73" s="121"/>
      <c r="J73" s="148"/>
      <c r="K73" s="148" t="s">
        <v>1072</v>
      </c>
      <c r="L73" s="148" t="s">
        <v>1687</v>
      </c>
      <c r="CQ73" s="742">
        <v>0.71875</v>
      </c>
    </row>
    <row r="74" spans="6:95" x14ac:dyDescent="0.35">
      <c r="F74" s="90">
        <v>71</v>
      </c>
      <c r="G74" s="121"/>
      <c r="J74" s="148"/>
      <c r="K74" s="148" t="s">
        <v>1072</v>
      </c>
      <c r="L74" s="148" t="s">
        <v>1687</v>
      </c>
      <c r="CQ74" s="742">
        <v>0.72916666666666696</v>
      </c>
    </row>
    <row r="75" spans="6:95" x14ac:dyDescent="0.35">
      <c r="F75" s="90">
        <v>72</v>
      </c>
      <c r="G75" s="121"/>
      <c r="J75" s="148"/>
      <c r="K75" s="148" t="s">
        <v>1072</v>
      </c>
      <c r="L75" s="148" t="s">
        <v>1687</v>
      </c>
      <c r="CQ75" s="742">
        <v>0.73958333333333404</v>
      </c>
    </row>
    <row r="76" spans="6:95" x14ac:dyDescent="0.35">
      <c r="F76" s="90">
        <v>73</v>
      </c>
      <c r="G76" s="121"/>
      <c r="J76" s="148"/>
      <c r="K76" s="148" t="s">
        <v>1072</v>
      </c>
      <c r="L76" s="148" t="s">
        <v>1687</v>
      </c>
      <c r="CQ76" s="742">
        <v>0.75</v>
      </c>
    </row>
    <row r="77" spans="6:95" x14ac:dyDescent="0.35">
      <c r="F77" s="90">
        <v>74</v>
      </c>
      <c r="G77" s="121"/>
      <c r="J77" s="148"/>
      <c r="K77" s="148" t="s">
        <v>1072</v>
      </c>
      <c r="L77" s="148" t="s">
        <v>1687</v>
      </c>
      <c r="CQ77" s="742">
        <v>0.76041666666666696</v>
      </c>
    </row>
    <row r="78" spans="6:95" x14ac:dyDescent="0.35">
      <c r="F78" s="90">
        <v>75</v>
      </c>
      <c r="G78" s="121"/>
      <c r="J78" s="148"/>
      <c r="K78" s="148"/>
      <c r="L78" s="148"/>
      <c r="CQ78" s="742">
        <v>0.77083333333333404</v>
      </c>
    </row>
    <row r="79" spans="6:95" x14ac:dyDescent="0.35">
      <c r="F79" s="90">
        <v>76</v>
      </c>
      <c r="G79" s="121"/>
      <c r="J79" s="148"/>
      <c r="K79" s="148"/>
      <c r="L79" s="148"/>
      <c r="CQ79" s="742">
        <v>0.78125</v>
      </c>
    </row>
    <row r="80" spans="6:95" x14ac:dyDescent="0.35">
      <c r="F80" s="90">
        <v>77</v>
      </c>
      <c r="G80" s="121"/>
      <c r="J80" s="148"/>
      <c r="K80" s="148"/>
      <c r="L80" s="148"/>
      <c r="CQ80" s="742">
        <v>0.79166666666666696</v>
      </c>
    </row>
    <row r="81" spans="6:95" x14ac:dyDescent="0.35">
      <c r="F81" s="90">
        <v>78</v>
      </c>
      <c r="G81" s="121"/>
      <c r="J81" s="148"/>
      <c r="K81" s="148"/>
      <c r="L81" s="148"/>
      <c r="CQ81" s="742">
        <v>0.80208333333333404</v>
      </c>
    </row>
    <row r="82" spans="6:95" x14ac:dyDescent="0.35">
      <c r="F82" s="90">
        <v>79</v>
      </c>
      <c r="G82" s="121"/>
      <c r="J82" s="148"/>
      <c r="K82" s="148"/>
      <c r="L82" s="148"/>
      <c r="CQ82" s="742">
        <v>0.8125</v>
      </c>
    </row>
    <row r="83" spans="6:95" x14ac:dyDescent="0.35">
      <c r="F83" s="90">
        <v>80</v>
      </c>
      <c r="G83" s="121"/>
      <c r="J83" s="148"/>
      <c r="K83" s="148"/>
      <c r="L83" s="148"/>
      <c r="CQ83" s="742">
        <v>0.82291666666666696</v>
      </c>
    </row>
    <row r="84" spans="6:95" x14ac:dyDescent="0.35">
      <c r="F84" s="90">
        <v>81</v>
      </c>
      <c r="G84" s="121"/>
      <c r="J84" s="148"/>
      <c r="K84" s="148"/>
      <c r="L84" s="148"/>
      <c r="CQ84" s="742">
        <v>0.83333333333333404</v>
      </c>
    </row>
    <row r="85" spans="6:95" x14ac:dyDescent="0.35">
      <c r="F85" s="90">
        <v>82</v>
      </c>
      <c r="G85" s="121"/>
      <c r="J85" s="148"/>
      <c r="K85" s="148"/>
      <c r="L85" s="148"/>
      <c r="CQ85" s="742">
        <v>0.84375</v>
      </c>
    </row>
    <row r="86" spans="6:95" x14ac:dyDescent="0.35">
      <c r="F86" s="90">
        <v>83</v>
      </c>
      <c r="G86" s="121"/>
      <c r="J86" s="148"/>
      <c r="K86" s="148"/>
      <c r="L86" s="148"/>
      <c r="CQ86" s="742">
        <v>0.85416666666666696</v>
      </c>
    </row>
    <row r="87" spans="6:95" x14ac:dyDescent="0.35">
      <c r="F87" s="90">
        <v>84</v>
      </c>
      <c r="G87" s="121"/>
      <c r="J87" s="148"/>
      <c r="K87" s="148"/>
      <c r="L87" s="148"/>
      <c r="CQ87" s="742">
        <v>0.86458333333333404</v>
      </c>
    </row>
    <row r="88" spans="6:95" x14ac:dyDescent="0.35">
      <c r="F88" s="90">
        <v>85</v>
      </c>
      <c r="G88" s="121"/>
      <c r="J88" s="148"/>
      <c r="K88" s="148"/>
      <c r="L88" s="148"/>
      <c r="CQ88" s="742">
        <v>0.875</v>
      </c>
    </row>
    <row r="89" spans="6:95" x14ac:dyDescent="0.35">
      <c r="F89" s="90">
        <v>86</v>
      </c>
      <c r="G89" s="121"/>
      <c r="J89" s="148"/>
      <c r="K89" s="148"/>
      <c r="L89" s="148"/>
      <c r="CQ89" s="742">
        <v>0.88541666666666696</v>
      </c>
    </row>
    <row r="90" spans="6:95" x14ac:dyDescent="0.35">
      <c r="F90" s="90">
        <v>87</v>
      </c>
      <c r="G90" s="121"/>
      <c r="J90" s="148"/>
      <c r="K90" s="148"/>
      <c r="L90" s="148"/>
      <c r="CQ90" s="742">
        <v>0.89583333333333404</v>
      </c>
    </row>
    <row r="91" spans="6:95" x14ac:dyDescent="0.35">
      <c r="F91" s="90">
        <v>88</v>
      </c>
      <c r="G91" s="121"/>
      <c r="J91" s="148"/>
      <c r="K91" s="148"/>
      <c r="L91" s="148"/>
      <c r="CQ91" s="742">
        <v>0.90625</v>
      </c>
    </row>
    <row r="92" spans="6:95" x14ac:dyDescent="0.35">
      <c r="F92" s="90">
        <v>89</v>
      </c>
      <c r="G92" s="121"/>
      <c r="J92" s="148"/>
      <c r="K92" s="148"/>
      <c r="L92" s="148"/>
      <c r="CQ92" s="742">
        <v>0.91666666666666696</v>
      </c>
    </row>
    <row r="93" spans="6:95" x14ac:dyDescent="0.35">
      <c r="F93" s="90">
        <v>90</v>
      </c>
      <c r="G93" s="121"/>
      <c r="J93" s="148"/>
      <c r="K93" s="148"/>
      <c r="L93" s="148"/>
      <c r="CQ93" s="742">
        <v>0.92708333333333404</v>
      </c>
    </row>
    <row r="94" spans="6:95" x14ac:dyDescent="0.35">
      <c r="F94" s="90">
        <v>91</v>
      </c>
      <c r="G94" s="121"/>
      <c r="J94" s="148"/>
      <c r="K94" s="148"/>
      <c r="L94" s="148"/>
      <c r="CQ94" s="742">
        <v>0.9375</v>
      </c>
    </row>
    <row r="95" spans="6:95" x14ac:dyDescent="0.35">
      <c r="F95" s="90">
        <v>92</v>
      </c>
      <c r="G95" s="121"/>
      <c r="J95" s="148"/>
      <c r="K95" s="148"/>
      <c r="L95" s="148"/>
      <c r="CQ95" s="742">
        <v>0.94791666666666696</v>
      </c>
    </row>
    <row r="96" spans="6:95" x14ac:dyDescent="0.35">
      <c r="F96" s="90">
        <v>93</v>
      </c>
      <c r="G96" s="121"/>
      <c r="J96" s="148"/>
      <c r="K96" s="148"/>
      <c r="L96" s="148"/>
      <c r="CQ96" s="742">
        <v>0.95833333333333404</v>
      </c>
    </row>
    <row r="97" spans="6:95" x14ac:dyDescent="0.35">
      <c r="F97" s="90">
        <v>94</v>
      </c>
      <c r="G97" s="121"/>
      <c r="J97" s="148"/>
      <c r="K97" s="148"/>
      <c r="L97" s="148"/>
      <c r="CQ97" s="742">
        <v>0.96875</v>
      </c>
    </row>
    <row r="98" spans="6:95" x14ac:dyDescent="0.35">
      <c r="F98" s="90">
        <v>95</v>
      </c>
      <c r="G98" s="121"/>
      <c r="J98" s="148"/>
      <c r="K98" s="148"/>
      <c r="L98" s="148"/>
      <c r="CQ98" s="742">
        <v>0.97916666666666696</v>
      </c>
    </row>
    <row r="99" spans="6:95" x14ac:dyDescent="0.35">
      <c r="F99" s="90">
        <v>96</v>
      </c>
      <c r="G99" s="121"/>
      <c r="J99" s="148"/>
      <c r="K99" s="148"/>
      <c r="L99" s="148"/>
      <c r="CQ99" s="742">
        <v>0.98958333333333404</v>
      </c>
    </row>
    <row r="100" spans="6:95" x14ac:dyDescent="0.35">
      <c r="F100" s="90">
        <v>97</v>
      </c>
      <c r="G100" s="121"/>
      <c r="J100" s="148"/>
      <c r="K100" s="148"/>
      <c r="L100" s="148"/>
      <c r="CQ100" s="742">
        <v>1</v>
      </c>
    </row>
    <row r="101" spans="6:95" x14ac:dyDescent="0.35">
      <c r="F101" s="90">
        <v>98</v>
      </c>
      <c r="G101" s="121"/>
      <c r="J101" s="148"/>
      <c r="K101" s="148"/>
      <c r="L101" s="148"/>
    </row>
    <row r="102" spans="6:95" x14ac:dyDescent="0.35">
      <c r="F102" s="90">
        <v>99</v>
      </c>
      <c r="G102" s="121"/>
      <c r="J102" s="148"/>
      <c r="K102" s="148"/>
      <c r="L102" s="148"/>
    </row>
    <row r="103" spans="6:95" x14ac:dyDescent="0.35">
      <c r="F103" s="90">
        <v>100</v>
      </c>
      <c r="G103" s="121"/>
      <c r="J103" s="148"/>
      <c r="K103" s="148"/>
      <c r="L103" s="148"/>
    </row>
    <row r="104" spans="6:95" x14ac:dyDescent="0.35">
      <c r="F104" s="90">
        <v>101</v>
      </c>
      <c r="G104" s="121"/>
      <c r="J104" s="148"/>
      <c r="K104" s="148"/>
      <c r="L104" s="148"/>
    </row>
    <row r="105" spans="6:95" x14ac:dyDescent="0.35">
      <c r="F105" s="90">
        <v>102</v>
      </c>
      <c r="G105" s="121"/>
      <c r="J105" s="148"/>
      <c r="K105" s="148"/>
      <c r="L105" s="148"/>
    </row>
    <row r="106" spans="6:95" x14ac:dyDescent="0.35">
      <c r="F106" s="90">
        <v>103</v>
      </c>
      <c r="G106" s="121"/>
      <c r="J106" s="148"/>
      <c r="K106" s="148"/>
      <c r="L106" s="148"/>
    </row>
    <row r="107" spans="6:95" x14ac:dyDescent="0.35">
      <c r="F107" s="90">
        <v>104</v>
      </c>
      <c r="G107" s="121"/>
      <c r="J107" s="148"/>
      <c r="K107" s="148"/>
      <c r="L107" s="148"/>
    </row>
    <row r="108" spans="6:95" x14ac:dyDescent="0.35">
      <c r="F108" s="90">
        <v>105</v>
      </c>
      <c r="G108" s="121"/>
      <c r="J108" s="148"/>
      <c r="K108" s="148"/>
      <c r="L108" s="148"/>
    </row>
    <row r="109" spans="6:95" x14ac:dyDescent="0.35">
      <c r="F109" s="90">
        <v>106</v>
      </c>
      <c r="G109" s="121"/>
      <c r="J109" s="148"/>
      <c r="K109" s="148"/>
      <c r="L109" s="148"/>
    </row>
    <row r="110" spans="6:95" x14ac:dyDescent="0.35">
      <c r="F110" s="90">
        <v>107</v>
      </c>
      <c r="G110" s="121"/>
      <c r="J110" s="148"/>
      <c r="K110" s="148"/>
      <c r="L110" s="148"/>
    </row>
    <row r="111" spans="6:95" x14ac:dyDescent="0.35">
      <c r="F111" s="90">
        <v>108</v>
      </c>
      <c r="G111" s="121"/>
      <c r="J111" s="148"/>
      <c r="K111" s="148"/>
      <c r="L111" s="148"/>
    </row>
    <row r="112" spans="6:95" x14ac:dyDescent="0.35">
      <c r="F112" s="90">
        <v>109</v>
      </c>
      <c r="G112" s="121"/>
      <c r="J112" s="148"/>
      <c r="K112" s="148"/>
      <c r="L112" s="148"/>
    </row>
    <row r="113" spans="6:12" x14ac:dyDescent="0.35">
      <c r="F113" s="90">
        <v>110</v>
      </c>
      <c r="G113" s="121"/>
      <c r="J113" s="148"/>
      <c r="K113" s="148"/>
      <c r="L113" s="148"/>
    </row>
    <row r="114" spans="6:12" x14ac:dyDescent="0.35">
      <c r="F114" s="90">
        <v>111</v>
      </c>
      <c r="G114" s="121"/>
      <c r="J114" s="148"/>
      <c r="K114" s="148"/>
      <c r="L114" s="148"/>
    </row>
    <row r="115" spans="6:12" x14ac:dyDescent="0.35">
      <c r="F115" s="90">
        <v>112</v>
      </c>
      <c r="G115" s="121"/>
      <c r="J115" s="148"/>
      <c r="K115" s="148"/>
      <c r="L115" s="148"/>
    </row>
    <row r="116" spans="6:12" x14ac:dyDescent="0.35">
      <c r="F116" s="90">
        <v>113</v>
      </c>
      <c r="G116" s="121"/>
      <c r="J116" s="148"/>
      <c r="K116" s="148"/>
      <c r="L116" s="148"/>
    </row>
    <row r="117" spans="6:12" x14ac:dyDescent="0.35">
      <c r="F117" s="90">
        <v>114</v>
      </c>
      <c r="G117" s="121"/>
      <c r="J117" s="148"/>
      <c r="K117" s="148"/>
      <c r="L117" s="148"/>
    </row>
    <row r="118" spans="6:12" x14ac:dyDescent="0.35">
      <c r="F118" s="90">
        <v>115</v>
      </c>
      <c r="G118" s="121"/>
      <c r="J118" s="148"/>
      <c r="K118" s="148"/>
      <c r="L118" s="148"/>
    </row>
    <row r="119" spans="6:12" x14ac:dyDescent="0.35">
      <c r="F119" s="90">
        <v>116</v>
      </c>
      <c r="G119" s="121"/>
      <c r="J119" s="148"/>
      <c r="K119" s="148"/>
      <c r="L119" s="148"/>
    </row>
    <row r="120" spans="6:12" x14ac:dyDescent="0.35">
      <c r="F120" s="90">
        <v>117</v>
      </c>
      <c r="G120" s="121"/>
      <c r="J120" s="148"/>
      <c r="K120" s="148"/>
      <c r="L120" s="148"/>
    </row>
    <row r="121" spans="6:12" x14ac:dyDescent="0.35">
      <c r="F121" s="90">
        <v>118</v>
      </c>
      <c r="G121" s="121"/>
      <c r="J121" s="148"/>
      <c r="K121" s="148"/>
      <c r="L121" s="148"/>
    </row>
    <row r="122" spans="6:12" x14ac:dyDescent="0.35">
      <c r="F122" s="90">
        <v>119</v>
      </c>
      <c r="G122" s="121"/>
      <c r="J122" s="148"/>
      <c r="K122" s="148"/>
      <c r="L122" s="148"/>
    </row>
    <row r="123" spans="6:12" x14ac:dyDescent="0.35">
      <c r="F123" s="90">
        <v>120</v>
      </c>
      <c r="G123" s="121"/>
      <c r="J123" s="148"/>
      <c r="K123" s="148"/>
      <c r="L123" s="148"/>
    </row>
    <row r="124" spans="6:12" x14ac:dyDescent="0.35">
      <c r="F124" s="90">
        <v>121</v>
      </c>
      <c r="G124" s="121"/>
      <c r="J124" s="148"/>
      <c r="K124" s="148"/>
      <c r="L124" s="148"/>
    </row>
    <row r="125" spans="6:12" x14ac:dyDescent="0.35">
      <c r="F125" s="90">
        <v>122</v>
      </c>
      <c r="G125" s="121"/>
      <c r="J125" s="148"/>
      <c r="K125" s="148"/>
      <c r="L125" s="148"/>
    </row>
    <row r="126" spans="6:12" x14ac:dyDescent="0.35">
      <c r="F126" s="90">
        <v>123</v>
      </c>
      <c r="G126" s="121"/>
      <c r="J126" s="148"/>
      <c r="K126" s="148"/>
      <c r="L126" s="148"/>
    </row>
    <row r="127" spans="6:12" x14ac:dyDescent="0.35">
      <c r="F127" s="90">
        <v>124</v>
      </c>
      <c r="G127" s="121"/>
      <c r="J127" s="148"/>
      <c r="K127" s="148"/>
      <c r="L127" s="148"/>
    </row>
    <row r="128" spans="6:12" x14ac:dyDescent="0.35">
      <c r="F128" s="90">
        <v>125</v>
      </c>
      <c r="G128" s="121"/>
      <c r="J128" s="148"/>
      <c r="K128" s="148"/>
      <c r="L128" s="148"/>
    </row>
    <row r="129" spans="6:12" x14ac:dyDescent="0.35">
      <c r="F129" s="90">
        <v>126</v>
      </c>
      <c r="G129" s="121"/>
      <c r="J129" s="148"/>
      <c r="K129" s="148"/>
      <c r="L129" s="148"/>
    </row>
    <row r="130" spans="6:12" x14ac:dyDescent="0.35">
      <c r="F130" s="90">
        <v>127</v>
      </c>
      <c r="G130" s="121"/>
      <c r="J130" s="148"/>
      <c r="K130" s="148"/>
      <c r="L130" s="148"/>
    </row>
    <row r="131" spans="6:12" x14ac:dyDescent="0.35">
      <c r="F131" s="90">
        <v>128</v>
      </c>
      <c r="G131" s="121"/>
      <c r="J131" s="148"/>
      <c r="K131" s="148"/>
      <c r="L131" s="148"/>
    </row>
    <row r="132" spans="6:12" x14ac:dyDescent="0.35">
      <c r="F132" s="90">
        <v>129</v>
      </c>
      <c r="G132" s="121"/>
      <c r="J132" s="148"/>
      <c r="K132" s="148"/>
      <c r="L132" s="148"/>
    </row>
    <row r="133" spans="6:12" x14ac:dyDescent="0.35">
      <c r="F133" s="90">
        <v>130</v>
      </c>
      <c r="G133" s="121"/>
      <c r="J133" s="148"/>
      <c r="K133" s="148"/>
      <c r="L133" s="148"/>
    </row>
    <row r="134" spans="6:12" x14ac:dyDescent="0.35">
      <c r="F134" s="90">
        <v>131</v>
      </c>
      <c r="G134" s="121"/>
      <c r="J134" s="148"/>
      <c r="K134" s="148"/>
      <c r="L134" s="148"/>
    </row>
    <row r="135" spans="6:12" x14ac:dyDescent="0.35">
      <c r="F135" s="90">
        <v>132</v>
      </c>
      <c r="G135" s="121"/>
      <c r="J135" s="148"/>
      <c r="K135" s="148"/>
      <c r="L135" s="148"/>
    </row>
    <row r="136" spans="6:12" x14ac:dyDescent="0.35">
      <c r="F136" s="90">
        <v>133</v>
      </c>
      <c r="G136" s="121"/>
      <c r="J136" s="148"/>
      <c r="K136" s="148"/>
      <c r="L136" s="148"/>
    </row>
    <row r="137" spans="6:12" x14ac:dyDescent="0.35">
      <c r="F137" s="90">
        <v>134</v>
      </c>
      <c r="G137" s="121"/>
      <c r="J137" s="148"/>
      <c r="K137" s="148"/>
      <c r="L137" s="148"/>
    </row>
    <row r="138" spans="6:12" x14ac:dyDescent="0.35">
      <c r="F138" s="90">
        <v>135</v>
      </c>
      <c r="G138" s="121"/>
      <c r="J138" s="148"/>
      <c r="K138" s="148"/>
      <c r="L138" s="148"/>
    </row>
    <row r="139" spans="6:12" x14ac:dyDescent="0.35">
      <c r="F139" s="90">
        <v>136</v>
      </c>
      <c r="G139" s="121"/>
      <c r="J139" s="148"/>
      <c r="K139" s="148"/>
      <c r="L139" s="148"/>
    </row>
    <row r="140" spans="6:12" x14ac:dyDescent="0.35">
      <c r="F140" s="90">
        <v>137</v>
      </c>
      <c r="G140" s="121"/>
      <c r="J140" s="148"/>
      <c r="K140" s="148"/>
      <c r="L140" s="148"/>
    </row>
    <row r="141" spans="6:12" x14ac:dyDescent="0.35">
      <c r="F141" s="90">
        <v>138</v>
      </c>
      <c r="G141" s="121"/>
      <c r="J141" s="148"/>
      <c r="K141" s="148"/>
      <c r="L141" s="148"/>
    </row>
    <row r="142" spans="6:12" x14ac:dyDescent="0.35">
      <c r="F142" s="90">
        <v>139</v>
      </c>
      <c r="G142" s="121"/>
      <c r="J142" s="148"/>
      <c r="K142" s="148"/>
      <c r="L142" s="148"/>
    </row>
    <row r="143" spans="6:12" x14ac:dyDescent="0.35">
      <c r="F143" s="90">
        <v>140</v>
      </c>
      <c r="G143" s="121"/>
      <c r="J143" s="148"/>
      <c r="K143" s="148"/>
      <c r="L143" s="148"/>
    </row>
    <row r="144" spans="6:12" x14ac:dyDescent="0.35">
      <c r="F144" s="90">
        <v>141</v>
      </c>
      <c r="G144" s="121"/>
      <c r="J144" s="148"/>
      <c r="K144" s="148"/>
      <c r="L144" s="148"/>
    </row>
    <row r="145" spans="6:12" x14ac:dyDescent="0.35">
      <c r="F145" s="90">
        <v>142</v>
      </c>
      <c r="G145" s="121"/>
      <c r="J145" s="148"/>
      <c r="K145" s="148"/>
      <c r="L145" s="148"/>
    </row>
    <row r="146" spans="6:12" x14ac:dyDescent="0.35">
      <c r="F146" s="90">
        <v>143</v>
      </c>
      <c r="G146" s="121"/>
      <c r="J146" s="148"/>
      <c r="K146" s="148"/>
      <c r="L146" s="148"/>
    </row>
    <row r="147" spans="6:12" x14ac:dyDescent="0.35">
      <c r="F147" s="90">
        <v>144</v>
      </c>
      <c r="G147" s="121"/>
      <c r="J147" s="148"/>
      <c r="K147" s="148"/>
      <c r="L147" s="148"/>
    </row>
    <row r="148" spans="6:12" x14ac:dyDescent="0.35">
      <c r="F148" s="90">
        <v>145</v>
      </c>
      <c r="G148" s="121"/>
      <c r="J148" s="148"/>
      <c r="K148" s="148"/>
      <c r="L148" s="148"/>
    </row>
    <row r="149" spans="6:12" x14ac:dyDescent="0.35">
      <c r="F149" s="90">
        <v>146</v>
      </c>
      <c r="G149" s="121"/>
      <c r="J149" s="148"/>
      <c r="K149" s="148"/>
      <c r="L149" s="148"/>
    </row>
    <row r="150" spans="6:12" x14ac:dyDescent="0.35">
      <c r="F150" s="90">
        <v>147</v>
      </c>
      <c r="G150" s="121"/>
      <c r="J150" s="148"/>
      <c r="K150" s="148"/>
      <c r="L150" s="148"/>
    </row>
    <row r="151" spans="6:12" x14ac:dyDescent="0.35">
      <c r="F151" s="90">
        <v>148</v>
      </c>
      <c r="G151" s="121"/>
      <c r="J151" s="148"/>
      <c r="K151" s="148"/>
      <c r="L151" s="148"/>
    </row>
    <row r="152" spans="6:12" x14ac:dyDescent="0.35">
      <c r="F152" s="90">
        <v>149</v>
      </c>
      <c r="G152" s="121"/>
      <c r="J152" s="148"/>
      <c r="K152" s="148"/>
      <c r="L152" s="148"/>
    </row>
    <row r="153" spans="6:12" x14ac:dyDescent="0.35">
      <c r="F153" s="90">
        <v>150</v>
      </c>
      <c r="G153" s="121"/>
      <c r="J153" s="148"/>
      <c r="K153" s="148"/>
      <c r="L153" s="148"/>
    </row>
    <row r="154" spans="6:12" x14ac:dyDescent="0.35">
      <c r="F154" s="90">
        <v>151</v>
      </c>
      <c r="G154" s="121"/>
      <c r="J154" s="148"/>
      <c r="K154" s="148"/>
      <c r="L154" s="148"/>
    </row>
    <row r="155" spans="6:12" x14ac:dyDescent="0.35">
      <c r="F155" s="90">
        <v>152</v>
      </c>
      <c r="G155" s="121"/>
      <c r="J155" s="148"/>
      <c r="K155" s="148"/>
      <c r="L155" s="148"/>
    </row>
    <row r="156" spans="6:12" x14ac:dyDescent="0.35">
      <c r="F156" s="90">
        <v>153</v>
      </c>
      <c r="G156" s="121"/>
      <c r="J156" s="148"/>
      <c r="K156" s="148"/>
      <c r="L156" s="148"/>
    </row>
    <row r="157" spans="6:12" x14ac:dyDescent="0.35">
      <c r="F157" s="90">
        <v>154</v>
      </c>
      <c r="G157" s="121"/>
      <c r="J157" s="148"/>
      <c r="K157" s="148"/>
      <c r="L157" s="148"/>
    </row>
    <row r="158" spans="6:12" x14ac:dyDescent="0.35">
      <c r="F158" s="90">
        <v>155</v>
      </c>
      <c r="G158" s="121"/>
      <c r="J158" s="148"/>
      <c r="K158" s="148"/>
      <c r="L158" s="148"/>
    </row>
    <row r="159" spans="6:12" x14ac:dyDescent="0.35">
      <c r="F159" s="90">
        <v>156</v>
      </c>
      <c r="G159" s="121"/>
      <c r="J159" s="148"/>
      <c r="K159" s="148"/>
      <c r="L159" s="148"/>
    </row>
    <row r="160" spans="6:12" x14ac:dyDescent="0.35">
      <c r="F160" s="90">
        <v>157</v>
      </c>
      <c r="G160" s="121"/>
      <c r="J160" s="148"/>
      <c r="K160" s="148"/>
      <c r="L160" s="148"/>
    </row>
    <row r="161" spans="6:12" x14ac:dyDescent="0.35">
      <c r="F161" s="90">
        <v>158</v>
      </c>
      <c r="G161" s="121"/>
      <c r="J161" s="148"/>
      <c r="K161" s="148"/>
      <c r="L161" s="148"/>
    </row>
    <row r="162" spans="6:12" x14ac:dyDescent="0.35">
      <c r="F162" s="90">
        <v>159</v>
      </c>
      <c r="G162" s="121"/>
      <c r="J162" s="148"/>
      <c r="K162" s="148"/>
      <c r="L162" s="148"/>
    </row>
    <row r="163" spans="6:12" x14ac:dyDescent="0.35">
      <c r="F163" s="90">
        <v>160</v>
      </c>
      <c r="G163" s="121"/>
      <c r="J163" s="148"/>
      <c r="K163" s="148"/>
      <c r="L163" s="148"/>
    </row>
    <row r="164" spans="6:12" x14ac:dyDescent="0.35">
      <c r="F164" s="90">
        <v>161</v>
      </c>
      <c r="G164" s="121"/>
      <c r="J164" s="148"/>
      <c r="K164" s="148"/>
      <c r="L164" s="148"/>
    </row>
    <row r="165" spans="6:12" x14ac:dyDescent="0.35">
      <c r="F165" s="90">
        <v>162</v>
      </c>
      <c r="G165" s="121"/>
      <c r="J165" s="148"/>
      <c r="K165" s="148"/>
      <c r="L165" s="148"/>
    </row>
    <row r="166" spans="6:12" x14ac:dyDescent="0.35">
      <c r="F166" s="90">
        <v>163</v>
      </c>
      <c r="G166" s="121"/>
      <c r="J166" s="148"/>
      <c r="K166" s="148"/>
      <c r="L166" s="148"/>
    </row>
    <row r="167" spans="6:12" x14ac:dyDescent="0.35">
      <c r="F167" s="90">
        <v>164</v>
      </c>
      <c r="G167" s="121"/>
      <c r="J167" s="148"/>
      <c r="K167" s="148"/>
      <c r="L167" s="148"/>
    </row>
    <row r="168" spans="6:12" x14ac:dyDescent="0.35">
      <c r="F168" s="90">
        <v>165</v>
      </c>
      <c r="G168" s="121"/>
      <c r="J168" s="148"/>
      <c r="K168" s="148"/>
      <c r="L168" s="148"/>
    </row>
    <row r="169" spans="6:12" x14ac:dyDescent="0.35">
      <c r="F169" s="90">
        <v>166</v>
      </c>
      <c r="G169" s="121"/>
      <c r="J169" s="148"/>
      <c r="K169" s="148"/>
      <c r="L169" s="148"/>
    </row>
    <row r="170" spans="6:12" x14ac:dyDescent="0.35">
      <c r="F170" s="90">
        <v>167</v>
      </c>
      <c r="G170" s="121"/>
      <c r="J170" s="148"/>
      <c r="K170" s="148"/>
      <c r="L170" s="148"/>
    </row>
    <row r="171" spans="6:12" x14ac:dyDescent="0.35">
      <c r="F171" s="90">
        <v>168</v>
      </c>
      <c r="G171" s="121"/>
      <c r="J171" s="148"/>
      <c r="K171" s="148"/>
      <c r="L171" s="148"/>
    </row>
    <row r="172" spans="6:12" x14ac:dyDescent="0.35">
      <c r="F172" s="90">
        <v>169</v>
      </c>
      <c r="G172" s="121"/>
      <c r="J172" s="148"/>
      <c r="K172" s="148"/>
      <c r="L172" s="148"/>
    </row>
    <row r="173" spans="6:12" x14ac:dyDescent="0.35">
      <c r="F173" s="90">
        <v>170</v>
      </c>
      <c r="G173" s="121"/>
      <c r="J173" s="148"/>
      <c r="K173" s="148"/>
      <c r="L173" s="148"/>
    </row>
    <row r="174" spans="6:12" x14ac:dyDescent="0.35">
      <c r="F174" s="90">
        <v>171</v>
      </c>
      <c r="G174" s="121"/>
      <c r="J174" s="148"/>
      <c r="K174" s="148"/>
      <c r="L174" s="148"/>
    </row>
    <row r="175" spans="6:12" x14ac:dyDescent="0.35">
      <c r="F175" s="90">
        <v>172</v>
      </c>
      <c r="G175" s="121"/>
      <c r="J175" s="148"/>
      <c r="K175" s="148"/>
      <c r="L175" s="148"/>
    </row>
    <row r="176" spans="6:12" x14ac:dyDescent="0.35">
      <c r="F176" s="90">
        <v>173</v>
      </c>
      <c r="G176" s="121"/>
      <c r="J176" s="148"/>
      <c r="K176" s="148"/>
      <c r="L176" s="148"/>
    </row>
    <row r="177" spans="6:12" x14ac:dyDescent="0.35">
      <c r="F177" s="90">
        <v>174</v>
      </c>
      <c r="G177" s="121"/>
      <c r="J177" s="148"/>
      <c r="K177" s="148"/>
      <c r="L177" s="148"/>
    </row>
    <row r="178" spans="6:12" x14ac:dyDescent="0.35">
      <c r="F178" s="90">
        <v>175</v>
      </c>
      <c r="G178" s="121"/>
      <c r="J178" s="148"/>
      <c r="K178" s="148"/>
      <c r="L178" s="148"/>
    </row>
    <row r="179" spans="6:12" x14ac:dyDescent="0.35">
      <c r="F179" s="90">
        <v>176</v>
      </c>
      <c r="G179" s="121"/>
      <c r="J179" s="148"/>
      <c r="K179" s="148"/>
      <c r="L179" s="148"/>
    </row>
    <row r="180" spans="6:12" x14ac:dyDescent="0.35">
      <c r="F180" s="90">
        <v>177</v>
      </c>
      <c r="G180" s="121"/>
      <c r="J180" s="148"/>
      <c r="K180" s="148"/>
      <c r="L180" s="148"/>
    </row>
    <row r="181" spans="6:12" x14ac:dyDescent="0.35">
      <c r="F181" s="90">
        <v>178</v>
      </c>
      <c r="G181" s="121"/>
      <c r="J181" s="148"/>
      <c r="K181" s="148"/>
      <c r="L181" s="148"/>
    </row>
    <row r="182" spans="6:12" x14ac:dyDescent="0.35">
      <c r="F182" s="90">
        <v>179</v>
      </c>
      <c r="G182" s="121"/>
      <c r="J182" s="148"/>
      <c r="K182" s="148"/>
      <c r="L182" s="148"/>
    </row>
    <row r="183" spans="6:12" x14ac:dyDescent="0.35">
      <c r="F183" s="90">
        <v>180</v>
      </c>
      <c r="G183" s="121"/>
      <c r="J183" s="148"/>
      <c r="K183" s="148"/>
      <c r="L183" s="148"/>
    </row>
    <row r="184" spans="6:12" x14ac:dyDescent="0.35">
      <c r="F184" s="90">
        <v>181</v>
      </c>
      <c r="G184" s="121"/>
      <c r="J184" s="148"/>
      <c r="K184" s="148"/>
      <c r="L184" s="148"/>
    </row>
    <row r="185" spans="6:12" x14ac:dyDescent="0.35">
      <c r="F185" s="90">
        <v>182</v>
      </c>
      <c r="G185" s="121"/>
      <c r="J185" s="148"/>
      <c r="K185" s="148"/>
      <c r="L185" s="148"/>
    </row>
    <row r="186" spans="6:12" x14ac:dyDescent="0.35">
      <c r="F186" s="90">
        <v>183</v>
      </c>
      <c r="G186" s="121"/>
      <c r="J186" s="148"/>
      <c r="K186" s="148"/>
      <c r="L186" s="148"/>
    </row>
    <row r="187" spans="6:12" x14ac:dyDescent="0.35">
      <c r="F187" s="90">
        <v>184</v>
      </c>
      <c r="G187" s="121"/>
      <c r="J187" s="148"/>
      <c r="K187" s="148"/>
      <c r="L187" s="148"/>
    </row>
    <row r="188" spans="6:12" x14ac:dyDescent="0.35">
      <c r="F188" s="90">
        <v>185</v>
      </c>
      <c r="G188" s="121"/>
      <c r="J188" s="148"/>
      <c r="K188" s="148"/>
      <c r="L188" s="148"/>
    </row>
    <row r="189" spans="6:12" x14ac:dyDescent="0.35">
      <c r="F189" s="90">
        <v>186</v>
      </c>
      <c r="G189" s="121"/>
      <c r="J189" s="148"/>
      <c r="K189" s="148"/>
      <c r="L189" s="148"/>
    </row>
    <row r="190" spans="6:12" x14ac:dyDescent="0.35">
      <c r="F190" s="90">
        <v>187</v>
      </c>
      <c r="G190" s="121"/>
      <c r="J190" s="148"/>
      <c r="K190" s="148"/>
      <c r="L190" s="148"/>
    </row>
    <row r="191" spans="6:12" x14ac:dyDescent="0.35">
      <c r="F191" s="90">
        <v>188</v>
      </c>
      <c r="G191" s="121"/>
      <c r="J191" s="148"/>
      <c r="K191" s="148"/>
      <c r="L191" s="148"/>
    </row>
    <row r="192" spans="6:12" x14ac:dyDescent="0.35">
      <c r="F192" s="90">
        <v>189</v>
      </c>
      <c r="G192" s="121"/>
      <c r="J192" s="148"/>
      <c r="K192" s="148"/>
      <c r="L192" s="148"/>
    </row>
    <row r="193" spans="6:12" x14ac:dyDescent="0.35">
      <c r="F193" s="90">
        <v>190</v>
      </c>
      <c r="G193" s="121"/>
      <c r="J193" s="148"/>
      <c r="K193" s="148"/>
      <c r="L193" s="148"/>
    </row>
    <row r="194" spans="6:12" x14ac:dyDescent="0.35">
      <c r="F194" s="90">
        <v>191</v>
      </c>
      <c r="G194" s="121"/>
      <c r="J194" s="148"/>
      <c r="K194" s="148"/>
      <c r="L194" s="148"/>
    </row>
    <row r="195" spans="6:12" x14ac:dyDescent="0.35">
      <c r="F195" s="90">
        <v>192</v>
      </c>
      <c r="G195" s="121"/>
      <c r="J195" s="148"/>
      <c r="K195" s="148"/>
      <c r="L195" s="148"/>
    </row>
    <row r="196" spans="6:12" x14ac:dyDescent="0.35">
      <c r="F196" s="90">
        <v>193</v>
      </c>
      <c r="G196" s="121"/>
      <c r="J196" s="148"/>
      <c r="K196" s="148"/>
      <c r="L196" s="148"/>
    </row>
    <row r="197" spans="6:12" x14ac:dyDescent="0.35">
      <c r="F197" s="90">
        <v>194</v>
      </c>
      <c r="G197" s="121"/>
      <c r="J197" s="148"/>
      <c r="K197" s="148"/>
      <c r="L197" s="148"/>
    </row>
    <row r="198" spans="6:12" x14ac:dyDescent="0.35">
      <c r="F198" s="90">
        <v>195</v>
      </c>
      <c r="G198" s="121"/>
      <c r="J198" s="148"/>
      <c r="K198" s="148"/>
      <c r="L198" s="148"/>
    </row>
    <row r="199" spans="6:12" x14ac:dyDescent="0.35">
      <c r="F199" s="90">
        <v>196</v>
      </c>
      <c r="G199" s="121"/>
      <c r="J199" s="148"/>
      <c r="K199" s="148"/>
      <c r="L199" s="148"/>
    </row>
    <row r="200" spans="6:12" x14ac:dyDescent="0.35">
      <c r="F200" s="90">
        <v>197</v>
      </c>
      <c r="G200" s="121"/>
      <c r="J200" s="148"/>
      <c r="K200" s="148"/>
      <c r="L200" s="148"/>
    </row>
    <row r="201" spans="6:12" x14ac:dyDescent="0.35">
      <c r="F201" s="90">
        <v>198</v>
      </c>
      <c r="G201" s="121"/>
      <c r="J201" s="148"/>
      <c r="K201" s="148"/>
      <c r="L201" s="148"/>
    </row>
    <row r="202" spans="6:12" x14ac:dyDescent="0.35">
      <c r="F202" s="90">
        <v>199</v>
      </c>
      <c r="G202" s="121"/>
      <c r="J202" s="148"/>
      <c r="K202" s="148"/>
      <c r="L202" s="148"/>
    </row>
    <row r="203" spans="6:12" x14ac:dyDescent="0.35">
      <c r="F203" s="90">
        <v>200</v>
      </c>
      <c r="G203" s="121"/>
      <c r="J203" s="148"/>
      <c r="K203" s="148"/>
      <c r="L203" s="148"/>
    </row>
    <row r="204" spans="6:12" x14ac:dyDescent="0.35">
      <c r="F204" s="90">
        <v>201</v>
      </c>
      <c r="G204" s="121"/>
      <c r="J204" s="148"/>
      <c r="K204" s="148"/>
      <c r="L204" s="148"/>
    </row>
    <row r="205" spans="6:12" x14ac:dyDescent="0.35">
      <c r="F205" s="90">
        <v>202</v>
      </c>
      <c r="G205" s="121"/>
      <c r="J205" s="148"/>
      <c r="K205" s="148"/>
      <c r="L205" s="148"/>
    </row>
    <row r="206" spans="6:12" x14ac:dyDescent="0.35">
      <c r="F206" s="90">
        <v>203</v>
      </c>
      <c r="G206" s="121"/>
      <c r="J206" s="148"/>
      <c r="K206" s="148"/>
      <c r="L206" s="148"/>
    </row>
    <row r="207" spans="6:12" x14ac:dyDescent="0.35">
      <c r="F207" s="90">
        <v>204</v>
      </c>
      <c r="G207" s="121"/>
      <c r="J207" s="148"/>
      <c r="K207" s="148"/>
      <c r="L207" s="148"/>
    </row>
    <row r="208" spans="6:12" x14ac:dyDescent="0.35">
      <c r="F208" s="90">
        <v>205</v>
      </c>
      <c r="G208" s="121"/>
      <c r="J208" s="148"/>
      <c r="K208" s="148"/>
      <c r="L208" s="148"/>
    </row>
    <row r="209" spans="6:12" x14ac:dyDescent="0.35">
      <c r="F209" s="90">
        <v>206</v>
      </c>
      <c r="G209" s="121"/>
      <c r="J209" s="148"/>
      <c r="K209" s="148"/>
      <c r="L209" s="148"/>
    </row>
    <row r="210" spans="6:12" x14ac:dyDescent="0.35">
      <c r="F210" s="90">
        <v>207</v>
      </c>
      <c r="G210" s="121"/>
      <c r="J210" s="148"/>
      <c r="K210" s="148"/>
      <c r="L210" s="148"/>
    </row>
    <row r="211" spans="6:12" x14ac:dyDescent="0.35">
      <c r="F211" s="90">
        <v>208</v>
      </c>
      <c r="G211" s="121"/>
      <c r="J211" s="148"/>
      <c r="K211" s="148"/>
      <c r="L211" s="148"/>
    </row>
    <row r="212" spans="6:12" x14ac:dyDescent="0.35">
      <c r="F212" s="90">
        <v>209</v>
      </c>
      <c r="G212" s="121"/>
      <c r="J212" s="148"/>
      <c r="K212" s="148"/>
      <c r="L212" s="148"/>
    </row>
    <row r="213" spans="6:12" x14ac:dyDescent="0.35">
      <c r="F213" s="90">
        <v>210</v>
      </c>
      <c r="G213" s="121"/>
      <c r="J213" s="148"/>
      <c r="K213" s="148"/>
      <c r="L213" s="148"/>
    </row>
    <row r="214" spans="6:12" x14ac:dyDescent="0.35">
      <c r="F214" s="90">
        <v>211</v>
      </c>
      <c r="G214" s="121"/>
      <c r="J214" s="148"/>
      <c r="K214" s="148"/>
      <c r="L214" s="148"/>
    </row>
    <row r="215" spans="6:12" x14ac:dyDescent="0.35">
      <c r="F215" s="90">
        <v>212</v>
      </c>
      <c r="G215" s="121"/>
      <c r="J215" s="148"/>
      <c r="K215" s="148"/>
      <c r="L215" s="148"/>
    </row>
    <row r="216" spans="6:12" x14ac:dyDescent="0.35">
      <c r="F216" s="90">
        <v>213</v>
      </c>
      <c r="G216" s="121"/>
      <c r="J216" s="148"/>
      <c r="K216" s="148"/>
      <c r="L216" s="148"/>
    </row>
    <row r="217" spans="6:12" x14ac:dyDescent="0.35">
      <c r="F217" s="90">
        <v>214</v>
      </c>
      <c r="G217" s="121"/>
      <c r="J217" s="148"/>
      <c r="K217" s="148"/>
      <c r="L217" s="148"/>
    </row>
    <row r="218" spans="6:12" x14ac:dyDescent="0.35">
      <c r="F218" s="90">
        <v>215</v>
      </c>
      <c r="G218" s="121"/>
      <c r="J218" s="148"/>
      <c r="K218" s="148"/>
      <c r="L218" s="148"/>
    </row>
    <row r="219" spans="6:12" x14ac:dyDescent="0.35">
      <c r="F219" s="90">
        <v>216</v>
      </c>
      <c r="G219" s="121"/>
      <c r="J219" s="148"/>
      <c r="K219" s="148"/>
      <c r="L219" s="148"/>
    </row>
    <row r="220" spans="6:12" x14ac:dyDescent="0.35">
      <c r="F220" s="90">
        <v>217</v>
      </c>
      <c r="G220" s="121"/>
      <c r="J220" s="148"/>
      <c r="K220" s="148"/>
      <c r="L220" s="148"/>
    </row>
    <row r="221" spans="6:12" x14ac:dyDescent="0.35">
      <c r="F221" s="90">
        <v>218</v>
      </c>
      <c r="G221" s="121"/>
      <c r="J221" s="148"/>
      <c r="K221" s="148"/>
      <c r="L221" s="148"/>
    </row>
    <row r="222" spans="6:12" x14ac:dyDescent="0.35">
      <c r="F222" s="90">
        <v>219</v>
      </c>
      <c r="G222" s="121"/>
      <c r="J222" s="148"/>
      <c r="K222" s="148"/>
      <c r="L222" s="148"/>
    </row>
    <row r="223" spans="6:12" x14ac:dyDescent="0.35">
      <c r="F223" s="90">
        <v>220</v>
      </c>
      <c r="G223" s="121"/>
      <c r="J223" s="148"/>
      <c r="K223" s="148"/>
      <c r="L223" s="148"/>
    </row>
    <row r="224" spans="6:12" x14ac:dyDescent="0.35">
      <c r="F224" s="90">
        <v>221</v>
      </c>
      <c r="G224" s="121"/>
      <c r="J224" s="148"/>
      <c r="K224" s="148"/>
      <c r="L224" s="148"/>
    </row>
    <row r="225" spans="6:12" x14ac:dyDescent="0.35">
      <c r="F225" s="90">
        <v>222</v>
      </c>
      <c r="G225" s="121"/>
      <c r="J225" s="148"/>
      <c r="K225" s="148"/>
      <c r="L225" s="148"/>
    </row>
    <row r="226" spans="6:12" x14ac:dyDescent="0.35">
      <c r="F226" s="90">
        <v>223</v>
      </c>
      <c r="G226" s="121"/>
      <c r="J226" s="148"/>
      <c r="K226" s="148"/>
      <c r="L226" s="148"/>
    </row>
    <row r="227" spans="6:12" x14ac:dyDescent="0.35">
      <c r="F227" s="90">
        <v>224</v>
      </c>
      <c r="G227" s="121"/>
      <c r="J227" s="148"/>
      <c r="K227" s="148"/>
      <c r="L227" s="148"/>
    </row>
    <row r="228" spans="6:12" x14ac:dyDescent="0.35">
      <c r="F228" s="90">
        <v>225</v>
      </c>
      <c r="G228" s="121"/>
      <c r="J228" s="148"/>
      <c r="K228" s="148"/>
      <c r="L228" s="148"/>
    </row>
    <row r="229" spans="6:12" x14ac:dyDescent="0.35">
      <c r="F229" s="90">
        <v>226</v>
      </c>
      <c r="G229" s="121"/>
      <c r="J229" s="148"/>
      <c r="K229" s="148"/>
      <c r="L229" s="148"/>
    </row>
    <row r="230" spans="6:12" x14ac:dyDescent="0.35">
      <c r="F230" s="90">
        <v>227</v>
      </c>
      <c r="G230" s="121"/>
      <c r="J230" s="148"/>
      <c r="K230" s="148"/>
      <c r="L230" s="148"/>
    </row>
    <row r="231" spans="6:12" x14ac:dyDescent="0.35">
      <c r="F231" s="90">
        <v>228</v>
      </c>
      <c r="G231" s="121"/>
      <c r="J231" s="148"/>
      <c r="K231" s="148"/>
      <c r="L231" s="148"/>
    </row>
    <row r="232" spans="6:12" x14ac:dyDescent="0.35">
      <c r="F232" s="90">
        <v>229</v>
      </c>
      <c r="G232" s="121"/>
      <c r="J232" s="148"/>
      <c r="K232" s="148"/>
      <c r="L232" s="148"/>
    </row>
    <row r="233" spans="6:12" x14ac:dyDescent="0.35">
      <c r="F233" s="90">
        <v>230</v>
      </c>
      <c r="G233" s="121"/>
      <c r="J233" s="148"/>
      <c r="K233" s="148"/>
      <c r="L233" s="148"/>
    </row>
    <row r="234" spans="6:12" x14ac:dyDescent="0.35">
      <c r="F234" s="90">
        <v>231</v>
      </c>
      <c r="G234" s="121"/>
      <c r="J234" s="148"/>
      <c r="K234" s="148"/>
      <c r="L234" s="148"/>
    </row>
    <row r="235" spans="6:12" x14ac:dyDescent="0.35">
      <c r="F235" s="90">
        <v>232</v>
      </c>
      <c r="G235" s="121"/>
      <c r="J235" s="148"/>
      <c r="K235" s="148"/>
      <c r="L235" s="148"/>
    </row>
    <row r="236" spans="6:12" x14ac:dyDescent="0.35">
      <c r="F236" s="90">
        <v>233</v>
      </c>
      <c r="G236" s="121"/>
      <c r="J236" s="148"/>
      <c r="K236" s="148"/>
      <c r="L236" s="148"/>
    </row>
    <row r="237" spans="6:12" x14ac:dyDescent="0.35">
      <c r="F237" s="90">
        <v>234</v>
      </c>
      <c r="G237" s="121"/>
      <c r="J237" s="148"/>
      <c r="K237" s="148"/>
      <c r="L237" s="148"/>
    </row>
    <row r="238" spans="6:12" x14ac:dyDescent="0.35">
      <c r="F238" s="90">
        <v>235</v>
      </c>
      <c r="G238" s="121"/>
      <c r="J238" s="148"/>
      <c r="K238" s="148"/>
      <c r="L238" s="148"/>
    </row>
    <row r="239" spans="6:12" x14ac:dyDescent="0.35">
      <c r="F239" s="90">
        <v>236</v>
      </c>
      <c r="G239" s="121"/>
      <c r="J239" s="148"/>
      <c r="K239" s="148"/>
      <c r="L239" s="148"/>
    </row>
    <row r="240" spans="6:12" x14ac:dyDescent="0.35">
      <c r="F240" s="90">
        <v>237</v>
      </c>
      <c r="G240" s="121"/>
      <c r="J240" s="148"/>
      <c r="K240" s="148"/>
      <c r="L240" s="148"/>
    </row>
    <row r="241" spans="6:12" x14ac:dyDescent="0.35">
      <c r="F241" s="90">
        <v>238</v>
      </c>
      <c r="G241" s="121"/>
      <c r="J241" s="148"/>
      <c r="K241" s="148"/>
      <c r="L241" s="148"/>
    </row>
    <row r="242" spans="6:12" x14ac:dyDescent="0.35">
      <c r="F242" s="90">
        <v>239</v>
      </c>
      <c r="G242" s="121"/>
      <c r="J242" s="148"/>
      <c r="K242" s="148"/>
      <c r="L242" s="148"/>
    </row>
    <row r="243" spans="6:12" x14ac:dyDescent="0.35">
      <c r="F243" s="90">
        <v>240</v>
      </c>
      <c r="G243" s="121"/>
      <c r="J243" s="148"/>
      <c r="K243" s="148"/>
      <c r="L243" s="148"/>
    </row>
    <row r="244" spans="6:12" x14ac:dyDescent="0.35">
      <c r="F244" s="90">
        <v>241</v>
      </c>
      <c r="G244" s="121"/>
      <c r="J244" s="148"/>
      <c r="K244" s="148"/>
      <c r="L244" s="148"/>
    </row>
    <row r="245" spans="6:12" x14ac:dyDescent="0.35">
      <c r="F245" s="90">
        <v>242</v>
      </c>
      <c r="G245" s="121"/>
      <c r="J245" s="148"/>
      <c r="K245" s="148"/>
      <c r="L245" s="148"/>
    </row>
    <row r="246" spans="6:12" x14ac:dyDescent="0.35">
      <c r="F246" s="90">
        <v>243</v>
      </c>
      <c r="G246" s="121"/>
      <c r="J246" s="148"/>
      <c r="K246" s="148"/>
      <c r="L246" s="148"/>
    </row>
    <row r="247" spans="6:12" x14ac:dyDescent="0.35">
      <c r="F247" s="90">
        <v>244</v>
      </c>
      <c r="G247" s="121"/>
      <c r="J247" s="148"/>
      <c r="K247" s="148"/>
      <c r="L247" s="148"/>
    </row>
    <row r="248" spans="6:12" x14ac:dyDescent="0.35">
      <c r="F248" s="90">
        <v>245</v>
      </c>
      <c r="G248" s="121"/>
      <c r="J248" s="148"/>
      <c r="K248" s="148"/>
      <c r="L248" s="148"/>
    </row>
    <row r="249" spans="6:12" x14ac:dyDescent="0.35">
      <c r="F249" s="90">
        <v>246</v>
      </c>
      <c r="G249" s="121"/>
      <c r="J249" s="148"/>
      <c r="K249" s="148"/>
      <c r="L249" s="148"/>
    </row>
    <row r="250" spans="6:12" x14ac:dyDescent="0.35">
      <c r="F250" s="90">
        <v>247</v>
      </c>
      <c r="G250" s="121"/>
      <c r="J250" s="148"/>
      <c r="K250" s="148"/>
      <c r="L250" s="148"/>
    </row>
    <row r="251" spans="6:12" x14ac:dyDescent="0.35">
      <c r="F251" s="90">
        <v>248</v>
      </c>
      <c r="G251" s="121"/>
      <c r="J251" s="148"/>
      <c r="K251" s="148"/>
      <c r="L251" s="148"/>
    </row>
    <row r="252" spans="6:12" x14ac:dyDescent="0.35">
      <c r="F252" s="90">
        <v>249</v>
      </c>
      <c r="G252" s="121"/>
      <c r="J252" s="148"/>
      <c r="K252" s="148"/>
      <c r="L252" s="148"/>
    </row>
    <row r="253" spans="6:12" x14ac:dyDescent="0.35">
      <c r="F253" s="90">
        <v>250</v>
      </c>
      <c r="G253" s="121"/>
      <c r="J253" s="148"/>
      <c r="K253" s="148"/>
      <c r="L253" s="148"/>
    </row>
    <row r="254" spans="6:12" x14ac:dyDescent="0.35">
      <c r="F254" s="90">
        <v>251</v>
      </c>
      <c r="G254" s="121"/>
      <c r="J254" s="148"/>
      <c r="K254" s="148"/>
      <c r="L254" s="148"/>
    </row>
    <row r="255" spans="6:12" x14ac:dyDescent="0.35">
      <c r="F255" s="90">
        <v>252</v>
      </c>
      <c r="G255" s="121"/>
      <c r="J255" s="148"/>
      <c r="K255" s="148"/>
      <c r="L255" s="148"/>
    </row>
    <row r="256" spans="6:12" x14ac:dyDescent="0.35">
      <c r="F256" s="90">
        <v>253</v>
      </c>
      <c r="G256" s="121"/>
      <c r="J256" s="148"/>
      <c r="K256" s="148"/>
      <c r="L256" s="148"/>
    </row>
    <row r="257" spans="6:12" x14ac:dyDescent="0.35">
      <c r="F257" s="90">
        <v>254</v>
      </c>
      <c r="G257" s="121"/>
      <c r="J257" s="148"/>
      <c r="K257" s="148"/>
      <c r="L257" s="148"/>
    </row>
    <row r="258" spans="6:12" x14ac:dyDescent="0.35">
      <c r="F258" s="90">
        <v>255</v>
      </c>
      <c r="G258" s="121"/>
      <c r="J258" s="148"/>
      <c r="K258" s="148"/>
      <c r="L258" s="148"/>
    </row>
    <row r="259" spans="6:12" x14ac:dyDescent="0.35">
      <c r="F259" s="90">
        <v>256</v>
      </c>
      <c r="G259" s="121"/>
      <c r="J259" s="148"/>
      <c r="K259" s="148"/>
      <c r="L259" s="148"/>
    </row>
    <row r="260" spans="6:12" x14ac:dyDescent="0.35">
      <c r="F260" s="90">
        <v>257</v>
      </c>
      <c r="G260" s="121"/>
      <c r="J260" s="148"/>
      <c r="K260" s="148"/>
      <c r="L260" s="148"/>
    </row>
    <row r="261" spans="6:12" x14ac:dyDescent="0.35">
      <c r="F261" s="90">
        <v>258</v>
      </c>
      <c r="G261" s="121"/>
      <c r="J261" s="148"/>
      <c r="K261" s="148"/>
      <c r="L261" s="148"/>
    </row>
    <row r="262" spans="6:12" x14ac:dyDescent="0.35">
      <c r="F262" s="90">
        <v>259</v>
      </c>
      <c r="G262" s="121"/>
      <c r="J262" s="148"/>
      <c r="K262" s="148"/>
      <c r="L262" s="148"/>
    </row>
    <row r="263" spans="6:12" x14ac:dyDescent="0.35">
      <c r="F263" s="90">
        <v>260</v>
      </c>
      <c r="G263" s="121"/>
      <c r="J263" s="148"/>
      <c r="K263" s="148"/>
      <c r="L263" s="148"/>
    </row>
    <row r="264" spans="6:12" x14ac:dyDescent="0.35">
      <c r="F264" s="90">
        <v>261</v>
      </c>
      <c r="G264" s="121"/>
      <c r="J264" s="148"/>
      <c r="K264" s="148"/>
      <c r="L264" s="148"/>
    </row>
    <row r="265" spans="6:12" x14ac:dyDescent="0.35">
      <c r="F265" s="90">
        <v>262</v>
      </c>
      <c r="G265" s="121"/>
      <c r="J265" s="148"/>
      <c r="K265" s="148"/>
      <c r="L265" s="148"/>
    </row>
    <row r="266" spans="6:12" x14ac:dyDescent="0.35">
      <c r="F266" s="90">
        <v>263</v>
      </c>
      <c r="G266" s="121"/>
      <c r="J266" s="148"/>
      <c r="K266" s="148"/>
      <c r="L266" s="148"/>
    </row>
    <row r="267" spans="6:12" x14ac:dyDescent="0.35">
      <c r="F267" s="90">
        <v>264</v>
      </c>
      <c r="G267" s="121"/>
      <c r="J267" s="148"/>
      <c r="K267" s="148"/>
      <c r="L267" s="148"/>
    </row>
    <row r="268" spans="6:12" x14ac:dyDescent="0.35">
      <c r="F268" s="90">
        <v>265</v>
      </c>
      <c r="G268" s="121"/>
      <c r="J268" s="148"/>
      <c r="K268" s="148"/>
      <c r="L268" s="148"/>
    </row>
    <row r="269" spans="6:12" x14ac:dyDescent="0.35">
      <c r="F269" s="90">
        <v>266</v>
      </c>
      <c r="G269" s="121"/>
      <c r="J269" s="148"/>
      <c r="K269" s="148"/>
      <c r="L269" s="148"/>
    </row>
    <row r="270" spans="6:12" x14ac:dyDescent="0.35">
      <c r="F270" s="90">
        <v>267</v>
      </c>
      <c r="G270" s="121"/>
      <c r="J270" s="148"/>
      <c r="K270" s="148"/>
      <c r="L270" s="148"/>
    </row>
    <row r="271" spans="6:12" x14ac:dyDescent="0.35">
      <c r="F271" s="90">
        <v>268</v>
      </c>
      <c r="G271" s="121"/>
      <c r="J271" s="148"/>
      <c r="K271" s="148"/>
      <c r="L271" s="148"/>
    </row>
    <row r="272" spans="6:12" x14ac:dyDescent="0.35">
      <c r="F272" s="90">
        <v>269</v>
      </c>
      <c r="G272" s="121"/>
      <c r="J272" s="148"/>
      <c r="K272" s="148"/>
      <c r="L272" s="148"/>
    </row>
    <row r="273" spans="6:12" x14ac:dyDescent="0.35">
      <c r="F273" s="90">
        <v>270</v>
      </c>
      <c r="G273" s="121"/>
      <c r="J273" s="148"/>
      <c r="K273" s="148"/>
      <c r="L273" s="148"/>
    </row>
    <row r="274" spans="6:12" x14ac:dyDescent="0.35">
      <c r="F274" s="90">
        <v>271</v>
      </c>
      <c r="G274" s="121"/>
      <c r="J274" s="148"/>
      <c r="K274" s="148"/>
      <c r="L274" s="148"/>
    </row>
    <row r="275" spans="6:12" x14ac:dyDescent="0.35">
      <c r="F275" s="90">
        <v>272</v>
      </c>
      <c r="G275" s="121"/>
      <c r="J275" s="148"/>
      <c r="K275" s="148"/>
      <c r="L275" s="148"/>
    </row>
    <row r="276" spans="6:12" x14ac:dyDescent="0.35">
      <c r="F276" s="90">
        <v>273</v>
      </c>
      <c r="G276" s="121"/>
      <c r="J276" s="148"/>
      <c r="K276" s="148"/>
      <c r="L276" s="148"/>
    </row>
    <row r="277" spans="6:12" x14ac:dyDescent="0.35">
      <c r="F277" s="90">
        <v>274</v>
      </c>
      <c r="G277" s="121"/>
      <c r="J277" s="148"/>
      <c r="K277" s="148"/>
      <c r="L277" s="148"/>
    </row>
    <row r="278" spans="6:12" x14ac:dyDescent="0.35">
      <c r="F278" s="90">
        <v>275</v>
      </c>
      <c r="G278" s="121"/>
      <c r="J278" s="148"/>
      <c r="K278" s="148"/>
      <c r="L278" s="148"/>
    </row>
    <row r="279" spans="6:12" x14ac:dyDescent="0.35">
      <c r="F279" s="90">
        <v>276</v>
      </c>
      <c r="G279" s="121"/>
      <c r="J279" s="148"/>
      <c r="K279" s="148"/>
      <c r="L279" s="148"/>
    </row>
    <row r="280" spans="6:12" x14ac:dyDescent="0.35">
      <c r="F280" s="90">
        <v>277</v>
      </c>
      <c r="G280" s="121"/>
      <c r="J280" s="148"/>
      <c r="K280" s="148"/>
      <c r="L280" s="148"/>
    </row>
    <row r="281" spans="6:12" x14ac:dyDescent="0.35">
      <c r="F281" s="90">
        <v>278</v>
      </c>
      <c r="G281" s="121"/>
      <c r="J281" s="148"/>
      <c r="K281" s="148"/>
      <c r="L281" s="148"/>
    </row>
    <row r="282" spans="6:12" x14ac:dyDescent="0.35">
      <c r="F282" s="90">
        <v>279</v>
      </c>
      <c r="G282" s="121"/>
      <c r="J282" s="148"/>
      <c r="K282" s="148"/>
      <c r="L282" s="148"/>
    </row>
    <row r="283" spans="6:12" x14ac:dyDescent="0.35">
      <c r="F283" s="90">
        <v>280</v>
      </c>
      <c r="G283" s="121"/>
      <c r="J283" s="148"/>
      <c r="K283" s="148"/>
      <c r="L283" s="148"/>
    </row>
    <row r="284" spans="6:12" x14ac:dyDescent="0.35">
      <c r="F284" s="90">
        <v>281</v>
      </c>
      <c r="G284" s="121"/>
      <c r="J284" s="148"/>
      <c r="K284" s="148"/>
      <c r="L284" s="148"/>
    </row>
    <row r="285" spans="6:12" x14ac:dyDescent="0.35">
      <c r="F285" s="90">
        <v>282</v>
      </c>
      <c r="G285" s="121"/>
      <c r="J285" s="148"/>
      <c r="K285" s="148"/>
      <c r="L285" s="148"/>
    </row>
    <row r="286" spans="6:12" x14ac:dyDescent="0.35">
      <c r="F286" s="90">
        <v>283</v>
      </c>
      <c r="G286" s="121"/>
      <c r="J286" s="148"/>
      <c r="K286" s="148"/>
      <c r="L286" s="148"/>
    </row>
    <row r="287" spans="6:12" x14ac:dyDescent="0.35">
      <c r="F287" s="90">
        <v>284</v>
      </c>
      <c r="G287" s="121"/>
      <c r="J287" s="148"/>
      <c r="K287" s="148"/>
      <c r="L287" s="148"/>
    </row>
    <row r="288" spans="6:12" x14ac:dyDescent="0.35">
      <c r="F288" s="90">
        <v>285</v>
      </c>
      <c r="G288" s="121"/>
      <c r="J288" s="148"/>
      <c r="K288" s="148"/>
      <c r="L288" s="148"/>
    </row>
    <row r="289" spans="6:12" x14ac:dyDescent="0.35">
      <c r="F289" s="90">
        <v>286</v>
      </c>
      <c r="G289" s="121"/>
      <c r="J289" s="148"/>
      <c r="K289" s="148"/>
      <c r="L289" s="148"/>
    </row>
    <row r="290" spans="6:12" x14ac:dyDescent="0.35">
      <c r="F290" s="90">
        <v>287</v>
      </c>
      <c r="G290" s="121"/>
      <c r="J290" s="148"/>
      <c r="K290" s="148"/>
      <c r="L290" s="148"/>
    </row>
    <row r="291" spans="6:12" x14ac:dyDescent="0.35">
      <c r="F291" s="90">
        <v>288</v>
      </c>
      <c r="G291" s="121"/>
      <c r="J291" s="148"/>
      <c r="K291" s="148"/>
      <c r="L291" s="148"/>
    </row>
    <row r="292" spans="6:12" x14ac:dyDescent="0.35">
      <c r="F292" s="90">
        <v>289</v>
      </c>
      <c r="G292" s="121"/>
      <c r="J292" s="148"/>
      <c r="K292" s="148"/>
      <c r="L292" s="148"/>
    </row>
    <row r="293" spans="6:12" x14ac:dyDescent="0.35">
      <c r="F293" s="90">
        <v>290</v>
      </c>
      <c r="G293" s="121"/>
      <c r="J293" s="148"/>
      <c r="K293" s="148"/>
      <c r="L293" s="148"/>
    </row>
    <row r="294" spans="6:12" x14ac:dyDescent="0.35">
      <c r="F294" s="90">
        <v>291</v>
      </c>
      <c r="G294" s="121"/>
      <c r="J294" s="148"/>
      <c r="K294" s="148"/>
      <c r="L294" s="148"/>
    </row>
    <row r="295" spans="6:12" x14ac:dyDescent="0.35">
      <c r="F295" s="90">
        <v>292</v>
      </c>
      <c r="G295" s="121"/>
      <c r="J295" s="148"/>
      <c r="K295" s="148"/>
      <c r="L295" s="148"/>
    </row>
    <row r="296" spans="6:12" x14ac:dyDescent="0.35">
      <c r="F296" s="90">
        <v>293</v>
      </c>
      <c r="G296" s="121"/>
      <c r="J296" s="148"/>
      <c r="K296" s="148"/>
      <c r="L296" s="148"/>
    </row>
    <row r="297" spans="6:12" x14ac:dyDescent="0.35">
      <c r="F297" s="90">
        <v>294</v>
      </c>
      <c r="G297" s="121"/>
      <c r="J297" s="148"/>
      <c r="K297" s="148"/>
      <c r="L297" s="148"/>
    </row>
    <row r="298" spans="6:12" x14ac:dyDescent="0.35">
      <c r="F298" s="90">
        <v>295</v>
      </c>
      <c r="G298" s="121"/>
      <c r="J298" s="148"/>
      <c r="K298" s="148"/>
      <c r="L298" s="148"/>
    </row>
    <row r="299" spans="6:12" x14ac:dyDescent="0.35">
      <c r="F299" s="90">
        <v>296</v>
      </c>
      <c r="G299" s="121"/>
      <c r="J299" s="148"/>
      <c r="K299" s="148"/>
      <c r="L299" s="148"/>
    </row>
    <row r="300" spans="6:12" x14ac:dyDescent="0.35">
      <c r="F300" s="90">
        <v>297</v>
      </c>
      <c r="G300" s="121"/>
      <c r="J300" s="148"/>
      <c r="K300" s="148"/>
      <c r="L300" s="148"/>
    </row>
    <row r="301" spans="6:12" x14ac:dyDescent="0.35">
      <c r="F301" s="90">
        <v>298</v>
      </c>
      <c r="G301" s="121"/>
      <c r="J301" s="148"/>
      <c r="K301" s="148"/>
      <c r="L301" s="148"/>
    </row>
    <row r="302" spans="6:12" x14ac:dyDescent="0.35">
      <c r="F302" s="90">
        <v>299</v>
      </c>
      <c r="G302" s="121"/>
      <c r="J302" s="148"/>
      <c r="K302" s="148"/>
      <c r="L302" s="148"/>
    </row>
    <row r="303" spans="6:12" x14ac:dyDescent="0.35">
      <c r="F303" s="90">
        <v>300</v>
      </c>
      <c r="G303" s="121"/>
      <c r="J303" s="148"/>
      <c r="K303" s="148"/>
      <c r="L303" s="148"/>
    </row>
    <row r="304" spans="6:12" x14ac:dyDescent="0.35">
      <c r="F304" s="90">
        <v>301</v>
      </c>
      <c r="G304" s="121"/>
      <c r="J304" s="148"/>
      <c r="K304" s="148"/>
      <c r="L304" s="148"/>
    </row>
    <row r="305" spans="6:12" x14ac:dyDescent="0.35">
      <c r="F305" s="90">
        <v>302</v>
      </c>
      <c r="G305" s="121"/>
      <c r="J305" s="148"/>
      <c r="K305" s="148"/>
      <c r="L305" s="148"/>
    </row>
    <row r="306" spans="6:12" x14ac:dyDescent="0.35">
      <c r="F306" s="90">
        <v>303</v>
      </c>
      <c r="G306" s="121"/>
      <c r="J306" s="148"/>
      <c r="K306" s="148"/>
      <c r="L306" s="148"/>
    </row>
    <row r="307" spans="6:12" x14ac:dyDescent="0.35">
      <c r="F307" s="90">
        <v>304</v>
      </c>
      <c r="G307" s="121"/>
      <c r="J307" s="148"/>
      <c r="K307" s="148"/>
      <c r="L307" s="148"/>
    </row>
    <row r="308" spans="6:12" x14ac:dyDescent="0.35">
      <c r="F308" s="90">
        <v>305</v>
      </c>
      <c r="G308" s="121"/>
      <c r="J308" s="148"/>
      <c r="K308" s="148"/>
      <c r="L308" s="148"/>
    </row>
    <row r="309" spans="6:12" x14ac:dyDescent="0.35">
      <c r="F309" s="90">
        <v>306</v>
      </c>
      <c r="G309" s="121"/>
      <c r="J309" s="148"/>
      <c r="K309" s="148"/>
      <c r="L309" s="148"/>
    </row>
    <row r="310" spans="6:12" x14ac:dyDescent="0.35">
      <c r="F310" s="90">
        <v>307</v>
      </c>
      <c r="G310" s="121"/>
      <c r="J310" s="148"/>
      <c r="K310" s="148"/>
      <c r="L310" s="148"/>
    </row>
    <row r="311" spans="6:12" x14ac:dyDescent="0.35">
      <c r="F311" s="90">
        <v>308</v>
      </c>
      <c r="G311" s="121"/>
      <c r="J311" s="148"/>
      <c r="K311" s="148"/>
      <c r="L311" s="148"/>
    </row>
    <row r="312" spans="6:12" x14ac:dyDescent="0.35">
      <c r="F312" s="90">
        <v>309</v>
      </c>
      <c r="G312" s="121"/>
      <c r="J312" s="148"/>
      <c r="K312" s="148"/>
      <c r="L312" s="148"/>
    </row>
    <row r="313" spans="6:12" x14ac:dyDescent="0.35">
      <c r="F313" s="90">
        <v>310</v>
      </c>
      <c r="G313" s="121"/>
      <c r="J313" s="148"/>
      <c r="K313" s="148"/>
      <c r="L313" s="148"/>
    </row>
    <row r="314" spans="6:12" x14ac:dyDescent="0.35">
      <c r="F314" s="90">
        <v>311</v>
      </c>
      <c r="G314" s="121"/>
      <c r="J314" s="148"/>
      <c r="K314" s="148"/>
      <c r="L314" s="148"/>
    </row>
    <row r="315" spans="6:12" x14ac:dyDescent="0.35">
      <c r="F315" s="90">
        <v>312</v>
      </c>
      <c r="G315" s="121"/>
      <c r="J315" s="148"/>
      <c r="K315" s="148"/>
      <c r="L315" s="148"/>
    </row>
    <row r="316" spans="6:12" x14ac:dyDescent="0.35">
      <c r="F316" s="90">
        <v>313</v>
      </c>
      <c r="G316" s="121"/>
      <c r="J316" s="148"/>
      <c r="K316" s="148"/>
      <c r="L316" s="148"/>
    </row>
    <row r="317" spans="6:12" x14ac:dyDescent="0.35">
      <c r="F317" s="90">
        <v>314</v>
      </c>
      <c r="G317" s="121"/>
      <c r="J317" s="148"/>
      <c r="K317" s="148"/>
      <c r="L317" s="148"/>
    </row>
    <row r="318" spans="6:12" x14ac:dyDescent="0.35">
      <c r="F318" s="90">
        <v>315</v>
      </c>
      <c r="G318" s="121"/>
      <c r="J318" s="148"/>
      <c r="K318" s="148"/>
      <c r="L318" s="148"/>
    </row>
    <row r="319" spans="6:12" x14ac:dyDescent="0.35">
      <c r="F319" s="90">
        <v>316</v>
      </c>
      <c r="G319" s="121"/>
      <c r="J319" s="148"/>
      <c r="K319" s="148"/>
      <c r="L319" s="148"/>
    </row>
    <row r="320" spans="6:12" x14ac:dyDescent="0.35">
      <c r="F320" s="90">
        <v>317</v>
      </c>
      <c r="G320" s="121"/>
      <c r="J320" s="148"/>
      <c r="K320" s="148"/>
      <c r="L320" s="148"/>
    </row>
    <row r="321" spans="6:12" x14ac:dyDescent="0.35">
      <c r="F321" s="90">
        <v>318</v>
      </c>
      <c r="G321" s="121"/>
      <c r="J321" s="148"/>
      <c r="K321" s="148"/>
      <c r="L321" s="148"/>
    </row>
    <row r="322" spans="6:12" x14ac:dyDescent="0.35">
      <c r="F322" s="90">
        <v>319</v>
      </c>
      <c r="G322" s="121"/>
      <c r="J322" s="148"/>
      <c r="K322" s="148"/>
      <c r="L322" s="148"/>
    </row>
    <row r="323" spans="6:12" x14ac:dyDescent="0.35">
      <c r="F323" s="90">
        <v>320</v>
      </c>
      <c r="G323" s="121"/>
      <c r="J323" s="148"/>
      <c r="K323" s="148"/>
      <c r="L323" s="148"/>
    </row>
    <row r="324" spans="6:12" x14ac:dyDescent="0.35">
      <c r="F324" s="90">
        <v>321</v>
      </c>
      <c r="G324" s="121"/>
      <c r="J324" s="148"/>
      <c r="K324" s="148"/>
      <c r="L324" s="148"/>
    </row>
    <row r="325" spans="6:12" x14ac:dyDescent="0.35">
      <c r="F325" s="90">
        <v>322</v>
      </c>
      <c r="G325" s="121"/>
      <c r="J325" s="148"/>
      <c r="K325" s="148"/>
      <c r="L325" s="148"/>
    </row>
    <row r="326" spans="6:12" x14ac:dyDescent="0.35">
      <c r="F326" s="90">
        <v>323</v>
      </c>
      <c r="G326" s="121"/>
      <c r="J326" s="148"/>
      <c r="K326" s="148"/>
      <c r="L326" s="148"/>
    </row>
    <row r="327" spans="6:12" x14ac:dyDescent="0.35">
      <c r="F327" s="90">
        <v>324</v>
      </c>
      <c r="G327" s="121"/>
      <c r="J327" s="148"/>
      <c r="K327" s="148"/>
      <c r="L327" s="148"/>
    </row>
    <row r="328" spans="6:12" x14ac:dyDescent="0.35">
      <c r="F328" s="90">
        <v>325</v>
      </c>
      <c r="G328" s="121"/>
      <c r="J328" s="148"/>
      <c r="K328" s="148"/>
      <c r="L328" s="148"/>
    </row>
    <row r="329" spans="6:12" x14ac:dyDescent="0.35">
      <c r="F329" s="90">
        <v>326</v>
      </c>
      <c r="G329" s="121"/>
      <c r="J329" s="148"/>
      <c r="K329" s="148"/>
      <c r="L329" s="148"/>
    </row>
    <row r="330" spans="6:12" x14ac:dyDescent="0.35">
      <c r="F330" s="90">
        <v>327</v>
      </c>
      <c r="G330" s="121"/>
      <c r="J330" s="148"/>
      <c r="K330" s="148"/>
      <c r="L330" s="148"/>
    </row>
    <row r="331" spans="6:12" x14ac:dyDescent="0.35">
      <c r="F331" s="90">
        <v>328</v>
      </c>
      <c r="G331" s="121"/>
      <c r="J331" s="148"/>
      <c r="K331" s="148"/>
      <c r="L331" s="148"/>
    </row>
    <row r="332" spans="6:12" x14ac:dyDescent="0.35">
      <c r="F332" s="90">
        <v>329</v>
      </c>
      <c r="G332" s="121"/>
      <c r="J332" s="148"/>
      <c r="K332" s="148"/>
      <c r="L332" s="148"/>
    </row>
    <row r="333" spans="6:12" x14ac:dyDescent="0.35">
      <c r="F333" s="90">
        <v>330</v>
      </c>
      <c r="G333" s="121"/>
      <c r="J333" s="148"/>
      <c r="K333" s="148"/>
      <c r="L333" s="148"/>
    </row>
    <row r="334" spans="6:12" x14ac:dyDescent="0.35">
      <c r="F334" s="90">
        <v>331</v>
      </c>
      <c r="G334" s="121"/>
      <c r="J334" s="148"/>
      <c r="K334" s="148"/>
      <c r="L334" s="148"/>
    </row>
    <row r="335" spans="6:12" x14ac:dyDescent="0.35">
      <c r="F335" s="90">
        <v>332</v>
      </c>
      <c r="G335" s="121"/>
      <c r="J335" s="148"/>
      <c r="K335" s="148"/>
      <c r="L335" s="148"/>
    </row>
    <row r="336" spans="6:12" x14ac:dyDescent="0.35">
      <c r="F336" s="90">
        <v>333</v>
      </c>
      <c r="G336" s="121"/>
      <c r="J336" s="148"/>
      <c r="K336" s="148"/>
      <c r="L336" s="148"/>
    </row>
    <row r="337" spans="6:12" x14ac:dyDescent="0.35">
      <c r="F337" s="90">
        <v>334</v>
      </c>
      <c r="G337" s="121"/>
      <c r="J337" s="148"/>
      <c r="K337" s="148"/>
      <c r="L337" s="148"/>
    </row>
    <row r="338" spans="6:12" x14ac:dyDescent="0.35">
      <c r="F338" s="90">
        <v>335</v>
      </c>
      <c r="G338" s="121"/>
      <c r="J338" s="148"/>
      <c r="K338" s="148"/>
      <c r="L338" s="148"/>
    </row>
    <row r="339" spans="6:12" x14ac:dyDescent="0.35">
      <c r="F339" s="90">
        <v>336</v>
      </c>
      <c r="G339" s="121"/>
      <c r="J339" s="148"/>
      <c r="K339" s="148"/>
      <c r="L339" s="148"/>
    </row>
    <row r="340" spans="6:12" x14ac:dyDescent="0.35">
      <c r="F340" s="90">
        <v>337</v>
      </c>
      <c r="G340" s="121"/>
      <c r="J340" s="148"/>
      <c r="K340" s="148"/>
      <c r="L340" s="148"/>
    </row>
    <row r="341" spans="6:12" x14ac:dyDescent="0.35">
      <c r="F341" s="90">
        <v>338</v>
      </c>
      <c r="G341" s="121"/>
      <c r="J341" s="148"/>
      <c r="K341" s="148"/>
      <c r="L341" s="148"/>
    </row>
    <row r="342" spans="6:12" x14ac:dyDescent="0.35">
      <c r="F342" s="90">
        <v>339</v>
      </c>
      <c r="G342" s="121"/>
      <c r="J342" s="148"/>
      <c r="K342" s="148"/>
      <c r="L342" s="148"/>
    </row>
    <row r="343" spans="6:12" x14ac:dyDescent="0.35">
      <c r="F343" s="90">
        <v>340</v>
      </c>
      <c r="G343" s="121"/>
      <c r="J343" s="148"/>
      <c r="K343" s="148"/>
      <c r="L343" s="148"/>
    </row>
    <row r="344" spans="6:12" x14ac:dyDescent="0.35">
      <c r="F344" s="90">
        <v>341</v>
      </c>
      <c r="G344" s="121"/>
      <c r="J344" s="148"/>
      <c r="K344" s="148"/>
      <c r="L344" s="148"/>
    </row>
    <row r="345" spans="6:12" x14ac:dyDescent="0.35">
      <c r="F345" s="90">
        <v>342</v>
      </c>
      <c r="G345" s="121"/>
      <c r="J345" s="148"/>
      <c r="K345" s="148"/>
      <c r="L345" s="148"/>
    </row>
    <row r="346" spans="6:12" x14ac:dyDescent="0.35">
      <c r="F346" s="90">
        <v>343</v>
      </c>
      <c r="G346" s="121"/>
      <c r="J346" s="148"/>
      <c r="K346" s="148"/>
      <c r="L346" s="148"/>
    </row>
    <row r="347" spans="6:12" x14ac:dyDescent="0.35">
      <c r="F347" s="90">
        <v>344</v>
      </c>
      <c r="G347" s="121"/>
      <c r="J347" s="148"/>
      <c r="K347" s="148"/>
      <c r="L347" s="148"/>
    </row>
    <row r="348" spans="6:12" x14ac:dyDescent="0.35">
      <c r="F348" s="90">
        <v>345</v>
      </c>
      <c r="G348" s="121"/>
      <c r="J348" s="148"/>
      <c r="K348" s="148"/>
      <c r="L348" s="148"/>
    </row>
    <row r="349" spans="6:12" x14ac:dyDescent="0.35">
      <c r="F349" s="90">
        <v>346</v>
      </c>
      <c r="G349" s="121"/>
      <c r="J349" s="148"/>
      <c r="K349" s="148"/>
      <c r="L349" s="148"/>
    </row>
    <row r="350" spans="6:12" x14ac:dyDescent="0.35">
      <c r="F350" s="90">
        <v>347</v>
      </c>
      <c r="G350" s="121"/>
      <c r="J350" s="148"/>
      <c r="K350" s="148"/>
      <c r="L350" s="148"/>
    </row>
    <row r="351" spans="6:12" x14ac:dyDescent="0.35">
      <c r="F351" s="90">
        <v>348</v>
      </c>
      <c r="G351" s="121"/>
      <c r="J351" s="148"/>
      <c r="K351" s="148"/>
      <c r="L351" s="148"/>
    </row>
    <row r="352" spans="6:12" x14ac:dyDescent="0.35">
      <c r="F352" s="90">
        <v>349</v>
      </c>
      <c r="G352" s="121"/>
      <c r="J352" s="148"/>
      <c r="K352" s="148"/>
      <c r="L352" s="148"/>
    </row>
    <row r="353" spans="6:12" x14ac:dyDescent="0.35">
      <c r="F353" s="90">
        <v>350</v>
      </c>
      <c r="G353" s="121"/>
      <c r="J353" s="148"/>
      <c r="K353" s="148"/>
      <c r="L353" s="148"/>
    </row>
    <row r="354" spans="6:12" x14ac:dyDescent="0.35">
      <c r="F354" s="90">
        <v>351</v>
      </c>
      <c r="G354" s="121"/>
      <c r="J354" s="148"/>
      <c r="K354" s="148"/>
      <c r="L354" s="148"/>
    </row>
    <row r="355" spans="6:12" x14ac:dyDescent="0.35">
      <c r="F355" s="90">
        <v>352</v>
      </c>
      <c r="G355" s="121"/>
      <c r="J355" s="148"/>
      <c r="K355" s="148"/>
      <c r="L355" s="148"/>
    </row>
    <row r="356" spans="6:12" x14ac:dyDescent="0.35">
      <c r="F356" s="90">
        <v>353</v>
      </c>
      <c r="G356" s="121"/>
      <c r="J356" s="148"/>
      <c r="K356" s="148"/>
      <c r="L356" s="148"/>
    </row>
    <row r="357" spans="6:12" x14ac:dyDescent="0.35">
      <c r="F357" s="90">
        <v>354</v>
      </c>
      <c r="G357" s="121"/>
      <c r="J357" s="148"/>
      <c r="K357" s="148"/>
      <c r="L357" s="148"/>
    </row>
    <row r="358" spans="6:12" x14ac:dyDescent="0.35">
      <c r="F358" s="90">
        <v>355</v>
      </c>
      <c r="G358" s="121"/>
      <c r="J358" s="148"/>
      <c r="K358" s="148"/>
      <c r="L358" s="148"/>
    </row>
    <row r="359" spans="6:12" x14ac:dyDescent="0.35">
      <c r="F359" s="90">
        <v>356</v>
      </c>
      <c r="G359" s="121"/>
      <c r="J359" s="148"/>
      <c r="K359" s="148"/>
      <c r="L359" s="148"/>
    </row>
    <row r="360" spans="6:12" x14ac:dyDescent="0.35">
      <c r="F360" s="90">
        <v>357</v>
      </c>
      <c r="G360" s="121"/>
      <c r="J360" s="148"/>
      <c r="K360" s="148"/>
      <c r="L360" s="148"/>
    </row>
    <row r="361" spans="6:12" x14ac:dyDescent="0.35">
      <c r="F361" s="90">
        <v>358</v>
      </c>
      <c r="G361" s="121"/>
      <c r="J361" s="148"/>
      <c r="K361" s="148"/>
      <c r="L361" s="148"/>
    </row>
    <row r="362" spans="6:12" x14ac:dyDescent="0.35">
      <c r="F362" s="90">
        <v>359</v>
      </c>
      <c r="G362" s="121"/>
      <c r="J362" s="148"/>
      <c r="K362" s="148"/>
      <c r="L362" s="148"/>
    </row>
    <row r="363" spans="6:12" x14ac:dyDescent="0.35">
      <c r="F363" s="90">
        <v>360</v>
      </c>
      <c r="G363" s="121"/>
      <c r="J363" s="148"/>
      <c r="K363" s="148"/>
      <c r="L363" s="148"/>
    </row>
    <row r="364" spans="6:12" x14ac:dyDescent="0.35">
      <c r="F364" s="90">
        <v>361</v>
      </c>
      <c r="G364" s="121"/>
      <c r="J364" s="148"/>
      <c r="K364" s="148"/>
      <c r="L364" s="148"/>
    </row>
    <row r="365" spans="6:12" x14ac:dyDescent="0.35">
      <c r="F365" s="90">
        <v>362</v>
      </c>
      <c r="G365" s="121"/>
      <c r="J365" s="148"/>
      <c r="K365" s="148"/>
      <c r="L365" s="148"/>
    </row>
    <row r="366" spans="6:12" x14ac:dyDescent="0.35">
      <c r="F366" s="90">
        <v>363</v>
      </c>
      <c r="G366" s="121"/>
      <c r="J366" s="148"/>
      <c r="K366" s="148"/>
      <c r="L366" s="148"/>
    </row>
    <row r="367" spans="6:12" x14ac:dyDescent="0.35">
      <c r="F367" s="90">
        <v>364</v>
      </c>
      <c r="G367" s="121"/>
      <c r="J367" s="148"/>
      <c r="K367" s="148"/>
      <c r="L367" s="148"/>
    </row>
    <row r="368" spans="6:12" x14ac:dyDescent="0.35">
      <c r="F368" s="90">
        <v>365</v>
      </c>
      <c r="G368" s="121"/>
      <c r="J368" s="148"/>
      <c r="K368" s="148"/>
      <c r="L368" s="148"/>
    </row>
    <row r="369" spans="6:12" x14ac:dyDescent="0.35">
      <c r="F369" s="90">
        <v>366</v>
      </c>
      <c r="G369" s="121"/>
      <c r="J369" s="148"/>
      <c r="K369" s="148"/>
      <c r="L369" s="148"/>
    </row>
    <row r="370" spans="6:12" x14ac:dyDescent="0.35">
      <c r="F370" s="90">
        <v>367</v>
      </c>
      <c r="G370" s="121"/>
      <c r="J370" s="148"/>
      <c r="K370" s="148"/>
      <c r="L370" s="148"/>
    </row>
    <row r="371" spans="6:12" x14ac:dyDescent="0.35">
      <c r="F371" s="90">
        <v>368</v>
      </c>
      <c r="G371" s="121"/>
      <c r="J371" s="148"/>
      <c r="K371" s="148"/>
      <c r="L371" s="148"/>
    </row>
    <row r="372" spans="6:12" x14ac:dyDescent="0.35">
      <c r="F372" s="90">
        <v>369</v>
      </c>
      <c r="G372" s="121"/>
      <c r="J372" s="148"/>
      <c r="K372" s="148"/>
      <c r="L372" s="148"/>
    </row>
    <row r="373" spans="6:12" x14ac:dyDescent="0.35">
      <c r="F373" s="90">
        <v>370</v>
      </c>
      <c r="G373" s="121"/>
      <c r="J373" s="148"/>
      <c r="K373" s="148"/>
      <c r="L373" s="148"/>
    </row>
    <row r="374" spans="6:12" x14ac:dyDescent="0.35">
      <c r="F374" s="90">
        <v>371</v>
      </c>
      <c r="G374" s="121"/>
      <c r="J374" s="148"/>
      <c r="K374" s="148"/>
      <c r="L374" s="148"/>
    </row>
    <row r="375" spans="6:12" x14ac:dyDescent="0.35">
      <c r="F375" s="90">
        <v>372</v>
      </c>
      <c r="G375" s="121"/>
      <c r="J375" s="148"/>
      <c r="K375" s="148"/>
      <c r="L375" s="148"/>
    </row>
    <row r="376" spans="6:12" x14ac:dyDescent="0.35">
      <c r="F376" s="90">
        <v>373</v>
      </c>
      <c r="G376" s="121"/>
      <c r="J376" s="148"/>
      <c r="K376" s="148"/>
      <c r="L376" s="148"/>
    </row>
    <row r="377" spans="6:12" x14ac:dyDescent="0.35">
      <c r="F377" s="90">
        <v>374</v>
      </c>
      <c r="G377" s="121"/>
      <c r="J377" s="148"/>
      <c r="K377" s="148"/>
      <c r="L377" s="148"/>
    </row>
    <row r="378" spans="6:12" x14ac:dyDescent="0.35">
      <c r="F378" s="90">
        <v>375</v>
      </c>
      <c r="G378" s="121"/>
      <c r="J378" s="148"/>
      <c r="K378" s="148"/>
      <c r="L378" s="148"/>
    </row>
    <row r="379" spans="6:12" x14ac:dyDescent="0.35">
      <c r="F379" s="90">
        <v>376</v>
      </c>
      <c r="G379" s="121"/>
      <c r="J379" s="148"/>
      <c r="K379" s="148"/>
      <c r="L379" s="148"/>
    </row>
    <row r="380" spans="6:12" x14ac:dyDescent="0.35">
      <c r="F380" s="90">
        <v>377</v>
      </c>
      <c r="G380" s="121"/>
      <c r="J380" s="148"/>
      <c r="K380" s="148"/>
      <c r="L380" s="148"/>
    </row>
    <row r="381" spans="6:12" x14ac:dyDescent="0.35">
      <c r="F381" s="90">
        <v>378</v>
      </c>
      <c r="G381" s="121"/>
      <c r="J381" s="148"/>
      <c r="K381" s="148"/>
      <c r="L381" s="148"/>
    </row>
    <row r="382" spans="6:12" x14ac:dyDescent="0.35">
      <c r="F382" s="90">
        <v>379</v>
      </c>
      <c r="G382" s="121"/>
      <c r="J382" s="148"/>
      <c r="K382" s="148"/>
      <c r="L382" s="148"/>
    </row>
    <row r="383" spans="6:12" x14ac:dyDescent="0.35">
      <c r="F383" s="90">
        <v>380</v>
      </c>
      <c r="G383" s="121"/>
      <c r="J383" s="148"/>
      <c r="K383" s="148"/>
      <c r="L383" s="148"/>
    </row>
    <row r="384" spans="6:12" x14ac:dyDescent="0.35">
      <c r="F384" s="90">
        <v>381</v>
      </c>
      <c r="G384" s="121"/>
      <c r="J384" s="148"/>
      <c r="K384" s="148"/>
      <c r="L384" s="148"/>
    </row>
    <row r="385" spans="6:12" x14ac:dyDescent="0.35">
      <c r="F385" s="90">
        <v>382</v>
      </c>
      <c r="G385" s="121"/>
      <c r="J385" s="148"/>
      <c r="K385" s="148"/>
      <c r="L385" s="148"/>
    </row>
    <row r="386" spans="6:12" x14ac:dyDescent="0.35">
      <c r="F386" s="90">
        <v>383</v>
      </c>
      <c r="G386" s="121"/>
      <c r="J386" s="148"/>
      <c r="K386" s="148"/>
      <c r="L386" s="148"/>
    </row>
    <row r="387" spans="6:12" x14ac:dyDescent="0.35">
      <c r="F387" s="90">
        <v>384</v>
      </c>
      <c r="G387" s="121"/>
      <c r="J387" s="148"/>
      <c r="K387" s="148"/>
      <c r="L387" s="148"/>
    </row>
    <row r="388" spans="6:12" x14ac:dyDescent="0.35">
      <c r="F388" s="90">
        <v>385</v>
      </c>
      <c r="G388" s="121"/>
      <c r="J388" s="148"/>
      <c r="K388" s="148"/>
      <c r="L388" s="148"/>
    </row>
    <row r="389" spans="6:12" x14ac:dyDescent="0.35">
      <c r="F389" s="90">
        <v>386</v>
      </c>
      <c r="G389" s="121"/>
      <c r="J389" s="148"/>
      <c r="K389" s="148"/>
      <c r="L389" s="148"/>
    </row>
    <row r="390" spans="6:12" x14ac:dyDescent="0.35">
      <c r="F390" s="90">
        <v>387</v>
      </c>
      <c r="G390" s="121"/>
      <c r="J390" s="148"/>
      <c r="K390" s="148"/>
      <c r="L390" s="148"/>
    </row>
    <row r="391" spans="6:12" x14ac:dyDescent="0.35">
      <c r="F391" s="90">
        <v>388</v>
      </c>
      <c r="G391" s="121"/>
      <c r="J391" s="148"/>
      <c r="K391" s="148"/>
      <c r="L391" s="148"/>
    </row>
    <row r="392" spans="6:12" x14ac:dyDescent="0.35">
      <c r="F392" s="90">
        <v>389</v>
      </c>
      <c r="G392" s="121"/>
      <c r="J392" s="148"/>
      <c r="K392" s="148"/>
      <c r="L392" s="148"/>
    </row>
    <row r="393" spans="6:12" x14ac:dyDescent="0.35">
      <c r="F393" s="90">
        <v>390</v>
      </c>
      <c r="G393" s="121"/>
      <c r="J393" s="148"/>
      <c r="K393" s="148"/>
      <c r="L393" s="148"/>
    </row>
    <row r="394" spans="6:12" x14ac:dyDescent="0.35">
      <c r="F394" s="90">
        <v>391</v>
      </c>
      <c r="G394" s="121"/>
      <c r="J394" s="148"/>
      <c r="K394" s="148"/>
      <c r="L394" s="148"/>
    </row>
    <row r="395" spans="6:12" x14ac:dyDescent="0.35">
      <c r="F395" s="90">
        <v>392</v>
      </c>
      <c r="G395" s="121"/>
      <c r="J395" s="148"/>
      <c r="K395" s="148"/>
      <c r="L395" s="148"/>
    </row>
    <row r="396" spans="6:12" x14ac:dyDescent="0.35">
      <c r="F396" s="90">
        <v>393</v>
      </c>
      <c r="G396" s="121"/>
      <c r="J396" s="148"/>
      <c r="K396" s="148"/>
      <c r="L396" s="148"/>
    </row>
    <row r="397" spans="6:12" x14ac:dyDescent="0.35">
      <c r="F397" s="90">
        <v>394</v>
      </c>
      <c r="G397" s="121"/>
      <c r="J397" s="148"/>
      <c r="K397" s="148"/>
      <c r="L397" s="148"/>
    </row>
    <row r="398" spans="6:12" x14ac:dyDescent="0.35">
      <c r="F398" s="90">
        <v>395</v>
      </c>
      <c r="G398" s="121"/>
      <c r="J398" s="148"/>
      <c r="K398" s="148"/>
      <c r="L398" s="148"/>
    </row>
    <row r="399" spans="6:12" x14ac:dyDescent="0.35">
      <c r="F399" s="90">
        <v>396</v>
      </c>
      <c r="G399" s="121"/>
      <c r="J399" s="148"/>
      <c r="K399" s="148"/>
      <c r="L399" s="148"/>
    </row>
    <row r="400" spans="6:12" x14ac:dyDescent="0.35">
      <c r="F400" s="90">
        <v>397</v>
      </c>
      <c r="G400" s="121"/>
      <c r="J400" s="148"/>
      <c r="K400" s="148"/>
      <c r="L400" s="148"/>
    </row>
    <row r="401" spans="6:12" x14ac:dyDescent="0.35">
      <c r="F401" s="90">
        <v>398</v>
      </c>
      <c r="G401" s="121"/>
      <c r="J401" s="148"/>
      <c r="K401" s="148"/>
      <c r="L401" s="148"/>
    </row>
  </sheetData>
  <sheetProtection algorithmName="SHA-512" hashValue="DafqNUBHB4YCi46lVyoBzGCHhISxmYd8dz7am8tUs7d2ZnHnJ5r6AqGytuO2GRzhtHE4nd/uNoROq+AnmUfvbw==" saltValue="ih5nkeSgZ15Gv5fOxshcag==" spinCount="100000" sheet="1" objects="1" scenarios="1"/>
  <sortState ref="H8:I12">
    <sortCondition ref="H8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CO2:CP2 AX10 CJ34:CK34 CN16:CO16 CP3:CP1048576 CV2:XFD1048576 AN8:AO8 AX11:AY1048576 AN7:AP7 AN4 BA1:BB1 BH1:BH2 BF1:BF1048576 BH13 BB2 BA13:BB1048576 BY1:BY1048576 Q3:T3 I4:I5 CD2 CC1:CD1 CC13:CD1048576 CH30:CK33 CH4:CH29 CJ4:CK29 T4:U10 T11 AT4:AX6 CN1:CP1 CI35:CK1048576 CH1:CK3 CF13:CG1048576 CH34:CH1048576 Q1:V2 V3 AR8 AQ4:AR6 AN3 AN1:AZ2 R13:S13 F4:F401 H13:I401 AU9:AV1048576 AN9:AS1048576 AQ7:AQ8 AR7:AW7 AZ4:AZ1048576 BA4:BB9 BB10 CF1:CG10 CC3:CD9 CD10 CO14:CO15 L1:L4 J1:J4 T12:V1048576 Q4:Q1048576 F1:I3 F402:J1048576 AU8 AW10:AW1048576 AT8:AT1048576 AW9:AY9 AW8 BH24:BH1048576 R15:S1048576 AP3:BB3 AN6 AN5 CF12 L402:L1048576 CV1:XFD1 CN18:CO1048576 CO17" unlockedFormula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>
    <tabColor rgb="FFFFFF00"/>
  </sheetPr>
  <dimension ref="B2:AN81"/>
  <sheetViews>
    <sheetView topLeftCell="A4" workbookViewId="0">
      <selection activeCell="H16" sqref="H16"/>
    </sheetView>
  </sheetViews>
  <sheetFormatPr defaultColWidth="9.1796875" defaultRowHeight="14.5" x14ac:dyDescent="0.35"/>
  <cols>
    <col min="1" max="1" width="3.7265625" style="6" customWidth="1"/>
    <col min="2" max="4" width="9.1796875" style="6"/>
    <col min="5" max="5" width="3.7265625" style="6" customWidth="1"/>
    <col min="6" max="11" width="9.1796875" style="6"/>
    <col min="12" max="12" width="3.7265625" style="6" customWidth="1"/>
    <col min="13" max="14" width="7.7265625" style="6" customWidth="1"/>
    <col min="15" max="15" width="3.7265625" style="6" customWidth="1"/>
    <col min="16" max="23" width="9.1796875" style="6"/>
    <col min="24" max="24" width="3.7265625" style="6" customWidth="1"/>
    <col min="25" max="33" width="9.1796875" style="6"/>
    <col min="34" max="35" width="3.7265625" style="6" customWidth="1"/>
    <col min="36" max="36" width="40" style="6" bestFit="1" customWidth="1"/>
    <col min="37" max="40" width="10.7265625" style="6" customWidth="1"/>
    <col min="41" max="16384" width="9.1796875" style="6"/>
  </cols>
  <sheetData>
    <row r="2" spans="2:40" s="5" customFormat="1" x14ac:dyDescent="0.35">
      <c r="B2" s="99" t="s">
        <v>992</v>
      </c>
      <c r="C2" s="99"/>
      <c r="D2" s="99"/>
      <c r="F2" s="99" t="s">
        <v>655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Y2" s="99" t="s">
        <v>643</v>
      </c>
      <c r="Z2" s="99"/>
      <c r="AA2" s="99"/>
      <c r="AB2" s="99"/>
      <c r="AC2" s="99"/>
      <c r="AD2" s="99"/>
      <c r="AE2" s="99"/>
      <c r="AF2" s="99"/>
      <c r="AG2" s="99"/>
      <c r="AI2" s="99" t="s">
        <v>490</v>
      </c>
      <c r="AJ2" s="99"/>
      <c r="AK2" s="99"/>
      <c r="AL2" s="99"/>
      <c r="AM2" s="99"/>
      <c r="AN2" s="99"/>
    </row>
    <row r="3" spans="2:40" s="5" customFormat="1" x14ac:dyDescent="0.35">
      <c r="F3" s="5" t="s">
        <v>635</v>
      </c>
      <c r="M3" s="5" t="s">
        <v>656</v>
      </c>
      <c r="P3" s="5" t="s">
        <v>657</v>
      </c>
      <c r="Y3" s="5" t="s">
        <v>773</v>
      </c>
      <c r="AI3" s="5" t="s">
        <v>1155</v>
      </c>
      <c r="AK3" s="100"/>
      <c r="AL3" s="100"/>
    </row>
    <row r="4" spans="2:40" x14ac:dyDescent="0.35">
      <c r="B4" s="243" t="s">
        <v>993</v>
      </c>
      <c r="C4" s="243"/>
      <c r="D4" s="243"/>
      <c r="F4" s="103" t="s">
        <v>281</v>
      </c>
      <c r="G4" s="103" t="s">
        <v>634</v>
      </c>
      <c r="H4" s="103" t="s">
        <v>636</v>
      </c>
      <c r="I4" s="103" t="s">
        <v>637</v>
      </c>
      <c r="J4" s="103" t="s">
        <v>638</v>
      </c>
      <c r="K4" s="103" t="s">
        <v>639</v>
      </c>
      <c r="L4" s="102"/>
      <c r="M4" s="103" t="s">
        <v>281</v>
      </c>
      <c r="N4" s="103" t="s">
        <v>491</v>
      </c>
      <c r="P4" s="104" t="s">
        <v>653</v>
      </c>
      <c r="Q4" s="318" t="s">
        <v>663</v>
      </c>
      <c r="R4" s="318"/>
      <c r="S4" s="318"/>
      <c r="T4" s="318"/>
      <c r="U4" s="318"/>
      <c r="V4" s="318"/>
      <c r="W4" s="318"/>
      <c r="Y4" s="170" t="s">
        <v>653</v>
      </c>
      <c r="Z4" s="781" t="s">
        <v>681</v>
      </c>
      <c r="AA4" s="781"/>
      <c r="AB4" s="781" t="s">
        <v>683</v>
      </c>
      <c r="AC4" s="781"/>
      <c r="AD4" s="781" t="s">
        <v>682</v>
      </c>
      <c r="AE4" s="781"/>
      <c r="AF4" s="781" t="s">
        <v>383</v>
      </c>
      <c r="AG4" s="781"/>
      <c r="AI4" s="105" t="s">
        <v>11</v>
      </c>
      <c r="AJ4" s="105"/>
      <c r="AK4" s="101" t="s">
        <v>12</v>
      </c>
      <c r="AL4" s="101" t="s">
        <v>13</v>
      </c>
      <c r="AM4" s="101" t="s">
        <v>281</v>
      </c>
      <c r="AN4" s="101" t="s">
        <v>491</v>
      </c>
    </row>
    <row r="5" spans="2:40" x14ac:dyDescent="0.35">
      <c r="B5" s="243" t="s">
        <v>994</v>
      </c>
      <c r="C5" s="243"/>
      <c r="D5" s="243"/>
      <c r="F5" s="106">
        <v>0.1</v>
      </c>
      <c r="G5" s="107">
        <v>0.1444</v>
      </c>
      <c r="H5" s="108">
        <v>0.23139000000000001</v>
      </c>
      <c r="I5" s="108">
        <v>0.16197</v>
      </c>
      <c r="J5" s="108">
        <v>-0.1099</v>
      </c>
      <c r="K5" s="108">
        <v>-7.7600000000000002E-2</v>
      </c>
      <c r="M5" s="643">
        <v>0.1</v>
      </c>
      <c r="N5" s="110">
        <v>0.15</v>
      </c>
      <c r="P5" s="104" t="s">
        <v>654</v>
      </c>
      <c r="Q5" s="103" t="s">
        <v>634</v>
      </c>
      <c r="R5" s="103" t="s">
        <v>636</v>
      </c>
      <c r="S5" s="103" t="s">
        <v>637</v>
      </c>
      <c r="T5" s="103" t="s">
        <v>638</v>
      </c>
      <c r="U5" s="103" t="s">
        <v>639</v>
      </c>
      <c r="V5" s="103" t="s">
        <v>658</v>
      </c>
      <c r="W5" s="103" t="s">
        <v>659</v>
      </c>
      <c r="Y5" s="170" t="s">
        <v>654</v>
      </c>
      <c r="Z5" s="170" t="s">
        <v>87</v>
      </c>
      <c r="AA5" s="170" t="s">
        <v>88</v>
      </c>
      <c r="AB5" s="170" t="s">
        <v>87</v>
      </c>
      <c r="AC5" s="170" t="s">
        <v>88</v>
      </c>
      <c r="AD5" s="170" t="s">
        <v>87</v>
      </c>
      <c r="AE5" s="170" t="s">
        <v>88</v>
      </c>
      <c r="AF5" s="170" t="s">
        <v>281</v>
      </c>
      <c r="AG5" s="170" t="s">
        <v>491</v>
      </c>
      <c r="AI5" s="111">
        <v>1</v>
      </c>
      <c r="AJ5" s="112" t="s">
        <v>827</v>
      </c>
      <c r="AK5" s="113">
        <v>0</v>
      </c>
      <c r="AL5" s="113">
        <v>0</v>
      </c>
      <c r="AM5" s="114">
        <v>0</v>
      </c>
      <c r="AN5" s="113">
        <v>0</v>
      </c>
    </row>
    <row r="6" spans="2:40" x14ac:dyDescent="0.35">
      <c r="F6" s="106">
        <v>0.15</v>
      </c>
      <c r="G6" s="107">
        <v>0.1681</v>
      </c>
      <c r="H6" s="108">
        <v>0.24102000000000001</v>
      </c>
      <c r="I6" s="108">
        <v>0.16871</v>
      </c>
      <c r="J6" s="108">
        <v>-2.6429999999999999E-2</v>
      </c>
      <c r="K6" s="108">
        <v>-1.8669999999999999E-2</v>
      </c>
      <c r="M6" s="643">
        <v>0.15</v>
      </c>
      <c r="N6" s="110">
        <v>0.2</v>
      </c>
      <c r="P6" s="111" t="s">
        <v>644</v>
      </c>
      <c r="Q6" s="115">
        <f t="shared" ref="Q6:Q14" si="0">IF($AG6=0.15,SUMIF($F$5:$F$21,$AF6,G$5:G$21),IF($AG6=0.2,SUMIF($F$25:$F$41,$AF6,G$25:G$41),IF($AG6=0.25,SUMIF($F$45:$F$61,$AF6,G$45:G$61),SUMIF($F$65:$F$81,$AF6,G$65:G$81))))</f>
        <v>0.50409999999999999</v>
      </c>
      <c r="R6" s="116">
        <f t="shared" ref="R6:R14" si="1">IF($AG6=0.15,SUMIF($F$5:$F$21,$AF6,H$5:H$21),IF($AG6=0.2,SUMIF($F$25:$F$41,$AF6,H$25:H$41),IF($AG6=0.25,SUMIF($F$45:$F$61,$AF6,H$45:H$61),SUMIF($F$65:$F$81,$AF6,H$65:H$81))))</f>
        <v>0.3695</v>
      </c>
      <c r="S6" s="116">
        <f t="shared" ref="S6:S14" si="2">IF($AG6=0.15,SUMIF($F$5:$F$21,$AF6,I$5:I$21),IF($AG6=0.2,SUMIF($F$25:$F$41,$AF6,I$25:I$41),IF($AG6=0.25,SUMIF($F$45:$F$61,$AF6,I$45:I$61),SUMIF($F$65:$F$81,$AF6,I$65:I$81))))</f>
        <v>0.25864999999999999</v>
      </c>
      <c r="T6" s="116">
        <f t="shared" ref="T6:T14" si="3">IF($AG6=0.15,SUMIF($F$5:$F$21,$AF6,J$5:J$21),IF($AG6=0.2,SUMIF($F$25:$F$41,$AF6,J$25:J$41),IF($AG6=0.25,SUMIF($F$45:$F$61,$AF6,J$45:J$61),SUMIF($F$65:$F$81,$AF6,J$65:J$81))))</f>
        <v>1.9763200000000001</v>
      </c>
      <c r="U6" s="116">
        <f t="shared" ref="U6:U14" si="4">IF($AG6=0.15,SUMIF($F$5:$F$21,$AF6,K$5:K$21),IF($AG6=0.2,SUMIF($F$25:$F$41,$AF6,K$25:K$41),IF($AG6=0.25,SUMIF($F$45:$F$61,$AF6,K$45:K$61),SUMIF($F$65:$F$81,$AF6,K$65:K$81))))</f>
        <v>1.39557</v>
      </c>
      <c r="V6" s="116">
        <f>((7*R6)+(5*S6))/12</f>
        <v>0.3233125</v>
      </c>
      <c r="W6" s="116">
        <f>((7*T6)+(5*U6))/12</f>
        <v>1.7343408333333334</v>
      </c>
      <c r="X6" s="117"/>
      <c r="Y6" s="111" t="s">
        <v>644</v>
      </c>
      <c r="Z6" s="735">
        <v>0</v>
      </c>
      <c r="AA6" s="735">
        <v>0</v>
      </c>
      <c r="AB6" s="735">
        <v>0</v>
      </c>
      <c r="AC6" s="735">
        <v>0</v>
      </c>
      <c r="AD6" s="735">
        <v>0</v>
      </c>
      <c r="AE6" s="735">
        <v>0</v>
      </c>
      <c r="AF6" s="736">
        <v>0.65</v>
      </c>
      <c r="AG6" s="171">
        <v>0.15</v>
      </c>
      <c r="AI6" s="111">
        <v>2</v>
      </c>
      <c r="AJ6" s="112"/>
      <c r="AK6" s="113"/>
      <c r="AL6" s="113"/>
      <c r="AM6" s="740">
        <v>0.75</v>
      </c>
      <c r="AN6" s="113">
        <f>AG6</f>
        <v>0.15</v>
      </c>
    </row>
    <row r="7" spans="2:40" x14ac:dyDescent="0.35">
      <c r="F7" s="106">
        <v>0.2</v>
      </c>
      <c r="G7" s="107">
        <v>0.19359999999999999</v>
      </c>
      <c r="H7" s="108">
        <v>0.25119000000000002</v>
      </c>
      <c r="I7" s="108">
        <v>0.17582999999999999</v>
      </c>
      <c r="J7" s="108">
        <v>7.8320000000000001E-2</v>
      </c>
      <c r="K7" s="108">
        <v>5.5300000000000002E-2</v>
      </c>
      <c r="M7" s="643">
        <v>0.2</v>
      </c>
      <c r="N7" s="110">
        <v>0.25</v>
      </c>
      <c r="P7" s="111" t="s">
        <v>645</v>
      </c>
      <c r="Q7" s="115">
        <f t="shared" si="0"/>
        <v>0.50409999999999999</v>
      </c>
      <c r="R7" s="116">
        <f t="shared" si="1"/>
        <v>0.3695</v>
      </c>
      <c r="S7" s="116">
        <f t="shared" si="2"/>
        <v>0.25864999999999999</v>
      </c>
      <c r="T7" s="116">
        <f t="shared" si="3"/>
        <v>1.9763200000000001</v>
      </c>
      <c r="U7" s="116">
        <f t="shared" si="4"/>
        <v>1.39557</v>
      </c>
      <c r="V7" s="116">
        <f t="shared" ref="V7:V14" si="5">((7*R7)+(5*S7))/12</f>
        <v>0.3233125</v>
      </c>
      <c r="W7" s="116">
        <f t="shared" ref="W7:W14" si="6">((7*T7)+(5*U7))/12</f>
        <v>1.7343408333333334</v>
      </c>
      <c r="X7" s="117"/>
      <c r="Y7" s="111" t="s">
        <v>645</v>
      </c>
      <c r="Z7" s="751">
        <v>18.84</v>
      </c>
      <c r="AA7" s="751">
        <v>15.77</v>
      </c>
      <c r="AB7" s="751">
        <v>72.510000000000005</v>
      </c>
      <c r="AC7" s="751">
        <v>72.510000000000005</v>
      </c>
      <c r="AD7" s="751">
        <v>408.47</v>
      </c>
      <c r="AE7" s="751">
        <v>252.49</v>
      </c>
      <c r="AF7" s="752">
        <v>0.65</v>
      </c>
      <c r="AG7" s="753">
        <v>0.15</v>
      </c>
      <c r="AI7" s="111">
        <v>3</v>
      </c>
      <c r="AJ7" s="218"/>
      <c r="AK7" s="739"/>
      <c r="AL7" s="113"/>
      <c r="AM7" s="740">
        <v>0.75</v>
      </c>
      <c r="AN7" s="739">
        <f t="shared" ref="AM7:AN13" si="7">AG7</f>
        <v>0.15</v>
      </c>
    </row>
    <row r="8" spans="2:40" x14ac:dyDescent="0.35">
      <c r="F8" s="110">
        <v>0.25</v>
      </c>
      <c r="G8" s="115">
        <v>0.22090000000000001</v>
      </c>
      <c r="H8" s="116">
        <v>0.26190000000000002</v>
      </c>
      <c r="I8" s="116">
        <v>0.18332999999999999</v>
      </c>
      <c r="J8" s="116">
        <v>0.20435</v>
      </c>
      <c r="K8" s="116">
        <v>0.14430000000000001</v>
      </c>
      <c r="M8" s="109">
        <v>0.25</v>
      </c>
      <c r="N8" s="110">
        <v>0.3</v>
      </c>
      <c r="P8" s="111" t="s">
        <v>646</v>
      </c>
      <c r="Q8" s="115">
        <f t="shared" si="0"/>
        <v>0.50409999999999999</v>
      </c>
      <c r="R8" s="116">
        <f t="shared" si="1"/>
        <v>0.3695</v>
      </c>
      <c r="S8" s="116">
        <f t="shared" si="2"/>
        <v>0.25864999999999999</v>
      </c>
      <c r="T8" s="116">
        <f t="shared" si="3"/>
        <v>1.9763200000000001</v>
      </c>
      <c r="U8" s="116">
        <f t="shared" si="4"/>
        <v>1.39557</v>
      </c>
      <c r="V8" s="116">
        <f t="shared" si="5"/>
        <v>0.3233125</v>
      </c>
      <c r="W8" s="116">
        <f t="shared" si="6"/>
        <v>1.7343408333333334</v>
      </c>
      <c r="X8" s="117"/>
      <c r="Y8" s="111" t="s">
        <v>646</v>
      </c>
      <c r="Z8" s="751">
        <v>18.47</v>
      </c>
      <c r="AA8" s="751">
        <v>11.84</v>
      </c>
      <c r="AB8" s="751">
        <v>70.77</v>
      </c>
      <c r="AC8" s="751">
        <v>70.77</v>
      </c>
      <c r="AD8" s="751">
        <v>408.47</v>
      </c>
      <c r="AE8" s="751">
        <v>252.49</v>
      </c>
      <c r="AF8" s="752">
        <v>0.65</v>
      </c>
      <c r="AG8" s="753">
        <v>0.15</v>
      </c>
      <c r="AI8" s="111">
        <v>4</v>
      </c>
      <c r="AJ8" s="218"/>
      <c r="AK8" s="739"/>
      <c r="AL8" s="113"/>
      <c r="AM8" s="740">
        <v>0.75</v>
      </c>
      <c r="AN8" s="739">
        <f t="shared" si="7"/>
        <v>0.15</v>
      </c>
    </row>
    <row r="9" spans="2:40" x14ac:dyDescent="0.35">
      <c r="F9" s="110">
        <v>0.3</v>
      </c>
      <c r="G9" s="115">
        <v>0.25</v>
      </c>
      <c r="H9" s="116">
        <v>0.27315</v>
      </c>
      <c r="I9" s="116">
        <v>0.19120999999999999</v>
      </c>
      <c r="J9" s="116">
        <v>0.35165999999999997</v>
      </c>
      <c r="K9" s="116">
        <v>0.24832000000000001</v>
      </c>
      <c r="M9" s="109">
        <v>0.3</v>
      </c>
      <c r="P9" s="111" t="s">
        <v>647</v>
      </c>
      <c r="Q9" s="115">
        <f t="shared" si="0"/>
        <v>0.50409999999999999</v>
      </c>
      <c r="R9" s="116">
        <f t="shared" si="1"/>
        <v>0.3695</v>
      </c>
      <c r="S9" s="116">
        <f t="shared" si="2"/>
        <v>0.25864999999999999</v>
      </c>
      <c r="T9" s="116">
        <f t="shared" si="3"/>
        <v>1.9763200000000001</v>
      </c>
      <c r="U9" s="116">
        <f t="shared" si="4"/>
        <v>1.39557</v>
      </c>
      <c r="V9" s="116">
        <f t="shared" si="5"/>
        <v>0.3233125</v>
      </c>
      <c r="W9" s="116">
        <f t="shared" si="6"/>
        <v>1.7343408333333334</v>
      </c>
      <c r="X9" s="117"/>
      <c r="Y9" s="111" t="s">
        <v>647</v>
      </c>
      <c r="Z9" s="655">
        <v>0</v>
      </c>
      <c r="AA9" s="655">
        <v>0</v>
      </c>
      <c r="AB9" s="655">
        <v>0</v>
      </c>
      <c r="AC9" s="655">
        <v>0</v>
      </c>
      <c r="AD9" s="655">
        <v>0</v>
      </c>
      <c r="AE9" s="655">
        <v>0</v>
      </c>
      <c r="AF9" s="737">
        <v>0.65</v>
      </c>
      <c r="AG9" s="738">
        <v>0.15</v>
      </c>
      <c r="AI9" s="111">
        <v>5</v>
      </c>
      <c r="AJ9" s="218"/>
      <c r="AK9" s="739"/>
      <c r="AL9" s="113"/>
      <c r="AM9" s="740">
        <v>0.75</v>
      </c>
      <c r="AN9" s="739">
        <f t="shared" si="7"/>
        <v>0.15</v>
      </c>
    </row>
    <row r="10" spans="2:40" x14ac:dyDescent="0.35">
      <c r="F10" s="110">
        <v>0.35</v>
      </c>
      <c r="G10" s="115">
        <v>0.28089999999999998</v>
      </c>
      <c r="H10" s="116">
        <v>0.28494000000000003</v>
      </c>
      <c r="I10" s="116">
        <v>0.19946</v>
      </c>
      <c r="J10" s="116">
        <v>0.52025999999999994</v>
      </c>
      <c r="K10" s="116">
        <v>0.36737999999999998</v>
      </c>
      <c r="M10" s="109">
        <v>0.35</v>
      </c>
      <c r="P10" s="111" t="s">
        <v>648</v>
      </c>
      <c r="Q10" s="115">
        <f t="shared" si="0"/>
        <v>0.50409999999999999</v>
      </c>
      <c r="R10" s="116">
        <f t="shared" si="1"/>
        <v>0.3695</v>
      </c>
      <c r="S10" s="116">
        <f t="shared" si="2"/>
        <v>0.25864999999999999</v>
      </c>
      <c r="T10" s="116">
        <f t="shared" si="3"/>
        <v>1.9763200000000001</v>
      </c>
      <c r="U10" s="116">
        <f t="shared" si="4"/>
        <v>1.39557</v>
      </c>
      <c r="V10" s="116">
        <f t="shared" si="5"/>
        <v>0.3233125</v>
      </c>
      <c r="W10" s="116">
        <f t="shared" si="6"/>
        <v>1.7343408333333334</v>
      </c>
      <c r="X10" s="117"/>
      <c r="Y10" s="111" t="s">
        <v>648</v>
      </c>
      <c r="Z10" s="751">
        <v>45.72</v>
      </c>
      <c r="AA10" s="751">
        <v>21.93</v>
      </c>
      <c r="AB10" s="751">
        <v>89.73</v>
      </c>
      <c r="AC10" s="751">
        <v>89.73</v>
      </c>
      <c r="AD10" s="751">
        <v>408.47</v>
      </c>
      <c r="AE10" s="751">
        <v>252.49</v>
      </c>
      <c r="AF10" s="752">
        <v>0.65</v>
      </c>
      <c r="AG10" s="753">
        <v>0.15</v>
      </c>
      <c r="AI10" s="111">
        <v>6</v>
      </c>
      <c r="AJ10" s="218" t="s">
        <v>828</v>
      </c>
      <c r="AK10" s="739">
        <v>213.15300084102341</v>
      </c>
      <c r="AL10" s="113">
        <v>821.71442399999989</v>
      </c>
      <c r="AM10" s="740">
        <v>0.75</v>
      </c>
      <c r="AN10" s="739">
        <f t="shared" si="7"/>
        <v>0.15</v>
      </c>
    </row>
    <row r="11" spans="2:40" x14ac:dyDescent="0.35">
      <c r="F11" s="110">
        <v>0.4</v>
      </c>
      <c r="G11" s="115">
        <v>0.31359999999999999</v>
      </c>
      <c r="H11" s="116">
        <v>0.29726999999999998</v>
      </c>
      <c r="I11" s="116">
        <v>0.20809</v>
      </c>
      <c r="J11" s="116">
        <v>0.71013999999999999</v>
      </c>
      <c r="K11" s="116">
        <v>0.50146000000000002</v>
      </c>
      <c r="M11" s="109">
        <v>0.4</v>
      </c>
      <c r="P11" s="111" t="s">
        <v>649</v>
      </c>
      <c r="Q11" s="115">
        <f t="shared" si="0"/>
        <v>0.50409999999999999</v>
      </c>
      <c r="R11" s="116">
        <f t="shared" si="1"/>
        <v>0.3695</v>
      </c>
      <c r="S11" s="116">
        <f t="shared" si="2"/>
        <v>0.25864999999999999</v>
      </c>
      <c r="T11" s="116">
        <f t="shared" si="3"/>
        <v>1.9763200000000001</v>
      </c>
      <c r="U11" s="116">
        <f t="shared" si="4"/>
        <v>1.39557</v>
      </c>
      <c r="V11" s="116">
        <f t="shared" si="5"/>
        <v>0.3233125</v>
      </c>
      <c r="W11" s="116">
        <f t="shared" si="6"/>
        <v>1.7343408333333334</v>
      </c>
      <c r="X11" s="117"/>
      <c r="Y11" s="111" t="s">
        <v>649</v>
      </c>
      <c r="Z11" s="751">
        <v>59.54</v>
      </c>
      <c r="AA11" s="751">
        <v>17.16</v>
      </c>
      <c r="AB11" s="751">
        <v>114.55</v>
      </c>
      <c r="AC11" s="751">
        <v>114.55</v>
      </c>
      <c r="AD11" s="751">
        <v>408.47</v>
      </c>
      <c r="AE11" s="751">
        <v>252.49</v>
      </c>
      <c r="AF11" s="752">
        <v>0.65</v>
      </c>
      <c r="AG11" s="753">
        <v>0.15</v>
      </c>
      <c r="AI11" s="111">
        <v>7</v>
      </c>
      <c r="AJ11" s="218"/>
      <c r="AK11" s="739"/>
      <c r="AL11" s="113"/>
      <c r="AM11" s="740">
        <v>0.75</v>
      </c>
      <c r="AN11" s="739">
        <f t="shared" si="7"/>
        <v>0.15</v>
      </c>
    </row>
    <row r="12" spans="2:40" x14ac:dyDescent="0.35">
      <c r="F12" s="110">
        <v>0.45</v>
      </c>
      <c r="G12" s="115">
        <v>0.34810000000000002</v>
      </c>
      <c r="H12" s="116">
        <v>0.31014000000000003</v>
      </c>
      <c r="I12" s="116">
        <v>0.21709999999999999</v>
      </c>
      <c r="J12" s="116">
        <v>0.92130000000000001</v>
      </c>
      <c r="K12" s="116">
        <v>0.65056999999999998</v>
      </c>
      <c r="M12" s="109">
        <v>0.45</v>
      </c>
      <c r="P12" s="111" t="s">
        <v>650</v>
      </c>
      <c r="Q12" s="115">
        <f t="shared" si="0"/>
        <v>0.50409999999999999</v>
      </c>
      <c r="R12" s="116">
        <f t="shared" si="1"/>
        <v>0.3695</v>
      </c>
      <c r="S12" s="116">
        <f t="shared" si="2"/>
        <v>0.25864999999999999</v>
      </c>
      <c r="T12" s="116">
        <f t="shared" si="3"/>
        <v>1.9763200000000001</v>
      </c>
      <c r="U12" s="116">
        <f t="shared" si="4"/>
        <v>1.39557</v>
      </c>
      <c r="V12" s="116">
        <f t="shared" si="5"/>
        <v>0.3233125</v>
      </c>
      <c r="W12" s="116">
        <f t="shared" si="6"/>
        <v>1.7343408333333334</v>
      </c>
      <c r="X12" s="117"/>
      <c r="Y12" s="111" t="s">
        <v>650</v>
      </c>
      <c r="Z12" s="751">
        <v>0</v>
      </c>
      <c r="AA12" s="751">
        <v>0</v>
      </c>
      <c r="AB12" s="751">
        <v>650.95000000000005</v>
      </c>
      <c r="AC12" s="751">
        <v>212.53</v>
      </c>
      <c r="AD12" s="751">
        <v>408.47</v>
      </c>
      <c r="AE12" s="751">
        <v>252.49</v>
      </c>
      <c r="AF12" s="752">
        <v>0.65</v>
      </c>
      <c r="AG12" s="753">
        <v>0.15</v>
      </c>
      <c r="AI12" s="111">
        <v>8</v>
      </c>
      <c r="AJ12" s="218" t="s">
        <v>829</v>
      </c>
      <c r="AK12" s="739">
        <v>540.40106584217574</v>
      </c>
      <c r="AL12" s="739">
        <v>1798.3281392774998</v>
      </c>
      <c r="AM12" s="740">
        <v>0.75</v>
      </c>
      <c r="AN12" s="739">
        <f t="shared" si="7"/>
        <v>0.15</v>
      </c>
    </row>
    <row r="13" spans="2:40" x14ac:dyDescent="0.35">
      <c r="F13" s="110">
        <v>0.5</v>
      </c>
      <c r="G13" s="115">
        <v>0.38440000000000002</v>
      </c>
      <c r="H13" s="116">
        <v>0.32355</v>
      </c>
      <c r="I13" s="116">
        <v>0.22649</v>
      </c>
      <c r="J13" s="116">
        <v>1.1537500000000001</v>
      </c>
      <c r="K13" s="116">
        <v>0.81472</v>
      </c>
      <c r="M13" s="109">
        <v>0.5</v>
      </c>
      <c r="P13" s="111" t="s">
        <v>651</v>
      </c>
      <c r="Q13" s="115">
        <f t="shared" si="0"/>
        <v>0.50409999999999999</v>
      </c>
      <c r="R13" s="116">
        <f t="shared" si="1"/>
        <v>0.3695</v>
      </c>
      <c r="S13" s="116">
        <f t="shared" si="2"/>
        <v>0.25864999999999999</v>
      </c>
      <c r="T13" s="116">
        <f t="shared" si="3"/>
        <v>1.9763200000000001</v>
      </c>
      <c r="U13" s="116">
        <f t="shared" si="4"/>
        <v>1.39557</v>
      </c>
      <c r="V13" s="116">
        <f t="shared" si="5"/>
        <v>0.3233125</v>
      </c>
      <c r="W13" s="116">
        <f t="shared" si="6"/>
        <v>1.7343408333333334</v>
      </c>
      <c r="X13" s="117"/>
      <c r="Y13" s="111" t="s">
        <v>651</v>
      </c>
      <c r="Z13" s="751">
        <v>0</v>
      </c>
      <c r="AA13" s="751">
        <v>0</v>
      </c>
      <c r="AB13" s="751">
        <v>650.95000000000005</v>
      </c>
      <c r="AC13" s="751">
        <v>212.53</v>
      </c>
      <c r="AD13" s="751">
        <v>408.47</v>
      </c>
      <c r="AE13" s="751">
        <v>252.49</v>
      </c>
      <c r="AF13" s="752">
        <v>0.65</v>
      </c>
      <c r="AG13" s="753">
        <v>0.15</v>
      </c>
      <c r="AI13" s="111">
        <v>9</v>
      </c>
      <c r="AJ13" s="218" t="s">
        <v>830</v>
      </c>
      <c r="AK13" s="739">
        <f>AK12</f>
        <v>540.40106584217574</v>
      </c>
      <c r="AL13" s="739">
        <f>AL12</f>
        <v>1798.3281392774998</v>
      </c>
      <c r="AM13" s="740">
        <v>0.75</v>
      </c>
      <c r="AN13" s="739">
        <f t="shared" si="7"/>
        <v>0.15</v>
      </c>
    </row>
    <row r="14" spans="2:40" x14ac:dyDescent="0.35">
      <c r="F14" s="110">
        <v>0.55000000000000004</v>
      </c>
      <c r="G14" s="115">
        <v>0.42249999999999999</v>
      </c>
      <c r="H14" s="116">
        <v>0.33750000000000002</v>
      </c>
      <c r="I14" s="116">
        <v>0.23624999999999999</v>
      </c>
      <c r="J14" s="116">
        <v>1.4074800000000001</v>
      </c>
      <c r="K14" s="116">
        <v>0.99389000000000005</v>
      </c>
      <c r="M14" s="109">
        <v>0.55000000000000004</v>
      </c>
      <c r="P14" s="111" t="s">
        <v>652</v>
      </c>
      <c r="Q14" s="115">
        <f t="shared" si="0"/>
        <v>0.50409999999999999</v>
      </c>
      <c r="R14" s="116">
        <f t="shared" si="1"/>
        <v>0.3695</v>
      </c>
      <c r="S14" s="116">
        <f t="shared" si="2"/>
        <v>0.25864999999999999</v>
      </c>
      <c r="T14" s="116">
        <f t="shared" si="3"/>
        <v>1.9763200000000001</v>
      </c>
      <c r="U14" s="116">
        <f t="shared" si="4"/>
        <v>1.39557</v>
      </c>
      <c r="V14" s="116">
        <f t="shared" si="5"/>
        <v>0.3233125</v>
      </c>
      <c r="W14" s="116">
        <f t="shared" si="6"/>
        <v>1.7343408333333334</v>
      </c>
      <c r="X14" s="117"/>
      <c r="Y14" s="111" t="s">
        <v>652</v>
      </c>
      <c r="Z14" s="751">
        <v>0</v>
      </c>
      <c r="AA14" s="751">
        <v>0</v>
      </c>
      <c r="AB14" s="751">
        <v>681.52</v>
      </c>
      <c r="AC14" s="751">
        <v>224.64</v>
      </c>
      <c r="AD14" s="751">
        <v>408.47</v>
      </c>
      <c r="AE14" s="751">
        <v>252.49</v>
      </c>
      <c r="AF14" s="752">
        <v>0.65</v>
      </c>
      <c r="AG14" s="753">
        <v>0.15</v>
      </c>
      <c r="AI14" s="111">
        <v>10</v>
      </c>
      <c r="AJ14" s="218" t="s">
        <v>831</v>
      </c>
      <c r="AK14" s="739">
        <v>540.40106584217574</v>
      </c>
      <c r="AL14" s="739">
        <v>1798.3281392774998</v>
      </c>
      <c r="AM14" s="740">
        <v>0.75</v>
      </c>
      <c r="AN14" s="739">
        <f>AG14</f>
        <v>0.15</v>
      </c>
    </row>
    <row r="15" spans="2:40" x14ac:dyDescent="0.35">
      <c r="F15" s="110">
        <v>0.6</v>
      </c>
      <c r="G15" s="115">
        <v>0.46239999999999998</v>
      </c>
      <c r="H15" s="116">
        <v>0.35199000000000003</v>
      </c>
      <c r="I15" s="116">
        <v>0.24639</v>
      </c>
      <c r="J15" s="116">
        <v>1.68249</v>
      </c>
      <c r="K15" s="116">
        <v>1.18808</v>
      </c>
      <c r="M15" s="109">
        <v>0.6</v>
      </c>
      <c r="P15" s="111" t="s">
        <v>908</v>
      </c>
      <c r="Q15" s="115">
        <f t="shared" ref="Q15" si="8">IF($AG15=0.15,SUMIF($F$5:$F$21,$AF15,G$5:G$21),IF($AG15=0.2,SUMIF($F$25:$F$41,$AF15,G$25:G$41),IF($AG15=0.25,SUMIF($F$45:$F$61,$AF15,G$45:G$61),SUMIF($F$65:$F$81,$AF15,G$65:G$81))))</f>
        <v>0.50409999999999999</v>
      </c>
      <c r="R15" s="116">
        <f t="shared" ref="R15" si="9">IF($AG15=0.15,SUMIF($F$5:$F$21,$AF15,H$5:H$21),IF($AG15=0.2,SUMIF($F$25:$F$41,$AF15,H$25:H$41),IF($AG15=0.25,SUMIF($F$45:$F$61,$AF15,H$45:H$61),SUMIF($F$65:$F$81,$AF15,H$65:H$81))))</f>
        <v>0.3695</v>
      </c>
      <c r="S15" s="116">
        <f t="shared" ref="S15" si="10">IF($AG15=0.15,SUMIF($F$5:$F$21,$AF15,I$5:I$21),IF($AG15=0.2,SUMIF($F$25:$F$41,$AF15,I$25:I$41),IF($AG15=0.25,SUMIF($F$45:$F$61,$AF15,I$45:I$61),SUMIF($F$65:$F$81,$AF15,I$65:I$81))))</f>
        <v>0.25864999999999999</v>
      </c>
      <c r="T15" s="116">
        <f t="shared" ref="T15" si="11">IF($AG15=0.15,SUMIF($F$5:$F$21,$AF15,J$5:J$21),IF($AG15=0.2,SUMIF($F$25:$F$41,$AF15,J$25:J$41),IF($AG15=0.25,SUMIF($F$45:$F$61,$AF15,J$45:J$61),SUMIF($F$65:$F$81,$AF15,J$65:J$81))))</f>
        <v>1.9763200000000001</v>
      </c>
      <c r="U15" s="116">
        <f t="shared" ref="U15" si="12">IF($AG15=0.15,SUMIF($F$5:$F$21,$AF15,K$5:K$21),IF($AG15=0.2,SUMIF($F$25:$F$41,$AF15,K$25:K$41),IF($AG15=0.25,SUMIF($F$45:$F$61,$AF15,K$45:K$61),SUMIF($F$65:$F$81,$AF15,K$65:K$81))))</f>
        <v>1.39557</v>
      </c>
      <c r="V15" s="116">
        <f t="shared" ref="V15" si="13">((7*R15)+(5*S15))/12</f>
        <v>0.3233125</v>
      </c>
      <c r="W15" s="116">
        <f t="shared" ref="W15" si="14">((7*T15)+(5*U15))/12</f>
        <v>1.7343408333333334</v>
      </c>
      <c r="Y15" s="111" t="s">
        <v>908</v>
      </c>
      <c r="Z15" s="751">
        <v>0</v>
      </c>
      <c r="AA15" s="751">
        <v>0</v>
      </c>
      <c r="AB15" s="751">
        <v>681.52</v>
      </c>
      <c r="AC15" s="751">
        <v>224.64</v>
      </c>
      <c r="AD15" s="751">
        <v>408.47</v>
      </c>
      <c r="AE15" s="751">
        <v>252.49</v>
      </c>
      <c r="AF15" s="752">
        <v>0.65</v>
      </c>
      <c r="AG15" s="753">
        <v>0.15</v>
      </c>
      <c r="AI15" s="111">
        <v>11</v>
      </c>
      <c r="AJ15" s="218" t="s">
        <v>906</v>
      </c>
      <c r="AK15" s="739">
        <f>AK14</f>
        <v>540.40106584217574</v>
      </c>
      <c r="AL15" s="739">
        <f>AL14</f>
        <v>1798.3281392774998</v>
      </c>
      <c r="AM15" s="740">
        <v>0.75</v>
      </c>
      <c r="AN15" s="739">
        <f>AG14</f>
        <v>0.15</v>
      </c>
    </row>
    <row r="16" spans="2:40" x14ac:dyDescent="0.35">
      <c r="F16" s="110">
        <v>0.65</v>
      </c>
      <c r="G16" s="115">
        <v>0.50409999999999999</v>
      </c>
      <c r="H16" s="116">
        <v>0.3695</v>
      </c>
      <c r="I16" s="116">
        <v>0.25864999999999999</v>
      </c>
      <c r="J16" s="116">
        <v>1.9763200000000001</v>
      </c>
      <c r="K16" s="116">
        <v>1.39557</v>
      </c>
      <c r="M16" s="109">
        <v>0.65</v>
      </c>
    </row>
    <row r="17" spans="6:40" x14ac:dyDescent="0.35">
      <c r="F17" s="110">
        <v>0.7</v>
      </c>
      <c r="G17" s="115">
        <v>0.54759999999999998</v>
      </c>
      <c r="H17" s="116">
        <v>0.38516</v>
      </c>
      <c r="I17" s="116">
        <v>0.26961000000000002</v>
      </c>
      <c r="J17" s="116">
        <v>2.2938100000000001</v>
      </c>
      <c r="K17" s="116">
        <v>1.6197699999999999</v>
      </c>
      <c r="M17" s="109">
        <v>0.7</v>
      </c>
      <c r="AI17" s="118">
        <f>SUMIF(Lista_SubgrupoTarifa,AJ17,AI5:AI15)</f>
        <v>11</v>
      </c>
      <c r="AJ17" s="118" t="str">
        <f>Projeto!J20</f>
        <v>B4 - Iluminação pública</v>
      </c>
      <c r="AK17" s="119">
        <f>ROUND(SUMIF($AJ$5:$AJ$15,$AJ$17,$AK$5:$AK$15),2)</f>
        <v>540.4</v>
      </c>
      <c r="AL17" s="119">
        <f>ROUND(SUMIF($AJ$5:$AJ$15,$AJ$17,$AL$5:$AL$15),2)</f>
        <v>1798.33</v>
      </c>
      <c r="AM17" s="120">
        <f>SUMIF($AJ$5:$AJ$15,$AJ$17,$AM$5:$AM$15)</f>
        <v>0.75</v>
      </c>
      <c r="AN17" s="119">
        <f>SUMIF($AJ$5:$AJ$15,$AJ$17,$AN$5:$AN$15)</f>
        <v>0.15</v>
      </c>
    </row>
    <row r="18" spans="6:40" x14ac:dyDescent="0.35">
      <c r="F18" s="106">
        <v>0.75</v>
      </c>
      <c r="G18" s="107">
        <v>0.59289999999999998</v>
      </c>
      <c r="H18" s="108">
        <v>0.40135999999999999</v>
      </c>
      <c r="I18" s="108">
        <v>0.28094999999999998</v>
      </c>
      <c r="J18" s="108">
        <v>2.6325799999999999</v>
      </c>
      <c r="K18" s="108">
        <v>1.8589899999999999</v>
      </c>
      <c r="M18" s="643">
        <v>0.75</v>
      </c>
      <c r="AJ18" s="111" t="s">
        <v>1154</v>
      </c>
      <c r="AK18" s="275" t="s">
        <v>87</v>
      </c>
      <c r="AL18" s="275" t="s">
        <v>88</v>
      </c>
    </row>
    <row r="19" spans="6:40" x14ac:dyDescent="0.35">
      <c r="F19" s="106">
        <v>0.8</v>
      </c>
      <c r="G19" s="107">
        <v>0.64</v>
      </c>
      <c r="H19" s="108">
        <v>0.41810000000000003</v>
      </c>
      <c r="I19" s="108">
        <v>0.29266999999999999</v>
      </c>
      <c r="J19" s="108">
        <v>2.9926400000000002</v>
      </c>
      <c r="K19" s="108">
        <v>2.1132399999999998</v>
      </c>
      <c r="M19" s="643">
        <v>0.8</v>
      </c>
      <c r="AJ19" s="111" t="s">
        <v>681</v>
      </c>
      <c r="AK19" s="119">
        <f>IF($AI$17=1,0,SUMIF($AJ$5:$AJ$15,$AJ$17,$Z$5:$Z$15))</f>
        <v>0</v>
      </c>
      <c r="AL19" s="119">
        <f>IF($AI$17=1,0,SUMIF($AJ$5:$AJ$15,$AJ$17,$AA$5:$AA$15))</f>
        <v>0</v>
      </c>
    </row>
    <row r="20" spans="6:40" x14ac:dyDescent="0.35">
      <c r="F20" s="106">
        <v>0.85</v>
      </c>
      <c r="G20" s="107">
        <v>0.68889999999999996</v>
      </c>
      <c r="H20" s="108">
        <v>0.43537999999999999</v>
      </c>
      <c r="I20" s="108">
        <v>0.30475999999999998</v>
      </c>
      <c r="J20" s="108">
        <v>3.37398</v>
      </c>
      <c r="K20" s="108">
        <v>2.38252</v>
      </c>
      <c r="M20" s="643">
        <v>0.85</v>
      </c>
      <c r="AJ20" s="111" t="s">
        <v>683</v>
      </c>
      <c r="AK20" s="119">
        <f>IF($AI$17=1,0,SUMIF($AJ$5:$AJ$15,$AJ$17,$AB$5:$AB$15))</f>
        <v>681.52</v>
      </c>
      <c r="AL20" s="119">
        <f>IF($AI$17=1,0,SUMIF($AJ$5:$AJ$15,$AJ$17,$AC$5:$AC$15))</f>
        <v>224.64</v>
      </c>
    </row>
    <row r="21" spans="6:40" x14ac:dyDescent="0.35">
      <c r="F21" s="106">
        <v>0.9</v>
      </c>
      <c r="G21" s="107">
        <v>0.73960000000000004</v>
      </c>
      <c r="H21" s="108">
        <v>0.45319999999999999</v>
      </c>
      <c r="I21" s="108">
        <v>0.31724000000000002</v>
      </c>
      <c r="J21" s="108">
        <v>3.7766000000000002</v>
      </c>
      <c r="K21" s="108">
        <v>2.66683</v>
      </c>
      <c r="M21" s="643">
        <v>0.9</v>
      </c>
      <c r="AJ21" s="111" t="s">
        <v>682</v>
      </c>
      <c r="AK21" s="119">
        <f>IF($AI$17=1,0,SUMIF($AJ$5:$AJ$15,$AJ$17,$AD$5:$AD$15))</f>
        <v>408.47</v>
      </c>
      <c r="AL21" s="119">
        <f>IF($AI$17=1,0,SUMIF($AJ$5:$AJ$15,$AJ$17,$AE$5:$AE$15))</f>
        <v>252.49</v>
      </c>
    </row>
    <row r="23" spans="6:40" x14ac:dyDescent="0.35">
      <c r="F23" s="5" t="s">
        <v>640</v>
      </c>
      <c r="AK23" s="170" t="s">
        <v>660</v>
      </c>
      <c r="AL23" s="170" t="s">
        <v>661</v>
      </c>
    </row>
    <row r="24" spans="6:40" x14ac:dyDescent="0.35">
      <c r="F24" s="103" t="s">
        <v>281</v>
      </c>
      <c r="G24" s="103" t="s">
        <v>634</v>
      </c>
      <c r="H24" s="103" t="s">
        <v>636</v>
      </c>
      <c r="I24" s="103" t="s">
        <v>637</v>
      </c>
      <c r="J24" s="103" t="s">
        <v>638</v>
      </c>
      <c r="K24" s="103" t="s">
        <v>639</v>
      </c>
      <c r="AJ24" s="111" t="s">
        <v>775</v>
      </c>
      <c r="AK24" s="172">
        <v>3006</v>
      </c>
      <c r="AL24" s="173">
        <v>44546</v>
      </c>
    </row>
    <row r="25" spans="6:40" x14ac:dyDescent="0.35">
      <c r="F25" s="106">
        <v>0.1</v>
      </c>
      <c r="G25" s="107">
        <v>0.1444</v>
      </c>
      <c r="H25" s="108">
        <v>0.23139000000000001</v>
      </c>
      <c r="I25" s="108">
        <v>0.16197</v>
      </c>
      <c r="J25" s="108">
        <v>-8.6790000000000006E-2</v>
      </c>
      <c r="K25" s="108">
        <v>-6.1289999999999997E-2</v>
      </c>
    </row>
    <row r="26" spans="6:40" x14ac:dyDescent="0.35">
      <c r="F26" s="106">
        <v>0.15</v>
      </c>
      <c r="G26" s="107">
        <v>0.1681</v>
      </c>
      <c r="H26" s="108">
        <v>0.24102000000000001</v>
      </c>
      <c r="I26" s="108">
        <v>0.16871</v>
      </c>
      <c r="J26" s="108">
        <v>6.3E-3</v>
      </c>
      <c r="K26" s="108">
        <v>4.45E-3</v>
      </c>
    </row>
    <row r="27" spans="6:40" x14ac:dyDescent="0.35">
      <c r="F27" s="106">
        <v>0.2</v>
      </c>
      <c r="G27" s="107">
        <v>0.19359999999999999</v>
      </c>
      <c r="H27" s="108">
        <v>0.25119000000000002</v>
      </c>
      <c r="I27" s="108">
        <v>0.17582999999999999</v>
      </c>
      <c r="J27" s="108">
        <v>0.11939</v>
      </c>
      <c r="K27" s="108">
        <v>8.4309999999999996E-2</v>
      </c>
    </row>
    <row r="28" spans="6:40" x14ac:dyDescent="0.35">
      <c r="F28" s="110">
        <v>0.25</v>
      </c>
      <c r="G28" s="115">
        <v>0.22090000000000001</v>
      </c>
      <c r="H28" s="116">
        <v>0.26190000000000002</v>
      </c>
      <c r="I28" s="116">
        <v>0.18332999999999999</v>
      </c>
      <c r="J28" s="116">
        <v>0.25247999999999998</v>
      </c>
      <c r="K28" s="116">
        <v>0.17829</v>
      </c>
    </row>
    <row r="29" spans="6:40" x14ac:dyDescent="0.35">
      <c r="F29" s="110">
        <v>0.3</v>
      </c>
      <c r="G29" s="115">
        <v>0.25</v>
      </c>
      <c r="H29" s="116">
        <v>0.27315</v>
      </c>
      <c r="I29" s="116">
        <v>0.19120999999999999</v>
      </c>
      <c r="J29" s="116">
        <v>0.40556999999999999</v>
      </c>
      <c r="K29" s="116">
        <v>0.28638999999999998</v>
      </c>
      <c r="AK29" s="754"/>
    </row>
    <row r="30" spans="6:40" x14ac:dyDescent="0.35">
      <c r="F30" s="110">
        <v>0.35</v>
      </c>
      <c r="G30" s="115">
        <v>0.28089999999999998</v>
      </c>
      <c r="H30" s="116">
        <v>0.28494000000000003</v>
      </c>
      <c r="I30" s="116">
        <v>0.19946</v>
      </c>
      <c r="J30" s="116">
        <v>0.57865999999999995</v>
      </c>
      <c r="K30" s="116">
        <v>0.40861999999999998</v>
      </c>
    </row>
    <row r="31" spans="6:40" x14ac:dyDescent="0.35">
      <c r="F31" s="110">
        <v>0.4</v>
      </c>
      <c r="G31" s="115">
        <v>0.31359999999999999</v>
      </c>
      <c r="H31" s="116">
        <v>0.29726999999999998</v>
      </c>
      <c r="I31" s="116">
        <v>0.20809</v>
      </c>
      <c r="J31" s="116">
        <v>0.77175000000000005</v>
      </c>
      <c r="K31" s="116">
        <v>0.54496999999999995</v>
      </c>
    </row>
    <row r="32" spans="6:40" x14ac:dyDescent="0.35">
      <c r="F32" s="110">
        <v>0.45</v>
      </c>
      <c r="G32" s="115">
        <v>0.34810000000000002</v>
      </c>
      <c r="H32" s="116">
        <v>0.31014000000000003</v>
      </c>
      <c r="I32" s="116">
        <v>0.21709999999999999</v>
      </c>
      <c r="J32" s="116">
        <v>0.98484000000000005</v>
      </c>
      <c r="K32" s="116">
        <v>0.69543999999999995</v>
      </c>
    </row>
    <row r="33" spans="6:11" x14ac:dyDescent="0.35">
      <c r="F33" s="110">
        <v>0.5</v>
      </c>
      <c r="G33" s="115">
        <v>0.38440000000000002</v>
      </c>
      <c r="H33" s="116">
        <v>0.32355</v>
      </c>
      <c r="I33" s="116">
        <v>0.22649</v>
      </c>
      <c r="J33" s="116">
        <v>1.21793</v>
      </c>
      <c r="K33" s="116">
        <v>0.86004000000000003</v>
      </c>
    </row>
    <row r="34" spans="6:11" x14ac:dyDescent="0.35">
      <c r="F34" s="110">
        <v>0.55000000000000004</v>
      </c>
      <c r="G34" s="115">
        <v>0.42249999999999999</v>
      </c>
      <c r="H34" s="116">
        <v>0.33750000000000002</v>
      </c>
      <c r="I34" s="116">
        <v>0.23624999999999999</v>
      </c>
      <c r="J34" s="116">
        <v>1.47102</v>
      </c>
      <c r="K34" s="116">
        <v>1.0387500000000001</v>
      </c>
    </row>
    <row r="35" spans="6:11" x14ac:dyDescent="0.35">
      <c r="F35" s="110">
        <v>0.6</v>
      </c>
      <c r="G35" s="115">
        <v>0.46239999999999998</v>
      </c>
      <c r="H35" s="116">
        <v>0.35199000000000003</v>
      </c>
      <c r="I35" s="116">
        <v>0.24639</v>
      </c>
      <c r="J35" s="116">
        <v>1.7441</v>
      </c>
      <c r="K35" s="116">
        <v>1.23159</v>
      </c>
    </row>
    <row r="36" spans="6:11" x14ac:dyDescent="0.35">
      <c r="F36" s="110">
        <v>0.65</v>
      </c>
      <c r="G36" s="115">
        <v>0.50409999999999999</v>
      </c>
      <c r="H36" s="116">
        <v>0.3695</v>
      </c>
      <c r="I36" s="116">
        <v>0.25864999999999999</v>
      </c>
      <c r="J36" s="116">
        <v>2.0347300000000001</v>
      </c>
      <c r="K36" s="116">
        <v>1.4368099999999999</v>
      </c>
    </row>
    <row r="37" spans="6:11" x14ac:dyDescent="0.35">
      <c r="F37" s="110">
        <v>0.7</v>
      </c>
      <c r="G37" s="115">
        <v>0.54759999999999998</v>
      </c>
      <c r="H37" s="116">
        <v>0.38516</v>
      </c>
      <c r="I37" s="116">
        <v>0.26961000000000002</v>
      </c>
      <c r="J37" s="116">
        <v>2.3477199999999998</v>
      </c>
      <c r="K37" s="116">
        <v>1.6578299999999999</v>
      </c>
    </row>
    <row r="38" spans="6:11" x14ac:dyDescent="0.35">
      <c r="F38" s="106">
        <v>0.75</v>
      </c>
      <c r="G38" s="107">
        <v>0.59289999999999998</v>
      </c>
      <c r="H38" s="108">
        <v>0.40135999999999999</v>
      </c>
      <c r="I38" s="108">
        <v>0.28094999999999998</v>
      </c>
      <c r="J38" s="108">
        <v>2.68072</v>
      </c>
      <c r="K38" s="108">
        <v>1.8929800000000001</v>
      </c>
    </row>
    <row r="39" spans="6:11" x14ac:dyDescent="0.35">
      <c r="F39" s="106">
        <v>0.8</v>
      </c>
      <c r="G39" s="107">
        <v>0.64</v>
      </c>
      <c r="H39" s="108">
        <v>0.41810000000000003</v>
      </c>
      <c r="I39" s="108">
        <v>0.29266999999999999</v>
      </c>
      <c r="J39" s="108">
        <v>3.0337100000000001</v>
      </c>
      <c r="K39" s="108">
        <v>2.1422400000000001</v>
      </c>
    </row>
    <row r="40" spans="6:11" x14ac:dyDescent="0.35">
      <c r="F40" s="106">
        <v>0.85</v>
      </c>
      <c r="G40" s="107">
        <v>0.68889999999999996</v>
      </c>
      <c r="H40" s="108">
        <v>0.43537999999999999</v>
      </c>
      <c r="I40" s="108">
        <v>0.30475999999999998</v>
      </c>
      <c r="J40" s="108">
        <v>3.4067099999999999</v>
      </c>
      <c r="K40" s="108">
        <v>2.4056299999999999</v>
      </c>
    </row>
    <row r="41" spans="6:11" x14ac:dyDescent="0.35">
      <c r="F41" s="106">
        <v>0.9</v>
      </c>
      <c r="G41" s="107">
        <v>0.73960000000000004</v>
      </c>
      <c r="H41" s="108">
        <v>0.45319999999999999</v>
      </c>
      <c r="I41" s="108">
        <v>0.31724000000000002</v>
      </c>
      <c r="J41" s="108">
        <v>3.7997000000000001</v>
      </c>
      <c r="K41" s="108">
        <v>2.6831499999999999</v>
      </c>
    </row>
    <row r="43" spans="6:11" x14ac:dyDescent="0.35">
      <c r="F43" s="5" t="s">
        <v>641</v>
      </c>
    </row>
    <row r="44" spans="6:11" x14ac:dyDescent="0.35">
      <c r="F44" s="103" t="s">
        <v>281</v>
      </c>
      <c r="G44" s="103" t="s">
        <v>634</v>
      </c>
      <c r="H44" s="103" t="s">
        <v>636</v>
      </c>
      <c r="I44" s="103" t="s">
        <v>637</v>
      </c>
      <c r="J44" s="103" t="s">
        <v>638</v>
      </c>
      <c r="K44" s="103" t="s">
        <v>639</v>
      </c>
    </row>
    <row r="45" spans="6:11" x14ac:dyDescent="0.35">
      <c r="F45" s="106">
        <v>0.1</v>
      </c>
      <c r="G45" s="107">
        <v>0.1444</v>
      </c>
      <c r="H45" s="108">
        <v>0.23139000000000001</v>
      </c>
      <c r="I45" s="108">
        <v>0.16197</v>
      </c>
      <c r="J45" s="108">
        <v>-6.3689999999999997E-2</v>
      </c>
      <c r="K45" s="108">
        <v>-4.4970000000000003E-2</v>
      </c>
    </row>
    <row r="46" spans="6:11" x14ac:dyDescent="0.35">
      <c r="F46" s="106">
        <v>0.15</v>
      </c>
      <c r="G46" s="107">
        <v>0.1681</v>
      </c>
      <c r="H46" s="108">
        <v>0.24102000000000001</v>
      </c>
      <c r="I46" s="108">
        <v>0.16871</v>
      </c>
      <c r="J46" s="108">
        <v>3.9030000000000002E-2</v>
      </c>
      <c r="K46" s="108">
        <v>2.7560000000000001E-2</v>
      </c>
    </row>
    <row r="47" spans="6:11" x14ac:dyDescent="0.35">
      <c r="F47" s="106">
        <v>0.2</v>
      </c>
      <c r="G47" s="107">
        <v>0.19359999999999999</v>
      </c>
      <c r="H47" s="108">
        <v>0.25119000000000002</v>
      </c>
      <c r="I47" s="108">
        <v>0.17582999999999999</v>
      </c>
      <c r="J47" s="108">
        <v>0.16047</v>
      </c>
      <c r="K47" s="108">
        <v>0.11330999999999999</v>
      </c>
    </row>
    <row r="48" spans="6:11" x14ac:dyDescent="0.35">
      <c r="F48" s="110">
        <v>0.25</v>
      </c>
      <c r="G48" s="115">
        <v>0.22090000000000001</v>
      </c>
      <c r="H48" s="116">
        <v>0.26190000000000002</v>
      </c>
      <c r="I48" s="116">
        <v>0.18332999999999999</v>
      </c>
      <c r="J48" s="116">
        <v>0.30062</v>
      </c>
      <c r="K48" s="116">
        <v>0.21228</v>
      </c>
    </row>
    <row r="49" spans="6:11" x14ac:dyDescent="0.35">
      <c r="F49" s="110">
        <v>0.3</v>
      </c>
      <c r="G49" s="115">
        <v>0.25</v>
      </c>
      <c r="H49" s="116">
        <v>0.27315</v>
      </c>
      <c r="I49" s="116">
        <v>0.19120999999999999</v>
      </c>
      <c r="J49" s="116">
        <v>0.45948</v>
      </c>
      <c r="K49" s="116">
        <v>0.32446000000000003</v>
      </c>
    </row>
    <row r="50" spans="6:11" x14ac:dyDescent="0.35">
      <c r="F50" s="110">
        <v>0.35</v>
      </c>
      <c r="G50" s="115">
        <v>0.28089999999999998</v>
      </c>
      <c r="H50" s="116">
        <v>0.28494000000000003</v>
      </c>
      <c r="I50" s="116">
        <v>0.19946</v>
      </c>
      <c r="J50" s="116">
        <v>0.63707000000000003</v>
      </c>
      <c r="K50" s="116">
        <v>0.44985999999999998</v>
      </c>
    </row>
    <row r="51" spans="6:11" x14ac:dyDescent="0.35">
      <c r="F51" s="110">
        <v>0.4</v>
      </c>
      <c r="G51" s="115">
        <v>0.31359999999999999</v>
      </c>
      <c r="H51" s="116">
        <v>0.29726999999999998</v>
      </c>
      <c r="I51" s="116">
        <v>0.20809</v>
      </c>
      <c r="J51" s="116">
        <v>0.83335999999999999</v>
      </c>
      <c r="K51" s="116">
        <v>0.58848</v>
      </c>
    </row>
    <row r="52" spans="6:11" x14ac:dyDescent="0.35">
      <c r="F52" s="110">
        <v>0.45</v>
      </c>
      <c r="G52" s="115">
        <v>0.34810000000000002</v>
      </c>
      <c r="H52" s="116">
        <v>0.31014000000000003</v>
      </c>
      <c r="I52" s="116">
        <v>0.21709999999999999</v>
      </c>
      <c r="J52" s="116">
        <v>1.0483800000000001</v>
      </c>
      <c r="K52" s="116">
        <v>0.74031000000000002</v>
      </c>
    </row>
    <row r="53" spans="6:11" x14ac:dyDescent="0.35">
      <c r="F53" s="110">
        <v>0.5</v>
      </c>
      <c r="G53" s="115">
        <v>0.38440000000000002</v>
      </c>
      <c r="H53" s="116">
        <v>0.32355</v>
      </c>
      <c r="I53" s="116">
        <v>0.22649</v>
      </c>
      <c r="J53" s="116">
        <v>1.2821100000000001</v>
      </c>
      <c r="K53" s="116">
        <v>0.90536000000000005</v>
      </c>
    </row>
    <row r="54" spans="6:11" x14ac:dyDescent="0.35">
      <c r="F54" s="110">
        <v>0.55000000000000004</v>
      </c>
      <c r="G54" s="115">
        <v>0.42249999999999999</v>
      </c>
      <c r="H54" s="116">
        <v>0.33750000000000002</v>
      </c>
      <c r="I54" s="116">
        <v>0.23624999999999999</v>
      </c>
      <c r="J54" s="116">
        <v>1.5345599999999999</v>
      </c>
      <c r="K54" s="116">
        <v>1.08362</v>
      </c>
    </row>
    <row r="55" spans="6:11" x14ac:dyDescent="0.35">
      <c r="F55" s="110">
        <v>0.6</v>
      </c>
      <c r="G55" s="115">
        <v>0.46239999999999998</v>
      </c>
      <c r="H55" s="116">
        <v>0.35199000000000003</v>
      </c>
      <c r="I55" s="116">
        <v>0.24639</v>
      </c>
      <c r="J55" s="116">
        <v>1.80572</v>
      </c>
      <c r="K55" s="116">
        <v>1.2750999999999999</v>
      </c>
    </row>
    <row r="56" spans="6:11" x14ac:dyDescent="0.35">
      <c r="F56" s="110">
        <v>0.65</v>
      </c>
      <c r="G56" s="115">
        <v>0.50409999999999999</v>
      </c>
      <c r="H56" s="116">
        <v>0.3695</v>
      </c>
      <c r="I56" s="116">
        <v>0.25864999999999999</v>
      </c>
      <c r="J56" s="116">
        <v>2.0931299999999999</v>
      </c>
      <c r="K56" s="116">
        <v>1.4780500000000001</v>
      </c>
    </row>
    <row r="57" spans="6:11" x14ac:dyDescent="0.35">
      <c r="F57" s="110">
        <v>0.7</v>
      </c>
      <c r="G57" s="115">
        <v>0.54759999999999998</v>
      </c>
      <c r="H57" s="116">
        <v>0.38516</v>
      </c>
      <c r="I57" s="116">
        <v>0.26961000000000002</v>
      </c>
      <c r="J57" s="116">
        <v>2.4016299999999999</v>
      </c>
      <c r="K57" s="116">
        <v>1.6959</v>
      </c>
    </row>
    <row r="58" spans="6:11" x14ac:dyDescent="0.35">
      <c r="F58" s="106">
        <v>0.75</v>
      </c>
      <c r="G58" s="107">
        <v>0.59289999999999998</v>
      </c>
      <c r="H58" s="108">
        <v>0.40135999999999999</v>
      </c>
      <c r="I58" s="108">
        <v>0.28094999999999998</v>
      </c>
      <c r="J58" s="108">
        <v>2.72885</v>
      </c>
      <c r="K58" s="108">
        <v>1.9269700000000001</v>
      </c>
    </row>
    <row r="59" spans="6:11" x14ac:dyDescent="0.35">
      <c r="F59" s="106">
        <v>0.8</v>
      </c>
      <c r="G59" s="107">
        <v>0.64</v>
      </c>
      <c r="H59" s="108">
        <v>0.41810000000000003</v>
      </c>
      <c r="I59" s="108">
        <v>0.29266999999999999</v>
      </c>
      <c r="J59" s="108">
        <v>3.0747900000000001</v>
      </c>
      <c r="K59" s="108">
        <v>2.1712500000000001</v>
      </c>
    </row>
    <row r="60" spans="6:11" x14ac:dyDescent="0.35">
      <c r="F60" s="106">
        <v>0.85</v>
      </c>
      <c r="G60" s="107">
        <v>0.68889999999999996</v>
      </c>
      <c r="H60" s="108">
        <v>0.43537999999999999</v>
      </c>
      <c r="I60" s="108">
        <v>0.30475999999999998</v>
      </c>
      <c r="J60" s="108">
        <v>3.4394399999999998</v>
      </c>
      <c r="K60" s="108">
        <v>2.42875</v>
      </c>
    </row>
    <row r="61" spans="6:11" x14ac:dyDescent="0.35">
      <c r="F61" s="106">
        <v>0.9</v>
      </c>
      <c r="G61" s="107">
        <v>0.73960000000000004</v>
      </c>
      <c r="H61" s="108">
        <v>0.45319999999999999</v>
      </c>
      <c r="I61" s="108">
        <v>0.31724000000000002</v>
      </c>
      <c r="J61" s="108">
        <v>3.82281</v>
      </c>
      <c r="K61" s="108">
        <v>2.6994600000000002</v>
      </c>
    </row>
    <row r="63" spans="6:11" x14ac:dyDescent="0.35">
      <c r="F63" s="5" t="s">
        <v>642</v>
      </c>
    </row>
    <row r="64" spans="6:11" x14ac:dyDescent="0.35">
      <c r="F64" s="103" t="s">
        <v>281</v>
      </c>
      <c r="G64" s="103" t="s">
        <v>634</v>
      </c>
      <c r="H64" s="103" t="s">
        <v>636</v>
      </c>
      <c r="I64" s="103" t="s">
        <v>637</v>
      </c>
      <c r="J64" s="103" t="s">
        <v>638</v>
      </c>
      <c r="K64" s="103" t="s">
        <v>639</v>
      </c>
    </row>
    <row r="65" spans="6:11" x14ac:dyDescent="0.35">
      <c r="F65" s="106">
        <v>0.1</v>
      </c>
      <c r="G65" s="107">
        <v>0.1444</v>
      </c>
      <c r="H65" s="108">
        <v>0.23139000000000001</v>
      </c>
      <c r="I65" s="108">
        <v>0.16197</v>
      </c>
      <c r="J65" s="108">
        <v>-4.0579999999999998E-2</v>
      </c>
      <c r="K65" s="108">
        <v>-2.8660000000000001E-2</v>
      </c>
    </row>
    <row r="66" spans="6:11" x14ac:dyDescent="0.35">
      <c r="F66" s="106">
        <v>0.15</v>
      </c>
      <c r="G66" s="107">
        <v>0.1681</v>
      </c>
      <c r="H66" s="108">
        <v>0.24102000000000001</v>
      </c>
      <c r="I66" s="108">
        <v>0.16871</v>
      </c>
      <c r="J66" s="108">
        <v>7.1760000000000004E-2</v>
      </c>
      <c r="K66" s="108">
        <v>5.067E-2</v>
      </c>
    </row>
    <row r="67" spans="6:11" x14ac:dyDescent="0.35">
      <c r="F67" s="106">
        <v>0.2</v>
      </c>
      <c r="G67" s="107">
        <v>0.19359999999999999</v>
      </c>
      <c r="H67" s="108">
        <v>0.25119000000000002</v>
      </c>
      <c r="I67" s="108">
        <v>0.17582999999999999</v>
      </c>
      <c r="J67" s="108">
        <v>0.20154</v>
      </c>
      <c r="K67" s="108">
        <v>0.14232</v>
      </c>
    </row>
    <row r="68" spans="6:11" x14ac:dyDescent="0.35">
      <c r="F68" s="110">
        <v>0.25</v>
      </c>
      <c r="G68" s="115">
        <v>0.22090000000000001</v>
      </c>
      <c r="H68" s="116">
        <v>0.26190000000000002</v>
      </c>
      <c r="I68" s="116">
        <v>0.18332999999999999</v>
      </c>
      <c r="J68" s="116">
        <v>0.34875</v>
      </c>
      <c r="K68" s="116">
        <v>0.24626999999999999</v>
      </c>
    </row>
    <row r="69" spans="6:11" x14ac:dyDescent="0.35">
      <c r="F69" s="110">
        <v>0.3</v>
      </c>
      <c r="G69" s="115">
        <v>0.25</v>
      </c>
      <c r="H69" s="116">
        <v>0.27315</v>
      </c>
      <c r="I69" s="116">
        <v>0.19120999999999999</v>
      </c>
      <c r="J69" s="116">
        <v>0.51339000000000001</v>
      </c>
      <c r="K69" s="116">
        <v>0.36253000000000002</v>
      </c>
    </row>
    <row r="70" spans="6:11" x14ac:dyDescent="0.35">
      <c r="F70" s="110">
        <v>0.35</v>
      </c>
      <c r="G70" s="115">
        <v>0.28089999999999998</v>
      </c>
      <c r="H70" s="116">
        <v>0.28494000000000003</v>
      </c>
      <c r="I70" s="116">
        <v>0.19946</v>
      </c>
      <c r="J70" s="116">
        <v>0.69547000000000003</v>
      </c>
      <c r="K70" s="116">
        <v>0.49109999999999998</v>
      </c>
    </row>
    <row r="71" spans="6:11" x14ac:dyDescent="0.35">
      <c r="F71" s="110">
        <v>0.4</v>
      </c>
      <c r="G71" s="115">
        <v>0.31359999999999999</v>
      </c>
      <c r="H71" s="116">
        <v>0.29726999999999998</v>
      </c>
      <c r="I71" s="116">
        <v>0.20809</v>
      </c>
      <c r="J71" s="116">
        <v>0.89498</v>
      </c>
      <c r="K71" s="116">
        <v>0.63197999999999999</v>
      </c>
    </row>
    <row r="72" spans="6:11" x14ac:dyDescent="0.35">
      <c r="F72" s="110">
        <v>0.45</v>
      </c>
      <c r="G72" s="115">
        <v>0.34810000000000002</v>
      </c>
      <c r="H72" s="116">
        <v>0.31014000000000003</v>
      </c>
      <c r="I72" s="116">
        <v>0.21709999999999999</v>
      </c>
      <c r="J72" s="116">
        <v>1.11192</v>
      </c>
      <c r="K72" s="116">
        <v>0.78517999999999999</v>
      </c>
    </row>
    <row r="73" spans="6:11" x14ac:dyDescent="0.35">
      <c r="F73" s="110">
        <v>0.5</v>
      </c>
      <c r="G73" s="115">
        <v>0.38440000000000002</v>
      </c>
      <c r="H73" s="116">
        <v>0.32355</v>
      </c>
      <c r="I73" s="116">
        <v>0.22649</v>
      </c>
      <c r="J73" s="116">
        <v>1.34629</v>
      </c>
      <c r="K73" s="116">
        <v>0.95067999999999997</v>
      </c>
    </row>
    <row r="74" spans="6:11" x14ac:dyDescent="0.35">
      <c r="F74" s="110">
        <v>0.55000000000000004</v>
      </c>
      <c r="G74" s="115">
        <v>0.42249999999999999</v>
      </c>
      <c r="H74" s="116">
        <v>0.33750000000000002</v>
      </c>
      <c r="I74" s="116">
        <v>0.23624999999999999</v>
      </c>
      <c r="J74" s="116">
        <v>1.59809</v>
      </c>
      <c r="K74" s="116">
        <v>1.12849</v>
      </c>
    </row>
    <row r="75" spans="6:11" x14ac:dyDescent="0.35">
      <c r="F75" s="110">
        <v>0.6</v>
      </c>
      <c r="G75" s="115">
        <v>0.46239999999999998</v>
      </c>
      <c r="H75" s="116">
        <v>0.35199000000000003</v>
      </c>
      <c r="I75" s="116">
        <v>0.24639</v>
      </c>
      <c r="J75" s="116">
        <v>1.8673299999999999</v>
      </c>
      <c r="K75" s="116">
        <v>1.3186100000000001</v>
      </c>
    </row>
    <row r="76" spans="6:11" x14ac:dyDescent="0.35">
      <c r="F76" s="110">
        <v>0.65</v>
      </c>
      <c r="G76" s="115">
        <v>0.50409999999999999</v>
      </c>
      <c r="H76" s="116">
        <v>0.3695</v>
      </c>
      <c r="I76" s="116">
        <v>0.25864999999999999</v>
      </c>
      <c r="J76" s="116">
        <v>2.1515300000000002</v>
      </c>
      <c r="K76" s="116">
        <v>1.5193000000000001</v>
      </c>
    </row>
    <row r="77" spans="6:11" x14ac:dyDescent="0.35">
      <c r="F77" s="110">
        <v>0.7</v>
      </c>
      <c r="G77" s="115">
        <v>0.54759999999999998</v>
      </c>
      <c r="H77" s="116">
        <v>0.38516</v>
      </c>
      <c r="I77" s="116">
        <v>0.26961000000000002</v>
      </c>
      <c r="J77" s="116">
        <v>2.4555400000000001</v>
      </c>
      <c r="K77" s="116">
        <v>1.73397</v>
      </c>
    </row>
    <row r="78" spans="6:11" x14ac:dyDescent="0.35">
      <c r="F78" s="106">
        <v>0.75</v>
      </c>
      <c r="G78" s="107">
        <v>0.59289999999999998</v>
      </c>
      <c r="H78" s="108">
        <v>0.40135999999999999</v>
      </c>
      <c r="I78" s="108">
        <v>0.28094999999999998</v>
      </c>
      <c r="J78" s="108">
        <v>2.7769900000000001</v>
      </c>
      <c r="K78" s="108">
        <v>1.96096</v>
      </c>
    </row>
    <row r="79" spans="6:11" x14ac:dyDescent="0.35">
      <c r="F79" s="106">
        <v>0.8</v>
      </c>
      <c r="G79" s="107">
        <v>0.64</v>
      </c>
      <c r="H79" s="108">
        <v>0.41810000000000003</v>
      </c>
      <c r="I79" s="108">
        <v>0.29266999999999999</v>
      </c>
      <c r="J79" s="108">
        <v>3.1158600000000001</v>
      </c>
      <c r="K79" s="108">
        <v>2.20025</v>
      </c>
    </row>
    <row r="80" spans="6:11" x14ac:dyDescent="0.35">
      <c r="F80" s="106">
        <v>0.85</v>
      </c>
      <c r="G80" s="107">
        <v>0.68889999999999996</v>
      </c>
      <c r="H80" s="108">
        <v>0.43537999999999999</v>
      </c>
      <c r="I80" s="108">
        <v>0.30475999999999998</v>
      </c>
      <c r="J80" s="108">
        <v>3.4721700000000002</v>
      </c>
      <c r="K80" s="108">
        <v>2.4518599999999999</v>
      </c>
    </row>
    <row r="81" spans="6:11" x14ac:dyDescent="0.35">
      <c r="F81" s="106">
        <v>0.9</v>
      </c>
      <c r="G81" s="107">
        <v>0.73960000000000004</v>
      </c>
      <c r="H81" s="108">
        <v>0.45319999999999999</v>
      </c>
      <c r="I81" s="108">
        <v>0.31724000000000002</v>
      </c>
      <c r="J81" s="108">
        <v>3.8459099999999999</v>
      </c>
      <c r="K81" s="108">
        <v>2.7157800000000001</v>
      </c>
    </row>
  </sheetData>
  <sheetProtection algorithmName="SHA-512" hashValue="6TXLZtOYRu9eFEMLmDwEZeVhCfPffS9xF4qdDaAG6EtlvJ7o+VrrRmf+Fa2gg4LAJWpz+pADdS1q0Wn9CHcv6Q==" saltValue="AoiyfIOEsgQmwkikT8/4gA==" spinCount="100000" sheet="1" objects="1" scenarios="1"/>
  <mergeCells count="4">
    <mergeCell ref="Z4:AA4"/>
    <mergeCell ref="AB4:AC4"/>
    <mergeCell ref="AD4:AE4"/>
    <mergeCell ref="AF4:AG4"/>
  </mergeCells>
  <dataValidations count="2">
    <dataValidation type="list" allowBlank="1" showInputMessage="1" showErrorMessage="1" sqref="AG6:AG15">
      <formula1>Aux_fatork</formula1>
    </dataValidation>
    <dataValidation type="list" allowBlank="1" showInputMessage="1" showErrorMessage="1" sqref="AF6:AF15">
      <formula1>Aux_FC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P17"/>
  <sheetViews>
    <sheetView workbookViewId="0">
      <selection activeCell="J4" sqref="J4"/>
    </sheetView>
  </sheetViews>
  <sheetFormatPr defaultColWidth="9.1796875" defaultRowHeight="15" customHeight="1" x14ac:dyDescent="0.35"/>
  <cols>
    <col min="1" max="1" width="3.7265625" style="670" customWidth="1"/>
    <col min="2" max="2" width="11" style="670" bestFit="1" customWidth="1"/>
    <col min="3" max="3" width="6.453125" style="670" bestFit="1" customWidth="1"/>
    <col min="4" max="4" width="9.26953125" style="670" bestFit="1" customWidth="1"/>
    <col min="5" max="5" width="7.1796875" style="670" bestFit="1" customWidth="1"/>
    <col min="6" max="6" width="3.54296875" style="670" bestFit="1" customWidth="1"/>
    <col min="7" max="7" width="5.453125" style="670" bestFit="1" customWidth="1"/>
    <col min="8" max="9" width="14.26953125" style="670" bestFit="1" customWidth="1"/>
    <col min="10" max="10" width="6.54296875" style="670" bestFit="1" customWidth="1"/>
    <col min="11" max="11" width="5.54296875" style="670" bestFit="1" customWidth="1"/>
    <col min="12" max="12" width="7.54296875" style="670" bestFit="1" customWidth="1"/>
    <col min="13" max="13" width="8.81640625" style="670" bestFit="1" customWidth="1"/>
    <col min="14" max="14" width="16" style="670" bestFit="1" customWidth="1"/>
    <col min="15" max="15" width="19.54296875" style="670" bestFit="1" customWidth="1"/>
    <col min="16" max="16" width="15.453125" style="670" bestFit="1" customWidth="1"/>
    <col min="17" max="17" width="11" style="670" bestFit="1" customWidth="1"/>
    <col min="18" max="18" width="3.7265625" style="670" customWidth="1"/>
    <col min="19" max="19" width="11" style="670" bestFit="1" customWidth="1"/>
    <col min="20" max="20" width="6.453125" style="670" bestFit="1" customWidth="1"/>
    <col min="21" max="21" width="9" style="670" bestFit="1" customWidth="1"/>
    <col min="22" max="22" width="6.7265625" style="670" bestFit="1" customWidth="1"/>
    <col min="23" max="23" width="3.7265625" style="670" customWidth="1"/>
    <col min="24" max="24" width="11" style="670" bestFit="1" customWidth="1"/>
    <col min="25" max="25" width="19.7265625" style="670" bestFit="1" customWidth="1"/>
    <col min="26" max="26" width="6.453125" style="670" bestFit="1" customWidth="1"/>
    <col min="27" max="27" width="9" style="670" bestFit="1" customWidth="1"/>
    <col min="28" max="28" width="6.7265625" style="670" bestFit="1" customWidth="1"/>
    <col min="29" max="29" width="3.7265625" style="670" customWidth="1"/>
    <col min="30" max="30" width="11" style="670" bestFit="1" customWidth="1"/>
    <col min="31" max="31" width="8.26953125" style="670" bestFit="1" customWidth="1"/>
    <col min="32" max="32" width="5" style="670" bestFit="1" customWidth="1"/>
    <col min="33" max="33" width="5.1796875" style="670" bestFit="1" customWidth="1"/>
    <col min="34" max="34" width="3.7265625" style="670" customWidth="1"/>
    <col min="35" max="35" width="11" style="670" bestFit="1" customWidth="1"/>
    <col min="36" max="36" width="10.54296875" style="670" bestFit="1" customWidth="1"/>
    <col min="37" max="37" width="26.7265625" style="670" bestFit="1" customWidth="1"/>
    <col min="38" max="38" width="3.7265625" style="670" customWidth="1"/>
    <col min="39" max="39" width="11" style="670" bestFit="1" customWidth="1"/>
    <col min="40" max="40" width="15.1796875" style="670" bestFit="1" customWidth="1"/>
    <col min="41" max="41" width="26.7265625" style="670" bestFit="1" customWidth="1"/>
    <col min="42" max="42" width="16.26953125" style="670" bestFit="1" customWidth="1"/>
    <col min="43" max="16384" width="9.1796875" style="670"/>
  </cols>
  <sheetData>
    <row r="2" spans="2:42" s="672" customFormat="1" ht="15" customHeight="1" x14ac:dyDescent="0.35">
      <c r="B2" s="671" t="s">
        <v>1605</v>
      </c>
      <c r="C2" s="671" t="s">
        <v>513</v>
      </c>
      <c r="D2" s="671" t="s">
        <v>514</v>
      </c>
      <c r="E2" s="671" t="s">
        <v>256</v>
      </c>
      <c r="F2" s="671" t="s">
        <v>1614</v>
      </c>
      <c r="G2" s="671" t="s">
        <v>515</v>
      </c>
      <c r="H2" s="671" t="s">
        <v>1613</v>
      </c>
      <c r="I2" s="671" t="s">
        <v>1612</v>
      </c>
      <c r="J2" s="671" t="s">
        <v>14</v>
      </c>
      <c r="K2" s="671" t="s">
        <v>15</v>
      </c>
      <c r="L2" s="671" t="s">
        <v>1611</v>
      </c>
      <c r="M2" s="671" t="s">
        <v>1610</v>
      </c>
      <c r="N2" s="671" t="s">
        <v>1609</v>
      </c>
      <c r="O2" s="671" t="s">
        <v>1608</v>
      </c>
      <c r="P2" s="671" t="s">
        <v>1604</v>
      </c>
      <c r="Q2" s="671" t="s">
        <v>1603</v>
      </c>
      <c r="S2" s="671" t="s">
        <v>1605</v>
      </c>
      <c r="T2" s="671" t="s">
        <v>513</v>
      </c>
      <c r="U2" s="671" t="s">
        <v>509</v>
      </c>
      <c r="V2" s="671" t="s">
        <v>510</v>
      </c>
      <c r="X2" s="671" t="s">
        <v>1605</v>
      </c>
      <c r="Y2" s="671" t="s">
        <v>1607</v>
      </c>
      <c r="Z2" s="671" t="s">
        <v>513</v>
      </c>
      <c r="AA2" s="671" t="s">
        <v>509</v>
      </c>
      <c r="AB2" s="671" t="s">
        <v>510</v>
      </c>
      <c r="AD2" s="671" t="s">
        <v>1605</v>
      </c>
      <c r="AE2" s="671" t="s">
        <v>660</v>
      </c>
      <c r="AF2" s="671" t="s">
        <v>661</v>
      </c>
      <c r="AG2" s="671" t="s">
        <v>1606</v>
      </c>
      <c r="AI2" s="671" t="s">
        <v>1605</v>
      </c>
      <c r="AJ2" s="671" t="s">
        <v>1602</v>
      </c>
      <c r="AK2" s="675"/>
      <c r="AM2" s="671" t="s">
        <v>1605</v>
      </c>
      <c r="AN2" s="671" t="s">
        <v>1642</v>
      </c>
      <c r="AO2" s="671" t="s">
        <v>1643</v>
      </c>
      <c r="AP2" s="671" t="s">
        <v>1644</v>
      </c>
    </row>
    <row r="3" spans="2:42" s="672" customFormat="1" ht="15" customHeight="1" x14ac:dyDescent="0.35">
      <c r="B3" s="672" t="s">
        <v>731</v>
      </c>
      <c r="S3" s="672" t="s">
        <v>1615</v>
      </c>
      <c r="X3" s="672" t="s">
        <v>1616</v>
      </c>
      <c r="AD3" s="672" t="s">
        <v>1617</v>
      </c>
      <c r="AI3" s="672" t="s">
        <v>1621</v>
      </c>
      <c r="AM3" s="672" t="s">
        <v>1634</v>
      </c>
    </row>
    <row r="4" spans="2:42" s="679" customFormat="1" ht="15" customHeight="1" x14ac:dyDescent="0.35">
      <c r="B4" s="680"/>
      <c r="C4" s="681">
        <f>Projeto!J11</f>
        <v>0</v>
      </c>
      <c r="D4" s="681">
        <f>Projeto!J12</f>
        <v>0</v>
      </c>
      <c r="E4" s="681" t="str">
        <f>Projeto!J16</f>
        <v>Área de concessão da CEA Equatorial</v>
      </c>
      <c r="F4" s="681">
        <f>Projeto!AB13</f>
        <v>0</v>
      </c>
      <c r="G4" s="681">
        <f>Projeto!J13</f>
        <v>0</v>
      </c>
      <c r="H4" s="682">
        <f>CustoContábil!F19</f>
        <v>0</v>
      </c>
      <c r="I4" s="682">
        <f>CustoContábil!D19</f>
        <v>0</v>
      </c>
      <c r="J4" s="683">
        <f>RCB!C15</f>
        <v>0</v>
      </c>
      <c r="K4" s="683">
        <f>RCB!D15</f>
        <v>0</v>
      </c>
      <c r="L4" s="684">
        <f>RCB!H7</f>
        <v>0</v>
      </c>
      <c r="M4" s="684">
        <f>RCB!K7</f>
        <v>0</v>
      </c>
      <c r="N4" s="682">
        <f>RCB!E15</f>
        <v>0</v>
      </c>
      <c r="O4" s="682">
        <f>RCB!F15</f>
        <v>0</v>
      </c>
      <c r="P4" s="681">
        <f>Apoio!AO8</f>
        <v>2</v>
      </c>
      <c r="Q4" s="681">
        <f>Apoio!R14</f>
        <v>0</v>
      </c>
      <c r="S4" s="680"/>
      <c r="T4" s="681">
        <f>Projeto!J14</f>
        <v>0</v>
      </c>
      <c r="U4" s="681">
        <f>Projeto!J15</f>
        <v>0</v>
      </c>
      <c r="V4" s="685">
        <f>Projeto!R15</f>
        <v>0</v>
      </c>
      <c r="X4" s="680"/>
      <c r="Y4" s="681">
        <f>Projeto!J24</f>
        <v>0</v>
      </c>
      <c r="Z4" s="681">
        <f>Projeto!J28</f>
        <v>0</v>
      </c>
      <c r="AA4" s="681">
        <f>Projeto!J29</f>
        <v>0</v>
      </c>
      <c r="AB4" s="681">
        <f>Projeto!R29</f>
        <v>0</v>
      </c>
      <c r="AD4" s="680"/>
      <c r="AE4" s="680"/>
      <c r="AF4" s="680"/>
      <c r="AG4" s="680"/>
      <c r="AI4" s="680"/>
      <c r="AJ4" s="681" t="str">
        <f>IF(Apoio!V4="não","",1)</f>
        <v/>
      </c>
      <c r="AK4" s="686" t="s">
        <v>121</v>
      </c>
      <c r="AM4" s="680"/>
      <c r="AN4" s="681" t="str">
        <f>IF(Apoio!Z4="não","",1)</f>
        <v/>
      </c>
      <c r="AO4" s="704" t="s">
        <v>121</v>
      </c>
      <c r="AP4" s="705">
        <v>1</v>
      </c>
    </row>
    <row r="5" spans="2:42" ht="15" customHeight="1" x14ac:dyDescent="0.35">
      <c r="AI5" s="673"/>
      <c r="AJ5" s="674" t="str">
        <f>IF(Apoio!V5="não","",3)</f>
        <v/>
      </c>
      <c r="AK5" s="687" t="s">
        <v>122</v>
      </c>
      <c r="AM5" s="673"/>
      <c r="AN5" s="681" t="str">
        <f>IF(Apoio!Z6="não","",1)</f>
        <v/>
      </c>
      <c r="AO5" s="706" t="s">
        <v>1636</v>
      </c>
      <c r="AP5" s="705">
        <v>9</v>
      </c>
    </row>
    <row r="6" spans="2:42" ht="15" customHeight="1" x14ac:dyDescent="0.35">
      <c r="AI6" s="673"/>
      <c r="AJ6" s="674" t="str">
        <f>IF(Apoio!V6="não","",10)</f>
        <v/>
      </c>
      <c r="AK6" s="687" t="s">
        <v>494</v>
      </c>
      <c r="AM6" s="673"/>
      <c r="AN6" s="681" t="str">
        <f>IF(Apoio!Z7="não","",1)</f>
        <v/>
      </c>
      <c r="AO6" s="706" t="s">
        <v>1600</v>
      </c>
      <c r="AP6" s="705">
        <v>2</v>
      </c>
    </row>
    <row r="7" spans="2:42" ht="15" customHeight="1" x14ac:dyDescent="0.35">
      <c r="AI7" s="673"/>
      <c r="AJ7" s="674" t="str">
        <f>IF(Apoio!V7="não","",2)</f>
        <v/>
      </c>
      <c r="AK7" s="687" t="s">
        <v>124</v>
      </c>
      <c r="AM7" s="673"/>
      <c r="AN7" s="681" t="str">
        <f>IF(Apoio!Z8="não","",1)</f>
        <v/>
      </c>
      <c r="AO7" s="706" t="s">
        <v>127</v>
      </c>
      <c r="AP7" s="705">
        <v>7</v>
      </c>
    </row>
    <row r="8" spans="2:42" ht="15" customHeight="1" x14ac:dyDescent="0.35">
      <c r="AI8" s="673"/>
      <c r="AJ8" s="674" t="str">
        <f>IF(Apoio!V8="não","",6)</f>
        <v/>
      </c>
      <c r="AK8" s="687" t="s">
        <v>125</v>
      </c>
      <c r="AM8" s="673"/>
      <c r="AN8" s="681" t="str">
        <f>IF(Apoio!Z9="não","",1)</f>
        <v/>
      </c>
      <c r="AO8" s="706" t="s">
        <v>1637</v>
      </c>
      <c r="AP8" s="705">
        <v>4</v>
      </c>
    </row>
    <row r="9" spans="2:42" ht="15" customHeight="1" x14ac:dyDescent="0.35">
      <c r="AI9" s="673"/>
      <c r="AJ9" s="674" t="str">
        <f>IF(Apoio!V9="não","",5)</f>
        <v/>
      </c>
      <c r="AK9" s="687" t="s">
        <v>126</v>
      </c>
      <c r="AM9" s="673"/>
      <c r="AN9" s="681" t="str">
        <f>IF(Apoio!Z10="não","",1)</f>
        <v/>
      </c>
      <c r="AO9" s="706" t="s">
        <v>126</v>
      </c>
      <c r="AP9" s="705">
        <v>5</v>
      </c>
    </row>
    <row r="10" spans="2:42" ht="15" customHeight="1" x14ac:dyDescent="0.35">
      <c r="AI10" s="673"/>
      <c r="AJ10" s="674" t="str">
        <f>IF(Apoio!V10="não","",7)</f>
        <v/>
      </c>
      <c r="AK10" s="687" t="s">
        <v>127</v>
      </c>
      <c r="AM10" s="673"/>
      <c r="AN10" s="681" t="str">
        <f>IF(Apoio!Z11="não","",1)</f>
        <v/>
      </c>
      <c r="AO10" s="706" t="s">
        <v>494</v>
      </c>
      <c r="AP10" s="705">
        <v>10</v>
      </c>
    </row>
    <row r="11" spans="2:42" ht="15" customHeight="1" x14ac:dyDescent="0.35">
      <c r="AI11" s="673"/>
      <c r="AJ11" s="674" t="str">
        <f>IF(Apoio!V11="não","",8)</f>
        <v/>
      </c>
      <c r="AK11" s="687" t="s">
        <v>910</v>
      </c>
      <c r="AM11" s="673"/>
      <c r="AN11" s="681" t="str">
        <f>IF(Apoio!Z12="não","",1)</f>
        <v/>
      </c>
      <c r="AO11" s="706" t="s">
        <v>1638</v>
      </c>
      <c r="AP11" s="705">
        <v>11</v>
      </c>
    </row>
    <row r="12" spans="2:42" ht="15" customHeight="1" x14ac:dyDescent="0.35">
      <c r="AM12" s="673"/>
      <c r="AN12" s="681" t="str">
        <f>IF(Apoio!Z13="não","",1)</f>
        <v/>
      </c>
      <c r="AO12" s="706" t="s">
        <v>1596</v>
      </c>
      <c r="AP12" s="705">
        <v>12</v>
      </c>
    </row>
    <row r="13" spans="2:42" ht="15" customHeight="1" x14ac:dyDescent="0.35">
      <c r="AM13" s="673"/>
      <c r="AN13" s="681" t="str">
        <f>IF(Apoio!Z14="não","",1)</f>
        <v/>
      </c>
      <c r="AO13" s="706" t="s">
        <v>1639</v>
      </c>
      <c r="AP13" s="705">
        <v>13</v>
      </c>
    </row>
    <row r="14" spans="2:42" ht="15" customHeight="1" x14ac:dyDescent="0.35">
      <c r="AM14" s="673"/>
      <c r="AN14" s="681" t="str">
        <f>IF(Apoio!Z15="não","",1)</f>
        <v/>
      </c>
      <c r="AO14" s="706" t="s">
        <v>1640</v>
      </c>
      <c r="AP14" s="705">
        <v>14</v>
      </c>
    </row>
    <row r="15" spans="2:42" ht="15" customHeight="1" x14ac:dyDescent="0.35">
      <c r="AM15" s="673"/>
      <c r="AN15" s="681" t="str">
        <f>IF(Apoio!Z16="não","",1)</f>
        <v/>
      </c>
      <c r="AO15" s="706" t="s">
        <v>1641</v>
      </c>
      <c r="AP15" s="705">
        <v>6</v>
      </c>
    </row>
    <row r="16" spans="2:42" ht="15" customHeight="1" x14ac:dyDescent="0.35">
      <c r="AM16" s="673"/>
      <c r="AN16" s="681" t="str">
        <f>IF(Apoio!Z17="não","",1)</f>
        <v/>
      </c>
      <c r="AO16" s="706" t="s">
        <v>122</v>
      </c>
      <c r="AP16" s="705">
        <v>3</v>
      </c>
    </row>
    <row r="17" spans="39:42" ht="15" customHeight="1" x14ac:dyDescent="0.35">
      <c r="AM17" s="673"/>
      <c r="AN17" s="681" t="str">
        <f>IF(Apoio!Z18="não","",1)</f>
        <v/>
      </c>
      <c r="AO17" s="706" t="s">
        <v>910</v>
      </c>
      <c r="AP17" s="705">
        <v>8</v>
      </c>
    </row>
  </sheetData>
  <sheetProtection algorithmName="SHA-512" hashValue="OFZHhNNLpik+waNvJx1SKXB/sfBDzxjlKK9XPq8raHji/GOoqjdp8EgZ1KbMEbOGA2rPW15or8aFg1K4CY/IWA==" saltValue="khcI2bTg5PpwV6ob/bMd7g==" spinCount="100000" sheet="1" objects="1" scenarios="1"/>
  <pageMargins left="0.511811024" right="0.511811024" top="0.78740157499999996" bottom="0.78740157499999996" header="0.31496062000000002" footer="0.31496062000000002"/>
  <ignoredErrors>
    <ignoredError sqref="V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8">
    <tabColor theme="0" tint="-0.499984740745262"/>
    <pageSetUpPr fitToPage="1"/>
  </sheetPr>
  <dimension ref="B2:N22"/>
  <sheetViews>
    <sheetView zoomScaleNormal="100" workbookViewId="0">
      <selection activeCell="E26" sqref="E2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4" ht="15" customHeight="1" x14ac:dyDescent="0.35">
      <c r="B2" s="310" t="s">
        <v>408</v>
      </c>
      <c r="C2" s="311"/>
      <c r="D2" s="311"/>
      <c r="E2" s="311"/>
      <c r="F2" s="311"/>
      <c r="G2" s="311"/>
      <c r="H2" s="311"/>
      <c r="I2" s="311"/>
      <c r="J2" s="311"/>
      <c r="K2" s="311"/>
      <c r="L2" s="312"/>
      <c r="M2" s="239"/>
      <c r="N2" s="240"/>
    </row>
    <row r="3" spans="2:14" ht="15" customHeight="1" x14ac:dyDescent="0.35">
      <c r="B3" s="432" t="s">
        <v>979</v>
      </c>
      <c r="C3" s="433"/>
      <c r="D3" s="433"/>
      <c r="E3" s="433"/>
      <c r="F3" s="434"/>
      <c r="G3" s="432" t="s">
        <v>1001</v>
      </c>
      <c r="H3" s="433"/>
      <c r="I3" s="433"/>
      <c r="J3" s="433"/>
      <c r="K3" s="433"/>
      <c r="L3" s="434"/>
    </row>
    <row r="4" spans="2:14" ht="15" customHeight="1" x14ac:dyDescent="0.35">
      <c r="B4" s="419"/>
      <c r="C4" s="420" t="s">
        <v>1536</v>
      </c>
      <c r="D4" s="421" t="s">
        <v>20</v>
      </c>
      <c r="E4" s="421" t="s">
        <v>110</v>
      </c>
      <c r="F4" s="421" t="s">
        <v>978</v>
      </c>
      <c r="G4" s="421" t="s">
        <v>893</v>
      </c>
      <c r="H4" s="421" t="s">
        <v>894</v>
      </c>
      <c r="I4" s="421" t="s">
        <v>895</v>
      </c>
      <c r="J4" s="421" t="s">
        <v>896</v>
      </c>
      <c r="K4" s="421" t="s">
        <v>897</v>
      </c>
      <c r="L4" s="421" t="s">
        <v>898</v>
      </c>
    </row>
    <row r="5" spans="2:14" ht="15" customHeight="1" x14ac:dyDescent="0.35">
      <c r="B5" s="422">
        <v>1</v>
      </c>
      <c r="C5" s="616"/>
      <c r="D5" s="614"/>
      <c r="E5" s="615"/>
      <c r="F5" s="612">
        <f t="shared" ref="F5:F14" si="0">IF(ISERR(SMALL(G5:L5,1)),0,SMALL(G5:L5,1))</f>
        <v>0</v>
      </c>
      <c r="G5" s="613"/>
      <c r="H5" s="613"/>
      <c r="I5" s="613"/>
      <c r="J5" s="613"/>
      <c r="K5" s="613"/>
      <c r="L5" s="613"/>
    </row>
    <row r="6" spans="2:14" ht="15" customHeight="1" x14ac:dyDescent="0.35">
      <c r="B6" s="422">
        <v>2</v>
      </c>
      <c r="C6" s="616"/>
      <c r="D6" s="614"/>
      <c r="E6" s="615"/>
      <c r="F6" s="612">
        <f t="shared" ref="F6:F12" si="1">IF(ISERR(SMALL(G6:L6,1)),0,SMALL(G6:L6,1))</f>
        <v>0</v>
      </c>
      <c r="G6" s="613"/>
      <c r="H6" s="613"/>
      <c r="I6" s="613"/>
      <c r="J6" s="613"/>
      <c r="K6" s="613"/>
      <c r="L6" s="613"/>
    </row>
    <row r="7" spans="2:14" ht="15" customHeight="1" x14ac:dyDescent="0.35">
      <c r="B7" s="422">
        <v>3</v>
      </c>
      <c r="C7" s="616"/>
      <c r="D7" s="614"/>
      <c r="E7" s="615"/>
      <c r="F7" s="612">
        <f t="shared" si="1"/>
        <v>0</v>
      </c>
      <c r="G7" s="613"/>
      <c r="H7" s="613"/>
      <c r="I7" s="613"/>
      <c r="J7" s="613"/>
      <c r="K7" s="613"/>
      <c r="L7" s="613"/>
    </row>
    <row r="8" spans="2:14" ht="15" customHeight="1" x14ac:dyDescent="0.35">
      <c r="B8" s="422">
        <v>4</v>
      </c>
      <c r="C8" s="616"/>
      <c r="D8" s="614"/>
      <c r="E8" s="615"/>
      <c r="F8" s="612">
        <f t="shared" si="1"/>
        <v>0</v>
      </c>
      <c r="G8" s="613"/>
      <c r="H8" s="613"/>
      <c r="I8" s="613"/>
      <c r="J8" s="613"/>
      <c r="K8" s="613"/>
      <c r="L8" s="613"/>
    </row>
    <row r="9" spans="2:14" ht="15" customHeight="1" x14ac:dyDescent="0.35">
      <c r="B9" s="422">
        <v>5</v>
      </c>
      <c r="C9" s="616"/>
      <c r="D9" s="614"/>
      <c r="E9" s="615"/>
      <c r="F9" s="612">
        <f t="shared" si="1"/>
        <v>0</v>
      </c>
      <c r="G9" s="613"/>
      <c r="H9" s="613"/>
      <c r="I9" s="613"/>
      <c r="J9" s="613"/>
      <c r="K9" s="613"/>
      <c r="L9" s="613"/>
    </row>
    <row r="10" spans="2:14" ht="15" customHeight="1" x14ac:dyDescent="0.35">
      <c r="B10" s="422">
        <v>6</v>
      </c>
      <c r="C10" s="616"/>
      <c r="D10" s="614"/>
      <c r="E10" s="615"/>
      <c r="F10" s="612">
        <f t="shared" si="1"/>
        <v>0</v>
      </c>
      <c r="G10" s="613"/>
      <c r="H10" s="613"/>
      <c r="I10" s="613"/>
      <c r="J10" s="613"/>
      <c r="K10" s="613"/>
      <c r="L10" s="613"/>
    </row>
    <row r="11" spans="2:14" ht="15" customHeight="1" x14ac:dyDescent="0.35">
      <c r="B11" s="422">
        <v>7</v>
      </c>
      <c r="C11" s="616"/>
      <c r="D11" s="614"/>
      <c r="E11" s="615"/>
      <c r="F11" s="612">
        <f t="shared" si="1"/>
        <v>0</v>
      </c>
      <c r="G11" s="613"/>
      <c r="H11" s="613"/>
      <c r="I11" s="613"/>
      <c r="J11" s="613"/>
      <c r="K11" s="613"/>
      <c r="L11" s="613"/>
    </row>
    <row r="12" spans="2:14" ht="15" customHeight="1" x14ac:dyDescent="0.35">
      <c r="B12" s="422">
        <v>8</v>
      </c>
      <c r="C12" s="616"/>
      <c r="D12" s="614"/>
      <c r="E12" s="615"/>
      <c r="F12" s="612">
        <f t="shared" si="1"/>
        <v>0</v>
      </c>
      <c r="G12" s="613"/>
      <c r="H12" s="613"/>
      <c r="I12" s="613"/>
      <c r="J12" s="613"/>
      <c r="K12" s="613"/>
      <c r="L12" s="613"/>
    </row>
    <row r="13" spans="2:14" ht="15" customHeight="1" x14ac:dyDescent="0.35">
      <c r="B13" s="422">
        <v>9</v>
      </c>
      <c r="C13" s="616"/>
      <c r="D13" s="614"/>
      <c r="E13" s="615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4" ht="15" customHeight="1" x14ac:dyDescent="0.35">
      <c r="B14" s="422">
        <v>10</v>
      </c>
      <c r="C14" s="616"/>
      <c r="D14" s="614"/>
      <c r="E14" s="615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4" ht="15" customHeight="1" x14ac:dyDescent="0.35">
      <c r="B15" s="429" t="s">
        <v>989</v>
      </c>
      <c r="C15" s="430"/>
      <c r="D15" s="430"/>
      <c r="E15" s="430"/>
      <c r="F15" s="430"/>
      <c r="G15" s="430"/>
      <c r="H15" s="430"/>
      <c r="I15" s="430"/>
      <c r="J15" s="430"/>
      <c r="K15" s="430"/>
      <c r="L15" s="431"/>
    </row>
    <row r="16" spans="2:14" ht="15" customHeight="1" x14ac:dyDescent="0.35">
      <c r="B16" s="426"/>
      <c r="C16" s="427"/>
      <c r="D16" s="423"/>
      <c r="E16" s="423"/>
      <c r="F16" s="424" t="s">
        <v>984</v>
      </c>
      <c r="G16" s="617"/>
      <c r="H16" s="617"/>
      <c r="I16" s="617"/>
      <c r="J16" s="617"/>
      <c r="K16" s="617"/>
      <c r="L16" s="617"/>
    </row>
    <row r="17" spans="2:12" ht="15" customHeight="1" x14ac:dyDescent="0.35">
      <c r="B17" s="426"/>
      <c r="C17" s="425"/>
      <c r="D17" s="423"/>
      <c r="E17" s="423"/>
      <c r="F17" s="428" t="s">
        <v>985</v>
      </c>
      <c r="G17" s="604"/>
      <c r="H17" s="604"/>
      <c r="I17" s="604"/>
      <c r="J17" s="604"/>
      <c r="K17" s="604"/>
      <c r="L17" s="604"/>
    </row>
    <row r="18" spans="2:12" ht="15" customHeight="1" x14ac:dyDescent="0.35">
      <c r="B18" s="426"/>
      <c r="C18" s="427"/>
      <c r="D18" s="423"/>
      <c r="E18" s="423"/>
      <c r="F18" s="428" t="s">
        <v>986</v>
      </c>
      <c r="G18" s="621"/>
      <c r="H18" s="621"/>
      <c r="I18" s="621"/>
      <c r="J18" s="621"/>
      <c r="K18" s="621"/>
      <c r="L18" s="621"/>
    </row>
    <row r="19" spans="2:12" ht="15" customHeight="1" x14ac:dyDescent="0.35">
      <c r="B19" s="426"/>
      <c r="C19" s="427"/>
      <c r="D19" s="423"/>
      <c r="E19" s="423"/>
      <c r="F19" s="428" t="s">
        <v>987</v>
      </c>
      <c r="G19" s="621"/>
      <c r="H19" s="621"/>
      <c r="I19" s="621"/>
      <c r="J19" s="621"/>
      <c r="K19" s="621"/>
      <c r="L19" s="621"/>
    </row>
    <row r="20" spans="2:12" ht="15" customHeight="1" x14ac:dyDescent="0.35">
      <c r="B20" s="426"/>
      <c r="C20" s="427"/>
      <c r="D20" s="423"/>
      <c r="E20" s="423"/>
      <c r="F20" s="428" t="s">
        <v>988</v>
      </c>
      <c r="G20" s="617"/>
      <c r="H20" s="617"/>
      <c r="I20" s="617"/>
      <c r="J20" s="617"/>
      <c r="K20" s="617"/>
      <c r="L20" s="617"/>
    </row>
    <row r="21" spans="2:12" ht="15" customHeight="1" x14ac:dyDescent="0.35">
      <c r="B21" s="426"/>
      <c r="C21" s="425"/>
      <c r="D21" s="423"/>
      <c r="E21" s="423"/>
      <c r="F21" s="428" t="s">
        <v>509</v>
      </c>
      <c r="G21" s="603"/>
      <c r="H21" s="603"/>
      <c r="I21" s="603"/>
      <c r="J21" s="603"/>
      <c r="K21" s="603"/>
      <c r="L21" s="603"/>
    </row>
    <row r="22" spans="2:12" ht="15" customHeight="1" x14ac:dyDescent="0.35">
      <c r="B22" s="426"/>
      <c r="C22" s="427"/>
      <c r="D22" s="423"/>
      <c r="E22" s="423"/>
      <c r="F22" s="428" t="s">
        <v>510</v>
      </c>
      <c r="G22" s="281"/>
      <c r="H22" s="281"/>
      <c r="I22" s="281"/>
      <c r="J22" s="281"/>
      <c r="K22" s="281"/>
      <c r="L22" s="281"/>
    </row>
  </sheetData>
  <conditionalFormatting sqref="G5:L14">
    <cfRule type="expression" dxfId="178" priority="3">
      <formula>AND(G5=$F5,$F5&gt;0)</formula>
    </cfRule>
  </conditionalFormatting>
  <conditionalFormatting sqref="C5:C14">
    <cfRule type="expression" dxfId="177" priority="2">
      <formula>AND(COUNT($G5:$L5)&lt;&gt;0,COUNT($G5:$L5)&lt;3)</formula>
    </cfRule>
  </conditionalFormatting>
  <conditionalFormatting sqref="F5:L14">
    <cfRule type="cellIs" dxfId="176" priority="1" operator="lessThan">
      <formula>0</formula>
    </cfRule>
  </conditionalFormatting>
  <dataValidations disablePrompts="1"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G21:L21">
      <formula1>0</formula1>
    </dataValidation>
    <dataValidation type="whole" operator="greaterThanOrEqual" allowBlank="1" showInputMessage="1" showErrorMessage="1" errorTitle="Atenção!" error="Inserir apenas números" sqref="G17:L17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>
    <tabColor theme="0" tint="-0.499984740745262"/>
    <pageSetUpPr fitToPage="1"/>
  </sheetPr>
  <dimension ref="B2:J29"/>
  <sheetViews>
    <sheetView topLeftCell="A10" zoomScaleNormal="100" workbookViewId="0"/>
  </sheetViews>
  <sheetFormatPr defaultColWidth="9.1796875" defaultRowHeight="14.5" x14ac:dyDescent="0.35"/>
  <cols>
    <col min="1" max="2" width="3.7265625" style="12" customWidth="1"/>
    <col min="3" max="3" width="50.7265625" style="12" customWidth="1"/>
    <col min="4" max="5" width="11.7265625" style="12" customWidth="1"/>
    <col min="6" max="6" width="13.54296875" style="12" bestFit="1" customWidth="1"/>
    <col min="7" max="7" width="15.7265625" style="12" customWidth="1"/>
    <col min="8" max="9" width="14.7265625" style="12" customWidth="1"/>
    <col min="10" max="10" width="15.7265625" style="12" customWidth="1"/>
    <col min="11" max="16384" width="9.1796875" style="12"/>
  </cols>
  <sheetData>
    <row r="2" spans="2:10" x14ac:dyDescent="0.35">
      <c r="B2" s="310" t="s">
        <v>408</v>
      </c>
      <c r="C2" s="311"/>
      <c r="D2" s="311"/>
      <c r="E2" s="311"/>
      <c r="F2" s="311"/>
      <c r="G2" s="311"/>
      <c r="H2" s="311"/>
      <c r="I2" s="311"/>
      <c r="J2" s="312"/>
    </row>
    <row r="3" spans="2:10" s="67" customFormat="1" ht="15" customHeight="1" x14ac:dyDescent="0.35">
      <c r="B3" s="442" t="s">
        <v>979</v>
      </c>
      <c r="C3" s="443"/>
      <c r="D3" s="443"/>
      <c r="E3" s="443"/>
      <c r="F3" s="443"/>
      <c r="G3" s="444" t="s">
        <v>99</v>
      </c>
      <c r="H3" s="444"/>
      <c r="I3" s="444"/>
      <c r="J3" s="444"/>
    </row>
    <row r="4" spans="2:10" x14ac:dyDescent="0.35">
      <c r="B4" s="439"/>
      <c r="C4" s="420" t="s">
        <v>1536</v>
      </c>
      <c r="D4" s="435" t="s">
        <v>20</v>
      </c>
      <c r="E4" s="435" t="s">
        <v>110</v>
      </c>
      <c r="F4" s="435" t="s">
        <v>111</v>
      </c>
      <c r="G4" s="435" t="s">
        <v>383</v>
      </c>
      <c r="H4" s="16" t="s">
        <v>137</v>
      </c>
      <c r="I4" s="16" t="s">
        <v>138</v>
      </c>
      <c r="J4" s="17" t="s">
        <v>132</v>
      </c>
    </row>
    <row r="5" spans="2:10" x14ac:dyDescent="0.35">
      <c r="B5" s="38">
        <v>1</v>
      </c>
      <c r="C5" s="436" t="str">
        <f>IF(DiagOrç!C5="","",DiagOrç!C5)</f>
        <v/>
      </c>
      <c r="D5" s="437" t="str">
        <f>IF(DiagOrç!D5="","",DiagOrç!D5)</f>
        <v/>
      </c>
      <c r="E5" s="438" t="str">
        <f>IF(DiagOrç!E5="","",DiagOrç!E5)</f>
        <v/>
      </c>
      <c r="F5" s="254">
        <f>IF(DiagOrç!F5="","",DiagOrç!F5)</f>
        <v>0</v>
      </c>
      <c r="G5" s="19">
        <f>J5-H5-I5</f>
        <v>0</v>
      </c>
      <c r="H5" s="18"/>
      <c r="I5" s="18"/>
      <c r="J5" s="19">
        <f>IF(ISERR(D5*E5*F5),0,D5*E5*F5)</f>
        <v>0</v>
      </c>
    </row>
    <row r="6" spans="2:10" x14ac:dyDescent="0.35">
      <c r="B6" s="38">
        <v>2</v>
      </c>
      <c r="C6" s="436" t="str">
        <f>IF(DiagOrç!C6="","",DiagOrç!C6)</f>
        <v/>
      </c>
      <c r="D6" s="437" t="str">
        <f>IF(DiagOrç!D6="","",DiagOrç!D6)</f>
        <v/>
      </c>
      <c r="E6" s="438" t="str">
        <f>IF(DiagOrç!E6="","",DiagOrç!E6)</f>
        <v/>
      </c>
      <c r="F6" s="254">
        <f>IF(DiagOrç!F6="","",DiagOrç!F6)</f>
        <v>0</v>
      </c>
      <c r="G6" s="19">
        <f t="shared" ref="G6:G14" si="0">J6-H6-I6</f>
        <v>0</v>
      </c>
      <c r="H6" s="18"/>
      <c r="I6" s="18"/>
      <c r="J6" s="19">
        <f t="shared" ref="J6:J14" si="1">IF(ISERR(D6*E6*F6),0,D6*E6*F6)</f>
        <v>0</v>
      </c>
    </row>
    <row r="7" spans="2:10" x14ac:dyDescent="0.35">
      <c r="B7" s="38">
        <v>3</v>
      </c>
      <c r="C7" s="436" t="str">
        <f>IF(DiagOrç!C7="","",DiagOrç!C7)</f>
        <v/>
      </c>
      <c r="D7" s="437" t="str">
        <f>IF(DiagOrç!D7="","",DiagOrç!D7)</f>
        <v/>
      </c>
      <c r="E7" s="438" t="str">
        <f>IF(DiagOrç!E7="","",DiagOrç!E7)</f>
        <v/>
      </c>
      <c r="F7" s="254">
        <f>IF(DiagOrç!F7="","",DiagOrç!F7)</f>
        <v>0</v>
      </c>
      <c r="G7" s="19">
        <f t="shared" si="0"/>
        <v>0</v>
      </c>
      <c r="H7" s="18"/>
      <c r="I7" s="18"/>
      <c r="J7" s="19">
        <f t="shared" si="1"/>
        <v>0</v>
      </c>
    </row>
    <row r="8" spans="2:10" x14ac:dyDescent="0.35">
      <c r="B8" s="38">
        <v>4</v>
      </c>
      <c r="C8" s="436" t="str">
        <f>IF(DiagOrç!C8="","",DiagOrç!C8)</f>
        <v/>
      </c>
      <c r="D8" s="437" t="str">
        <f>IF(DiagOrç!D8="","",DiagOrç!D8)</f>
        <v/>
      </c>
      <c r="E8" s="438" t="str">
        <f>IF(DiagOrç!E8="","",DiagOrç!E8)</f>
        <v/>
      </c>
      <c r="F8" s="254">
        <f>IF(DiagOrç!F8="","",DiagOrç!F8)</f>
        <v>0</v>
      </c>
      <c r="G8" s="19">
        <f t="shared" si="0"/>
        <v>0</v>
      </c>
      <c r="H8" s="18"/>
      <c r="I8" s="18"/>
      <c r="J8" s="19">
        <f t="shared" si="1"/>
        <v>0</v>
      </c>
    </row>
    <row r="9" spans="2:10" x14ac:dyDescent="0.35">
      <c r="B9" s="38">
        <v>5</v>
      </c>
      <c r="C9" s="436" t="str">
        <f>IF(DiagOrç!C9="","",DiagOrç!C9)</f>
        <v/>
      </c>
      <c r="D9" s="437" t="str">
        <f>IF(DiagOrç!D9="","",DiagOrç!D9)</f>
        <v/>
      </c>
      <c r="E9" s="438" t="str">
        <f>IF(DiagOrç!E9="","",DiagOrç!E9)</f>
        <v/>
      </c>
      <c r="F9" s="254">
        <f>IF(DiagOrç!F9="","",DiagOrç!F9)</f>
        <v>0</v>
      </c>
      <c r="G9" s="19">
        <f t="shared" si="0"/>
        <v>0</v>
      </c>
      <c r="H9" s="18"/>
      <c r="I9" s="18"/>
      <c r="J9" s="19">
        <f t="shared" si="1"/>
        <v>0</v>
      </c>
    </row>
    <row r="10" spans="2:10" x14ac:dyDescent="0.35">
      <c r="B10" s="38">
        <v>6</v>
      </c>
      <c r="C10" s="436" t="str">
        <f>IF(DiagOrç!C10="","",DiagOrç!C10)</f>
        <v/>
      </c>
      <c r="D10" s="437" t="str">
        <f>IF(DiagOrç!D10="","",DiagOrç!D10)</f>
        <v/>
      </c>
      <c r="E10" s="438" t="str">
        <f>IF(DiagOrç!E10="","",DiagOrç!E10)</f>
        <v/>
      </c>
      <c r="F10" s="254">
        <f>IF(DiagOrç!F10="","",DiagOrç!F10)</f>
        <v>0</v>
      </c>
      <c r="G10" s="19">
        <f t="shared" si="0"/>
        <v>0</v>
      </c>
      <c r="H10" s="18"/>
      <c r="I10" s="18"/>
      <c r="J10" s="19">
        <f t="shared" si="1"/>
        <v>0</v>
      </c>
    </row>
    <row r="11" spans="2:10" x14ac:dyDescent="0.35">
      <c r="B11" s="38">
        <v>7</v>
      </c>
      <c r="C11" s="436" t="str">
        <f>IF(DiagOrç!C11="","",DiagOrç!C11)</f>
        <v/>
      </c>
      <c r="D11" s="437" t="str">
        <f>IF(DiagOrç!D11="","",DiagOrç!D11)</f>
        <v/>
      </c>
      <c r="E11" s="438" t="str">
        <f>IF(DiagOrç!E11="","",DiagOrç!E11)</f>
        <v/>
      </c>
      <c r="F11" s="254">
        <f>IF(DiagOrç!F11="","",DiagOrç!F11)</f>
        <v>0</v>
      </c>
      <c r="G11" s="19">
        <f t="shared" si="0"/>
        <v>0</v>
      </c>
      <c r="H11" s="18"/>
      <c r="I11" s="18"/>
      <c r="J11" s="19">
        <f t="shared" si="1"/>
        <v>0</v>
      </c>
    </row>
    <row r="12" spans="2:10" x14ac:dyDescent="0.35">
      <c r="B12" s="38">
        <v>8</v>
      </c>
      <c r="C12" s="436" t="str">
        <f>IF(DiagOrç!C12="","",DiagOrç!C12)</f>
        <v/>
      </c>
      <c r="D12" s="437" t="str">
        <f>IF(DiagOrç!D12="","",DiagOrç!D12)</f>
        <v/>
      </c>
      <c r="E12" s="438" t="str">
        <f>IF(DiagOrç!E12="","",DiagOrç!E12)</f>
        <v/>
      </c>
      <c r="F12" s="254">
        <f>IF(DiagOrç!F12="","",DiagOrç!F12)</f>
        <v>0</v>
      </c>
      <c r="G12" s="19">
        <f t="shared" si="0"/>
        <v>0</v>
      </c>
      <c r="H12" s="18"/>
      <c r="I12" s="18"/>
      <c r="J12" s="19">
        <f t="shared" si="1"/>
        <v>0</v>
      </c>
    </row>
    <row r="13" spans="2:10" x14ac:dyDescent="0.35">
      <c r="B13" s="38">
        <v>9</v>
      </c>
      <c r="C13" s="436" t="str">
        <f>IF(DiagOrç!C13="","",DiagOrç!C13)</f>
        <v/>
      </c>
      <c r="D13" s="437" t="str">
        <f>IF(DiagOrç!D13="","",DiagOrç!D13)</f>
        <v/>
      </c>
      <c r="E13" s="438" t="str">
        <f>IF(DiagOrç!E13="","",DiagOrç!E13)</f>
        <v/>
      </c>
      <c r="F13" s="254">
        <f>IF(DiagOrç!F13="","",DiagOrç!F13)</f>
        <v>0</v>
      </c>
      <c r="G13" s="19">
        <f t="shared" si="0"/>
        <v>0</v>
      </c>
      <c r="H13" s="18"/>
      <c r="I13" s="18"/>
      <c r="J13" s="19">
        <f t="shared" si="1"/>
        <v>0</v>
      </c>
    </row>
    <row r="14" spans="2:10" x14ac:dyDescent="0.35">
      <c r="B14" s="38">
        <v>10</v>
      </c>
      <c r="C14" s="436" t="str">
        <f>IF(DiagOrç!C14="","",DiagOrç!C14)</f>
        <v/>
      </c>
      <c r="D14" s="437" t="str">
        <f>IF(DiagOrç!D14="","",DiagOrç!D14)</f>
        <v/>
      </c>
      <c r="E14" s="438" t="str">
        <f>IF(DiagOrç!E14="","",DiagOrç!E14)</f>
        <v/>
      </c>
      <c r="F14" s="254">
        <f>IF(DiagOrç!F14="","",DiagOrç!F14)</f>
        <v>0</v>
      </c>
      <c r="G14" s="19">
        <f t="shared" si="0"/>
        <v>0</v>
      </c>
      <c r="H14" s="18"/>
      <c r="I14" s="18"/>
      <c r="J14" s="19">
        <f t="shared" si="1"/>
        <v>0</v>
      </c>
    </row>
    <row r="15" spans="2:10" s="67" customFormat="1" ht="15" customHeight="1" x14ac:dyDescent="0.35">
      <c r="B15" s="131"/>
      <c r="C15" s="78" t="s">
        <v>1563</v>
      </c>
      <c r="D15" s="78"/>
      <c r="E15" s="78"/>
      <c r="F15" s="70"/>
      <c r="G15" s="19">
        <f>SUM(G5:G14)</f>
        <v>0</v>
      </c>
      <c r="H15" s="19">
        <f>SUM(H5:H14)</f>
        <v>0</v>
      </c>
      <c r="I15" s="19">
        <f>SUM(I5:I14)</f>
        <v>0</v>
      </c>
      <c r="J15" s="19">
        <f>SUM(J5:J14)</f>
        <v>0</v>
      </c>
    </row>
    <row r="16" spans="2:10" s="67" customFormat="1" ht="15" customHeight="1" x14ac:dyDescent="0.35">
      <c r="B16" s="442" t="s">
        <v>732</v>
      </c>
      <c r="C16" s="443"/>
      <c r="D16" s="443"/>
      <c r="E16" s="443"/>
      <c r="F16" s="443"/>
      <c r="G16" s="444" t="s">
        <v>99</v>
      </c>
      <c r="H16" s="444"/>
      <c r="I16" s="444"/>
      <c r="J16" s="444"/>
    </row>
    <row r="17" spans="2:10" x14ac:dyDescent="0.35">
      <c r="B17" s="439"/>
      <c r="C17" s="440" t="s">
        <v>1564</v>
      </c>
      <c r="D17" s="440"/>
      <c r="E17" s="440"/>
      <c r="F17" s="441"/>
      <c r="G17" s="618">
        <f>IF(Apoio!$BB$12=0,0,DiagCusto!G$25*(Apoio!$BB4/Apoio!$BB$12))</f>
        <v>0</v>
      </c>
      <c r="H17" s="618">
        <f>IF(Apoio!$BB$12=0,0,DiagCusto!H$25*(Apoio!$BB4/Apoio!$BB$12))</f>
        <v>0</v>
      </c>
      <c r="I17" s="618">
        <f>IF(Apoio!$BB$12=0,0,DiagCusto!I$25*(Apoio!$BB4/Apoio!$BB$12))</f>
        <v>0</v>
      </c>
      <c r="J17" s="618">
        <f>IF(Apoio!$BB$12=0,0,DiagCusto!J$25*(Apoio!$BB4/Apoio!$BB$12))</f>
        <v>0</v>
      </c>
    </row>
    <row r="18" spans="2:10" x14ac:dyDescent="0.35">
      <c r="B18" s="439"/>
      <c r="C18" s="440" t="s">
        <v>1565</v>
      </c>
      <c r="D18" s="440"/>
      <c r="E18" s="440"/>
      <c r="F18" s="441"/>
      <c r="G18" s="618">
        <f>IF(Apoio!$BB$12=0,0,DiagCusto!G$25*(Apoio!$BB5/Apoio!$BB$12))</f>
        <v>0</v>
      </c>
      <c r="H18" s="618">
        <f>IF(Apoio!$BB$12=0,0,DiagCusto!H$25*(Apoio!$BB5/Apoio!$BB$12))</f>
        <v>0</v>
      </c>
      <c r="I18" s="618">
        <f>IF(Apoio!$BB$12=0,0,DiagCusto!I$25*(Apoio!$BB5/Apoio!$BB$12))</f>
        <v>0</v>
      </c>
      <c r="J18" s="618">
        <f>IF(Apoio!$BB$12=0,0,DiagCusto!J$25*(Apoio!$BB5/Apoio!$BB$12))</f>
        <v>0</v>
      </c>
    </row>
    <row r="19" spans="2:10" x14ac:dyDescent="0.35">
      <c r="B19" s="439"/>
      <c r="C19" s="440" t="s">
        <v>1566</v>
      </c>
      <c r="D19" s="440"/>
      <c r="E19" s="440"/>
      <c r="F19" s="441"/>
      <c r="G19" s="618">
        <f>IF(Apoio!$BB$12=0,0,DiagCusto!G$25*(Apoio!$BB6/Apoio!$BB$12))</f>
        <v>0</v>
      </c>
      <c r="H19" s="618">
        <f>IF(Apoio!$BB$12=0,0,DiagCusto!H$25*(Apoio!$BB6/Apoio!$BB$12))</f>
        <v>0</v>
      </c>
      <c r="I19" s="618">
        <f>IF(Apoio!$BB$12=0,0,DiagCusto!I$25*(Apoio!$BB6/Apoio!$BB$12))</f>
        <v>0</v>
      </c>
      <c r="J19" s="618">
        <f>IF(Apoio!$BB$12=0,0,DiagCusto!J$25*(Apoio!$BB6/Apoio!$BB$12))</f>
        <v>0</v>
      </c>
    </row>
    <row r="20" spans="2:10" x14ac:dyDescent="0.35">
      <c r="B20" s="439"/>
      <c r="C20" s="440" t="s">
        <v>1567</v>
      </c>
      <c r="D20" s="440"/>
      <c r="E20" s="440"/>
      <c r="F20" s="441"/>
      <c r="G20" s="618">
        <f>IF(Apoio!$BB$12=0,0,DiagCusto!G$25*(Apoio!$BB7/Apoio!$BB$12))</f>
        <v>0</v>
      </c>
      <c r="H20" s="618">
        <f>IF(Apoio!$BB$12=0,0,DiagCusto!H$25*(Apoio!$BB7/Apoio!$BB$12))</f>
        <v>0</v>
      </c>
      <c r="I20" s="618">
        <f>IF(Apoio!$BB$12=0,0,DiagCusto!I$25*(Apoio!$BB7/Apoio!$BB$12))</f>
        <v>0</v>
      </c>
      <c r="J20" s="618">
        <f>IF(Apoio!$BB$12=0,0,DiagCusto!J$25*(Apoio!$BB7/Apoio!$BB$12))</f>
        <v>0</v>
      </c>
    </row>
    <row r="21" spans="2:10" x14ac:dyDescent="0.35">
      <c r="B21" s="439"/>
      <c r="C21" s="440" t="s">
        <v>1568</v>
      </c>
      <c r="D21" s="440"/>
      <c r="E21" s="440"/>
      <c r="F21" s="441"/>
      <c r="G21" s="618">
        <f>IF(Apoio!$BB$12=0,0,DiagCusto!G$25*(Apoio!$BB8/Apoio!$BB$12))</f>
        <v>0</v>
      </c>
      <c r="H21" s="618">
        <f>IF(Apoio!$BB$12=0,0,DiagCusto!H$25*(Apoio!$BB8/Apoio!$BB$12))</f>
        <v>0</v>
      </c>
      <c r="I21" s="618">
        <f>IF(Apoio!$BB$12=0,0,DiagCusto!I$25*(Apoio!$BB8/Apoio!$BB$12))</f>
        <v>0</v>
      </c>
      <c r="J21" s="618">
        <f>IF(Apoio!$BB$12=0,0,DiagCusto!J$25*(Apoio!$BB8/Apoio!$BB$12))</f>
        <v>0</v>
      </c>
    </row>
    <row r="22" spans="2:10" x14ac:dyDescent="0.35">
      <c r="B22" s="439"/>
      <c r="C22" s="440" t="s">
        <v>1569</v>
      </c>
      <c r="D22" s="440"/>
      <c r="E22" s="440"/>
      <c r="F22" s="441"/>
      <c r="G22" s="618">
        <f>IF(Apoio!$BB$12=0,0,DiagCusto!G$25*(Apoio!$BB9/Apoio!$BB$12))</f>
        <v>0</v>
      </c>
      <c r="H22" s="618">
        <f>IF(Apoio!$BB$12=0,0,DiagCusto!H$25*(Apoio!$BB9/Apoio!$BB$12))</f>
        <v>0</v>
      </c>
      <c r="I22" s="618">
        <f>IF(Apoio!$BB$12=0,0,DiagCusto!I$25*(Apoio!$BB9/Apoio!$BB$12))</f>
        <v>0</v>
      </c>
      <c r="J22" s="618">
        <f>IF(Apoio!$BB$12=0,0,DiagCusto!J$25*(Apoio!$BB9/Apoio!$BB$12))</f>
        <v>0</v>
      </c>
    </row>
    <row r="23" spans="2:10" x14ac:dyDescent="0.35">
      <c r="B23" s="439"/>
      <c r="C23" s="440" t="s">
        <v>1570</v>
      </c>
      <c r="D23" s="440"/>
      <c r="E23" s="440"/>
      <c r="F23" s="441"/>
      <c r="G23" s="618">
        <f>IF(Apoio!$BB$12=0,0,DiagCusto!G$25*(Apoio!$BB10/Apoio!$BB$12))</f>
        <v>0</v>
      </c>
      <c r="H23" s="618">
        <f>IF(Apoio!$BB$12=0,0,DiagCusto!H$25*(Apoio!$BB10/Apoio!$BB$12))</f>
        <v>0</v>
      </c>
      <c r="I23" s="618">
        <f>IF(Apoio!$BB$12=0,0,DiagCusto!I$25*(Apoio!$BB10/Apoio!$BB$12))</f>
        <v>0</v>
      </c>
      <c r="J23" s="618">
        <f>IF(Apoio!$BB$12=0,0,DiagCusto!J$25*(Apoio!$BB10/Apoio!$BB$12))</f>
        <v>0</v>
      </c>
    </row>
    <row r="24" spans="2:10" x14ac:dyDescent="0.35">
      <c r="B24" s="439"/>
      <c r="C24" s="440" t="s">
        <v>1571</v>
      </c>
      <c r="D24" s="440"/>
      <c r="E24" s="440"/>
      <c r="F24" s="441"/>
      <c r="G24" s="618">
        <f>IF(Apoio!$BB$12=0,0,DiagCusto!G$25*(Apoio!$BB11/Apoio!$BB$12))</f>
        <v>0</v>
      </c>
      <c r="H24" s="618">
        <f>IF(Apoio!$BB$12=0,0,DiagCusto!H$25*(Apoio!$BB11/Apoio!$BB$12))</f>
        <v>0</v>
      </c>
      <c r="I24" s="618">
        <f>IF(Apoio!$BB$12=0,0,DiagCusto!I$25*(Apoio!$BB11/Apoio!$BB$12))</f>
        <v>0</v>
      </c>
      <c r="J24" s="618">
        <f>IF(Apoio!$BB$12=0,0,DiagCusto!J$25*(Apoio!$BB11/Apoio!$BB$12))</f>
        <v>0</v>
      </c>
    </row>
    <row r="25" spans="2:10" x14ac:dyDescent="0.35">
      <c r="B25" s="133"/>
      <c r="C25" s="62"/>
      <c r="D25" s="62"/>
      <c r="E25" s="62"/>
      <c r="F25" s="132" t="s">
        <v>1572</v>
      </c>
      <c r="G25" s="619">
        <f>G15</f>
        <v>0</v>
      </c>
      <c r="H25" s="619">
        <f t="shared" ref="H25:J25" si="2">H15</f>
        <v>0</v>
      </c>
      <c r="I25" s="619">
        <f t="shared" si="2"/>
        <v>0</v>
      </c>
      <c r="J25" s="619">
        <f t="shared" si="2"/>
        <v>0</v>
      </c>
    </row>
    <row r="27" spans="2:10" x14ac:dyDescent="0.35">
      <c r="B27" s="152"/>
      <c r="C27" s="58"/>
      <c r="D27" s="58"/>
      <c r="E27" s="58"/>
      <c r="F27" s="58"/>
      <c r="G27" s="58"/>
      <c r="H27" s="58"/>
      <c r="I27" s="58"/>
      <c r="J27" s="153"/>
    </row>
    <row r="28" spans="2:10" x14ac:dyDescent="0.35">
      <c r="B28" s="154"/>
      <c r="C28" s="156" t="s">
        <v>1659</v>
      </c>
      <c r="D28" s="156"/>
      <c r="E28" s="156"/>
      <c r="F28" s="156"/>
      <c r="G28" s="156"/>
      <c r="H28" s="156"/>
      <c r="I28" s="708" t="str">
        <f>IF(Apoio!Z20="sim",100000,"Não se aplica")</f>
        <v>Não se aplica</v>
      </c>
      <c r="J28" s="157"/>
    </row>
    <row r="29" spans="2:10" x14ac:dyDescent="0.35">
      <c r="B29" s="164"/>
      <c r="C29" s="52"/>
      <c r="D29" s="52"/>
      <c r="E29" s="52"/>
      <c r="F29" s="52"/>
      <c r="G29" s="52"/>
      <c r="H29" s="52"/>
      <c r="I29" s="52"/>
      <c r="J29" s="165"/>
    </row>
  </sheetData>
  <conditionalFormatting sqref="G5:J15 G17:J25">
    <cfRule type="cellIs" dxfId="175" priority="3" operator="lessThan">
      <formula>0</formula>
    </cfRule>
  </conditionalFormatting>
  <conditionalFormatting sqref="I28">
    <cfRule type="cellIs" dxfId="174" priority="1" operator="lessThan">
      <formula>$I$15</formula>
    </cfRule>
  </conditionalFormatting>
  <pageMargins left="0.59055118110236227" right="0.59055118110236227" top="1.1023622047244095" bottom="0.47244094488188981" header="0.19685039370078741" footer="0.19685039370078741"/>
  <pageSetup paperSize="9" scale="59" fitToHeight="0" orientation="portrait" r:id="rId1"/>
  <headerFooter scaleWithDoc="0" alignWithMargins="0">
    <oddFooter>&amp;L&amp;F / &amp;A&amp;R&amp;P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2:N22"/>
  <sheetViews>
    <sheetView topLeftCell="C1" zoomScaleNormal="100" workbookViewId="0">
      <selection activeCell="G5" sqref="G5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5" width="11.7265625" style="175" customWidth="1"/>
    <col min="6" max="6" width="20" style="175" bestFit="1" customWidth="1"/>
    <col min="7" max="12" width="15.26953125" style="175" customWidth="1"/>
    <col min="13" max="258" width="9.1796875" style="175"/>
    <col min="259" max="259" width="5.81640625" style="175" customWidth="1"/>
    <col min="260" max="260" width="33.81640625" style="175" customWidth="1"/>
    <col min="261" max="266" width="12.7265625" style="175" customWidth="1"/>
    <col min="267" max="267" width="13" style="175" customWidth="1"/>
    <col min="268" max="514" width="9.1796875" style="175"/>
    <col min="515" max="515" width="5.81640625" style="175" customWidth="1"/>
    <col min="516" max="516" width="33.81640625" style="175" customWidth="1"/>
    <col min="517" max="522" width="12.7265625" style="175" customWidth="1"/>
    <col min="523" max="523" width="13" style="175" customWidth="1"/>
    <col min="524" max="770" width="9.1796875" style="175"/>
    <col min="771" max="771" width="5.81640625" style="175" customWidth="1"/>
    <col min="772" max="772" width="33.81640625" style="175" customWidth="1"/>
    <col min="773" max="778" width="12.7265625" style="175" customWidth="1"/>
    <col min="779" max="779" width="13" style="175" customWidth="1"/>
    <col min="780" max="1026" width="9.1796875" style="175"/>
    <col min="1027" max="1027" width="5.81640625" style="175" customWidth="1"/>
    <col min="1028" max="1028" width="33.81640625" style="175" customWidth="1"/>
    <col min="1029" max="1034" width="12.7265625" style="175" customWidth="1"/>
    <col min="1035" max="1035" width="13" style="175" customWidth="1"/>
    <col min="1036" max="1282" width="9.1796875" style="175"/>
    <col min="1283" max="1283" width="5.81640625" style="175" customWidth="1"/>
    <col min="1284" max="1284" width="33.81640625" style="175" customWidth="1"/>
    <col min="1285" max="1290" width="12.7265625" style="175" customWidth="1"/>
    <col min="1291" max="1291" width="13" style="175" customWidth="1"/>
    <col min="1292" max="1538" width="9.1796875" style="175"/>
    <col min="1539" max="1539" width="5.81640625" style="175" customWidth="1"/>
    <col min="1540" max="1540" width="33.81640625" style="175" customWidth="1"/>
    <col min="1541" max="1546" width="12.7265625" style="175" customWidth="1"/>
    <col min="1547" max="1547" width="13" style="175" customWidth="1"/>
    <col min="1548" max="1794" width="9.1796875" style="175"/>
    <col min="1795" max="1795" width="5.81640625" style="175" customWidth="1"/>
    <col min="1796" max="1796" width="33.81640625" style="175" customWidth="1"/>
    <col min="1797" max="1802" width="12.7265625" style="175" customWidth="1"/>
    <col min="1803" max="1803" width="13" style="175" customWidth="1"/>
    <col min="1804" max="2050" width="9.1796875" style="175"/>
    <col min="2051" max="2051" width="5.81640625" style="175" customWidth="1"/>
    <col min="2052" max="2052" width="33.81640625" style="175" customWidth="1"/>
    <col min="2053" max="2058" width="12.7265625" style="175" customWidth="1"/>
    <col min="2059" max="2059" width="13" style="175" customWidth="1"/>
    <col min="2060" max="2306" width="9.1796875" style="175"/>
    <col min="2307" max="2307" width="5.81640625" style="175" customWidth="1"/>
    <col min="2308" max="2308" width="33.81640625" style="175" customWidth="1"/>
    <col min="2309" max="2314" width="12.7265625" style="175" customWidth="1"/>
    <col min="2315" max="2315" width="13" style="175" customWidth="1"/>
    <col min="2316" max="2562" width="9.1796875" style="175"/>
    <col min="2563" max="2563" width="5.81640625" style="175" customWidth="1"/>
    <col min="2564" max="2564" width="33.81640625" style="175" customWidth="1"/>
    <col min="2565" max="2570" width="12.7265625" style="175" customWidth="1"/>
    <col min="2571" max="2571" width="13" style="175" customWidth="1"/>
    <col min="2572" max="2818" width="9.1796875" style="175"/>
    <col min="2819" max="2819" width="5.81640625" style="175" customWidth="1"/>
    <col min="2820" max="2820" width="33.81640625" style="175" customWidth="1"/>
    <col min="2821" max="2826" width="12.7265625" style="175" customWidth="1"/>
    <col min="2827" max="2827" width="13" style="175" customWidth="1"/>
    <col min="2828" max="3074" width="9.1796875" style="175"/>
    <col min="3075" max="3075" width="5.81640625" style="175" customWidth="1"/>
    <col min="3076" max="3076" width="33.81640625" style="175" customWidth="1"/>
    <col min="3077" max="3082" width="12.7265625" style="175" customWidth="1"/>
    <col min="3083" max="3083" width="13" style="175" customWidth="1"/>
    <col min="3084" max="3330" width="9.1796875" style="175"/>
    <col min="3331" max="3331" width="5.81640625" style="175" customWidth="1"/>
    <col min="3332" max="3332" width="33.81640625" style="175" customWidth="1"/>
    <col min="3333" max="3338" width="12.7265625" style="175" customWidth="1"/>
    <col min="3339" max="3339" width="13" style="175" customWidth="1"/>
    <col min="3340" max="3586" width="9.1796875" style="175"/>
    <col min="3587" max="3587" width="5.81640625" style="175" customWidth="1"/>
    <col min="3588" max="3588" width="33.81640625" style="175" customWidth="1"/>
    <col min="3589" max="3594" width="12.7265625" style="175" customWidth="1"/>
    <col min="3595" max="3595" width="13" style="175" customWidth="1"/>
    <col min="3596" max="3842" width="9.1796875" style="175"/>
    <col min="3843" max="3843" width="5.81640625" style="175" customWidth="1"/>
    <col min="3844" max="3844" width="33.81640625" style="175" customWidth="1"/>
    <col min="3845" max="3850" width="12.7265625" style="175" customWidth="1"/>
    <col min="3851" max="3851" width="13" style="175" customWidth="1"/>
    <col min="3852" max="4098" width="9.1796875" style="175"/>
    <col min="4099" max="4099" width="5.81640625" style="175" customWidth="1"/>
    <col min="4100" max="4100" width="33.81640625" style="175" customWidth="1"/>
    <col min="4101" max="4106" width="12.7265625" style="175" customWidth="1"/>
    <col min="4107" max="4107" width="13" style="175" customWidth="1"/>
    <col min="4108" max="4354" width="9.1796875" style="175"/>
    <col min="4355" max="4355" width="5.81640625" style="175" customWidth="1"/>
    <col min="4356" max="4356" width="33.81640625" style="175" customWidth="1"/>
    <col min="4357" max="4362" width="12.7265625" style="175" customWidth="1"/>
    <col min="4363" max="4363" width="13" style="175" customWidth="1"/>
    <col min="4364" max="4610" width="9.1796875" style="175"/>
    <col min="4611" max="4611" width="5.81640625" style="175" customWidth="1"/>
    <col min="4612" max="4612" width="33.81640625" style="175" customWidth="1"/>
    <col min="4613" max="4618" width="12.7265625" style="175" customWidth="1"/>
    <col min="4619" max="4619" width="13" style="175" customWidth="1"/>
    <col min="4620" max="4866" width="9.1796875" style="175"/>
    <col min="4867" max="4867" width="5.81640625" style="175" customWidth="1"/>
    <col min="4868" max="4868" width="33.81640625" style="175" customWidth="1"/>
    <col min="4869" max="4874" width="12.7265625" style="175" customWidth="1"/>
    <col min="4875" max="4875" width="13" style="175" customWidth="1"/>
    <col min="4876" max="5122" width="9.1796875" style="175"/>
    <col min="5123" max="5123" width="5.81640625" style="175" customWidth="1"/>
    <col min="5124" max="5124" width="33.81640625" style="175" customWidth="1"/>
    <col min="5125" max="5130" width="12.7265625" style="175" customWidth="1"/>
    <col min="5131" max="5131" width="13" style="175" customWidth="1"/>
    <col min="5132" max="5378" width="9.1796875" style="175"/>
    <col min="5379" max="5379" width="5.81640625" style="175" customWidth="1"/>
    <col min="5380" max="5380" width="33.81640625" style="175" customWidth="1"/>
    <col min="5381" max="5386" width="12.7265625" style="175" customWidth="1"/>
    <col min="5387" max="5387" width="13" style="175" customWidth="1"/>
    <col min="5388" max="5634" width="9.1796875" style="175"/>
    <col min="5635" max="5635" width="5.81640625" style="175" customWidth="1"/>
    <col min="5636" max="5636" width="33.81640625" style="175" customWidth="1"/>
    <col min="5637" max="5642" width="12.7265625" style="175" customWidth="1"/>
    <col min="5643" max="5643" width="13" style="175" customWidth="1"/>
    <col min="5644" max="5890" width="9.1796875" style="175"/>
    <col min="5891" max="5891" width="5.81640625" style="175" customWidth="1"/>
    <col min="5892" max="5892" width="33.81640625" style="175" customWidth="1"/>
    <col min="5893" max="5898" width="12.7265625" style="175" customWidth="1"/>
    <col min="5899" max="5899" width="13" style="175" customWidth="1"/>
    <col min="5900" max="6146" width="9.1796875" style="175"/>
    <col min="6147" max="6147" width="5.81640625" style="175" customWidth="1"/>
    <col min="6148" max="6148" width="33.81640625" style="175" customWidth="1"/>
    <col min="6149" max="6154" width="12.7265625" style="175" customWidth="1"/>
    <col min="6155" max="6155" width="13" style="175" customWidth="1"/>
    <col min="6156" max="6402" width="9.1796875" style="175"/>
    <col min="6403" max="6403" width="5.81640625" style="175" customWidth="1"/>
    <col min="6404" max="6404" width="33.81640625" style="175" customWidth="1"/>
    <col min="6405" max="6410" width="12.7265625" style="175" customWidth="1"/>
    <col min="6411" max="6411" width="13" style="175" customWidth="1"/>
    <col min="6412" max="6658" width="9.1796875" style="175"/>
    <col min="6659" max="6659" width="5.81640625" style="175" customWidth="1"/>
    <col min="6660" max="6660" width="33.81640625" style="175" customWidth="1"/>
    <col min="6661" max="6666" width="12.7265625" style="175" customWidth="1"/>
    <col min="6667" max="6667" width="13" style="175" customWidth="1"/>
    <col min="6668" max="6914" width="9.1796875" style="175"/>
    <col min="6915" max="6915" width="5.81640625" style="175" customWidth="1"/>
    <col min="6916" max="6916" width="33.81640625" style="175" customWidth="1"/>
    <col min="6917" max="6922" width="12.7265625" style="175" customWidth="1"/>
    <col min="6923" max="6923" width="13" style="175" customWidth="1"/>
    <col min="6924" max="7170" width="9.1796875" style="175"/>
    <col min="7171" max="7171" width="5.81640625" style="175" customWidth="1"/>
    <col min="7172" max="7172" width="33.81640625" style="175" customWidth="1"/>
    <col min="7173" max="7178" width="12.7265625" style="175" customWidth="1"/>
    <col min="7179" max="7179" width="13" style="175" customWidth="1"/>
    <col min="7180" max="7426" width="9.1796875" style="175"/>
    <col min="7427" max="7427" width="5.81640625" style="175" customWidth="1"/>
    <col min="7428" max="7428" width="33.81640625" style="175" customWidth="1"/>
    <col min="7429" max="7434" width="12.7265625" style="175" customWidth="1"/>
    <col min="7435" max="7435" width="13" style="175" customWidth="1"/>
    <col min="7436" max="7682" width="9.1796875" style="175"/>
    <col min="7683" max="7683" width="5.81640625" style="175" customWidth="1"/>
    <col min="7684" max="7684" width="33.81640625" style="175" customWidth="1"/>
    <col min="7685" max="7690" width="12.7265625" style="175" customWidth="1"/>
    <col min="7691" max="7691" width="13" style="175" customWidth="1"/>
    <col min="7692" max="7938" width="9.1796875" style="175"/>
    <col min="7939" max="7939" width="5.81640625" style="175" customWidth="1"/>
    <col min="7940" max="7940" width="33.81640625" style="175" customWidth="1"/>
    <col min="7941" max="7946" width="12.7265625" style="175" customWidth="1"/>
    <col min="7947" max="7947" width="13" style="175" customWidth="1"/>
    <col min="7948" max="8194" width="9.1796875" style="175"/>
    <col min="8195" max="8195" width="5.81640625" style="175" customWidth="1"/>
    <col min="8196" max="8196" width="33.81640625" style="175" customWidth="1"/>
    <col min="8197" max="8202" width="12.7265625" style="175" customWidth="1"/>
    <col min="8203" max="8203" width="13" style="175" customWidth="1"/>
    <col min="8204" max="8450" width="9.1796875" style="175"/>
    <col min="8451" max="8451" width="5.81640625" style="175" customWidth="1"/>
    <col min="8452" max="8452" width="33.81640625" style="175" customWidth="1"/>
    <col min="8453" max="8458" width="12.7265625" style="175" customWidth="1"/>
    <col min="8459" max="8459" width="13" style="175" customWidth="1"/>
    <col min="8460" max="8706" width="9.1796875" style="175"/>
    <col min="8707" max="8707" width="5.81640625" style="175" customWidth="1"/>
    <col min="8708" max="8708" width="33.81640625" style="175" customWidth="1"/>
    <col min="8709" max="8714" width="12.7265625" style="175" customWidth="1"/>
    <col min="8715" max="8715" width="13" style="175" customWidth="1"/>
    <col min="8716" max="8962" width="9.1796875" style="175"/>
    <col min="8963" max="8963" width="5.81640625" style="175" customWidth="1"/>
    <col min="8964" max="8964" width="33.81640625" style="175" customWidth="1"/>
    <col min="8965" max="8970" width="12.7265625" style="175" customWidth="1"/>
    <col min="8971" max="8971" width="13" style="175" customWidth="1"/>
    <col min="8972" max="9218" width="9.1796875" style="175"/>
    <col min="9219" max="9219" width="5.81640625" style="175" customWidth="1"/>
    <col min="9220" max="9220" width="33.81640625" style="175" customWidth="1"/>
    <col min="9221" max="9226" width="12.7265625" style="175" customWidth="1"/>
    <col min="9227" max="9227" width="13" style="175" customWidth="1"/>
    <col min="9228" max="9474" width="9.1796875" style="175"/>
    <col min="9475" max="9475" width="5.81640625" style="175" customWidth="1"/>
    <col min="9476" max="9476" width="33.81640625" style="175" customWidth="1"/>
    <col min="9477" max="9482" width="12.7265625" style="175" customWidth="1"/>
    <col min="9483" max="9483" width="13" style="175" customWidth="1"/>
    <col min="9484" max="9730" width="9.1796875" style="175"/>
    <col min="9731" max="9731" width="5.81640625" style="175" customWidth="1"/>
    <col min="9732" max="9732" width="33.81640625" style="175" customWidth="1"/>
    <col min="9733" max="9738" width="12.7265625" style="175" customWidth="1"/>
    <col min="9739" max="9739" width="13" style="175" customWidth="1"/>
    <col min="9740" max="9986" width="9.1796875" style="175"/>
    <col min="9987" max="9987" width="5.81640625" style="175" customWidth="1"/>
    <col min="9988" max="9988" width="33.81640625" style="175" customWidth="1"/>
    <col min="9989" max="9994" width="12.7265625" style="175" customWidth="1"/>
    <col min="9995" max="9995" width="13" style="175" customWidth="1"/>
    <col min="9996" max="10242" width="9.1796875" style="175"/>
    <col min="10243" max="10243" width="5.81640625" style="175" customWidth="1"/>
    <col min="10244" max="10244" width="33.81640625" style="175" customWidth="1"/>
    <col min="10245" max="10250" width="12.7265625" style="175" customWidth="1"/>
    <col min="10251" max="10251" width="13" style="175" customWidth="1"/>
    <col min="10252" max="10498" width="9.1796875" style="175"/>
    <col min="10499" max="10499" width="5.81640625" style="175" customWidth="1"/>
    <col min="10500" max="10500" width="33.81640625" style="175" customWidth="1"/>
    <col min="10501" max="10506" width="12.7265625" style="175" customWidth="1"/>
    <col min="10507" max="10507" width="13" style="175" customWidth="1"/>
    <col min="10508" max="10754" width="9.1796875" style="175"/>
    <col min="10755" max="10755" width="5.81640625" style="175" customWidth="1"/>
    <col min="10756" max="10756" width="33.81640625" style="175" customWidth="1"/>
    <col min="10757" max="10762" width="12.7265625" style="175" customWidth="1"/>
    <col min="10763" max="10763" width="13" style="175" customWidth="1"/>
    <col min="10764" max="11010" width="9.1796875" style="175"/>
    <col min="11011" max="11011" width="5.81640625" style="175" customWidth="1"/>
    <col min="11012" max="11012" width="33.81640625" style="175" customWidth="1"/>
    <col min="11013" max="11018" width="12.7265625" style="175" customWidth="1"/>
    <col min="11019" max="11019" width="13" style="175" customWidth="1"/>
    <col min="11020" max="11266" width="9.1796875" style="175"/>
    <col min="11267" max="11267" width="5.81640625" style="175" customWidth="1"/>
    <col min="11268" max="11268" width="33.81640625" style="175" customWidth="1"/>
    <col min="11269" max="11274" width="12.7265625" style="175" customWidth="1"/>
    <col min="11275" max="11275" width="13" style="175" customWidth="1"/>
    <col min="11276" max="11522" width="9.1796875" style="175"/>
    <col min="11523" max="11523" width="5.81640625" style="175" customWidth="1"/>
    <col min="11524" max="11524" width="33.81640625" style="175" customWidth="1"/>
    <col min="11525" max="11530" width="12.7265625" style="175" customWidth="1"/>
    <col min="11531" max="11531" width="13" style="175" customWidth="1"/>
    <col min="11532" max="11778" width="9.1796875" style="175"/>
    <col min="11779" max="11779" width="5.81640625" style="175" customWidth="1"/>
    <col min="11780" max="11780" width="33.81640625" style="175" customWidth="1"/>
    <col min="11781" max="11786" width="12.7265625" style="175" customWidth="1"/>
    <col min="11787" max="11787" width="13" style="175" customWidth="1"/>
    <col min="11788" max="12034" width="9.1796875" style="175"/>
    <col min="12035" max="12035" width="5.81640625" style="175" customWidth="1"/>
    <col min="12036" max="12036" width="33.81640625" style="175" customWidth="1"/>
    <col min="12037" max="12042" width="12.7265625" style="175" customWidth="1"/>
    <col min="12043" max="12043" width="13" style="175" customWidth="1"/>
    <col min="12044" max="12290" width="9.1796875" style="175"/>
    <col min="12291" max="12291" width="5.81640625" style="175" customWidth="1"/>
    <col min="12292" max="12292" width="33.81640625" style="175" customWidth="1"/>
    <col min="12293" max="12298" width="12.7265625" style="175" customWidth="1"/>
    <col min="12299" max="12299" width="13" style="175" customWidth="1"/>
    <col min="12300" max="12546" width="9.1796875" style="175"/>
    <col min="12547" max="12547" width="5.81640625" style="175" customWidth="1"/>
    <col min="12548" max="12548" width="33.81640625" style="175" customWidth="1"/>
    <col min="12549" max="12554" width="12.7265625" style="175" customWidth="1"/>
    <col min="12555" max="12555" width="13" style="175" customWidth="1"/>
    <col min="12556" max="12802" width="9.1796875" style="175"/>
    <col min="12803" max="12803" width="5.81640625" style="175" customWidth="1"/>
    <col min="12804" max="12804" width="33.81640625" style="175" customWidth="1"/>
    <col min="12805" max="12810" width="12.7265625" style="175" customWidth="1"/>
    <col min="12811" max="12811" width="13" style="175" customWidth="1"/>
    <col min="12812" max="13058" width="9.1796875" style="175"/>
    <col min="13059" max="13059" width="5.81640625" style="175" customWidth="1"/>
    <col min="13060" max="13060" width="33.81640625" style="175" customWidth="1"/>
    <col min="13061" max="13066" width="12.7265625" style="175" customWidth="1"/>
    <col min="13067" max="13067" width="13" style="175" customWidth="1"/>
    <col min="13068" max="13314" width="9.1796875" style="175"/>
    <col min="13315" max="13315" width="5.81640625" style="175" customWidth="1"/>
    <col min="13316" max="13316" width="33.81640625" style="175" customWidth="1"/>
    <col min="13317" max="13322" width="12.7265625" style="175" customWidth="1"/>
    <col min="13323" max="13323" width="13" style="175" customWidth="1"/>
    <col min="13324" max="13570" width="9.1796875" style="175"/>
    <col min="13571" max="13571" width="5.81640625" style="175" customWidth="1"/>
    <col min="13572" max="13572" width="33.81640625" style="175" customWidth="1"/>
    <col min="13573" max="13578" width="12.7265625" style="175" customWidth="1"/>
    <col min="13579" max="13579" width="13" style="175" customWidth="1"/>
    <col min="13580" max="13826" width="9.1796875" style="175"/>
    <col min="13827" max="13827" width="5.81640625" style="175" customWidth="1"/>
    <col min="13828" max="13828" width="33.81640625" style="175" customWidth="1"/>
    <col min="13829" max="13834" width="12.7265625" style="175" customWidth="1"/>
    <col min="13835" max="13835" width="13" style="175" customWidth="1"/>
    <col min="13836" max="14082" width="9.1796875" style="175"/>
    <col min="14083" max="14083" width="5.81640625" style="175" customWidth="1"/>
    <col min="14084" max="14084" width="33.81640625" style="175" customWidth="1"/>
    <col min="14085" max="14090" width="12.7265625" style="175" customWidth="1"/>
    <col min="14091" max="14091" width="13" style="175" customWidth="1"/>
    <col min="14092" max="14338" width="9.1796875" style="175"/>
    <col min="14339" max="14339" width="5.81640625" style="175" customWidth="1"/>
    <col min="14340" max="14340" width="33.81640625" style="175" customWidth="1"/>
    <col min="14341" max="14346" width="12.7265625" style="175" customWidth="1"/>
    <col min="14347" max="14347" width="13" style="175" customWidth="1"/>
    <col min="14348" max="14594" width="9.1796875" style="175"/>
    <col min="14595" max="14595" width="5.81640625" style="175" customWidth="1"/>
    <col min="14596" max="14596" width="33.81640625" style="175" customWidth="1"/>
    <col min="14597" max="14602" width="12.7265625" style="175" customWidth="1"/>
    <col min="14603" max="14603" width="13" style="175" customWidth="1"/>
    <col min="14604" max="14850" width="9.1796875" style="175"/>
    <col min="14851" max="14851" width="5.81640625" style="175" customWidth="1"/>
    <col min="14852" max="14852" width="33.81640625" style="175" customWidth="1"/>
    <col min="14853" max="14858" width="12.7265625" style="175" customWidth="1"/>
    <col min="14859" max="14859" width="13" style="175" customWidth="1"/>
    <col min="14860" max="15106" width="9.1796875" style="175"/>
    <col min="15107" max="15107" width="5.81640625" style="175" customWidth="1"/>
    <col min="15108" max="15108" width="33.81640625" style="175" customWidth="1"/>
    <col min="15109" max="15114" width="12.7265625" style="175" customWidth="1"/>
    <col min="15115" max="15115" width="13" style="175" customWidth="1"/>
    <col min="15116" max="15362" width="9.1796875" style="175"/>
    <col min="15363" max="15363" width="5.81640625" style="175" customWidth="1"/>
    <col min="15364" max="15364" width="33.81640625" style="175" customWidth="1"/>
    <col min="15365" max="15370" width="12.7265625" style="175" customWidth="1"/>
    <col min="15371" max="15371" width="13" style="175" customWidth="1"/>
    <col min="15372" max="15618" width="9.1796875" style="175"/>
    <col min="15619" max="15619" width="5.81640625" style="175" customWidth="1"/>
    <col min="15620" max="15620" width="33.81640625" style="175" customWidth="1"/>
    <col min="15621" max="15626" width="12.7265625" style="175" customWidth="1"/>
    <col min="15627" max="15627" width="13" style="175" customWidth="1"/>
    <col min="15628" max="15874" width="9.1796875" style="175"/>
    <col min="15875" max="15875" width="5.81640625" style="175" customWidth="1"/>
    <col min="15876" max="15876" width="33.81640625" style="175" customWidth="1"/>
    <col min="15877" max="15882" width="12.7265625" style="175" customWidth="1"/>
    <col min="15883" max="15883" width="13" style="175" customWidth="1"/>
    <col min="15884" max="16130" width="9.1796875" style="175"/>
    <col min="16131" max="16131" width="5.81640625" style="175" customWidth="1"/>
    <col min="16132" max="16132" width="33.81640625" style="175" customWidth="1"/>
    <col min="16133" max="16138" width="12.7265625" style="175" customWidth="1"/>
    <col min="16139" max="16139" width="13" style="175" customWidth="1"/>
    <col min="16140" max="16384" width="9.1796875" style="175"/>
  </cols>
  <sheetData>
    <row r="2" spans="2:14" ht="15" customHeight="1" x14ac:dyDescent="0.35">
      <c r="B2" s="310" t="s">
        <v>408</v>
      </c>
      <c r="C2" s="311"/>
      <c r="D2" s="311"/>
      <c r="E2" s="311"/>
      <c r="F2" s="311"/>
      <c r="G2" s="311"/>
      <c r="H2" s="311"/>
      <c r="I2" s="311"/>
      <c r="J2" s="311"/>
      <c r="K2" s="311"/>
      <c r="L2" s="312"/>
      <c r="M2" s="239"/>
      <c r="N2" s="240"/>
    </row>
    <row r="3" spans="2:14" ht="15" customHeight="1" x14ac:dyDescent="0.35">
      <c r="B3" s="432" t="s">
        <v>979</v>
      </c>
      <c r="C3" s="433"/>
      <c r="D3" s="433"/>
      <c r="E3" s="433"/>
      <c r="F3" s="434"/>
      <c r="G3" s="432" t="s">
        <v>1001</v>
      </c>
      <c r="H3" s="433"/>
      <c r="I3" s="433"/>
      <c r="J3" s="433"/>
      <c r="K3" s="433"/>
      <c r="L3" s="434"/>
    </row>
    <row r="4" spans="2:14" ht="15" customHeight="1" x14ac:dyDescent="0.35">
      <c r="B4" s="419"/>
      <c r="C4" s="420" t="s">
        <v>1537</v>
      </c>
      <c r="D4" s="421" t="s">
        <v>20</v>
      </c>
      <c r="E4" s="421" t="s">
        <v>110</v>
      </c>
      <c r="F4" s="421" t="s">
        <v>978</v>
      </c>
      <c r="G4" s="421" t="s">
        <v>893</v>
      </c>
      <c r="H4" s="421" t="s">
        <v>894</v>
      </c>
      <c r="I4" s="421" t="s">
        <v>895</v>
      </c>
      <c r="J4" s="421" t="s">
        <v>896</v>
      </c>
      <c r="K4" s="421" t="s">
        <v>897</v>
      </c>
      <c r="L4" s="421" t="s">
        <v>898</v>
      </c>
    </row>
    <row r="5" spans="2:14" ht="15" customHeight="1" x14ac:dyDescent="0.35">
      <c r="B5" s="422">
        <v>1</v>
      </c>
      <c r="C5" s="616"/>
      <c r="D5" s="614"/>
      <c r="E5" s="615"/>
      <c r="F5" s="612">
        <f t="shared" ref="F5:F14" si="0">IF(ISERR(SMALL(G5:L5,1)),0,SMALL(G5:L5,1))</f>
        <v>0</v>
      </c>
      <c r="G5" s="613"/>
      <c r="H5" s="613"/>
      <c r="I5" s="613"/>
      <c r="J5" s="613"/>
      <c r="K5" s="613"/>
      <c r="L5" s="613"/>
    </row>
    <row r="6" spans="2:14" ht="15" customHeight="1" x14ac:dyDescent="0.35">
      <c r="B6" s="422">
        <v>2</v>
      </c>
      <c r="C6" s="616"/>
      <c r="D6" s="614"/>
      <c r="E6" s="615"/>
      <c r="F6" s="612">
        <f t="shared" si="0"/>
        <v>0</v>
      </c>
      <c r="G6" s="613"/>
      <c r="H6" s="613"/>
      <c r="I6" s="613"/>
      <c r="J6" s="613"/>
      <c r="K6" s="613"/>
      <c r="L6" s="613"/>
    </row>
    <row r="7" spans="2:14" ht="15" customHeight="1" x14ac:dyDescent="0.35">
      <c r="B7" s="422">
        <v>3</v>
      </c>
      <c r="C7" s="616"/>
      <c r="D7" s="614"/>
      <c r="E7" s="615"/>
      <c r="F7" s="612">
        <f t="shared" si="0"/>
        <v>0</v>
      </c>
      <c r="G7" s="613"/>
      <c r="H7" s="613"/>
      <c r="I7" s="613"/>
      <c r="J7" s="613"/>
      <c r="K7" s="613"/>
      <c r="L7" s="613"/>
    </row>
    <row r="8" spans="2:14" ht="15" customHeight="1" x14ac:dyDescent="0.35">
      <c r="B8" s="422">
        <v>4</v>
      </c>
      <c r="C8" s="616"/>
      <c r="D8" s="614"/>
      <c r="E8" s="615"/>
      <c r="F8" s="612">
        <f t="shared" si="0"/>
        <v>0</v>
      </c>
      <c r="G8" s="613"/>
      <c r="H8" s="613"/>
      <c r="I8" s="613"/>
      <c r="J8" s="613"/>
      <c r="K8" s="613"/>
      <c r="L8" s="613"/>
    </row>
    <row r="9" spans="2:14" ht="15" customHeight="1" x14ac:dyDescent="0.35">
      <c r="B9" s="422">
        <v>5</v>
      </c>
      <c r="C9" s="616"/>
      <c r="D9" s="614"/>
      <c r="E9" s="615"/>
      <c r="F9" s="612">
        <f t="shared" si="0"/>
        <v>0</v>
      </c>
      <c r="G9" s="613"/>
      <c r="H9" s="613"/>
      <c r="I9" s="613"/>
      <c r="J9" s="613"/>
      <c r="K9" s="613"/>
      <c r="L9" s="613"/>
    </row>
    <row r="10" spans="2:14" ht="15" customHeight="1" x14ac:dyDescent="0.35">
      <c r="B10" s="422">
        <v>6</v>
      </c>
      <c r="C10" s="616"/>
      <c r="D10" s="614"/>
      <c r="E10" s="615"/>
      <c r="F10" s="612">
        <f t="shared" si="0"/>
        <v>0</v>
      </c>
      <c r="G10" s="613"/>
      <c r="H10" s="613"/>
      <c r="I10" s="613"/>
      <c r="J10" s="613"/>
      <c r="K10" s="613"/>
      <c r="L10" s="613"/>
    </row>
    <row r="11" spans="2:14" ht="15" customHeight="1" x14ac:dyDescent="0.35">
      <c r="B11" s="422">
        <v>7</v>
      </c>
      <c r="C11" s="616"/>
      <c r="D11" s="614"/>
      <c r="E11" s="615"/>
      <c r="F11" s="612">
        <f t="shared" si="0"/>
        <v>0</v>
      </c>
      <c r="G11" s="613"/>
      <c r="H11" s="613"/>
      <c r="I11" s="613"/>
      <c r="J11" s="613"/>
      <c r="K11" s="613"/>
      <c r="L11" s="613"/>
    </row>
    <row r="12" spans="2:14" ht="15" customHeight="1" x14ac:dyDescent="0.35">
      <c r="B12" s="422">
        <v>8</v>
      </c>
      <c r="C12" s="616"/>
      <c r="D12" s="614"/>
      <c r="E12" s="615"/>
      <c r="F12" s="612">
        <f t="shared" si="0"/>
        <v>0</v>
      </c>
      <c r="G12" s="613"/>
      <c r="H12" s="613"/>
      <c r="I12" s="613"/>
      <c r="J12" s="613"/>
      <c r="K12" s="613"/>
      <c r="L12" s="613"/>
    </row>
    <row r="13" spans="2:14" ht="15" customHeight="1" x14ac:dyDescent="0.35">
      <c r="B13" s="422">
        <v>9</v>
      </c>
      <c r="C13" s="616"/>
      <c r="D13" s="614"/>
      <c r="E13" s="615"/>
      <c r="F13" s="612">
        <f t="shared" si="0"/>
        <v>0</v>
      </c>
      <c r="G13" s="613"/>
      <c r="H13" s="613"/>
      <c r="I13" s="613"/>
      <c r="J13" s="613"/>
      <c r="K13" s="613"/>
      <c r="L13" s="613"/>
    </row>
    <row r="14" spans="2:14" ht="15" customHeight="1" x14ac:dyDescent="0.35">
      <c r="B14" s="422">
        <v>10</v>
      </c>
      <c r="C14" s="616"/>
      <c r="D14" s="614"/>
      <c r="E14" s="615"/>
      <c r="F14" s="612">
        <f t="shared" si="0"/>
        <v>0</v>
      </c>
      <c r="G14" s="613"/>
      <c r="H14" s="613"/>
      <c r="I14" s="613"/>
      <c r="J14" s="613"/>
      <c r="K14" s="613"/>
      <c r="L14" s="613"/>
    </row>
    <row r="15" spans="2:14" ht="15" customHeight="1" x14ac:dyDescent="0.35">
      <c r="B15" s="429" t="s">
        <v>989</v>
      </c>
      <c r="C15" s="430"/>
      <c r="D15" s="430"/>
      <c r="E15" s="430"/>
      <c r="F15" s="430"/>
      <c r="G15" s="430"/>
      <c r="H15" s="430"/>
      <c r="I15" s="430"/>
      <c r="J15" s="430"/>
      <c r="K15" s="430"/>
      <c r="L15" s="431"/>
    </row>
    <row r="16" spans="2:14" ht="15" customHeight="1" x14ac:dyDescent="0.35">
      <c r="B16" s="426"/>
      <c r="C16" s="427"/>
      <c r="D16" s="423"/>
      <c r="E16" s="423"/>
      <c r="F16" s="424" t="s">
        <v>984</v>
      </c>
      <c r="G16" s="617"/>
      <c r="H16" s="617"/>
      <c r="I16" s="617"/>
      <c r="J16" s="617"/>
      <c r="K16" s="617"/>
      <c r="L16" s="617"/>
    </row>
    <row r="17" spans="2:12" ht="15" customHeight="1" x14ac:dyDescent="0.35">
      <c r="B17" s="426"/>
      <c r="C17" s="425"/>
      <c r="D17" s="423"/>
      <c r="E17" s="423"/>
      <c r="F17" s="428" t="s">
        <v>985</v>
      </c>
      <c r="G17" s="654"/>
      <c r="H17" s="654"/>
      <c r="I17" s="654"/>
      <c r="J17" s="654"/>
      <c r="K17" s="654"/>
      <c r="L17" s="654"/>
    </row>
    <row r="18" spans="2:12" ht="15" customHeight="1" x14ac:dyDescent="0.35">
      <c r="B18" s="426"/>
      <c r="C18" s="427"/>
      <c r="D18" s="423"/>
      <c r="E18" s="423"/>
      <c r="F18" s="428" t="s">
        <v>986</v>
      </c>
      <c r="G18" s="621"/>
      <c r="H18" s="621"/>
      <c r="I18" s="621"/>
      <c r="J18" s="621"/>
      <c r="K18" s="621"/>
      <c r="L18" s="621"/>
    </row>
    <row r="19" spans="2:12" ht="15" customHeight="1" x14ac:dyDescent="0.35">
      <c r="B19" s="426"/>
      <c r="C19" s="427"/>
      <c r="D19" s="423"/>
      <c r="E19" s="423"/>
      <c r="F19" s="428" t="s">
        <v>987</v>
      </c>
      <c r="G19" s="621"/>
      <c r="H19" s="621"/>
      <c r="I19" s="621"/>
      <c r="J19" s="621"/>
      <c r="K19" s="621"/>
      <c r="L19" s="621"/>
    </row>
    <row r="20" spans="2:12" ht="15" customHeight="1" x14ac:dyDescent="0.35">
      <c r="B20" s="426"/>
      <c r="C20" s="427"/>
      <c r="D20" s="423"/>
      <c r="E20" s="423"/>
      <c r="F20" s="428" t="s">
        <v>988</v>
      </c>
      <c r="G20" s="617"/>
      <c r="H20" s="617"/>
      <c r="I20" s="617"/>
      <c r="J20" s="617"/>
      <c r="K20" s="617"/>
      <c r="L20" s="617"/>
    </row>
    <row r="21" spans="2:12" ht="15" customHeight="1" x14ac:dyDescent="0.35">
      <c r="B21" s="426"/>
      <c r="C21" s="425"/>
      <c r="D21" s="423"/>
      <c r="E21" s="423"/>
      <c r="F21" s="428" t="s">
        <v>509</v>
      </c>
      <c r="G21" s="653"/>
      <c r="H21" s="653"/>
      <c r="I21" s="653"/>
      <c r="J21" s="653"/>
      <c r="K21" s="653"/>
      <c r="L21" s="653"/>
    </row>
    <row r="22" spans="2:12" ht="15" customHeight="1" x14ac:dyDescent="0.35">
      <c r="B22" s="426"/>
      <c r="C22" s="427"/>
      <c r="D22" s="423"/>
      <c r="E22" s="423"/>
      <c r="F22" s="428" t="s">
        <v>510</v>
      </c>
      <c r="G22" s="281"/>
      <c r="H22" s="281"/>
      <c r="I22" s="281"/>
      <c r="J22" s="281"/>
      <c r="K22" s="281"/>
      <c r="L22" s="281"/>
    </row>
  </sheetData>
  <conditionalFormatting sqref="G5:L14">
    <cfRule type="expression" dxfId="173" priority="3">
      <formula>AND(G5=$F5,$F5&gt;0)</formula>
    </cfRule>
  </conditionalFormatting>
  <conditionalFormatting sqref="C5:C14">
    <cfRule type="expression" dxfId="172" priority="2">
      <formula>AND(COUNT($G5:$L5)&lt;&gt;0,COUNT($G5:$L5)&lt;3)</formula>
    </cfRule>
  </conditionalFormatting>
  <conditionalFormatting sqref="F5:L14">
    <cfRule type="cellIs" dxfId="171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" sqref="G17:L17">
      <formula1>0</formula1>
    </dataValidation>
    <dataValidation type="whole" operator="greaterThanOrEqual" allowBlank="1" showInputMessage="1" showErrorMessage="1" errorTitle="Atenção!" error="Inserir apenas números para corresponder a um dos seguintes formatos:_x000a_(xx) xxxx-xxxx_x000a_(xx) xxxxx-xxxx" sqref="G21:L21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48" fitToHeight="0" orientation="portrait" r:id="rId1"/>
  <headerFooter scaleWithDoc="0" alignWithMargins="0">
    <oddFooter>&amp;L&amp;F / &amp;A&amp;R&amp;P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2:J25"/>
  <sheetViews>
    <sheetView zoomScaleNormal="100" workbookViewId="0">
      <selection activeCell="G28" sqref="G28"/>
    </sheetView>
  </sheetViews>
  <sheetFormatPr defaultColWidth="9.1796875" defaultRowHeight="14.5" x14ac:dyDescent="0.35"/>
  <cols>
    <col min="1" max="2" width="3.7265625" style="12" customWidth="1"/>
    <col min="3" max="3" width="50.7265625" style="12" customWidth="1"/>
    <col min="4" max="5" width="11.7265625" style="12" customWidth="1"/>
    <col min="6" max="6" width="13.54296875" style="12" bestFit="1" customWidth="1"/>
    <col min="7" max="7" width="13.26953125" style="12" bestFit="1" customWidth="1"/>
    <col min="8" max="9" width="14.7265625" style="12" customWidth="1"/>
    <col min="10" max="10" width="15.7265625" style="12" customWidth="1"/>
    <col min="11" max="16384" width="9.1796875" style="12"/>
  </cols>
  <sheetData>
    <row r="2" spans="2:10" x14ac:dyDescent="0.35">
      <c r="B2" s="310" t="s">
        <v>408</v>
      </c>
      <c r="C2" s="311"/>
      <c r="D2" s="311"/>
      <c r="E2" s="311"/>
      <c r="F2" s="311"/>
      <c r="G2" s="311"/>
      <c r="H2" s="311"/>
      <c r="I2" s="311"/>
      <c r="J2" s="312"/>
    </row>
    <row r="3" spans="2:10" s="67" customFormat="1" ht="15" customHeight="1" x14ac:dyDescent="0.35">
      <c r="B3" s="442" t="s">
        <v>979</v>
      </c>
      <c r="C3" s="443"/>
      <c r="D3" s="443"/>
      <c r="E3" s="443"/>
      <c r="F3" s="443"/>
      <c r="G3" s="444" t="s">
        <v>99</v>
      </c>
      <c r="H3" s="444"/>
      <c r="I3" s="444"/>
      <c r="J3" s="444"/>
    </row>
    <row r="4" spans="2:10" x14ac:dyDescent="0.35">
      <c r="B4" s="439"/>
      <c r="C4" s="447" t="s">
        <v>1537</v>
      </c>
      <c r="D4" s="435" t="s">
        <v>20</v>
      </c>
      <c r="E4" s="435" t="s">
        <v>110</v>
      </c>
      <c r="F4" s="435" t="s">
        <v>111</v>
      </c>
      <c r="G4" s="435" t="s">
        <v>383</v>
      </c>
      <c r="H4" s="16" t="s">
        <v>137</v>
      </c>
      <c r="I4" s="16" t="s">
        <v>138</v>
      </c>
      <c r="J4" s="17" t="s">
        <v>132</v>
      </c>
    </row>
    <row r="5" spans="2:10" x14ac:dyDescent="0.35">
      <c r="B5" s="38">
        <v>1</v>
      </c>
      <c r="C5" s="436" t="str">
        <f>IF(GestãoProjOrç!C5="","",GestãoProjOrç!C5)</f>
        <v/>
      </c>
      <c r="D5" s="437" t="str">
        <f>IF(GestãoProjOrç!D5="","",GestãoProjOrç!D5)</f>
        <v/>
      </c>
      <c r="E5" s="438" t="str">
        <f>IF(GestãoProjOrç!E5="","",GestãoProjOrç!E5)</f>
        <v/>
      </c>
      <c r="F5" s="254">
        <f>IF(GestãoProjOrç!F5="","",GestãoProjOrç!F5)</f>
        <v>0</v>
      </c>
      <c r="G5" s="19">
        <f>J5-H5-I5</f>
        <v>0</v>
      </c>
      <c r="H5" s="18"/>
      <c r="I5" s="18"/>
      <c r="J5" s="19">
        <f>IF(ISERR(D5*E5*F5),0,D5*E5*F5)</f>
        <v>0</v>
      </c>
    </row>
    <row r="6" spans="2:10" x14ac:dyDescent="0.35">
      <c r="B6" s="38">
        <v>2</v>
      </c>
      <c r="C6" s="436" t="str">
        <f>IF(GestãoProjOrç!C6="","",GestãoProjOrç!C6)</f>
        <v/>
      </c>
      <c r="D6" s="437" t="str">
        <f>IF(GestãoProjOrç!D6="","",GestãoProjOrç!D6)</f>
        <v/>
      </c>
      <c r="E6" s="438" t="str">
        <f>IF(GestãoProjOrç!E6="","",GestãoProjOrç!E6)</f>
        <v/>
      </c>
      <c r="F6" s="254">
        <f>IF(GestãoProjOrç!F6="","",GestãoProjOrç!F6)</f>
        <v>0</v>
      </c>
      <c r="G6" s="19">
        <f t="shared" ref="G6:G14" si="0">J6-H6-I6</f>
        <v>0</v>
      </c>
      <c r="H6" s="18"/>
      <c r="I6" s="18"/>
      <c r="J6" s="19">
        <f t="shared" ref="J6:J14" si="1">IF(ISERR(D6*E6*F6),0,D6*E6*F6)</f>
        <v>0</v>
      </c>
    </row>
    <row r="7" spans="2:10" x14ac:dyDescent="0.35">
      <c r="B7" s="38">
        <v>3</v>
      </c>
      <c r="C7" s="436" t="str">
        <f>IF(GestãoProjOrç!C7="","",GestãoProjOrç!C7)</f>
        <v/>
      </c>
      <c r="D7" s="437" t="str">
        <f>IF(GestãoProjOrç!D7="","",GestãoProjOrç!D7)</f>
        <v/>
      </c>
      <c r="E7" s="438" t="str">
        <f>IF(GestãoProjOrç!E7="","",GestãoProjOrç!E7)</f>
        <v/>
      </c>
      <c r="F7" s="254">
        <f>IF(GestãoProjOrç!F7="","",GestãoProjOrç!F7)</f>
        <v>0</v>
      </c>
      <c r="G7" s="19">
        <f t="shared" si="0"/>
        <v>0</v>
      </c>
      <c r="H7" s="18"/>
      <c r="I7" s="18"/>
      <c r="J7" s="19">
        <f t="shared" si="1"/>
        <v>0</v>
      </c>
    </row>
    <row r="8" spans="2:10" x14ac:dyDescent="0.35">
      <c r="B8" s="38">
        <v>4</v>
      </c>
      <c r="C8" s="436" t="str">
        <f>IF(GestãoProjOrç!C8="","",GestãoProjOrç!C8)</f>
        <v/>
      </c>
      <c r="D8" s="437" t="str">
        <f>IF(GestãoProjOrç!D8="","",GestãoProjOrç!D8)</f>
        <v/>
      </c>
      <c r="E8" s="438" t="str">
        <f>IF(GestãoProjOrç!E8="","",GestãoProjOrç!E8)</f>
        <v/>
      </c>
      <c r="F8" s="254">
        <f>IF(GestãoProjOrç!F8="","",GestãoProjOrç!F8)</f>
        <v>0</v>
      </c>
      <c r="G8" s="19">
        <f t="shared" si="0"/>
        <v>0</v>
      </c>
      <c r="H8" s="18"/>
      <c r="I8" s="18"/>
      <c r="J8" s="19">
        <f t="shared" si="1"/>
        <v>0</v>
      </c>
    </row>
    <row r="9" spans="2:10" x14ac:dyDescent="0.35">
      <c r="B9" s="38">
        <v>5</v>
      </c>
      <c r="C9" s="436" t="str">
        <f>IF(GestãoProjOrç!C9="","",GestãoProjOrç!C9)</f>
        <v/>
      </c>
      <c r="D9" s="437" t="str">
        <f>IF(GestãoProjOrç!D9="","",GestãoProjOrç!D9)</f>
        <v/>
      </c>
      <c r="E9" s="438" t="str">
        <f>IF(GestãoProjOrç!E9="","",GestãoProjOrç!E9)</f>
        <v/>
      </c>
      <c r="F9" s="254">
        <f>IF(GestãoProjOrç!F9="","",GestãoProjOrç!F9)</f>
        <v>0</v>
      </c>
      <c r="G9" s="19">
        <f t="shared" si="0"/>
        <v>0</v>
      </c>
      <c r="H9" s="18"/>
      <c r="I9" s="18"/>
      <c r="J9" s="19">
        <f t="shared" si="1"/>
        <v>0</v>
      </c>
    </row>
    <row r="10" spans="2:10" x14ac:dyDescent="0.35">
      <c r="B10" s="38">
        <v>6</v>
      </c>
      <c r="C10" s="436" t="str">
        <f>IF(GestãoProjOrç!C10="","",GestãoProjOrç!C10)</f>
        <v/>
      </c>
      <c r="D10" s="437" t="str">
        <f>IF(GestãoProjOrç!D10="","",GestãoProjOrç!D10)</f>
        <v/>
      </c>
      <c r="E10" s="438" t="str">
        <f>IF(GestãoProjOrç!E10="","",GestãoProjOrç!E10)</f>
        <v/>
      </c>
      <c r="F10" s="254">
        <f>IF(GestãoProjOrç!F10="","",GestãoProjOrç!F10)</f>
        <v>0</v>
      </c>
      <c r="G10" s="19">
        <f t="shared" si="0"/>
        <v>0</v>
      </c>
      <c r="H10" s="18"/>
      <c r="I10" s="18"/>
      <c r="J10" s="19">
        <f t="shared" si="1"/>
        <v>0</v>
      </c>
    </row>
    <row r="11" spans="2:10" x14ac:dyDescent="0.35">
      <c r="B11" s="38">
        <v>7</v>
      </c>
      <c r="C11" s="436" t="str">
        <f>IF(GestãoProjOrç!C11="","",GestãoProjOrç!C11)</f>
        <v/>
      </c>
      <c r="D11" s="437" t="str">
        <f>IF(GestãoProjOrç!D11="","",GestãoProjOrç!D11)</f>
        <v/>
      </c>
      <c r="E11" s="438" t="str">
        <f>IF(GestãoProjOrç!E11="","",GestãoProjOrç!E11)</f>
        <v/>
      </c>
      <c r="F11" s="254">
        <f>IF(GestãoProjOrç!F11="","",GestãoProjOrç!F11)</f>
        <v>0</v>
      </c>
      <c r="G11" s="19">
        <f t="shared" si="0"/>
        <v>0</v>
      </c>
      <c r="H11" s="18"/>
      <c r="I11" s="18"/>
      <c r="J11" s="19">
        <f t="shared" si="1"/>
        <v>0</v>
      </c>
    </row>
    <row r="12" spans="2:10" x14ac:dyDescent="0.35">
      <c r="B12" s="38">
        <v>8</v>
      </c>
      <c r="C12" s="436" t="str">
        <f>IF(GestãoProjOrç!C12="","",GestãoProjOrç!C12)</f>
        <v/>
      </c>
      <c r="D12" s="437" t="str">
        <f>IF(GestãoProjOrç!D12="","",GestãoProjOrç!D12)</f>
        <v/>
      </c>
      <c r="E12" s="438" t="str">
        <f>IF(GestãoProjOrç!E12="","",GestãoProjOrç!E12)</f>
        <v/>
      </c>
      <c r="F12" s="254">
        <f>IF(GestãoProjOrç!F12="","",GestãoProjOrç!F12)</f>
        <v>0</v>
      </c>
      <c r="G12" s="19">
        <f t="shared" si="0"/>
        <v>0</v>
      </c>
      <c r="H12" s="18"/>
      <c r="I12" s="18"/>
      <c r="J12" s="19">
        <f t="shared" si="1"/>
        <v>0</v>
      </c>
    </row>
    <row r="13" spans="2:10" x14ac:dyDescent="0.35">
      <c r="B13" s="38">
        <v>9</v>
      </c>
      <c r="C13" s="436" t="str">
        <f>IF(GestãoProjOrç!C13="","",GestãoProjOrç!C13)</f>
        <v/>
      </c>
      <c r="D13" s="437" t="str">
        <f>IF(GestãoProjOrç!D13="","",GestãoProjOrç!D13)</f>
        <v/>
      </c>
      <c r="E13" s="438" t="str">
        <f>IF(GestãoProjOrç!E13="","",GestãoProjOrç!E13)</f>
        <v/>
      </c>
      <c r="F13" s="254">
        <f>IF(GestãoProjOrç!F13="","",GestãoProjOrç!F13)</f>
        <v>0</v>
      </c>
      <c r="G13" s="19">
        <f t="shared" si="0"/>
        <v>0</v>
      </c>
      <c r="H13" s="18"/>
      <c r="I13" s="18"/>
      <c r="J13" s="19">
        <f t="shared" si="1"/>
        <v>0</v>
      </c>
    </row>
    <row r="14" spans="2:10" x14ac:dyDescent="0.35">
      <c r="B14" s="38">
        <v>10</v>
      </c>
      <c r="C14" s="436" t="str">
        <f>IF(GestãoProjOrç!C14="","",GestãoProjOrç!C14)</f>
        <v/>
      </c>
      <c r="D14" s="437" t="str">
        <f>IF(GestãoProjOrç!D14="","",GestãoProjOrç!D14)</f>
        <v/>
      </c>
      <c r="E14" s="438" t="str">
        <f>IF(GestãoProjOrç!E14="","",GestãoProjOrç!E14)</f>
        <v/>
      </c>
      <c r="F14" s="254">
        <f>IF(GestãoProjOrç!F14="","",GestãoProjOrç!F14)</f>
        <v>0</v>
      </c>
      <c r="G14" s="19">
        <f t="shared" si="0"/>
        <v>0</v>
      </c>
      <c r="H14" s="18"/>
      <c r="I14" s="18"/>
      <c r="J14" s="19">
        <f t="shared" si="1"/>
        <v>0</v>
      </c>
    </row>
    <row r="15" spans="2:10" s="67" customFormat="1" ht="15" customHeight="1" x14ac:dyDescent="0.35">
      <c r="B15" s="131"/>
      <c r="C15" s="78" t="s">
        <v>1537</v>
      </c>
      <c r="D15" s="78"/>
      <c r="E15" s="78"/>
      <c r="F15" s="70"/>
      <c r="G15" s="19">
        <f>SUM(G5:G14)</f>
        <v>0</v>
      </c>
      <c r="H15" s="19">
        <f>SUM(H5:H14)</f>
        <v>0</v>
      </c>
      <c r="I15" s="19">
        <f>SUM(I5:I14)</f>
        <v>0</v>
      </c>
      <c r="J15" s="19">
        <f>SUM(J5:J14)</f>
        <v>0</v>
      </c>
    </row>
    <row r="16" spans="2:10" s="67" customFormat="1" ht="15" customHeight="1" x14ac:dyDescent="0.35">
      <c r="B16" s="442" t="s">
        <v>732</v>
      </c>
      <c r="C16" s="443"/>
      <c r="D16" s="443"/>
      <c r="E16" s="443"/>
      <c r="F16" s="443"/>
      <c r="G16" s="444" t="s">
        <v>99</v>
      </c>
      <c r="H16" s="444"/>
      <c r="I16" s="444"/>
      <c r="J16" s="444"/>
    </row>
    <row r="17" spans="2:10" x14ac:dyDescent="0.35">
      <c r="B17" s="439"/>
      <c r="C17" s="440" t="s">
        <v>1538</v>
      </c>
      <c r="D17" s="440"/>
      <c r="E17" s="440"/>
      <c r="F17" s="441"/>
      <c r="G17" s="618">
        <f>IF(Apoio!$BB$12=0,0,GestãoProjCusto!G$25*(Apoio!$BB4/Apoio!$BB$12))</f>
        <v>0</v>
      </c>
      <c r="H17" s="618">
        <f>IF(Apoio!$BB$12=0,0,GestãoProjCusto!H$25*(Apoio!$BB4/Apoio!$BB$12))</f>
        <v>0</v>
      </c>
      <c r="I17" s="618">
        <f>IF(Apoio!$BB$12=0,0,GestãoProjCusto!I$25*(Apoio!$BB4/Apoio!$BB$12))</f>
        <v>0</v>
      </c>
      <c r="J17" s="618">
        <f>IF(Apoio!$BB$12=0,0,GestãoProjCusto!J$25*(Apoio!$BB4/Apoio!$BB$12))</f>
        <v>0</v>
      </c>
    </row>
    <row r="18" spans="2:10" x14ac:dyDescent="0.35">
      <c r="B18" s="439"/>
      <c r="C18" s="440" t="s">
        <v>1539</v>
      </c>
      <c r="D18" s="440"/>
      <c r="E18" s="440"/>
      <c r="F18" s="441"/>
      <c r="G18" s="618">
        <f>IF(Apoio!$BB$12=0,0,GestãoProjCusto!G$25*(Apoio!$BB5/Apoio!$BB$12))</f>
        <v>0</v>
      </c>
      <c r="H18" s="618">
        <f>IF(Apoio!$BB$12=0,0,GestãoProjCusto!H$25*(Apoio!$BB5/Apoio!$BB$12))</f>
        <v>0</v>
      </c>
      <c r="I18" s="618">
        <f>IF(Apoio!$BB$12=0,0,GestãoProjCusto!I$25*(Apoio!$BB5/Apoio!$BB$12))</f>
        <v>0</v>
      </c>
      <c r="J18" s="618">
        <f>IF(Apoio!$BB$12=0,0,GestãoProjCusto!J$25*(Apoio!$BB5/Apoio!$BB$12))</f>
        <v>0</v>
      </c>
    </row>
    <row r="19" spans="2:10" x14ac:dyDescent="0.35">
      <c r="B19" s="439"/>
      <c r="C19" s="440" t="s">
        <v>1540</v>
      </c>
      <c r="D19" s="440"/>
      <c r="E19" s="440"/>
      <c r="F19" s="441"/>
      <c r="G19" s="618">
        <f>IF(Apoio!$BB$12=0,0,GestãoProjCusto!G$25*(Apoio!$BB6/Apoio!$BB$12))</f>
        <v>0</v>
      </c>
      <c r="H19" s="618">
        <f>IF(Apoio!$BB$12=0,0,GestãoProjCusto!H$25*(Apoio!$BB6/Apoio!$BB$12))</f>
        <v>0</v>
      </c>
      <c r="I19" s="618">
        <f>IF(Apoio!$BB$12=0,0,GestãoProjCusto!I$25*(Apoio!$BB6/Apoio!$BB$12))</f>
        <v>0</v>
      </c>
      <c r="J19" s="618">
        <f>IF(Apoio!$BB$12=0,0,GestãoProjCusto!J$25*(Apoio!$BB6/Apoio!$BB$12))</f>
        <v>0</v>
      </c>
    </row>
    <row r="20" spans="2:10" x14ac:dyDescent="0.35">
      <c r="B20" s="439"/>
      <c r="C20" s="440" t="s">
        <v>1541</v>
      </c>
      <c r="D20" s="440"/>
      <c r="E20" s="440"/>
      <c r="F20" s="441"/>
      <c r="G20" s="618">
        <f>IF(Apoio!$BB$12=0,0,GestãoProjCusto!G$25*(Apoio!$BB7/Apoio!$BB$12))</f>
        <v>0</v>
      </c>
      <c r="H20" s="618">
        <f>IF(Apoio!$BB$12=0,0,GestãoProjCusto!H$25*(Apoio!$BB7/Apoio!$BB$12))</f>
        <v>0</v>
      </c>
      <c r="I20" s="618">
        <f>IF(Apoio!$BB$12=0,0,GestãoProjCusto!I$25*(Apoio!$BB7/Apoio!$BB$12))</f>
        <v>0</v>
      </c>
      <c r="J20" s="618">
        <f>IF(Apoio!$BB$12=0,0,GestãoProjCusto!J$25*(Apoio!$BB7/Apoio!$BB$12))</f>
        <v>0</v>
      </c>
    </row>
    <row r="21" spans="2:10" x14ac:dyDescent="0.35">
      <c r="B21" s="439"/>
      <c r="C21" s="440" t="s">
        <v>1542</v>
      </c>
      <c r="D21" s="440"/>
      <c r="E21" s="440"/>
      <c r="F21" s="441"/>
      <c r="G21" s="618">
        <f>IF(Apoio!$BB$12=0,0,GestãoProjCusto!G$25*(Apoio!$BB8/Apoio!$BB$12))</f>
        <v>0</v>
      </c>
      <c r="H21" s="618">
        <f>IF(Apoio!$BB$12=0,0,GestãoProjCusto!H$25*(Apoio!$BB8/Apoio!$BB$12))</f>
        <v>0</v>
      </c>
      <c r="I21" s="618">
        <f>IF(Apoio!$BB$12=0,0,GestãoProjCusto!I$25*(Apoio!$BB8/Apoio!$BB$12))</f>
        <v>0</v>
      </c>
      <c r="J21" s="618">
        <f>IF(Apoio!$BB$12=0,0,GestãoProjCusto!J$25*(Apoio!$BB8/Apoio!$BB$12))</f>
        <v>0</v>
      </c>
    </row>
    <row r="22" spans="2:10" x14ac:dyDescent="0.35">
      <c r="B22" s="439"/>
      <c r="C22" s="440" t="s">
        <v>1543</v>
      </c>
      <c r="D22" s="440"/>
      <c r="E22" s="440"/>
      <c r="F22" s="441"/>
      <c r="G22" s="618">
        <f>IF(Apoio!$BB$12=0,0,GestãoProjCusto!G$25*(Apoio!$BB9/Apoio!$BB$12))</f>
        <v>0</v>
      </c>
      <c r="H22" s="618">
        <f>IF(Apoio!$BB$12=0,0,GestãoProjCusto!H$25*(Apoio!$BB9/Apoio!$BB$12))</f>
        <v>0</v>
      </c>
      <c r="I22" s="618">
        <f>IF(Apoio!$BB$12=0,0,GestãoProjCusto!I$25*(Apoio!$BB9/Apoio!$BB$12))</f>
        <v>0</v>
      </c>
      <c r="J22" s="618">
        <f>IF(Apoio!$BB$12=0,0,GestãoProjCusto!J$25*(Apoio!$BB9/Apoio!$BB$12))</f>
        <v>0</v>
      </c>
    </row>
    <row r="23" spans="2:10" x14ac:dyDescent="0.35">
      <c r="B23" s="439"/>
      <c r="C23" s="440" t="s">
        <v>1544</v>
      </c>
      <c r="D23" s="440"/>
      <c r="E23" s="440"/>
      <c r="F23" s="441"/>
      <c r="G23" s="618">
        <f>IF(Apoio!$BB$12=0,0,GestãoProjCusto!G$25*(Apoio!$BB10/Apoio!$BB$12))</f>
        <v>0</v>
      </c>
      <c r="H23" s="618">
        <f>IF(Apoio!$BB$12=0,0,GestãoProjCusto!H$25*(Apoio!$BB10/Apoio!$BB$12))</f>
        <v>0</v>
      </c>
      <c r="I23" s="618">
        <f>IF(Apoio!$BB$12=0,0,GestãoProjCusto!I$25*(Apoio!$BB10/Apoio!$BB$12))</f>
        <v>0</v>
      </c>
      <c r="J23" s="618">
        <f>IF(Apoio!$BB$12=0,0,GestãoProjCusto!J$25*(Apoio!$BB10/Apoio!$BB$12))</f>
        <v>0</v>
      </c>
    </row>
    <row r="24" spans="2:10" x14ac:dyDescent="0.35">
      <c r="B24" s="439"/>
      <c r="C24" s="440" t="s">
        <v>1545</v>
      </c>
      <c r="D24" s="440"/>
      <c r="E24" s="440"/>
      <c r="F24" s="441"/>
      <c r="G24" s="618">
        <f>IF(Apoio!$BB$12=0,0,GestãoProjCusto!G$25*(Apoio!$BB11/Apoio!$BB$12))</f>
        <v>0</v>
      </c>
      <c r="H24" s="618">
        <f>IF(Apoio!$BB$12=0,0,GestãoProjCusto!H$25*(Apoio!$BB11/Apoio!$BB$12))</f>
        <v>0</v>
      </c>
      <c r="I24" s="618">
        <f>IF(Apoio!$BB$12=0,0,GestãoProjCusto!I$25*(Apoio!$BB11/Apoio!$BB$12))</f>
        <v>0</v>
      </c>
      <c r="J24" s="618">
        <f>IF(Apoio!$BB$12=0,0,GestãoProjCusto!J$25*(Apoio!$BB11/Apoio!$BB$12))</f>
        <v>0</v>
      </c>
    </row>
    <row r="25" spans="2:10" x14ac:dyDescent="0.35">
      <c r="B25" s="133"/>
      <c r="C25" s="62"/>
      <c r="D25" s="62"/>
      <c r="E25" s="62"/>
      <c r="F25" s="132" t="s">
        <v>1546</v>
      </c>
      <c r="G25" s="619">
        <f>G15</f>
        <v>0</v>
      </c>
      <c r="H25" s="619">
        <f t="shared" ref="H25:J25" si="2">H15</f>
        <v>0</v>
      </c>
      <c r="I25" s="619">
        <f t="shared" si="2"/>
        <v>0</v>
      </c>
      <c r="J25" s="619">
        <f t="shared" si="2"/>
        <v>0</v>
      </c>
    </row>
  </sheetData>
  <conditionalFormatting sqref="G5:J15 G17:J25">
    <cfRule type="cellIs" dxfId="170" priority="1" operator="lessThan">
      <formula>0</formula>
    </cfRule>
  </conditionalFormatting>
  <pageMargins left="0.59055118110236227" right="0.59055118110236227" top="1.1023622047244095" bottom="0.47244094488188981" header="0.19685039370078741" footer="0.19685039370078741"/>
  <pageSetup paperSize="9" scale="60" fitToHeight="0" orientation="portrait" r:id="rId1"/>
  <headerFooter scaleWithDoc="0" alignWithMargins="0">
    <oddFooter>&amp;L&amp;F / &amp;A&amp;R&amp;P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0">
    <tabColor theme="0" tint="-0.34998626667073579"/>
    <pageSetUpPr fitToPage="1"/>
  </sheetPr>
  <dimension ref="B2:M22"/>
  <sheetViews>
    <sheetView zoomScaleNormal="100" workbookViewId="0">
      <selection activeCell="G26" sqref="G26"/>
    </sheetView>
  </sheetViews>
  <sheetFormatPr defaultRowHeight="15" customHeight="1" x14ac:dyDescent="0.35"/>
  <cols>
    <col min="1" max="2" width="3.7265625" style="175" customWidth="1"/>
    <col min="3" max="3" width="50.7265625" style="175" customWidth="1"/>
    <col min="4" max="4" width="11.7265625" style="175" customWidth="1"/>
    <col min="5" max="5" width="20" style="175" bestFit="1" customWidth="1"/>
    <col min="6" max="11" width="15.26953125" style="175" customWidth="1"/>
    <col min="12" max="257" width="9.1796875" style="175"/>
    <col min="258" max="258" width="5.81640625" style="175" customWidth="1"/>
    <col min="259" max="259" width="33.81640625" style="175" customWidth="1"/>
    <col min="260" max="265" width="12.7265625" style="175" customWidth="1"/>
    <col min="266" max="266" width="13" style="175" customWidth="1"/>
    <col min="267" max="513" width="9.1796875" style="175"/>
    <col min="514" max="514" width="5.81640625" style="175" customWidth="1"/>
    <col min="515" max="515" width="33.81640625" style="175" customWidth="1"/>
    <col min="516" max="521" width="12.7265625" style="175" customWidth="1"/>
    <col min="522" max="522" width="13" style="175" customWidth="1"/>
    <col min="523" max="769" width="9.1796875" style="175"/>
    <col min="770" max="770" width="5.81640625" style="175" customWidth="1"/>
    <col min="771" max="771" width="33.81640625" style="175" customWidth="1"/>
    <col min="772" max="777" width="12.7265625" style="175" customWidth="1"/>
    <col min="778" max="778" width="13" style="175" customWidth="1"/>
    <col min="779" max="1025" width="9.1796875" style="175"/>
    <col min="1026" max="1026" width="5.81640625" style="175" customWidth="1"/>
    <col min="1027" max="1027" width="33.81640625" style="175" customWidth="1"/>
    <col min="1028" max="1033" width="12.7265625" style="175" customWidth="1"/>
    <col min="1034" max="1034" width="13" style="175" customWidth="1"/>
    <col min="1035" max="1281" width="9.1796875" style="175"/>
    <col min="1282" max="1282" width="5.81640625" style="175" customWidth="1"/>
    <col min="1283" max="1283" width="33.81640625" style="175" customWidth="1"/>
    <col min="1284" max="1289" width="12.7265625" style="175" customWidth="1"/>
    <col min="1290" max="1290" width="13" style="175" customWidth="1"/>
    <col min="1291" max="1537" width="9.1796875" style="175"/>
    <col min="1538" max="1538" width="5.81640625" style="175" customWidth="1"/>
    <col min="1539" max="1539" width="33.81640625" style="175" customWidth="1"/>
    <col min="1540" max="1545" width="12.7265625" style="175" customWidth="1"/>
    <col min="1546" max="1546" width="13" style="175" customWidth="1"/>
    <col min="1547" max="1793" width="9.1796875" style="175"/>
    <col min="1794" max="1794" width="5.81640625" style="175" customWidth="1"/>
    <col min="1795" max="1795" width="33.81640625" style="175" customWidth="1"/>
    <col min="1796" max="1801" width="12.7265625" style="175" customWidth="1"/>
    <col min="1802" max="1802" width="13" style="175" customWidth="1"/>
    <col min="1803" max="2049" width="9.1796875" style="175"/>
    <col min="2050" max="2050" width="5.81640625" style="175" customWidth="1"/>
    <col min="2051" max="2051" width="33.81640625" style="175" customWidth="1"/>
    <col min="2052" max="2057" width="12.7265625" style="175" customWidth="1"/>
    <col min="2058" max="2058" width="13" style="175" customWidth="1"/>
    <col min="2059" max="2305" width="9.1796875" style="175"/>
    <col min="2306" max="2306" width="5.81640625" style="175" customWidth="1"/>
    <col min="2307" max="2307" width="33.81640625" style="175" customWidth="1"/>
    <col min="2308" max="2313" width="12.7265625" style="175" customWidth="1"/>
    <col min="2314" max="2314" width="13" style="175" customWidth="1"/>
    <col min="2315" max="2561" width="9.1796875" style="175"/>
    <col min="2562" max="2562" width="5.81640625" style="175" customWidth="1"/>
    <col min="2563" max="2563" width="33.81640625" style="175" customWidth="1"/>
    <col min="2564" max="2569" width="12.7265625" style="175" customWidth="1"/>
    <col min="2570" max="2570" width="13" style="175" customWidth="1"/>
    <col min="2571" max="2817" width="9.1796875" style="175"/>
    <col min="2818" max="2818" width="5.81640625" style="175" customWidth="1"/>
    <col min="2819" max="2819" width="33.81640625" style="175" customWidth="1"/>
    <col min="2820" max="2825" width="12.7265625" style="175" customWidth="1"/>
    <col min="2826" max="2826" width="13" style="175" customWidth="1"/>
    <col min="2827" max="3073" width="9.1796875" style="175"/>
    <col min="3074" max="3074" width="5.81640625" style="175" customWidth="1"/>
    <col min="3075" max="3075" width="33.81640625" style="175" customWidth="1"/>
    <col min="3076" max="3081" width="12.7265625" style="175" customWidth="1"/>
    <col min="3082" max="3082" width="13" style="175" customWidth="1"/>
    <col min="3083" max="3329" width="9.1796875" style="175"/>
    <col min="3330" max="3330" width="5.81640625" style="175" customWidth="1"/>
    <col min="3331" max="3331" width="33.81640625" style="175" customWidth="1"/>
    <col min="3332" max="3337" width="12.7265625" style="175" customWidth="1"/>
    <col min="3338" max="3338" width="13" style="175" customWidth="1"/>
    <col min="3339" max="3585" width="9.1796875" style="175"/>
    <col min="3586" max="3586" width="5.81640625" style="175" customWidth="1"/>
    <col min="3587" max="3587" width="33.81640625" style="175" customWidth="1"/>
    <col min="3588" max="3593" width="12.7265625" style="175" customWidth="1"/>
    <col min="3594" max="3594" width="13" style="175" customWidth="1"/>
    <col min="3595" max="3841" width="9.1796875" style="175"/>
    <col min="3842" max="3842" width="5.81640625" style="175" customWidth="1"/>
    <col min="3843" max="3843" width="33.81640625" style="175" customWidth="1"/>
    <col min="3844" max="3849" width="12.7265625" style="175" customWidth="1"/>
    <col min="3850" max="3850" width="13" style="175" customWidth="1"/>
    <col min="3851" max="4097" width="9.1796875" style="175"/>
    <col min="4098" max="4098" width="5.81640625" style="175" customWidth="1"/>
    <col min="4099" max="4099" width="33.81640625" style="175" customWidth="1"/>
    <col min="4100" max="4105" width="12.7265625" style="175" customWidth="1"/>
    <col min="4106" max="4106" width="13" style="175" customWidth="1"/>
    <col min="4107" max="4353" width="9.1796875" style="175"/>
    <col min="4354" max="4354" width="5.81640625" style="175" customWidth="1"/>
    <col min="4355" max="4355" width="33.81640625" style="175" customWidth="1"/>
    <col min="4356" max="4361" width="12.7265625" style="175" customWidth="1"/>
    <col min="4362" max="4362" width="13" style="175" customWidth="1"/>
    <col min="4363" max="4609" width="9.1796875" style="175"/>
    <col min="4610" max="4610" width="5.81640625" style="175" customWidth="1"/>
    <col min="4611" max="4611" width="33.81640625" style="175" customWidth="1"/>
    <col min="4612" max="4617" width="12.7265625" style="175" customWidth="1"/>
    <col min="4618" max="4618" width="13" style="175" customWidth="1"/>
    <col min="4619" max="4865" width="9.1796875" style="175"/>
    <col min="4866" max="4866" width="5.81640625" style="175" customWidth="1"/>
    <col min="4867" max="4867" width="33.81640625" style="175" customWidth="1"/>
    <col min="4868" max="4873" width="12.7265625" style="175" customWidth="1"/>
    <col min="4874" max="4874" width="13" style="175" customWidth="1"/>
    <col min="4875" max="5121" width="9.1796875" style="175"/>
    <col min="5122" max="5122" width="5.81640625" style="175" customWidth="1"/>
    <col min="5123" max="5123" width="33.81640625" style="175" customWidth="1"/>
    <col min="5124" max="5129" width="12.7265625" style="175" customWidth="1"/>
    <col min="5130" max="5130" width="13" style="175" customWidth="1"/>
    <col min="5131" max="5377" width="9.1796875" style="175"/>
    <col min="5378" max="5378" width="5.81640625" style="175" customWidth="1"/>
    <col min="5379" max="5379" width="33.81640625" style="175" customWidth="1"/>
    <col min="5380" max="5385" width="12.7265625" style="175" customWidth="1"/>
    <col min="5386" max="5386" width="13" style="175" customWidth="1"/>
    <col min="5387" max="5633" width="9.1796875" style="175"/>
    <col min="5634" max="5634" width="5.81640625" style="175" customWidth="1"/>
    <col min="5635" max="5635" width="33.81640625" style="175" customWidth="1"/>
    <col min="5636" max="5641" width="12.7265625" style="175" customWidth="1"/>
    <col min="5642" max="5642" width="13" style="175" customWidth="1"/>
    <col min="5643" max="5889" width="9.1796875" style="175"/>
    <col min="5890" max="5890" width="5.81640625" style="175" customWidth="1"/>
    <col min="5891" max="5891" width="33.81640625" style="175" customWidth="1"/>
    <col min="5892" max="5897" width="12.7265625" style="175" customWidth="1"/>
    <col min="5898" max="5898" width="13" style="175" customWidth="1"/>
    <col min="5899" max="6145" width="9.1796875" style="175"/>
    <col min="6146" max="6146" width="5.81640625" style="175" customWidth="1"/>
    <col min="6147" max="6147" width="33.81640625" style="175" customWidth="1"/>
    <col min="6148" max="6153" width="12.7265625" style="175" customWidth="1"/>
    <col min="6154" max="6154" width="13" style="175" customWidth="1"/>
    <col min="6155" max="6401" width="9.1796875" style="175"/>
    <col min="6402" max="6402" width="5.81640625" style="175" customWidth="1"/>
    <col min="6403" max="6403" width="33.81640625" style="175" customWidth="1"/>
    <col min="6404" max="6409" width="12.7265625" style="175" customWidth="1"/>
    <col min="6410" max="6410" width="13" style="175" customWidth="1"/>
    <col min="6411" max="6657" width="9.1796875" style="175"/>
    <col min="6658" max="6658" width="5.81640625" style="175" customWidth="1"/>
    <col min="6659" max="6659" width="33.81640625" style="175" customWidth="1"/>
    <col min="6660" max="6665" width="12.7265625" style="175" customWidth="1"/>
    <col min="6666" max="6666" width="13" style="175" customWidth="1"/>
    <col min="6667" max="6913" width="9.1796875" style="175"/>
    <col min="6914" max="6914" width="5.81640625" style="175" customWidth="1"/>
    <col min="6915" max="6915" width="33.81640625" style="175" customWidth="1"/>
    <col min="6916" max="6921" width="12.7265625" style="175" customWidth="1"/>
    <col min="6922" max="6922" width="13" style="175" customWidth="1"/>
    <col min="6923" max="7169" width="9.1796875" style="175"/>
    <col min="7170" max="7170" width="5.81640625" style="175" customWidth="1"/>
    <col min="7171" max="7171" width="33.81640625" style="175" customWidth="1"/>
    <col min="7172" max="7177" width="12.7265625" style="175" customWidth="1"/>
    <col min="7178" max="7178" width="13" style="175" customWidth="1"/>
    <col min="7179" max="7425" width="9.1796875" style="175"/>
    <col min="7426" max="7426" width="5.81640625" style="175" customWidth="1"/>
    <col min="7427" max="7427" width="33.81640625" style="175" customWidth="1"/>
    <col min="7428" max="7433" width="12.7265625" style="175" customWidth="1"/>
    <col min="7434" max="7434" width="13" style="175" customWidth="1"/>
    <col min="7435" max="7681" width="9.1796875" style="175"/>
    <col min="7682" max="7682" width="5.81640625" style="175" customWidth="1"/>
    <col min="7683" max="7683" width="33.81640625" style="175" customWidth="1"/>
    <col min="7684" max="7689" width="12.7265625" style="175" customWidth="1"/>
    <col min="7690" max="7690" width="13" style="175" customWidth="1"/>
    <col min="7691" max="7937" width="9.1796875" style="175"/>
    <col min="7938" max="7938" width="5.81640625" style="175" customWidth="1"/>
    <col min="7939" max="7939" width="33.81640625" style="175" customWidth="1"/>
    <col min="7940" max="7945" width="12.7265625" style="175" customWidth="1"/>
    <col min="7946" max="7946" width="13" style="175" customWidth="1"/>
    <col min="7947" max="8193" width="9.1796875" style="175"/>
    <col min="8194" max="8194" width="5.81640625" style="175" customWidth="1"/>
    <col min="8195" max="8195" width="33.81640625" style="175" customWidth="1"/>
    <col min="8196" max="8201" width="12.7265625" style="175" customWidth="1"/>
    <col min="8202" max="8202" width="13" style="175" customWidth="1"/>
    <col min="8203" max="8449" width="9.1796875" style="175"/>
    <col min="8450" max="8450" width="5.81640625" style="175" customWidth="1"/>
    <col min="8451" max="8451" width="33.81640625" style="175" customWidth="1"/>
    <col min="8452" max="8457" width="12.7265625" style="175" customWidth="1"/>
    <col min="8458" max="8458" width="13" style="175" customWidth="1"/>
    <col min="8459" max="8705" width="9.1796875" style="175"/>
    <col min="8706" max="8706" width="5.81640625" style="175" customWidth="1"/>
    <col min="8707" max="8707" width="33.81640625" style="175" customWidth="1"/>
    <col min="8708" max="8713" width="12.7265625" style="175" customWidth="1"/>
    <col min="8714" max="8714" width="13" style="175" customWidth="1"/>
    <col min="8715" max="8961" width="9.1796875" style="175"/>
    <col min="8962" max="8962" width="5.81640625" style="175" customWidth="1"/>
    <col min="8963" max="8963" width="33.81640625" style="175" customWidth="1"/>
    <col min="8964" max="8969" width="12.7265625" style="175" customWidth="1"/>
    <col min="8970" max="8970" width="13" style="175" customWidth="1"/>
    <col min="8971" max="9217" width="9.1796875" style="175"/>
    <col min="9218" max="9218" width="5.81640625" style="175" customWidth="1"/>
    <col min="9219" max="9219" width="33.81640625" style="175" customWidth="1"/>
    <col min="9220" max="9225" width="12.7265625" style="175" customWidth="1"/>
    <col min="9226" max="9226" width="13" style="175" customWidth="1"/>
    <col min="9227" max="9473" width="9.1796875" style="175"/>
    <col min="9474" max="9474" width="5.81640625" style="175" customWidth="1"/>
    <col min="9475" max="9475" width="33.81640625" style="175" customWidth="1"/>
    <col min="9476" max="9481" width="12.7265625" style="175" customWidth="1"/>
    <col min="9482" max="9482" width="13" style="175" customWidth="1"/>
    <col min="9483" max="9729" width="9.1796875" style="175"/>
    <col min="9730" max="9730" width="5.81640625" style="175" customWidth="1"/>
    <col min="9731" max="9731" width="33.81640625" style="175" customWidth="1"/>
    <col min="9732" max="9737" width="12.7265625" style="175" customWidth="1"/>
    <col min="9738" max="9738" width="13" style="175" customWidth="1"/>
    <col min="9739" max="9985" width="9.1796875" style="175"/>
    <col min="9986" max="9986" width="5.81640625" style="175" customWidth="1"/>
    <col min="9987" max="9987" width="33.81640625" style="175" customWidth="1"/>
    <col min="9988" max="9993" width="12.7265625" style="175" customWidth="1"/>
    <col min="9994" max="9994" width="13" style="175" customWidth="1"/>
    <col min="9995" max="10241" width="9.1796875" style="175"/>
    <col min="10242" max="10242" width="5.81640625" style="175" customWidth="1"/>
    <col min="10243" max="10243" width="33.81640625" style="175" customWidth="1"/>
    <col min="10244" max="10249" width="12.7265625" style="175" customWidth="1"/>
    <col min="10250" max="10250" width="13" style="175" customWidth="1"/>
    <col min="10251" max="10497" width="9.1796875" style="175"/>
    <col min="10498" max="10498" width="5.81640625" style="175" customWidth="1"/>
    <col min="10499" max="10499" width="33.81640625" style="175" customWidth="1"/>
    <col min="10500" max="10505" width="12.7265625" style="175" customWidth="1"/>
    <col min="10506" max="10506" width="13" style="175" customWidth="1"/>
    <col min="10507" max="10753" width="9.1796875" style="175"/>
    <col min="10754" max="10754" width="5.81640625" style="175" customWidth="1"/>
    <col min="10755" max="10755" width="33.81640625" style="175" customWidth="1"/>
    <col min="10756" max="10761" width="12.7265625" style="175" customWidth="1"/>
    <col min="10762" max="10762" width="13" style="175" customWidth="1"/>
    <col min="10763" max="11009" width="9.1796875" style="175"/>
    <col min="11010" max="11010" width="5.81640625" style="175" customWidth="1"/>
    <col min="11011" max="11011" width="33.81640625" style="175" customWidth="1"/>
    <col min="11012" max="11017" width="12.7265625" style="175" customWidth="1"/>
    <col min="11018" max="11018" width="13" style="175" customWidth="1"/>
    <col min="11019" max="11265" width="9.1796875" style="175"/>
    <col min="11266" max="11266" width="5.81640625" style="175" customWidth="1"/>
    <col min="11267" max="11267" width="33.81640625" style="175" customWidth="1"/>
    <col min="11268" max="11273" width="12.7265625" style="175" customWidth="1"/>
    <col min="11274" max="11274" width="13" style="175" customWidth="1"/>
    <col min="11275" max="11521" width="9.1796875" style="175"/>
    <col min="11522" max="11522" width="5.81640625" style="175" customWidth="1"/>
    <col min="11523" max="11523" width="33.81640625" style="175" customWidth="1"/>
    <col min="11524" max="11529" width="12.7265625" style="175" customWidth="1"/>
    <col min="11530" max="11530" width="13" style="175" customWidth="1"/>
    <col min="11531" max="11777" width="9.1796875" style="175"/>
    <col min="11778" max="11778" width="5.81640625" style="175" customWidth="1"/>
    <col min="11779" max="11779" width="33.81640625" style="175" customWidth="1"/>
    <col min="11780" max="11785" width="12.7265625" style="175" customWidth="1"/>
    <col min="11786" max="11786" width="13" style="175" customWidth="1"/>
    <col min="11787" max="12033" width="9.1796875" style="175"/>
    <col min="12034" max="12034" width="5.81640625" style="175" customWidth="1"/>
    <col min="12035" max="12035" width="33.81640625" style="175" customWidth="1"/>
    <col min="12036" max="12041" width="12.7265625" style="175" customWidth="1"/>
    <col min="12042" max="12042" width="13" style="175" customWidth="1"/>
    <col min="12043" max="12289" width="9.1796875" style="175"/>
    <col min="12290" max="12290" width="5.81640625" style="175" customWidth="1"/>
    <col min="12291" max="12291" width="33.81640625" style="175" customWidth="1"/>
    <col min="12292" max="12297" width="12.7265625" style="175" customWidth="1"/>
    <col min="12298" max="12298" width="13" style="175" customWidth="1"/>
    <col min="12299" max="12545" width="9.1796875" style="175"/>
    <col min="12546" max="12546" width="5.81640625" style="175" customWidth="1"/>
    <col min="12547" max="12547" width="33.81640625" style="175" customWidth="1"/>
    <col min="12548" max="12553" width="12.7265625" style="175" customWidth="1"/>
    <col min="12554" max="12554" width="13" style="175" customWidth="1"/>
    <col min="12555" max="12801" width="9.1796875" style="175"/>
    <col min="12802" max="12802" width="5.81640625" style="175" customWidth="1"/>
    <col min="12803" max="12803" width="33.81640625" style="175" customWidth="1"/>
    <col min="12804" max="12809" width="12.7265625" style="175" customWidth="1"/>
    <col min="12810" max="12810" width="13" style="175" customWidth="1"/>
    <col min="12811" max="13057" width="9.1796875" style="175"/>
    <col min="13058" max="13058" width="5.81640625" style="175" customWidth="1"/>
    <col min="13059" max="13059" width="33.81640625" style="175" customWidth="1"/>
    <col min="13060" max="13065" width="12.7265625" style="175" customWidth="1"/>
    <col min="13066" max="13066" width="13" style="175" customWidth="1"/>
    <col min="13067" max="13313" width="9.1796875" style="175"/>
    <col min="13314" max="13314" width="5.81640625" style="175" customWidth="1"/>
    <col min="13315" max="13315" width="33.81640625" style="175" customWidth="1"/>
    <col min="13316" max="13321" width="12.7265625" style="175" customWidth="1"/>
    <col min="13322" max="13322" width="13" style="175" customWidth="1"/>
    <col min="13323" max="13569" width="9.1796875" style="175"/>
    <col min="13570" max="13570" width="5.81640625" style="175" customWidth="1"/>
    <col min="13571" max="13571" width="33.81640625" style="175" customWidth="1"/>
    <col min="13572" max="13577" width="12.7265625" style="175" customWidth="1"/>
    <col min="13578" max="13578" width="13" style="175" customWidth="1"/>
    <col min="13579" max="13825" width="9.1796875" style="175"/>
    <col min="13826" max="13826" width="5.81640625" style="175" customWidth="1"/>
    <col min="13827" max="13827" width="33.81640625" style="175" customWidth="1"/>
    <col min="13828" max="13833" width="12.7265625" style="175" customWidth="1"/>
    <col min="13834" max="13834" width="13" style="175" customWidth="1"/>
    <col min="13835" max="14081" width="9.1796875" style="175"/>
    <col min="14082" max="14082" width="5.81640625" style="175" customWidth="1"/>
    <col min="14083" max="14083" width="33.81640625" style="175" customWidth="1"/>
    <col min="14084" max="14089" width="12.7265625" style="175" customWidth="1"/>
    <col min="14090" max="14090" width="13" style="175" customWidth="1"/>
    <col min="14091" max="14337" width="9.1796875" style="175"/>
    <col min="14338" max="14338" width="5.81640625" style="175" customWidth="1"/>
    <col min="14339" max="14339" width="33.81640625" style="175" customWidth="1"/>
    <col min="14340" max="14345" width="12.7265625" style="175" customWidth="1"/>
    <col min="14346" max="14346" width="13" style="175" customWidth="1"/>
    <col min="14347" max="14593" width="9.1796875" style="175"/>
    <col min="14594" max="14594" width="5.81640625" style="175" customWidth="1"/>
    <col min="14595" max="14595" width="33.81640625" style="175" customWidth="1"/>
    <col min="14596" max="14601" width="12.7265625" style="175" customWidth="1"/>
    <col min="14602" max="14602" width="13" style="175" customWidth="1"/>
    <col min="14603" max="14849" width="9.1796875" style="175"/>
    <col min="14850" max="14850" width="5.81640625" style="175" customWidth="1"/>
    <col min="14851" max="14851" width="33.81640625" style="175" customWidth="1"/>
    <col min="14852" max="14857" width="12.7265625" style="175" customWidth="1"/>
    <col min="14858" max="14858" width="13" style="175" customWidth="1"/>
    <col min="14859" max="15105" width="9.1796875" style="175"/>
    <col min="15106" max="15106" width="5.81640625" style="175" customWidth="1"/>
    <col min="15107" max="15107" width="33.81640625" style="175" customWidth="1"/>
    <col min="15108" max="15113" width="12.7265625" style="175" customWidth="1"/>
    <col min="15114" max="15114" width="13" style="175" customWidth="1"/>
    <col min="15115" max="15361" width="9.1796875" style="175"/>
    <col min="15362" max="15362" width="5.81640625" style="175" customWidth="1"/>
    <col min="15363" max="15363" width="33.81640625" style="175" customWidth="1"/>
    <col min="15364" max="15369" width="12.7265625" style="175" customWidth="1"/>
    <col min="15370" max="15370" width="13" style="175" customWidth="1"/>
    <col min="15371" max="15617" width="9.1796875" style="175"/>
    <col min="15618" max="15618" width="5.81640625" style="175" customWidth="1"/>
    <col min="15619" max="15619" width="33.81640625" style="175" customWidth="1"/>
    <col min="15620" max="15625" width="12.7265625" style="175" customWidth="1"/>
    <col min="15626" max="15626" width="13" style="175" customWidth="1"/>
    <col min="15627" max="15873" width="9.1796875" style="175"/>
    <col min="15874" max="15874" width="5.81640625" style="175" customWidth="1"/>
    <col min="15875" max="15875" width="33.81640625" style="175" customWidth="1"/>
    <col min="15876" max="15881" width="12.7265625" style="175" customWidth="1"/>
    <col min="15882" max="15882" width="13" style="175" customWidth="1"/>
    <col min="15883" max="16129" width="9.1796875" style="175"/>
    <col min="16130" max="16130" width="5.81640625" style="175" customWidth="1"/>
    <col min="16131" max="16131" width="33.81640625" style="175" customWidth="1"/>
    <col min="16132" max="16137" width="12.7265625" style="175" customWidth="1"/>
    <col min="16138" max="16138" width="13" style="175" customWidth="1"/>
    <col min="16139" max="16384" width="9.1796875" style="175"/>
  </cols>
  <sheetData>
    <row r="2" spans="2:13" ht="15" customHeight="1" x14ac:dyDescent="0.35">
      <c r="B2" s="310" t="s">
        <v>410</v>
      </c>
      <c r="C2" s="311"/>
      <c r="D2" s="311"/>
      <c r="E2" s="311"/>
      <c r="F2" s="311"/>
      <c r="G2" s="311"/>
      <c r="H2" s="311"/>
      <c r="I2" s="311"/>
      <c r="J2" s="311"/>
      <c r="K2" s="312"/>
      <c r="L2" s="239"/>
      <c r="M2" s="240"/>
    </row>
    <row r="3" spans="2:13" ht="15" customHeight="1" x14ac:dyDescent="0.35">
      <c r="B3" s="432" t="s">
        <v>1002</v>
      </c>
      <c r="C3" s="433"/>
      <c r="D3" s="433"/>
      <c r="E3" s="434"/>
      <c r="F3" s="432" t="s">
        <v>1001</v>
      </c>
      <c r="G3" s="433"/>
      <c r="H3" s="433"/>
      <c r="I3" s="433"/>
      <c r="J3" s="433"/>
      <c r="K3" s="434"/>
    </row>
    <row r="4" spans="2:13" ht="15" customHeight="1" x14ac:dyDescent="0.35">
      <c r="B4" s="419"/>
      <c r="C4" s="448" t="s">
        <v>93</v>
      </c>
      <c r="D4" s="421" t="s">
        <v>20</v>
      </c>
      <c r="E4" s="421" t="s">
        <v>978</v>
      </c>
      <c r="F4" s="421" t="s">
        <v>893</v>
      </c>
      <c r="G4" s="421" t="s">
        <v>894</v>
      </c>
      <c r="H4" s="421" t="s">
        <v>895</v>
      </c>
      <c r="I4" s="421" t="s">
        <v>896</v>
      </c>
      <c r="J4" s="421" t="s">
        <v>897</v>
      </c>
      <c r="K4" s="421" t="s">
        <v>898</v>
      </c>
    </row>
    <row r="5" spans="2:13" ht="15" customHeight="1" x14ac:dyDescent="0.35">
      <c r="B5" s="422">
        <v>1</v>
      </c>
      <c r="C5" s="620"/>
      <c r="D5" s="614"/>
      <c r="E5" s="612">
        <f t="shared" ref="E5:E14" si="0">IF(ISERR(SMALL(F5:K5,1)),0,SMALL(F5:K5,1))</f>
        <v>0</v>
      </c>
      <c r="F5" s="613"/>
      <c r="G5" s="613"/>
      <c r="H5" s="613"/>
      <c r="I5" s="613"/>
      <c r="J5" s="613"/>
      <c r="K5" s="613"/>
    </row>
    <row r="6" spans="2:13" ht="15" customHeight="1" x14ac:dyDescent="0.35">
      <c r="B6" s="422">
        <v>2</v>
      </c>
      <c r="C6" s="620"/>
      <c r="D6" s="614"/>
      <c r="E6" s="612">
        <f t="shared" si="0"/>
        <v>0</v>
      </c>
      <c r="F6" s="613"/>
      <c r="G6" s="613"/>
      <c r="H6" s="613"/>
      <c r="I6" s="613"/>
      <c r="J6" s="613"/>
      <c r="K6" s="613"/>
    </row>
    <row r="7" spans="2:13" ht="15" customHeight="1" x14ac:dyDescent="0.35">
      <c r="B7" s="422">
        <v>3</v>
      </c>
      <c r="C7" s="620"/>
      <c r="D7" s="614"/>
      <c r="E7" s="612">
        <f t="shared" si="0"/>
        <v>0</v>
      </c>
      <c r="F7" s="613"/>
      <c r="G7" s="613"/>
      <c r="H7" s="613"/>
      <c r="I7" s="613"/>
      <c r="J7" s="613"/>
      <c r="K7" s="613"/>
    </row>
    <row r="8" spans="2:13" ht="15" customHeight="1" x14ac:dyDescent="0.35">
      <c r="B8" s="422">
        <v>4</v>
      </c>
      <c r="C8" s="620"/>
      <c r="D8" s="614"/>
      <c r="E8" s="612">
        <f t="shared" si="0"/>
        <v>0</v>
      </c>
      <c r="F8" s="613"/>
      <c r="G8" s="613"/>
      <c r="H8" s="613"/>
      <c r="I8" s="613"/>
      <c r="J8" s="613"/>
      <c r="K8" s="613"/>
    </row>
    <row r="9" spans="2:13" ht="15" customHeight="1" x14ac:dyDescent="0.35">
      <c r="B9" s="422">
        <v>5</v>
      </c>
      <c r="C9" s="620"/>
      <c r="D9" s="614"/>
      <c r="E9" s="612">
        <f t="shared" ref="E9:E13" si="1">IF(ISERR(SMALL(F9:K9,1)),0,SMALL(F9:K9,1))</f>
        <v>0</v>
      </c>
      <c r="F9" s="613"/>
      <c r="G9" s="613"/>
      <c r="H9" s="613"/>
      <c r="I9" s="613"/>
      <c r="J9" s="613"/>
      <c r="K9" s="613"/>
    </row>
    <row r="10" spans="2:13" ht="15" customHeight="1" x14ac:dyDescent="0.35">
      <c r="B10" s="422">
        <v>6</v>
      </c>
      <c r="C10" s="620"/>
      <c r="D10" s="614"/>
      <c r="E10" s="612">
        <f t="shared" si="1"/>
        <v>0</v>
      </c>
      <c r="F10" s="613"/>
      <c r="G10" s="613"/>
      <c r="H10" s="613"/>
      <c r="I10" s="613"/>
      <c r="J10" s="613"/>
      <c r="K10" s="613"/>
    </row>
    <row r="11" spans="2:13" ht="15" customHeight="1" x14ac:dyDescent="0.35">
      <c r="B11" s="422">
        <v>7</v>
      </c>
      <c r="C11" s="620"/>
      <c r="D11" s="614"/>
      <c r="E11" s="612">
        <f t="shared" ref="E11:E12" si="2">IF(ISERR(SMALL(F11:K11,1)),0,SMALL(F11:K11,1))</f>
        <v>0</v>
      </c>
      <c r="F11" s="613"/>
      <c r="G11" s="613"/>
      <c r="H11" s="613"/>
      <c r="I11" s="613"/>
      <c r="J11" s="613"/>
      <c r="K11" s="613"/>
    </row>
    <row r="12" spans="2:13" ht="15" customHeight="1" x14ac:dyDescent="0.35">
      <c r="B12" s="422">
        <v>8</v>
      </c>
      <c r="C12" s="620"/>
      <c r="D12" s="614"/>
      <c r="E12" s="612">
        <f t="shared" si="2"/>
        <v>0</v>
      </c>
      <c r="F12" s="613"/>
      <c r="G12" s="613"/>
      <c r="H12" s="613"/>
      <c r="I12" s="613"/>
      <c r="J12" s="613"/>
      <c r="K12" s="613"/>
    </row>
    <row r="13" spans="2:13" ht="15" customHeight="1" x14ac:dyDescent="0.35">
      <c r="B13" s="422">
        <v>9</v>
      </c>
      <c r="C13" s="620"/>
      <c r="D13" s="614"/>
      <c r="E13" s="612">
        <f t="shared" si="1"/>
        <v>0</v>
      </c>
      <c r="F13" s="613"/>
      <c r="G13" s="613"/>
      <c r="H13" s="613"/>
      <c r="I13" s="613"/>
      <c r="J13" s="613"/>
      <c r="K13" s="613"/>
    </row>
    <row r="14" spans="2:13" ht="15" customHeight="1" x14ac:dyDescent="0.35">
      <c r="B14" s="422">
        <v>10</v>
      </c>
      <c r="C14" s="620"/>
      <c r="D14" s="614"/>
      <c r="E14" s="612">
        <f t="shared" si="0"/>
        <v>0</v>
      </c>
      <c r="F14" s="613"/>
      <c r="G14" s="613"/>
      <c r="H14" s="613"/>
      <c r="I14" s="613"/>
      <c r="J14" s="613"/>
      <c r="K14" s="613"/>
    </row>
    <row r="15" spans="2:13" ht="15" customHeight="1" x14ac:dyDescent="0.35">
      <c r="B15" s="429" t="s">
        <v>989</v>
      </c>
      <c r="C15" s="430"/>
      <c r="D15" s="430"/>
      <c r="E15" s="430"/>
      <c r="F15" s="430"/>
      <c r="G15" s="430"/>
      <c r="H15" s="430"/>
      <c r="I15" s="430"/>
      <c r="J15" s="430"/>
      <c r="K15" s="431"/>
    </row>
    <row r="16" spans="2:13" ht="15" customHeight="1" x14ac:dyDescent="0.35">
      <c r="B16" s="426"/>
      <c r="C16" s="423"/>
      <c r="D16" s="423"/>
      <c r="E16" s="428" t="s">
        <v>984</v>
      </c>
      <c r="F16" s="617"/>
      <c r="G16" s="617"/>
      <c r="H16" s="617"/>
      <c r="I16" s="617"/>
      <c r="J16" s="617"/>
      <c r="K16" s="617"/>
    </row>
    <row r="17" spans="2:11" ht="15" customHeight="1" x14ac:dyDescent="0.35">
      <c r="B17" s="426"/>
      <c r="C17" s="423"/>
      <c r="D17" s="423"/>
      <c r="E17" s="428" t="s">
        <v>985</v>
      </c>
      <c r="F17" s="604"/>
      <c r="G17" s="604"/>
      <c r="H17" s="604"/>
      <c r="I17" s="604"/>
      <c r="J17" s="604"/>
      <c r="K17" s="604"/>
    </row>
    <row r="18" spans="2:11" ht="15" customHeight="1" x14ac:dyDescent="0.35">
      <c r="B18" s="426"/>
      <c r="C18" s="423"/>
      <c r="D18" s="423"/>
      <c r="E18" s="428" t="s">
        <v>986</v>
      </c>
      <c r="F18" s="621"/>
      <c r="G18" s="621"/>
      <c r="H18" s="621"/>
      <c r="I18" s="621"/>
      <c r="J18" s="621"/>
      <c r="K18" s="621"/>
    </row>
    <row r="19" spans="2:11" ht="15" customHeight="1" x14ac:dyDescent="0.35">
      <c r="B19" s="426"/>
      <c r="C19" s="423"/>
      <c r="D19" s="423"/>
      <c r="E19" s="428" t="s">
        <v>987</v>
      </c>
      <c r="F19" s="621"/>
      <c r="G19" s="621"/>
      <c r="H19" s="621"/>
      <c r="I19" s="621"/>
      <c r="J19" s="621"/>
      <c r="K19" s="621"/>
    </row>
    <row r="20" spans="2:11" ht="15" customHeight="1" x14ac:dyDescent="0.35">
      <c r="B20" s="426"/>
      <c r="C20" s="423"/>
      <c r="D20" s="423"/>
      <c r="E20" s="428" t="s">
        <v>988</v>
      </c>
      <c r="F20" s="617"/>
      <c r="G20" s="617"/>
      <c r="H20" s="617"/>
      <c r="I20" s="617"/>
      <c r="J20" s="617"/>
      <c r="K20" s="617"/>
    </row>
    <row r="21" spans="2:11" ht="15" customHeight="1" x14ac:dyDescent="0.35">
      <c r="B21" s="426"/>
      <c r="C21" s="423"/>
      <c r="D21" s="423"/>
      <c r="E21" s="428" t="s">
        <v>509</v>
      </c>
      <c r="F21" s="603"/>
      <c r="G21" s="603"/>
      <c r="H21" s="603"/>
      <c r="I21" s="603"/>
      <c r="J21" s="603"/>
      <c r="K21" s="603"/>
    </row>
    <row r="22" spans="2:11" ht="15" customHeight="1" x14ac:dyDescent="0.35">
      <c r="B22" s="426"/>
      <c r="C22" s="423"/>
      <c r="D22" s="423"/>
      <c r="E22" s="428" t="s">
        <v>510</v>
      </c>
      <c r="F22" s="281"/>
      <c r="G22" s="281"/>
      <c r="H22" s="281"/>
      <c r="I22" s="281"/>
      <c r="J22" s="281"/>
      <c r="K22" s="281"/>
    </row>
  </sheetData>
  <conditionalFormatting sqref="F5:K14">
    <cfRule type="expression" dxfId="169" priority="7">
      <formula>AND(F5=$E5,$E5&gt;0)</formula>
    </cfRule>
  </conditionalFormatting>
  <conditionalFormatting sqref="C5:C14">
    <cfRule type="expression" dxfId="168" priority="6">
      <formula>AND(COUNT($F5:$K5)&lt;&gt;0,COUNT($F5:$K5)&lt;3)</formula>
    </cfRule>
  </conditionalFormatting>
  <conditionalFormatting sqref="E5:K14">
    <cfRule type="cellIs" dxfId="167" priority="1" operator="lessThan">
      <formula>0</formula>
    </cfRule>
  </conditionalFormatting>
  <dataValidations count="2">
    <dataValidation type="whole" operator="greaterThanOrEqual" allowBlank="1" showInputMessage="1" showErrorMessage="1" errorTitle="Atenção!" error="Inserir apenas números para corresponder a um dos seguintes formatos:_x000a_(xx) xxxx-xxxx_x000a_(xx) xxxxx-xxxx" sqref="F21:K21">
      <formula1>0</formula1>
    </dataValidation>
    <dataValidation type="whole" operator="greaterThanOrEqual" allowBlank="1" showInputMessage="1" showErrorMessage="1" errorTitle="Atenção!" error="Inserir apenas números" sqref="F17:K17">
      <formula1>0</formula1>
    </dataValidation>
  </dataValidations>
  <pageMargins left="0.59055118110236227" right="0.59055118110236227" top="1.1023622047244095" bottom="0.47244094488188981" header="0.19685039370078741" footer="0.19685039370078741"/>
  <pageSetup paperSize="9" scale="50" fitToHeight="0" orientation="portrait" r:id="rId1"/>
  <headerFooter scaleWithDoc="0" alignWithMargins="0">
    <oddFooter>&amp;L&amp;F / &amp;A&amp;R&amp;P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74</vt:i4>
      </vt:variant>
    </vt:vector>
  </HeadingPairs>
  <TitlesOfParts>
    <vt:vector size="118" baseType="lpstr">
      <vt:lpstr>Projeto</vt:lpstr>
      <vt:lpstr>Ajuda</vt:lpstr>
      <vt:lpstr>RCB</vt:lpstr>
      <vt:lpstr>CustoContábil</vt:lpstr>
      <vt:lpstr>DiagOrç</vt:lpstr>
      <vt:lpstr>DiagCusto</vt:lpstr>
      <vt:lpstr>GestãoProjOrç</vt:lpstr>
      <vt:lpstr>GestãoProjCusto</vt:lpstr>
      <vt:lpstr>MktOrç</vt:lpstr>
      <vt:lpstr>MktCusto</vt:lpstr>
      <vt:lpstr>M&amp;VOrç</vt:lpstr>
      <vt:lpstr>M&amp;VCusto</vt:lpstr>
      <vt:lpstr>TreinOrç</vt:lpstr>
      <vt:lpstr>TreinCusto</vt:lpstr>
      <vt:lpstr>IlumOrç</vt:lpstr>
      <vt:lpstr>IlumCusto</vt:lpstr>
      <vt:lpstr>IlumBenef</vt:lpstr>
      <vt:lpstr>CondAmbOrç</vt:lpstr>
      <vt:lpstr>CondAmbCusto</vt:lpstr>
      <vt:lpstr>CondAmbBenef</vt:lpstr>
      <vt:lpstr>MotorOrç</vt:lpstr>
      <vt:lpstr>MotorCusto</vt:lpstr>
      <vt:lpstr>MotorBenef</vt:lpstr>
      <vt:lpstr>RefrigOrç</vt:lpstr>
      <vt:lpstr>RefrigCusto</vt:lpstr>
      <vt:lpstr>RefrigBenef</vt:lpstr>
      <vt:lpstr>SolarOrç</vt:lpstr>
      <vt:lpstr>SolarCusto</vt:lpstr>
      <vt:lpstr>SolarBenef</vt:lpstr>
      <vt:lpstr>HospOrç</vt:lpstr>
      <vt:lpstr>HospCusto</vt:lpstr>
      <vt:lpstr>HospBenef</vt:lpstr>
      <vt:lpstr>OutrosOrç</vt:lpstr>
      <vt:lpstr>OutrosCusto</vt:lpstr>
      <vt:lpstr>OutrosBenef</vt:lpstr>
      <vt:lpstr>FIOrç</vt:lpstr>
      <vt:lpstr>FICusto</vt:lpstr>
      <vt:lpstr>FIBenef</vt:lpstr>
      <vt:lpstr>Cronograma</vt:lpstr>
      <vt:lpstr>Avaliação</vt:lpstr>
      <vt:lpstr>ContrDesemp</vt:lpstr>
      <vt:lpstr>Apoio</vt:lpstr>
      <vt:lpstr>CEE CED</vt:lpstr>
      <vt:lpstr>Cadastro</vt:lpstr>
      <vt:lpstr>Ajuda_Benefícios</vt:lpstr>
      <vt:lpstr>Ajuda_ContratoDesempenho</vt:lpstr>
      <vt:lpstr>Ajuda_Cronograma</vt:lpstr>
      <vt:lpstr>Ajuda_Custos</vt:lpstr>
      <vt:lpstr>Ajuda_Especificação</vt:lpstr>
      <vt:lpstr>Ajuda_Geral</vt:lpstr>
      <vt:lpstr>Ajuda_LogAtualização</vt:lpstr>
      <vt:lpstr>Ajuda_MeV</vt:lpstr>
      <vt:lpstr>Ajuda_Outros</vt:lpstr>
      <vt:lpstr>Ajuda_Preenchimento</vt:lpstr>
      <vt:lpstr>Ajuda_ProcelInmetro</vt:lpstr>
      <vt:lpstr>Ajuda_UC</vt:lpstr>
      <vt:lpstr>Ajuda_Viabilidade</vt:lpstr>
      <vt:lpstr>Ajuda!Area_de_impressao</vt:lpstr>
      <vt:lpstr>Avaliação!Area_de_impressao</vt:lpstr>
      <vt:lpstr>CondAmbBenef!Area_de_impressao</vt:lpstr>
      <vt:lpstr>CondAmbCusto!Area_de_impressao</vt:lpstr>
      <vt:lpstr>CondAmbOrç!Area_de_impressao</vt:lpstr>
      <vt:lpstr>ContrDesemp!Area_de_impressao</vt:lpstr>
      <vt:lpstr>Cronograma!Area_de_impressao</vt:lpstr>
      <vt:lpstr>CustoContábil!Area_de_impressao</vt:lpstr>
      <vt:lpstr>DiagCusto!Area_de_impressao</vt:lpstr>
      <vt:lpstr>DiagOrç!Area_de_impressao</vt:lpstr>
      <vt:lpstr>FIBenef!Area_de_impressao</vt:lpstr>
      <vt:lpstr>FICusto!Area_de_impressao</vt:lpstr>
      <vt:lpstr>FIOrç!Area_de_impressao</vt:lpstr>
      <vt:lpstr>GestãoProjCusto!Area_de_impressao</vt:lpstr>
      <vt:lpstr>GestãoProjOrç!Area_de_impressao</vt:lpstr>
      <vt:lpstr>HospBenef!Area_de_impressao</vt:lpstr>
      <vt:lpstr>HospCusto!Area_de_impressao</vt:lpstr>
      <vt:lpstr>HospOrç!Area_de_impressao</vt:lpstr>
      <vt:lpstr>IlumBenef!Area_de_impressao</vt:lpstr>
      <vt:lpstr>IlumCusto!Area_de_impressao</vt:lpstr>
      <vt:lpstr>IlumOrç!Area_de_impressao</vt:lpstr>
      <vt:lpstr>'M&amp;VCusto'!Area_de_impressao</vt:lpstr>
      <vt:lpstr>'M&amp;VOrç'!Area_de_impressao</vt:lpstr>
      <vt:lpstr>MktCusto!Area_de_impressao</vt:lpstr>
      <vt:lpstr>MktOrç!Area_de_impressao</vt:lpstr>
      <vt:lpstr>MotorBenef!Area_de_impressao</vt:lpstr>
      <vt:lpstr>MotorCusto!Area_de_impressao</vt:lpstr>
      <vt:lpstr>MotorOrç!Area_de_impressao</vt:lpstr>
      <vt:lpstr>OutrosBenef!Area_de_impressao</vt:lpstr>
      <vt:lpstr>OutrosCusto!Area_de_impressao</vt:lpstr>
      <vt:lpstr>OutrosOrç!Area_de_impressao</vt:lpstr>
      <vt:lpstr>Projeto!Area_de_impressao</vt:lpstr>
      <vt:lpstr>RCB!Area_de_impressao</vt:lpstr>
      <vt:lpstr>RefrigBenef!Area_de_impressao</vt:lpstr>
      <vt:lpstr>RefrigCusto!Area_de_impressao</vt:lpstr>
      <vt:lpstr>RefrigOrç!Area_de_impressao</vt:lpstr>
      <vt:lpstr>SolarBenef!Area_de_impressao</vt:lpstr>
      <vt:lpstr>SolarCusto!Area_de_impressao</vt:lpstr>
      <vt:lpstr>SolarOrç!Area_de_impressao</vt:lpstr>
      <vt:lpstr>TreinCusto!Area_de_impressao</vt:lpstr>
      <vt:lpstr>TreinOrç!Area_de_impressao</vt:lpstr>
      <vt:lpstr>Aux_fatork</vt:lpstr>
      <vt:lpstr>Aux_FC</vt:lpstr>
      <vt:lpstr>Lista_Atividade</vt:lpstr>
      <vt:lpstr>Lista_Confiabilidade</vt:lpstr>
      <vt:lpstr>Lista_Empresa</vt:lpstr>
      <vt:lpstr>Lista_Estado</vt:lpstr>
      <vt:lpstr>Lista_Municipio</vt:lpstr>
      <vt:lpstr>Lista_Precisao</vt:lpstr>
      <vt:lpstr>Lista_Solar</vt:lpstr>
      <vt:lpstr>Lista_SubgrupoTarifa</vt:lpstr>
      <vt:lpstr>Lista_Tarifa</vt:lpstr>
      <vt:lpstr>Lista_Tipologia</vt:lpstr>
      <vt:lpstr>CondAmbBenef!Titulos_de_impressao</vt:lpstr>
      <vt:lpstr>CustoContábil!Titulos_de_impressao</vt:lpstr>
      <vt:lpstr>FIBenef!Titulos_de_impressao</vt:lpstr>
      <vt:lpstr>HospBenef!Titulos_de_impressao</vt:lpstr>
      <vt:lpstr>IlumBenef!Titulos_de_impressao</vt:lpstr>
      <vt:lpstr>MotorBenef!Titulos_de_impressao</vt:lpstr>
      <vt:lpstr>OutrosBenef!Titulos_de_impressao</vt:lpstr>
      <vt:lpstr>RefrigBenef!Titulos_de_impressao</vt:lpstr>
    </vt:vector>
  </TitlesOfParts>
  <Company>Copel Distribuição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para cálculo de RCB</dc:title>
  <dc:subject>Programa de Eficiência Energética</dc:subject>
  <dc:creator>Divisão de Utilização de Energia</dc:creator>
  <cp:lastModifiedBy>Equatorial</cp:lastModifiedBy>
  <cp:lastPrinted>2020-12-11T19:27:00Z</cp:lastPrinted>
  <dcterms:created xsi:type="dcterms:W3CDTF">2014-01-03T18:21:57Z</dcterms:created>
  <dcterms:modified xsi:type="dcterms:W3CDTF">2022-01-19T15:03:33Z</dcterms:modified>
</cp:coreProperties>
</file>