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020\Documents\1- Padronização de Normas\3 -Especificações Tecnicas Concluidas\18 - Transformador de Distribuição\ET.014\"/>
    </mc:Choice>
  </mc:AlternateContent>
  <bookViews>
    <workbookView xWindow="0" yWindow="0" windowWidth="19200" windowHeight="6930"/>
  </bookViews>
  <sheets>
    <sheet name="ANEXO I - FD" sheetId="6" r:id="rId1"/>
    <sheet name="CARACTERÍSTICAS" sheetId="11" state="hidden" r:id="rId2"/>
    <sheet name="PERDAS" sheetId="7" state="hidden" r:id="rId3"/>
    <sheet name="CÓDIGOS" sheetId="12" state="hidden" r:id="rId4"/>
  </sheets>
  <definedNames>
    <definedName name="_xlnm._FilterDatabase" localSheetId="1" hidden="1">CARACTERÍSTICAS!$A$2:$DH$162</definedName>
    <definedName name="_xlnm._FilterDatabase" localSheetId="3" hidden="1">CÓDIGOS!$B$2:$E$142</definedName>
    <definedName name="_Toc517921311" localSheetId="0">'ANEXO I - FD'!$B$71</definedName>
    <definedName name="_xlnm.Print_Area" localSheetId="0">'ANEXO I - FD'!$B$2:$J$85</definedName>
    <definedName name="_xlnm.Print_Titles" localSheetId="0">'ANEXO I - FD'!$2:$12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6" l="1"/>
  <c r="I46" i="6"/>
  <c r="I47" i="6"/>
  <c r="I48" i="6"/>
  <c r="I50" i="6"/>
  <c r="I51" i="6"/>
  <c r="I52" i="6"/>
  <c r="I53" i="6"/>
  <c r="I54" i="6"/>
  <c r="I55" i="6"/>
  <c r="I56" i="6"/>
  <c r="I58" i="6"/>
  <c r="I59" i="6"/>
  <c r="I68" i="6" s="1"/>
  <c r="I60" i="6"/>
  <c r="I62" i="6"/>
  <c r="I63" i="6"/>
  <c r="I64" i="6"/>
  <c r="I65" i="6"/>
  <c r="I66" i="6"/>
  <c r="I69" i="6"/>
  <c r="I70" i="6"/>
  <c r="I72" i="6"/>
  <c r="I73" i="6"/>
  <c r="I74" i="6"/>
  <c r="I75" i="6"/>
  <c r="I77" i="6"/>
  <c r="I78" i="6"/>
  <c r="I80" i="6"/>
  <c r="I81" i="6"/>
  <c r="I82" i="6"/>
  <c r="I67" i="6" l="1"/>
  <c r="I61" i="6"/>
  <c r="I13" i="6"/>
  <c r="I31" i="6" l="1"/>
  <c r="I38" i="6" l="1"/>
  <c r="D8" i="6"/>
  <c r="I40" i="6" l="1"/>
  <c r="I20" i="6"/>
  <c r="I26" i="6" s="1"/>
  <c r="I44" i="6"/>
  <c r="I43" i="6"/>
  <c r="I42" i="6"/>
  <c r="I39" i="6" l="1"/>
  <c r="I37" i="6"/>
  <c r="I36" i="6"/>
  <c r="I35" i="6"/>
  <c r="I34" i="6" l="1"/>
  <c r="I33" i="6"/>
  <c r="I32" i="6"/>
  <c r="I24" i="6" l="1"/>
  <c r="I23" i="6"/>
  <c r="I22" i="6"/>
  <c r="I21" i="6"/>
  <c r="I18" i="6"/>
  <c r="I17" i="6" l="1"/>
  <c r="I16" i="6"/>
  <c r="I15" i="6"/>
  <c r="I14" i="6"/>
  <c r="I30" i="6" l="1"/>
  <c r="I29" i="6"/>
  <c r="I28" i="6"/>
  <c r="I27" i="6"/>
</calcChain>
</file>

<file path=xl/comments1.xml><?xml version="1.0" encoding="utf-8"?>
<comments xmlns="http://schemas.openxmlformats.org/spreadsheetml/2006/main">
  <authors>
    <author>Gilberto Carrera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a Distribuidora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 : Informar o Fornecedor ou Proponente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o número do pedido de compra</t>
        </r>
      </text>
    </comment>
    <comment ref="D6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Fornecedor/Proponente: Informar o tipo ou modelo do item solicitado</t>
        </r>
      </text>
    </comment>
    <comment ref="D7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o código a ser comprado</t>
        </r>
      </text>
    </comment>
    <comment ref="D9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a quantidade do item a ser adquirido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 xml:space="preserve">Normas e Padrões:
</t>
        </r>
        <r>
          <rPr>
            <sz val="9"/>
            <color indexed="81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2" authorId="0" shapeId="0">
      <text>
        <r>
          <rPr>
            <b/>
            <sz val="9"/>
            <color indexed="81"/>
            <rFont val="Segoe UI"/>
            <family val="2"/>
          </rPr>
          <t xml:space="preserve">Normas e Padrões:
</t>
        </r>
        <r>
          <rPr>
            <sz val="9"/>
            <color indexed="81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58" authorId="0" shapeId="0">
      <text>
        <r>
          <rPr>
            <b/>
            <sz val="9"/>
            <color indexed="81"/>
            <rFont val="Segoe UI"/>
            <family val="2"/>
          </rPr>
          <t xml:space="preserve">Normas e Padrões:
</t>
        </r>
        <r>
          <rPr>
            <sz val="9"/>
            <color indexed="81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E61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Escolher a temperatura:
20
40 (preferencial)
100</t>
        </r>
      </text>
    </comment>
    <comment ref="E67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Escolher o Método:
Eletrodo de Calota (preferencial)
Eletrodo de Disco</t>
        </r>
      </text>
    </comment>
    <comment ref="F68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Escolher a Temperatura:
25
100 (preferencial)</t>
        </r>
      </text>
    </comment>
    <comment ref="J72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7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7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7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</commentList>
</comments>
</file>

<file path=xl/sharedStrings.xml><?xml version="1.0" encoding="utf-8"?>
<sst xmlns="http://schemas.openxmlformats.org/spreadsheetml/2006/main" count="4351" uniqueCount="572">
  <si>
    <t>ITEM</t>
  </si>
  <si>
    <t>DESCRIÇÃO</t>
  </si>
  <si>
    <t>UN</t>
  </si>
  <si>
    <t>kV</t>
  </si>
  <si>
    <t>kVA</t>
  </si>
  <si>
    <t>V</t>
  </si>
  <si>
    <t>A</t>
  </si>
  <si>
    <t>%</t>
  </si>
  <si>
    <t>7.1</t>
  </si>
  <si>
    <t>7.2</t>
  </si>
  <si>
    <t>CÓDIGO</t>
  </si>
  <si>
    <t>NORMAS</t>
  </si>
  <si>
    <t>ABNT NBR 5440</t>
  </si>
  <si>
    <t>ET CONCESSIONÁRIA</t>
  </si>
  <si>
    <t>CLASSE DE TENSÃO</t>
  </si>
  <si>
    <t>TENSÃO PRIMÁRIA NOMINAL</t>
  </si>
  <si>
    <t>TENSÃO SECUNDÁRIA NOMINAL</t>
  </si>
  <si>
    <t>220/127</t>
  </si>
  <si>
    <t>254/127</t>
  </si>
  <si>
    <t>380/220</t>
  </si>
  <si>
    <t>440/220</t>
  </si>
  <si>
    <t>NÍVEIS DE ISOLAMENTO NA AT</t>
  </si>
  <si>
    <t>Tensão suportável de impulso atmosférico (valor de crista)</t>
  </si>
  <si>
    <t>Espaçamento mínimo no ar de Fase para Terra</t>
  </si>
  <si>
    <t>mm</t>
  </si>
  <si>
    <t>Espaçamento mínimo no ar de Fase para Fase</t>
  </si>
  <si>
    <t>NÍVEIS DE ISOLAMENTO NA BT</t>
  </si>
  <si>
    <t>7.3</t>
  </si>
  <si>
    <t>7.4</t>
  </si>
  <si>
    <t>8.1</t>
  </si>
  <si>
    <t>B</t>
  </si>
  <si>
    <t>C</t>
  </si>
  <si>
    <t>D</t>
  </si>
  <si>
    <t>8.2</t>
  </si>
  <si>
    <t>Corrente de Excitação</t>
  </si>
  <si>
    <t>-</t>
  </si>
  <si>
    <t>POLARIDADE (Trafo Monofásico)</t>
  </si>
  <si>
    <t>µm</t>
  </si>
  <si>
    <t>QUANTIDADE</t>
  </si>
  <si>
    <t>TENSÃO DE RADIOFREQUÊNCIA</t>
  </si>
  <si>
    <t>µV</t>
  </si>
  <si>
    <t>NUMÉRO DE FASES</t>
  </si>
  <si>
    <t>POTÊNCIA</t>
  </si>
  <si>
    <t>Potência do Transformador</t>
  </si>
  <si>
    <t>Nível de Eficiência</t>
  </si>
  <si>
    <t>Perda Vazio</t>
  </si>
  <si>
    <t>Perda Total</t>
  </si>
  <si>
    <t>Rendimento mínimo c=0,5 e FP=0,92</t>
  </si>
  <si>
    <t>Tensão de Curto-Circuito</t>
  </si>
  <si>
    <t>W</t>
  </si>
  <si>
    <t>CORRENTE DE EXCITAÇÃO</t>
  </si>
  <si>
    <t>TENSÃO DE CURTO-CIRCUITO</t>
  </si>
  <si>
    <t>PERDAS TOTAIS (Máxima)</t>
  </si>
  <si>
    <t>PERDAS EM VAZIO (Máxima)</t>
  </si>
  <si>
    <t>8.3</t>
  </si>
  <si>
    <t>8.4</t>
  </si>
  <si>
    <t>PEDIDO DE COMPRA</t>
  </si>
  <si>
    <t>Teor de bifenilas policloradas (PCB)</t>
  </si>
  <si>
    <t>Código</t>
  </si>
  <si>
    <t>Descrição Detalhada</t>
  </si>
  <si>
    <t>Fases</t>
  </si>
  <si>
    <t>Z</t>
  </si>
  <si>
    <t>'0</t>
  </si>
  <si>
    <t>EA02</t>
  </si>
  <si>
    <t>BANDEIROLA SINAL PVC REFLET LJ* 50X50CM</t>
  </si>
  <si>
    <t>KG</t>
  </si>
  <si>
    <t>U10616</t>
  </si>
  <si>
    <t>NORM</t>
  </si>
  <si>
    <t>BANDEIROLA, SINALIZACAO; MATERIAL: TECIDO SINTETICO PLASTIFICADO C/ PVC DOS 02 LADOS; COR:*  LARANJA FLUOR</t>
  </si>
  <si>
    <t>Bloq.para suprim/depósito</t>
  </si>
  <si>
    <t>Outros</t>
  </si>
  <si>
    <t>6103.29.90</t>
  </si>
  <si>
    <t>Marcelo Porto</t>
  </si>
  <si>
    <t>MATERIAIS - COM</t>
  </si>
  <si>
    <t>03.08.2019</t>
  </si>
  <si>
    <t>CONECTAR_MM</t>
  </si>
  <si>
    <t>11.09.2019</t>
  </si>
  <si>
    <t>9999.99.99</t>
  </si>
  <si>
    <t>Verificar codigo de NBM do material</t>
  </si>
  <si>
    <t>DESCRIÇÃO BREVE</t>
  </si>
  <si>
    <t>Classe Tensão</t>
  </si>
  <si>
    <t>3F</t>
  </si>
  <si>
    <t>Potência</t>
  </si>
  <si>
    <t>V-Prim</t>
  </si>
  <si>
    <t>V-Sec</t>
  </si>
  <si>
    <t>230/115</t>
  </si>
  <si>
    <t>Derivações</t>
  </si>
  <si>
    <t>1 - 13.800
2 - 13.200
3 - 12.600</t>
  </si>
  <si>
    <t>DERIVAÇÕES</t>
  </si>
  <si>
    <t>Tens-Suport</t>
  </si>
  <si>
    <t>1 - 34.500
2 - 33.000
3 - 31.500</t>
  </si>
  <si>
    <t>1 - 7.967
2 - 7.621
3 - 7.275</t>
  </si>
  <si>
    <t>1 - 19.919
2 - 19.053
3 - 18.187</t>
  </si>
  <si>
    <t>Tens-Imp</t>
  </si>
  <si>
    <t>FF Ar</t>
  </si>
  <si>
    <t>FT Ar</t>
  </si>
  <si>
    <t>P-Vazio</t>
  </si>
  <si>
    <t>P-Total</t>
  </si>
  <si>
    <t>I-Exc</t>
  </si>
  <si>
    <t>V-CC</t>
  </si>
  <si>
    <t>DIAGRAMA/DESLOCAMENTO ANGULAR (Trafo Trifásico)</t>
  </si>
  <si>
    <t>Dyn1 - 30°</t>
  </si>
  <si>
    <t>DIAGRAMA</t>
  </si>
  <si>
    <t>POLARIDADE</t>
  </si>
  <si>
    <t>SUBTRATIVA</t>
  </si>
  <si>
    <t>°C</t>
  </si>
  <si>
    <t>CLASSE TÉRMICA MÍNINA DOS MATERIAIS ISOLANTES</t>
  </si>
  <si>
    <t>V-RF</t>
  </si>
  <si>
    <t>CLASSE TÉRMICA</t>
  </si>
  <si>
    <t>ÓLEO</t>
  </si>
  <si>
    <t>ESPESSURA</t>
  </si>
  <si>
    <t>T1</t>
  </si>
  <si>
    <t>T3</t>
  </si>
  <si>
    <t>Corrente</t>
  </si>
  <si>
    <t>Terminal</t>
  </si>
  <si>
    <t>Tensão</t>
  </si>
  <si>
    <t>Bucha BT_V</t>
  </si>
  <si>
    <t>Bucha BT_A</t>
  </si>
  <si>
    <t>Bucha BT Terminal</t>
  </si>
  <si>
    <t>BT-KVcr</t>
  </si>
  <si>
    <t>BT-Kvef</t>
  </si>
  <si>
    <t>BT-Arco</t>
  </si>
  <si>
    <t>BT-Esc</t>
  </si>
  <si>
    <t>CARACTERÍSTICAS BUCHAS SECUNDÁRIAS</t>
  </si>
  <si>
    <t>CARACTERÍSTICAS BUCHAS PRIMÁRIAS</t>
  </si>
  <si>
    <t>AT-KV</t>
  </si>
  <si>
    <t>Aplicada KV</t>
  </si>
  <si>
    <t>Impulso KV</t>
  </si>
  <si>
    <t>Arco Externo</t>
  </si>
  <si>
    <t>Escoamento</t>
  </si>
  <si>
    <t>Bucha AT-A</t>
  </si>
  <si>
    <t>Bucha AT-Terminal</t>
  </si>
  <si>
    <t>SIM</t>
  </si>
  <si>
    <t>NÃO</t>
  </si>
  <si>
    <t>TIPO DE ÓLEO - CARACTERÍSTICAS</t>
  </si>
  <si>
    <t>19.1</t>
  </si>
  <si>
    <t>19.2</t>
  </si>
  <si>
    <t>19.3</t>
  </si>
  <si>
    <t>19.4</t>
  </si>
  <si>
    <t>19.5</t>
  </si>
  <si>
    <t>19.6</t>
  </si>
  <si>
    <t>19.7</t>
  </si>
  <si>
    <t>mm2/s</t>
  </si>
  <si>
    <t>UNIDADE</t>
  </si>
  <si>
    <t>mN/m</t>
  </si>
  <si>
    <t>mg/kg (ppm)</t>
  </si>
  <si>
    <t>mgKOH/g</t>
  </si>
  <si>
    <t>mg/kg</t>
  </si>
  <si>
    <t>Densidade</t>
  </si>
  <si>
    <t>P. Combustão</t>
  </si>
  <si>
    <t>P. Fulgor</t>
  </si>
  <si>
    <t>P. Fluidez</t>
  </si>
  <si>
    <t>T. Interf</t>
  </si>
  <si>
    <t>T. Água</t>
  </si>
  <si>
    <t>I. Neutralização</t>
  </si>
  <si>
    <t>PCB</t>
  </si>
  <si>
    <t>Ausente</t>
  </si>
  <si>
    <t>Rigidez dielétrica (MÍNIMA)</t>
  </si>
  <si>
    <t>Viscosidade (MÁXIMA)</t>
  </si>
  <si>
    <t>Ponto de fulgor (MÍNIMO)</t>
  </si>
  <si>
    <t>Ponto de combustão (MÍNIMO)</t>
  </si>
  <si>
    <t>Ponto de fluidez (MÁXIMA)</t>
  </si>
  <si>
    <t>Tensão interfacial à 25 °C (MÍNIMA)</t>
  </si>
  <si>
    <t>Teor de água (MÁXIMO)</t>
  </si>
  <si>
    <t>Fator de Perdas dielétricas (MÁXIMO)</t>
  </si>
  <si>
    <t>(Eletrodo de Calota)</t>
  </si>
  <si>
    <t>(Eletrodo de Disco)</t>
  </si>
  <si>
    <t>Índice de neutralização (MÁXIMO)</t>
  </si>
  <si>
    <t>Densidade relativa a 20/4 °C (MÁXIMO)</t>
  </si>
  <si>
    <t>7.5</t>
  </si>
  <si>
    <t>8.5</t>
  </si>
  <si>
    <t>Tensão Máxima do Equipamento (valor eficaz)</t>
  </si>
  <si>
    <t>NÍVEL DE RUÍDO</t>
  </si>
  <si>
    <t>dB</t>
  </si>
  <si>
    <t>RUÍDO</t>
  </si>
  <si>
    <t>LIMITES DE ELEVAÇÃO DE TEMPERATURA</t>
  </si>
  <si>
    <t>Ponto mais quente dos enrolamentos</t>
  </si>
  <si>
    <t>Média dos Enrolamentos</t>
  </si>
  <si>
    <t>Óleo isolante (topo do óleo)</t>
  </si>
  <si>
    <t>Temperatura de referência das perdas totais e impedância</t>
  </si>
  <si>
    <t>23.1</t>
  </si>
  <si>
    <t>23.2</t>
  </si>
  <si>
    <t>23.3</t>
  </si>
  <si>
    <t>23.4</t>
  </si>
  <si>
    <t>TERMINAIS DE LIGAÇÃO EM LIGAS DE COBRE E ESTANHADOS COM CAMADA MÍNIMA DE 8 μm,  CONDUTIVIDADE 25% IACS À 20 ºC</t>
  </si>
  <si>
    <t>36,2 KV</t>
  </si>
  <si>
    <t>15 KV</t>
  </si>
  <si>
    <t>Un</t>
  </si>
  <si>
    <t xml:space="preserve">Un </t>
  </si>
  <si>
    <t>* TRANSFORMADOR DISTRIBUICAO; NUMERO FASES: TRIFASICO; POTENCIA NOMINAL: 45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</si>
  <si>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</si>
  <si>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15 KV; NIVEL BASICO IMPULSO-NBI: 95* 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</si>
  <si>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45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</si>
  <si>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</si>
  <si>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15 KV; NIVEL BASICO IMPULSO-NBI: 95* 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</si>
  <si>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</si>
  <si>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300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</si>
  <si>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</si>
  <si>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300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</si>
  <si>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25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</si>
  <si>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</si>
  <si>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</si>
  <si>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</si>
  <si>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</si>
  <si>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</si>
  <si>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</si>
  <si>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</si>
  <si>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</si>
  <si>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</si>
  <si>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TRIFASICO; POTENCIA NOMINAL: 45 KVA; CLASSE TENSAO: 36,2 KV; NIVEL BASICO IMPULSO-NBI: 150*  KV; MATERIAL NUCLEO: ACO SILICIO; MEIO ISOLANTE: OLEO VEGETAL; FREQUENCIA NOMINAL: 60 HZ; TENSAO PRIMARIA: 34.500/33.000/31.500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</si>
  <si>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36,2 KV; NIVEL BASICO IMPULSO-NBI:* 150 KV; MATERIAL NUCLEO: ACO SILICIO; MEIO ISOLANTE: OLEO VEGETAL; FREQUENCIA NOMINAL: 60 HZ; TENSAO PRIMARIA: 34.500/33.000/31.500*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</si>
  <si>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45 KVA; CLASSE TENSAO: 36,2 KV; NIVEL BASICO IMPULSO-NBI: 150*  KV; MATERIAL NUCLEO: ACO SILICIO; MEIO ISOLANTE: OLEO VEGETAL; FREQUENCIA NOMINAL: 60 HZ; TENSAO PRIMARIA: 34.500/33.000/31.500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</si>
  <si>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36,2 KV; NIVEL BASICO IMPULSO-NBI: 150*  KV; MATERIAL NUCLEO: ACO SILICIO; MEIO ISOLANTE: OLEO VEGETAL; FREQUENCIA NOMINAL: 60 HZ; TENSAO PRIMARIA: 34.500/33.000/31.500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</si>
  <si>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36,2 KV; NIVEL BASICO IMPULSO-NBI:* 150 KV; MATERIAL NUCLEO: ACO SILICIO; MEIO ISOLANTE: OLEO VEGETAL; FREQUENCIA NOMINAL: 60 HZ; TENSAO PRIMARIA: 34.500/33.000/31.500*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</si>
  <si>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36,2 KV; NIVEL BASICO IMPULSO-NBI:* 150 KV; MATERIAL NUCLEO: ACO SILICIO; MEIO ISOLANTE: OLEO VEGETAL; FREQUENCIA NOMINAL: 60 HZ; TENSAO PRIMARIA: 34.500/33.000/31.500*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</si>
  <si>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36,2 KV; NIVEL BASICO IMPULSO-NBI:* 150 KV; MATERIAL NUCLEO: ACO SILICIO; MEIO ISOLANTE: OLEO VEGETAL; FREQUENCIA NOMINAL: 60 HZ; TENSAO PRIMARIA: 34.500/33.000/31.500*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</si>
  <si>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36,2 KV; NIVEL BASICO IMPULSO-NBI: 150*  KV; MATERIAL NUCLEO: ACO SILICIO; MEIO ISOLANTE: OLEO VEGETAL; FREQUENCIA NOMINAL: 60 HZ; TENSAO PRIMARIA: 34.500/33.000/31.500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</si>
  <si>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</si>
  <si>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</si>
  <si>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</si>
  <si>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</si>
  <si>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</si>
  <si>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36,2 KV; NIVEL* BASICO IMPULSO-NBI: 150 KV; NUCLEO: ACO SILICIO; MEIO ISOLANTE: OLEO VEGETAL; TENSAO PRIMARIA: 34.500/33.000/31.500 V; TERMINAIS* PRIMARIOS: H1-H2;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</si>
  <si>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36,2 KV; NIVEL* BASICO IMPULSO-NBI: 150 KV; NUCLEO: ACO SILICIO; MEIO ISOLANTE: OLEO VEGETAL; TENSAO PRIMARIA: 34.500/33.000/31.500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</si>
  <si>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EQUATORIAL ENERGIA PARÁ</t>
  </si>
  <si>
    <t>EQUATORIAL ENERGIA MARANHÃO</t>
  </si>
  <si>
    <t>EQUATORIAL ENERGIA PIAUÍ</t>
  </si>
  <si>
    <t>EQUATORIAL ENERGIA ALAGOAS</t>
  </si>
  <si>
    <t>DISTRIBUIDORA</t>
  </si>
  <si>
    <t>FORNECEDOR</t>
  </si>
  <si>
    <t>Tensão suportável nominal à frequência industrial durante 1 min (valor eficaz)</t>
  </si>
  <si>
    <t>20.1</t>
  </si>
  <si>
    <t>20.2</t>
  </si>
  <si>
    <t>20.3</t>
  </si>
  <si>
    <t>20.4</t>
  </si>
  <si>
    <t>20.5</t>
  </si>
  <si>
    <t>20.6</t>
  </si>
  <si>
    <t>20.7</t>
  </si>
  <si>
    <t>23.5</t>
  </si>
  <si>
    <t>23.6</t>
  </si>
  <si>
    <t>23.7</t>
  </si>
  <si>
    <t>23.8</t>
  </si>
  <si>
    <t>23.9</t>
  </si>
  <si>
    <t>23.10</t>
  </si>
  <si>
    <t>23.11</t>
  </si>
  <si>
    <t>24.1</t>
  </si>
  <si>
    <t>24.2</t>
  </si>
  <si>
    <t>24.3</t>
  </si>
  <si>
    <t>24.4</t>
  </si>
  <si>
    <t>CURTO</t>
  </si>
  <si>
    <t>CAPACIDADE DE RESISTIR A CURTOS-CIRCUITOS (MÁXIMO)</t>
  </si>
  <si>
    <t>25 x IN</t>
  </si>
  <si>
    <t>Distância de Arco Externo (MÍNIMA)</t>
  </si>
  <si>
    <t>Distância de Escoamento (MÍNIMA)</t>
  </si>
  <si>
    <t>EQUATORIAL ENERGIA</t>
  </si>
  <si>
    <t>NÍVEL DE EFICIÊNCIA (Máximo)</t>
  </si>
  <si>
    <t>GARANTIDO</t>
  </si>
  <si>
    <t>ESPECIFICADO</t>
  </si>
  <si>
    <t>EQUATORIAL CEEE</t>
  </si>
  <si>
    <t>EQUATORIAL AMAPÁ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</si>
  <si>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</si>
  <si>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</si>
  <si>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</si>
  <si>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</si>
  <si>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15 KV; NIVEL BASICO* IMPULSO-NBI: 95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</si>
  <si>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15 KV; NIVEL BASICO* IMPULSO-NBI: 95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</si>
  <si>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</si>
  <si>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</si>
  <si>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</si>
  <si>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</si>
  <si>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15 KV; NIVEL BASICO* IMPULSO-NBI: 95 KV; NUCLEO: ACO SILICIO; MEIO ISOLANTE: OLEO VEGETAL;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</si>
  <si>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VEGETAL;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</si>
  <si>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</si>
  <si>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15 KV; NIVEL BASICO* IMPULSO-NBI: 95 KV; NUCLEO: ACO SILICIO; MEIO ISOLANTE: OLEO VEGETAL;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</si>
  <si>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</si>
  <si>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</si>
  <si>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</si>
  <si>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</si>
  <si>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</si>
  <si>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</si>
  <si>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</si>
  <si>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</si>
  <si>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</si>
  <si>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</si>
  <si>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</si>
  <si>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</si>
  <si>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</si>
  <si>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</si>
  <si>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</si>
  <si>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 NBI: 95 KV; NUCLEO: ACO SILICIO; MEIO ISOLANTE: OLEO VEGETAL; TENSAO PRIMARIA: 13.800/13.200/12.600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</si>
  <si>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37,5 KVA; CLASSE TENSAO: 15 KV; NIVEL* BASICO IMPULSO- NBI: 95 KV; NUCLEO: ACO SILICIO; MEIO ISOLANTE: OLEO VEGETAL; TENSAO PRIMARIA: 7.967/7.621/7.275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</si>
  <si>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37,5 KVA; CLASSE TENSAO: 15 KV; NIVEL* BASICO IMPULSO- NBI: 95 KV; NUCLEO: ACO SILICIO; MEIO ISOLANTE: OLEO VEGETAL; TENSAO PRIMARIA: 7.967/7.621/7.275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</si>
  <si>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15 KV; NIVEL* BASICO IMPULSO- NBI: 95 KV; NUCLEO: ACO SILICIO; MEIO ISOLANTE: OLEO VEGETAL; TENSAO PRIMARIA: 7.967/7.621/7.275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</si>
  <si>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</si>
  <si>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</si>
  <si>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</si>
  <si>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</si>
  <si>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</si>
  <si>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</si>
  <si>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</si>
  <si>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</si>
  <si>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</si>
  <si>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</si>
  <si>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</si>
  <si>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</si>
  <si>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</si>
  <si>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</si>
  <si>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</si>
  <si>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</si>
  <si>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(FASE-FASE);/ POTENCIA NOMINAL: 25 KVA; CLASSE TENSAO: 36,2 KV; NIVEL BASICO IMPULSO-/ NBI: 150 KV; NUCLEO: ACO SILICIO; MEIO ISOLANTE: OLEO VEGETAL; TENSAO/ PRIMARIA: 34.500/33.000/31.500 V; TERMINAIS PRIMARIOS:  H1-H2; NUMERO DE/ DERIVACOES: 03; LIGACAO PRIMARIA: SERIE; POLARIDADE: SUBTRATIVA; TENSAO/ SECUNDARIA: 254/127 V; TERMINAIS SECUNDARIOS: X1-X2-X3; NORMAS TECNICAS/ APLICAVEIS: ABNT NBR 5356/5440; DESENHO E DEMAIS INFORMACOES TECNICAS/ CONFORME ESPECIFICACAO:  ET.001.EQTL.NORMAS E PADROES - TRANSFORMADOR DE/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</si>
  <si>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230/115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</si>
  <si>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230/115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</si>
  <si>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</si>
  <si>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230/115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</si>
  <si>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</si>
  <si>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</si>
  <si>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</si>
  <si>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</si>
  <si>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</si>
  <si>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</si>
  <si>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</si>
  <si>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</si>
  <si>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</si>
  <si>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</si>
  <si>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37,5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</si>
  <si>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</si>
  <si>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FF (FASE-FASE); POTENCIA NOMINAL: 25 KVA; CLASSE TENSAO: 36,2 KV; NIVEL BASICO* IMPULSO- NBI: 150 KV; NUCLEO: ACO SILICIO; MEIO ISOLANTE: OLEO VEGETAL; TENSAO PRIMARIA: 36.200/35.350/34.500/33.000/31.500 V;* TERMINAIS PRIMARIOS: H1-H2; NUMERO DE DERIVACOES: 05; LIGACAO PRIMARIA: SERIE; POLARIDADE: SUBTRATIVA; TENSAO SECUNDARIA: 254/127 V;*  TERMINAIS SECUNDARIOS: X1-X2- X3; NORMAS TECNICAS APLICAVEIS: ABNT NBR 5356/5440; DESENHO E DEMAIS INFORMACOES TECNICAS CONFORME* ESPECIFICACAO: ET.001.EQTL.NORMAS E PADROES - TRANSFORMADOR DE DISTRIBUICAO. ### TRANSFORMADOR COM 5 TAP'S, PARA PROJETO EXCLUSIVO* ### ITEM DE USO EXCLUSIVO DA MANUTENCAO ###</t>
  </si>
  <si>
    <t>* TRANSFORMADOR DISTRIBUICAO; NUMERO FASES: TRIFASICO; POTENCIA NOMINAL: 150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</si>
  <si>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150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</si>
  <si>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NOMINAL:/ 150 KVA; CLASSE TENSAO: 36,2 KV; NIVEL BASICO IMPULSO-NBI: 150 KV;/ MATERIAL NUCLEO: ACO SILICIO; MEIO ISOLANTE: OLEO VEGETAL; FREQUENCIA/ NOMINAL: 60 HZ; TENSAO PRIMARIA: 34.500/33.000/31.500 V; NUMERO DE/ DERIVACOES: 03; TIPO LIGACAO: TRIANGULO X ESTRELA COM NEUTRO ACESSIVEL;/ GRUPO: DYN1; TENSAO SECUNDARIA: 380/220 V; PROTECAO: CONVENCIONAL;/ CORRENTE EXCITACAO: CONFORME NBR 5356/5440; DESENHO E DEMAIS INFORMACOES/ TECNICAS CONFORME ESPECIFICACAO: ET.001.EQTL.NORMAS E PADROES -/ TRANSFORMADOR DE DISTRIBUICAO.</t>
  </si>
  <si>
    <t>* TRANSFORMADOR DISTRIBUICAO; NUMERO FASES: TRIFASICO; POTENCIA NOMINAL:/ 150 KVA; CLASSE TENSAO: 36,2 KV; NIVEL BASICO IMPULSO-NBI: 150 KV;/ MATERIAL NUCLEO: ACO SILICIO; MEIO ISOLANTE: OLEO VEGETAL; FREQUENCIA/ NOMINAL: 60 HZ; TENSAO PRIMARIA: 34.500/33.000/31.500 V; NUMERO DE/ DERIVACOES: 03; TIPO LIGACAO: TRIANGULO X ESTRELA COM NEUTRO ACESSIVEL;/ GRUPO: DYN1; TENSAO SECUNDARIA: 220/127 V; PROTECAO: CONVENCIONAL;/ CORRENTE EXCITACAO: CONFORME NBR 5356/5440; DESENHO E DEMAIS INFORMACOES/ TECNICAS CONFORME ESPECIFICACAO: ET.001.EQTL.NORMAS E PADROES -/ TRANSFORMADOR DE DISTRIBUICAO.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</si>
  <si>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</si>
  <si>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</si>
  <si>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</si>
  <si>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24,2 KV; NIVEL BASICO* IMPULSO-NBI: 125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</si>
  <si>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24,2 KV; NIVEL BASICO* IMPULSO-NBI: 125 KV; NUCLEO: ACO SILICIO; MEIO ISOLANTE: OLEO VEGETAL; TENSAO PRIMARIA: 23.100/22.000/20.900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</si>
  <si>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24,2 KVA; CLASSE TENSAO: 24,2 KV; NIVEL BASICO* IMPULSO-NBI: 125 KV; NUCLEO: ACO SILICIO; MEIO ISOLANTE: OLEO VEGETAL; TENSAO PRIMARIA: 23.100/22.000/20.900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</si>
  <si>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</si>
  <si>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</si>
  <si>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</si>
  <si>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</si>
  <si>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24,2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</si>
  <si>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</si>
  <si>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</si>
  <si>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</si>
  <si>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</si>
  <si>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24,2 KV; NIVEL BASICO* IMPULSO-NBI: 125 KV; NUCLEO: ACO SILICIO; MEIO ISOLANTE: OLEO VEGETAL; TENSAO PRIMARIA: 23.100/22.000/20.900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</si>
  <si>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</si>
  <si>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</si>
  <si>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</si>
  <si>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</si>
  <si>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</si>
  <si>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</si>
  <si>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</si>
  <si>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</si>
  <si>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</si>
  <si>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</si>
  <si>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</si>
  <si>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</si>
  <si>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</si>
  <si>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24,2 KV; NIVEL BASICO* IMPULSO- NBI: 125 KV; NUCLEO: ACO SILICIO; MEIO ISOLANTE: OLEO VEGETAL; TENSAO PRIMARIA: 23.100/22.000/20.900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</si>
  <si>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37,5 KVA; CLASSE TENSAO: 24,2 KV; NIVEL* BASICO IMPULSO- NBI: 125 KV; NUCLEO: ACO SILICIO; MEIO ISOLANTE: OLEO VEGETAL;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</si>
  <si>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37,5 KVA; CLASSE TENSAO: 24,2 KV; NIVEL* BASICO IMPULSO- NBI: 125 KV; NUCLEO: ACO SILICIO; MEIO ISOLANTE: OLEO VEGETAL;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</si>
  <si>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24,2 KV; NIVEL* BASICO IMPULSO- NBI: 125 KV; NUCLEO: ACO SILICIO; MEIO ISOLANTE: OLEO VEGETAL; TENSAO PRIMARIA: 13.337/12.702/12.067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</si>
  <si>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FF</t>
  </si>
  <si>
    <t>FN</t>
  </si>
  <si>
    <t>* TRANSFORMADOR DISTRIBUICAO; NUMERO FASES: TRIFASICO; POTENCIA NOMINAL: 45 KVA; CLASSE TENSAO: 24,2 KV; NIVEL BASICO IMPULSO-NBI: 125 KV; MATERIAL NUCLEO: ACO SILICIO; MEIO ISOLANTE: OLEO VEGETAL; FREQUENCIA NOMINAL: 60 HZ; TENSAO PRIMARIA: 23.100/22.000/20.900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</si>
  <si>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24,2 KV; NIVEL BASICO IMPULSO-NBI:* 125 KV; MATERIAL NUCLEO: ACO SILICIO; MEIO ISOLANTE: OLEO VEGETAL;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</si>
  <si>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45 KVA; CLASSE TENSAO: 24,2 KV; NIVEL BASICO IMPULSO-NBI: 125 KV; MATERIAL NUCLEO: ACO SILICIO; MEIO ISOLANTE: OLEO VEGETAL; FREQUENCIA NOMINAL: 60 HZ; TENSAO PRIMARIA: 23.100/22.000/20.900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</si>
  <si>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24,2 KV; NIVEL BASICO IMPULSO-NBI: 125 KV; MATERIAL NUCLEO: ACO SILICIO; MEIO ISOLANTE: OLEO VEGETAL; FREQUENCIA NOMINAL: 60 HZ; TENSAO PRIMARIA: 23.100/22.000/20.900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</si>
  <si>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24,2 KV; NIVEL BASICO IMPULSO-NBI:* 125 KV; MATERIAL NUCLEO: ACO SILICIO; MEIO ISOLANTE: OLEO VEGETAL;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</si>
  <si>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24,2 KV; NIVEL BASICO IMPULSO-NBI:* 125 KV; MATERIAL NUCLEO: ACO SILICIO; MEIO ISOLANTE: OLEO VEGETAL;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</si>
  <si>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24,2 KV; NIVEL BASICO IMPULSO-NBI: 125 KV; MATERIAL NUCLEO: ACO SILICIO; MEIO ISOLANTE: OLEO VEGETAL; FREQUENCIA NOMINAL: 60 HZ; TENSAO PRIMARIA: 23.100/22.000/20.900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</si>
  <si>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24,2 KV; NIVEL BASICO IMPULSO-NBI:* 125 KV; MATERIAL NUCLEO: ACO SILICIO; MEIO ISOLANTE: OLEO VEGETAL;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</si>
  <si>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NOMINAL:/ 125 KVA; CLASSE TENSAO: 24,2 KV; NIVEL BASICO IMPULSO-NBI: 125 KV;/ MATERIAL NUCLEO: ACO SILICIO; MEIO ISOLANTE: OLEO VEGETAL; FREQUENCIA/ NOMINAL: 60 HZ; TENSAO PRIMARIA: 23.100/22.000/20.900 V; NUMERO DE/ DERIVACOES: 03; TIPO LIGACAO: TRIANGULO X ESTRELA COM NEUTRO ACESSIVEL;/ GRUPO: DYN1; TENSAO SECUNDARIA: 380/220 V; PROTECAO: CONVENCIONAL;/ CORRENTE EXCITACAO: CONFORME NBR 5356/5440; DESENHO E DEMAIS INFORMACOES/ TECNICAS CONFORME ESPECIFICACAO: ET.001.EQTL.NORMAS E PADROES -/ TRANSFORMADOR DE DISTRIBUICAO.</t>
  </si>
  <si>
    <t>* TRANSFORMADOR DISTRIBUICAO; NUMERO FASES: TRIFASICO; POTENCIA NOMINAL:/ 125 KVA; CLASSE TENSAO: 24,2 KV; NIVEL BASICO IMPULSO-NBI: 125 KV;/ MATERIAL NUCLEO: ACO SILICIO; MEIO ISOLANTE: OLEO VEGETAL; FREQUENCIA/ NOMINAL: 60 HZ; TENSAO PRIMARIA: 23.100/22.000/20.900 V; NUMERO DE/ DERIVACOES: 03; TIPO LIGACAO: TRIANGULO X ESTRELA COM NEUTRO ACESSIVEL;/ GRUPO: DYN1; TENSAO SECUNDARIA: 220/127 V; PROTECAO: CONVENCIONAL;/ CORRENTE EXCITACAO: CONFORME NBR 5356/5440; DESENHO E DEMAIS INFORMACOES/ TECNICAS CONFORME ESPECIFICACAO: ET.001.EQTL.NORMAS E PADROES -/ TRANSFORMADOR DE DISTRIBUICAO.</t>
  </si>
  <si>
    <t>1 - 13.337
2 - 12.702
3 - 12.067</t>
  </si>
  <si>
    <t>1 - 23.100
2 - 22.000
3 - 20.900</t>
  </si>
  <si>
    <t>ÓLEO VEGETAL</t>
  </si>
  <si>
    <t>170 ou 200</t>
  </si>
  <si>
    <t>280 ou 330</t>
  </si>
  <si>
    <t>≤ 0,960</t>
  </si>
  <si>
    <t>≥ 300</t>
  </si>
  <si>
    <t>≥ 275</t>
  </si>
  <si>
    <t>≤ -10</t>
  </si>
  <si>
    <t>N.A.</t>
  </si>
  <si>
    <t>≤ 300</t>
  </si>
  <si>
    <t>≤ 0,06</t>
  </si>
  <si>
    <t>TRAFO DT 1F 13,8KV FF 10KVA 127V OV</t>
  </si>
  <si>
    <t>TRAFO DT 1F 13,8KV FF 10KVA 220V OV</t>
  </si>
  <si>
    <t>TRAFO DT 1F 13,8KV FF 15KVA 127V OV</t>
  </si>
  <si>
    <t>TRAFO DT 1F 13,8KV FF 15KVA 220V OV</t>
  </si>
  <si>
    <t>TRAFO DT 1F 13,8KV FF 25KVA 127V OV</t>
  </si>
  <si>
    <t>TRAFO DT 1F 13,8KV FF 25kVA 220V OV</t>
  </si>
  <si>
    <t>TRAFO DT 1F 13,8KV FF 37,5KVA 127V OV</t>
  </si>
  <si>
    <t>TRAFO DT 1F 13,8KV FF 37,5KVA 220V OV</t>
  </si>
  <si>
    <t>TRAFO DT 1F 13,8KV FF 5KVA 127V OV</t>
  </si>
  <si>
    <t>TRAFO DT 1F 13,8KV FF 5KVA 220V OV</t>
  </si>
  <si>
    <t>TRAFO DT 1F 13,8KV FN 10KVA 127V OV</t>
  </si>
  <si>
    <t>TRAFO DT 1F 13,8KV FN 10KVA 220V OV</t>
  </si>
  <si>
    <t>TRAFO DT 1F 13,8KV FN 15KVA 127V OV</t>
  </si>
  <si>
    <t>TRAFO DT 1F 13,8KV FN 15KVA 220V OV</t>
  </si>
  <si>
    <t>TRAFO DT 1F 13,8KV FN 25KVA 127V OV</t>
  </si>
  <si>
    <t>TRAFO DT 1F 13,8KV FN 25KVA 220V OV</t>
  </si>
  <si>
    <t>TRAFO DT 1F 13,8KV FN 37,5KVA 127V OV</t>
  </si>
  <si>
    <t>TRAFO DT 1F 13,8KV FN 37,5KVA 220V OV</t>
  </si>
  <si>
    <t>TRAFO DT 1F 13,8KV FN 5KVA 127V OV</t>
  </si>
  <si>
    <t>TRAFO DT 1F 13,8KV FN 5KVA 220V OV</t>
  </si>
  <si>
    <t>TRAFO DT 1F 23,1KV FN 10KVA 127V OV</t>
  </si>
  <si>
    <t>TRAFO DT 1F 23,1KV FN 10KVA 220V OV</t>
  </si>
  <si>
    <t>TRAFO DT 1F 23,1KV FN 15KVA 127V OV</t>
  </si>
  <si>
    <t>TRAFO DT 1F 23,1KV FN 15KVA 220V OV</t>
  </si>
  <si>
    <t>TRAFO DT 1F 23,1KV FN 25KVA 127V OV</t>
  </si>
  <si>
    <t>TRAFO DT 1F 23,1KV FN 25KVA 220V OV</t>
  </si>
  <si>
    <t>TRAFO DT 1F 23,1KV FN 37,5KVA 127V OV</t>
  </si>
  <si>
    <t>TRAFO DT 1F 23,1KV FN 37,5KVA 220V OV</t>
  </si>
  <si>
    <t>TRAFO DT 1F 23,1KV FN 5KVA 127V OV</t>
  </si>
  <si>
    <t>TRAFO DT 1F 23,1KV FN 5KVA 220V OV</t>
  </si>
  <si>
    <t>TRAFO DT 1F 34,5KV FF 10KVA 127V OV</t>
  </si>
  <si>
    <t>TRAFO DT 1F 34,5KV FF 10KVA 220V OV</t>
  </si>
  <si>
    <t>TRAFO DT 1F 34,5KV FF 15KVA 127V OV</t>
  </si>
  <si>
    <t>TRAFO DT 1F 34,5KV FF 15KVA 220V OV</t>
  </si>
  <si>
    <t>TRAFO DT 1F 34,5KV FF 25KVA 127V OV</t>
  </si>
  <si>
    <t>TRAFO DT 1F 34,5KV FF 25KVA 220V OV</t>
  </si>
  <si>
    <t>TRAFO DT 1F 34,5KV FF 37,5KVA 127V OV</t>
  </si>
  <si>
    <t>TRAFO DT 1F 34,5KV FF 37,5KVA 220V OV</t>
  </si>
  <si>
    <t>TRAFO DT 1F 34,5KV FF 5KVA 127V OV</t>
  </si>
  <si>
    <t>TRAFO DT 1F 34,5KV FF 5KVA 220V OV</t>
  </si>
  <si>
    <t>TRAFO DT 1F 34,5KV FN 10KVA 127V OV</t>
  </si>
  <si>
    <t>TRAFO DT 1F 34,5KV FN 10KVA 220V OV</t>
  </si>
  <si>
    <t>TRAFO DT 1F 34,5KV FN 15KVA 127V OV</t>
  </si>
  <si>
    <t>TRAFO DT 1F 34,5KV FN 15KVA 220V OV</t>
  </si>
  <si>
    <t>TRAFO DT 1F 34,5KV FN 25KVA 127V OV</t>
  </si>
  <si>
    <t>TRAFO DT 1F 34,5KV FN 25KVA 220V OV</t>
  </si>
  <si>
    <t>TRAFO DT 1F 34,5KV FN 37,5KVA 127V OV</t>
  </si>
  <si>
    <t>TRAFO DT 1F 34,5KV FN 5KVA 127V OV</t>
  </si>
  <si>
    <t>TRAFO DT 1F 34,5KV FN 5KVA 220V OV</t>
  </si>
  <si>
    <t>TRAFO DT 3F 13,8KV 112,5KVA 220/127V OV</t>
  </si>
  <si>
    <t>TRAFO DT 3F 13,8KV 112,5KVA 380/220V OV</t>
  </si>
  <si>
    <t>TRAFO DT 3F 13,8KV 150KVA 220/127V OV</t>
  </si>
  <si>
    <t>TRAFO DT 3F 13,8KV 150KVA 380/220V OV</t>
  </si>
  <si>
    <t>TRAFO DT 3F 13,8KV 225KVA 220/127V OV</t>
  </si>
  <si>
    <t>TRAFO DT 3F 13,8KV 225KVA 380/220V OV</t>
  </si>
  <si>
    <t>TRAFO DT 3F 13,8KV 300KVA 220/127V OV</t>
  </si>
  <si>
    <t>TRAFO DT 3F 13,8KV 300KVA 380/220V OV</t>
  </si>
  <si>
    <t>TRAFO DT 3F 13,8KV 45KVA 220/127V OV</t>
  </si>
  <si>
    <t>TRAFO DT 3F 13,8KV 45KVA 380/220V OV</t>
  </si>
  <si>
    <t>TRAFO DT 3F 13,8KV 75KVA 220/127V OV</t>
  </si>
  <si>
    <t>TRAFO DT 3F 13,8KV 75KVA 380/220V OV</t>
  </si>
  <si>
    <t>TRAFO DT 3F 23,1KV 112,5KVA 220/127V OV</t>
  </si>
  <si>
    <t>TRAFO DT 3F 23,1KV 112,5KVA 380/220V OV</t>
  </si>
  <si>
    <t>TRAFO DT 3F 23,1KV 150KVA 220/127V OV</t>
  </si>
  <si>
    <t>TRAFO DT 3F 23,1KV 150KVA 380/220V OV</t>
  </si>
  <si>
    <t>TRAFO DT 3F 23,1KV 225KVA 220/127V OV</t>
  </si>
  <si>
    <t>TRAFO DT 3F 23,1KV 225KVA 380/220V OV</t>
  </si>
  <si>
    <t>TRAFO DT 3F 23,1KV 45KVA 220/127V OV</t>
  </si>
  <si>
    <t>TRAFO DT 3F 23,1KV 45KVA 380/220V OV</t>
  </si>
  <si>
    <t>TRAFO DT 3F 23,1KV 75KVA 220/127V OV</t>
  </si>
  <si>
    <t>TRAFO DT 3F 23,1KV 75KVA 380/220V OV</t>
  </si>
  <si>
    <t>TRAFO DT 3F 34,5KV 112,5KVA 220/127V OV</t>
  </si>
  <si>
    <t>TRAFO DT 3F 34,5KV 112,5KVA 380/220V OV</t>
  </si>
  <si>
    <t>TRAFO DT 3F 34,5KV 150KVA 220/127V OV</t>
  </si>
  <si>
    <t>TRAFO DT 3F 34,5KV 150KVA 380/220V OV</t>
  </si>
  <si>
    <t>TRAFO DT 3F 34,5KV 225KVA 220/127V OV</t>
  </si>
  <si>
    <t>TRAFO DT 3F 34,5KV 225KVA 380/220V OV</t>
  </si>
  <si>
    <t>TRAFO DT 3F 34,5KV 45KVA 220/127V OV</t>
  </si>
  <si>
    <t>TRAFO DT 3F 34,5KV 45KVA 380/220V OV</t>
  </si>
  <si>
    <t>TRAFO DT 3F 34,5KV 75KVA 220/127V OV</t>
  </si>
  <si>
    <t>TRAFO DT 3F 34,5KV 75KVA 380/220V OV</t>
  </si>
  <si>
    <t>TRAFO DT 1F 13,8 FF 37,5KVA 440/220(M)OV</t>
  </si>
  <si>
    <t>TRAFO DT 1F 13,8 FN 37,5KVA 440/220(M)OV</t>
  </si>
  <si>
    <t>TRAFO DT 1F 13,8KV FF 10KVA 254/127(M OV</t>
  </si>
  <si>
    <t>TRAFO DT 1F 13,8KV FF 10KVA 440/220(M)OV</t>
  </si>
  <si>
    <t>TRAFO DT 1F 13,8KV FF 15KVA 254/127(M)OV</t>
  </si>
  <si>
    <t>TRAFO DT 1F 13,8KV FF 15KVA 440/220(M)OV</t>
  </si>
  <si>
    <t>TRAFO DT 1F 13,8KV FF 25KVA 254/127(M)OV</t>
  </si>
  <si>
    <t>TRAFO DT 1F 13,8KV FF 25KVA 440/220(M OV</t>
  </si>
  <si>
    <t>TRAFO DT 1F 13,8KV FF 5KVA 230/115(M)OV</t>
  </si>
  <si>
    <t>TRAFO DT 1F 13,8KV FF 5KVA 254/127(M)OV</t>
  </si>
  <si>
    <t>TRAFO DT 1F 13,8KV FN 10KVA 230/115(M)OV</t>
  </si>
  <si>
    <t>TRAFO DT 1F 13,8KV FN 10KVA 254/127(M)OV</t>
  </si>
  <si>
    <t>TRAFO DT 1F 13,8KV FN 10KVA 440/220(M)OV</t>
  </si>
  <si>
    <t>TRAFO DT 1F 13,8KV FN 15KVA 230/115(M)OV</t>
  </si>
  <si>
    <t>TRAFO DT 1F 13,8KV FN 15KVA 254/127(M)OV</t>
  </si>
  <si>
    <t>TRAFO DT 1F 13,8KV FN 15KVA 440/220(M)OV</t>
  </si>
  <si>
    <t>TRAFO DT 1F 13,8KV FN 25KVA 230/115(M)OV</t>
  </si>
  <si>
    <t>TRAFO DT 1F 13,8KV FN 25KVA 254/127(M)OV</t>
  </si>
  <si>
    <t>TRAFO DT 1F 13,8KV FN 25KVA 440/220(M)OV</t>
  </si>
  <si>
    <t>TRAFO DT 1F 13,8KV FN 5KVA 230/115(M)OV</t>
  </si>
  <si>
    <t>TRAFO DT 1F 13,8KV FN 5KVA 254/127(M)OV</t>
  </si>
  <si>
    <t>TRAFO DT 1F 13,8KV FN 5KVA 440/220(M)OV</t>
  </si>
  <si>
    <t>TRAFO DT 1F 23,1 FF 37,5KVA 440/220(M)OV</t>
  </si>
  <si>
    <t>TRAFO DT 1F 23,1 FN 37,5KVA 440/220(M)OV</t>
  </si>
  <si>
    <t>TRAFO DT 1F 23,1KV FF 10KVA 254/127(M)OV</t>
  </si>
  <si>
    <t>TRAFO DT 1F 23,1KV FF 10KVA 440/220(M)OV</t>
  </si>
  <si>
    <t>TRAFO DT 1F 23,1KV FF 15KVA 254/127(M)OV</t>
  </si>
  <si>
    <t>TRAFO DT 1F 23,1KV FF 15KVA 440/220(M)OV</t>
  </si>
  <si>
    <t>TRAFO DT 1F 23,1KV FF 25KVA 254/127(M)OV</t>
  </si>
  <si>
    <t>TRAFO DT 1F 23,1KV FF 25KVA 440/220(M)OV</t>
  </si>
  <si>
    <t>TRAFO DT 1F 23,1KV FF 5KVA 230/115(M)OV</t>
  </si>
  <si>
    <t>TRAFO DT 1F 23,1KV FF 5KVA 254/127(M)OV</t>
  </si>
  <si>
    <t>TRAFO DT 1F 23,1KV FF 5KVA 440/220(M)OV</t>
  </si>
  <si>
    <t>TRAFO DT 1F 23,1KV FN 10KVA 230/115(M)OV</t>
  </si>
  <si>
    <t>TRAFO DT 1F 23,1KV FN 10KVA 254/127(M)OV</t>
  </si>
  <si>
    <t>TRAFO DT 1F 23,1KV FN 10KVA 440/220(M)OV</t>
  </si>
  <si>
    <t>TRAFO DT 1F 23,1KV FN 15KVA 230/115(M)OV</t>
  </si>
  <si>
    <t>TRAFO DT 1F 23,1KV FN 15KVA 254/127(M)OV</t>
  </si>
  <si>
    <t>TRAFO DT 1F 23,1KV FN 15KVA 440/220(M)OV</t>
  </si>
  <si>
    <t>TRAFO DT 1F 23,1KV FN 25KVA 230/115(M)OV</t>
  </si>
  <si>
    <t>TRAFO DT 1F 23,1KV FN 25KVA 254/127(M)OV</t>
  </si>
  <si>
    <t>TRAFO DT 1F 23,1KV FN 25KVA 440/220(M)OV</t>
  </si>
  <si>
    <t>TRAFO DT 1F 23,1KV FN 5KVA 230/115(M)OV</t>
  </si>
  <si>
    <t>TRAFO DT 1F 23,1KV FN 5KVA 254/127(M)OV</t>
  </si>
  <si>
    <t>TRAFO DT 1F 23,1KV FN 5KVA 440/220(M)OV</t>
  </si>
  <si>
    <t>TRAFO DT 1F 34,5KV FF 10KVA 254/127(M)OV</t>
  </si>
  <si>
    <t>TRAFO DT 1F 34,5KV FF 10KVA 440/220(M)OV</t>
  </si>
  <si>
    <t>TRAFO DT 1F 34,5KV FF 15KVA 254/127(M)OV</t>
  </si>
  <si>
    <t>TRAFO DT 1F 34,5KV FF 15KVA 440/220(M)OV</t>
  </si>
  <si>
    <t>TRAFO DT 1F 34,5KV FF 25KVA 254/127(M)OV</t>
  </si>
  <si>
    <t>TRAFO DT 1F 34,5KV FF 5KVA 230/115(M OV</t>
  </si>
  <si>
    <t>TRAFO DT 1F 34,5KV FF 5KVA 254/127(M)OV</t>
  </si>
  <si>
    <t>TRAFO DT 1F 34,5KV FF 5KVA 440/220(M)OV</t>
  </si>
  <si>
    <t>TRAFO DT 1F 34,5KV FN 10KVA 230/115(M OV</t>
  </si>
  <si>
    <t>TRAFO DT 1F 34,5KV FN 10KVA 254/127(M)OV</t>
  </si>
  <si>
    <t>TRAFO DT 1F 34,5KV FN 10KVA 440/220(M)OV</t>
  </si>
  <si>
    <t>TRAFO DT 1F 34,5KV FN 15KVA 230/115(M)OV</t>
  </si>
  <si>
    <t>TRAFO DT 1F 34,5KV FN 15KVA 254/127(M)OV</t>
  </si>
  <si>
    <t>TRAFO DT 1F 34,5KV FN 15KVA 440/220(M)OV</t>
  </si>
  <si>
    <t>TRAFO DT 1F 34,5KV FN 25KVA 230/115(M)OV</t>
  </si>
  <si>
    <t>TRAFO DT 1F 34,5KV FN 25KVA 254/127(M)OV</t>
  </si>
  <si>
    <t>TRAFO DT 1F 34,5KV FN 25KVA 440/220(M)OV</t>
  </si>
  <si>
    <t>TRAFO DT 1F 34,5KV FN 5KVA 230/115(M)OV</t>
  </si>
  <si>
    <t>TRAFO DT 1F 34,5KV FN 5KVA 254/127(M)OV</t>
  </si>
  <si>
    <t>TRAFO DT 1F 34,5KV FN 5KVA 440/220(M)OV</t>
  </si>
  <si>
    <t>DESCRIÇÃO LONGA</t>
  </si>
  <si>
    <t>120°C - E</t>
  </si>
  <si>
    <t>TRAFO DT 1F 13,8KV FF 5KVA 440/220(M)OV</t>
  </si>
  <si>
    <t>TRAFO DT 1F 23,1KV FF 25KVA 127V OV</t>
  </si>
  <si>
    <t>TRAFO DT 1F 23,1KV FF 15KVA 127V OV</t>
  </si>
  <si>
    <t>TRAFO DT 1F 23,1KV FF 10KVA 127V OV</t>
  </si>
  <si>
    <t>TRAFO DT 1F 23,1KV FF 5KVA 127V OV</t>
  </si>
  <si>
    <t>TRAFO DT 1F 23,1KV FF 10KVA 220V OV</t>
  </si>
  <si>
    <t>TRAFO DT 1F 23,1KV FF 15KVA 220V OV</t>
  </si>
  <si>
    <t>TRAFO DT 1F 23,1KV FF 25kVA 220V OV</t>
  </si>
  <si>
    <t>TRAFO DT 1F 23,1KV FF 37,5KVA 127V OV</t>
  </si>
  <si>
    <t>TRAFO DT 1F 23,1KV FF 37,5KVA 220V OV</t>
  </si>
  <si>
    <t>TRAFO DT 1F 23,1KV FF 5KVA 220V OV</t>
  </si>
  <si>
    <t/>
  </si>
  <si>
    <t>PINTURA</t>
  </si>
  <si>
    <t>25.1</t>
  </si>
  <si>
    <t>25.2</t>
  </si>
  <si>
    <t>Cor</t>
  </si>
  <si>
    <t>Espessura da pintura externa</t>
  </si>
  <si>
    <t>COR</t>
  </si>
  <si>
    <t>Verde</t>
  </si>
  <si>
    <t>DIMENSÕES</t>
  </si>
  <si>
    <t>26.1</t>
  </si>
  <si>
    <t>26.2</t>
  </si>
  <si>
    <t>26.3</t>
  </si>
  <si>
    <t>Comprimento</t>
  </si>
  <si>
    <t>Largura</t>
  </si>
  <si>
    <t>Altura</t>
  </si>
  <si>
    <t>COMPRIMENTO</t>
  </si>
  <si>
    <t>LARGURA</t>
  </si>
  <si>
    <t>ALTURA</t>
  </si>
  <si>
    <t>CÓDIGO FORNECEDOR</t>
  </si>
  <si>
    <t>Vista Frontal</t>
  </si>
  <si>
    <t>Vista Lateral</t>
  </si>
  <si>
    <t>Vista Superior</t>
  </si>
  <si>
    <t>DESENHOS</t>
  </si>
  <si>
    <t>ET.014.EQTL.Normas e Padrões – Transformador de Distribuição à Óleo Vegetal</t>
  </si>
  <si>
    <t>ANEXO I - FOLHA DE DADOS TÉCNICOS E CARACTERÍSTICAS GARANTIDAS
ET.014.EQTL.Normas e Padrões - Transformador de Distribuição à Óleo Vegetal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</si>
</sst>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206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5" fillId="0" borderId="7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1" xfId="0" applyFont="1" applyBorder="1" applyAlignment="1" applyProtection="1">
      <alignment horizontal="center" vertical="center" wrapText="1"/>
      <protection hidden="1"/>
    </xf>
    <xf numFmtId="164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left" vertical="center" wrapText="1"/>
    </xf>
    <xf numFmtId="0" fontId="9" fillId="6" borderId="19" xfId="0" applyFont="1" applyFill="1" applyBorder="1" applyAlignment="1" applyProtection="1">
      <alignment horizontal="center" vertical="center" wrapText="1"/>
    </xf>
    <xf numFmtId="0" fontId="9" fillId="6" borderId="22" xfId="0" applyFont="1" applyFill="1" applyBorder="1" applyAlignment="1" applyProtection="1">
      <alignment horizontal="center" vertical="center" wrapText="1"/>
    </xf>
    <xf numFmtId="0" fontId="9" fillId="6" borderId="2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11" xfId="0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9" xfId="0" applyFont="1" applyBorder="1" applyAlignment="1" applyProtection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5" fillId="0" borderId="17" xfId="0" applyFont="1" applyBorder="1" applyAlignment="1" applyProtection="1">
      <alignment horizontal="left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11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left" vertical="center" wrapText="1"/>
    </xf>
    <xf numFmtId="0" fontId="5" fillId="0" borderId="29" xfId="0" applyFont="1" applyBorder="1" applyAlignment="1" applyProtection="1">
      <alignment horizontal="left" vertical="center" wrapText="1"/>
    </xf>
    <xf numFmtId="0" fontId="5" fillId="0" borderId="30" xfId="0" applyFont="1" applyBorder="1" applyAlignment="1" applyProtection="1">
      <alignment horizontal="left" vertical="center" wrapText="1"/>
    </xf>
    <xf numFmtId="0" fontId="5" fillId="0" borderId="31" xfId="0" applyFont="1" applyBorder="1" applyAlignment="1" applyProtection="1">
      <alignment horizontal="left"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18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justify" vertical="center" wrapText="1"/>
    </xf>
    <xf numFmtId="0" fontId="4" fillId="0" borderId="1" xfId="0" applyFont="1" applyFill="1" applyBorder="1" applyAlignment="1" applyProtection="1">
      <alignment horizontal="justify" vertical="center" wrapText="1"/>
    </xf>
    <xf numFmtId="0" fontId="4" fillId="3" borderId="1" xfId="0" applyFont="1" applyFill="1" applyBorder="1" applyAlignment="1" applyProtection="1">
      <alignment horizontal="justify" vertical="center" wrapText="1"/>
      <protection locked="0"/>
    </xf>
    <xf numFmtId="0" fontId="4" fillId="3" borderId="7" xfId="0" applyFont="1" applyFill="1" applyBorder="1" applyAlignment="1" applyProtection="1">
      <alignment horizontal="justify" vertical="center" wrapText="1"/>
      <protection locked="0"/>
    </xf>
    <xf numFmtId="0" fontId="4" fillId="3" borderId="6" xfId="0" applyFont="1" applyFill="1" applyBorder="1" applyAlignment="1" applyProtection="1">
      <alignment horizontal="justify" vertical="center" wrapText="1"/>
      <protection locked="0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9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justify" vertical="center" wrapText="1"/>
    </xf>
    <xf numFmtId="0" fontId="1" fillId="0" borderId="1" xfId="0" applyFont="1" applyBorder="1" applyAlignment="1" applyProtection="1">
      <alignment horizontal="justify" vertical="center" wrapText="1"/>
    </xf>
    <xf numFmtId="0" fontId="4" fillId="0" borderId="17" xfId="0" applyFont="1" applyFill="1" applyBorder="1" applyAlignment="1" applyProtection="1">
      <alignment horizontal="justify" vertical="center" wrapText="1"/>
    </xf>
    <xf numFmtId="0" fontId="4" fillId="0" borderId="13" xfId="0" applyFont="1" applyFill="1" applyBorder="1" applyAlignment="1" applyProtection="1">
      <alignment horizontal="justify" vertical="center" wrapText="1"/>
    </xf>
    <xf numFmtId="0" fontId="4" fillId="0" borderId="16" xfId="0" applyFont="1" applyFill="1" applyBorder="1" applyAlignment="1" applyProtection="1">
      <alignment horizontal="justify" vertical="center" wrapText="1"/>
    </xf>
    <xf numFmtId="0" fontId="4" fillId="0" borderId="20" xfId="0" applyFont="1" applyFill="1" applyBorder="1" applyAlignment="1" applyProtection="1">
      <alignment horizontal="justify" vertical="center" wrapText="1"/>
    </xf>
    <xf numFmtId="0" fontId="5" fillId="0" borderId="10" xfId="0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vertical="center" wrapText="1"/>
    </xf>
    <xf numFmtId="0" fontId="5" fillId="0" borderId="7" xfId="0" applyFont="1" applyBorder="1" applyAlignment="1" applyProtection="1">
      <alignment vertical="center" wrapText="1"/>
    </xf>
    <xf numFmtId="0" fontId="5" fillId="0" borderId="6" xfId="0" applyFont="1" applyBorder="1" applyAlignment="1" applyProtection="1">
      <alignment vertical="center" wrapText="1"/>
    </xf>
    <xf numFmtId="0" fontId="9" fillId="6" borderId="23" xfId="0" applyFont="1" applyFill="1" applyBorder="1" applyAlignment="1" applyProtection="1">
      <alignment horizontal="center" vertical="center" wrapText="1"/>
    </xf>
    <xf numFmtId="0" fontId="9" fillId="6" borderId="24" xfId="0" applyFont="1" applyFill="1" applyBorder="1" applyAlignment="1" applyProtection="1">
      <alignment horizontal="center" vertical="center" wrapText="1"/>
    </xf>
    <xf numFmtId="0" fontId="9" fillId="6" borderId="25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justify" vertical="center" wrapText="1"/>
      <protection hidden="1"/>
    </xf>
    <xf numFmtId="0" fontId="4" fillId="0" borderId="7" xfId="0" applyFont="1" applyFill="1" applyBorder="1" applyAlignment="1" applyProtection="1">
      <alignment horizontal="justify" vertical="center" wrapText="1"/>
      <protection hidden="1"/>
    </xf>
    <xf numFmtId="0" fontId="4" fillId="0" borderId="6" xfId="0" applyFont="1" applyFill="1" applyBorder="1" applyAlignment="1" applyProtection="1">
      <alignment horizontal="justify" vertical="center" wrapText="1"/>
      <protection hidden="1"/>
    </xf>
    <xf numFmtId="0" fontId="4" fillId="0" borderId="7" xfId="0" applyFont="1" applyFill="1" applyBorder="1" applyAlignment="1" applyProtection="1">
      <alignment horizontal="justify" vertical="center" wrapText="1"/>
    </xf>
    <xf numFmtId="0" fontId="4" fillId="0" borderId="6" xfId="0" applyFont="1" applyFill="1" applyBorder="1" applyAlignment="1" applyProtection="1">
      <alignment horizontal="justify" vertical="center" wrapText="1"/>
    </xf>
    <xf numFmtId="0" fontId="5" fillId="0" borderId="11" xfId="0" applyFont="1" applyBorder="1" applyAlignment="1" applyProtection="1">
      <alignment vertical="center" wrapText="1"/>
    </xf>
    <xf numFmtId="0" fontId="5" fillId="0" borderId="9" xfId="0" applyFont="1" applyBorder="1" applyAlignment="1" applyProtection="1">
      <alignment vertical="center" wrapText="1"/>
    </xf>
    <xf numFmtId="0" fontId="5" fillId="0" borderId="11" xfId="0" applyFont="1" applyFill="1" applyBorder="1" applyAlignment="1" applyProtection="1">
      <alignment horizontal="left" vertical="center" wrapText="1"/>
    </xf>
    <xf numFmtId="0" fontId="5" fillId="0" borderId="9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3509.B7FCBCA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57150</xdr:rowOff>
    </xdr:from>
    <xdr:to>
      <xdr:col>2</xdr:col>
      <xdr:colOff>850900</xdr:colOff>
      <xdr:row>1</xdr:row>
      <xdr:rowOff>478155</xdr:rowOff>
    </xdr:to>
    <xdr:pic>
      <xdr:nvPicPr>
        <xdr:cNvPr id="3" name="Imagem 2" descr="cid:image001.png@01D63509.B7FCBCA0"/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80975"/>
          <a:ext cx="1155700" cy="421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102"/>
  <sheetViews>
    <sheetView showGridLines="0" showZeros="0" tabSelected="1" view="pageBreakPreview" zoomScale="70" zoomScaleNormal="98" zoomScaleSheetLayoutView="7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C15" sqref="C15:G15"/>
    </sheetView>
  </sheetViews>
  <sheetFormatPr defaultRowHeight="14.5" x14ac:dyDescent="0.35"/>
  <cols>
    <col min="1" max="1" width="2" customWidth="1"/>
    <col min="2" max="2" width="5.26953125" style="2" customWidth="1"/>
    <col min="3" max="3" width="15.54296875" customWidth="1"/>
    <col min="4" max="4" width="11.26953125" customWidth="1"/>
    <col min="5" max="5" width="14.6328125" customWidth="1"/>
    <col min="6" max="6" width="7" customWidth="1"/>
    <col min="7" max="7" width="14.36328125" customWidth="1"/>
    <col min="8" max="8" width="9" style="1" customWidth="1"/>
    <col min="9" max="9" width="12.90625" style="66" customWidth="1"/>
    <col min="10" max="10" width="13.90625" customWidth="1"/>
    <col min="11" max="11" width="2.453125" style="1" customWidth="1"/>
    <col min="12" max="12" width="14.7265625" customWidth="1"/>
    <col min="13" max="13" width="5.1796875" style="38" hidden="1" customWidth="1"/>
    <col min="14" max="14" width="11" hidden="1" customWidth="1"/>
    <col min="15" max="15" width="17.54296875" hidden="1" customWidth="1"/>
    <col min="16" max="16" width="14.26953125" hidden="1" customWidth="1"/>
    <col min="17" max="17" width="16.1796875" customWidth="1"/>
    <col min="18" max="18" width="13.26953125" customWidth="1"/>
    <col min="19" max="30" width="9.1796875" customWidth="1"/>
  </cols>
  <sheetData>
    <row r="1" spans="2:78" ht="9.75" customHeight="1" thickBot="1" x14ac:dyDescent="0.4"/>
    <row r="2" spans="2:78" ht="40" customHeight="1" x14ac:dyDescent="0.35">
      <c r="B2" s="102" t="s">
        <v>571</v>
      </c>
      <c r="C2" s="103"/>
      <c r="D2" s="103"/>
      <c r="E2" s="103"/>
      <c r="F2" s="103"/>
      <c r="G2" s="103"/>
      <c r="H2" s="103"/>
      <c r="I2" s="104"/>
      <c r="J2" s="105"/>
      <c r="K2" s="5"/>
      <c r="L2" s="6"/>
      <c r="M2" s="3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</row>
    <row r="3" spans="2:78" ht="16" customHeight="1" x14ac:dyDescent="0.35">
      <c r="B3" s="106" t="s">
        <v>228</v>
      </c>
      <c r="C3" s="107"/>
      <c r="D3" s="108"/>
      <c r="E3" s="108"/>
      <c r="F3" s="108"/>
      <c r="G3" s="108"/>
      <c r="H3" s="108"/>
      <c r="I3" s="109"/>
      <c r="J3" s="110"/>
      <c r="K3" s="5"/>
      <c r="L3" s="6"/>
      <c r="M3" s="3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2:78" ht="16" customHeight="1" x14ac:dyDescent="0.35">
      <c r="B4" s="106" t="s">
        <v>229</v>
      </c>
      <c r="C4" s="107"/>
      <c r="D4" s="108"/>
      <c r="E4" s="108"/>
      <c r="F4" s="108"/>
      <c r="G4" s="108"/>
      <c r="H4" s="108"/>
      <c r="I4" s="109"/>
      <c r="J4" s="110"/>
      <c r="K4" s="5"/>
      <c r="L4" s="6"/>
      <c r="M4" s="3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2:78" ht="16" customHeight="1" x14ac:dyDescent="0.35">
      <c r="B5" s="106" t="s">
        <v>56</v>
      </c>
      <c r="C5" s="107"/>
      <c r="D5" s="108"/>
      <c r="E5" s="108"/>
      <c r="F5" s="108"/>
      <c r="G5" s="108"/>
      <c r="H5" s="108"/>
      <c r="I5" s="109"/>
      <c r="J5" s="110"/>
      <c r="K5" s="41"/>
      <c r="L5" s="6"/>
      <c r="M5" s="4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</row>
    <row r="6" spans="2:78" ht="16" customHeight="1" x14ac:dyDescent="0.35">
      <c r="B6" s="106" t="s">
        <v>565</v>
      </c>
      <c r="C6" s="107"/>
      <c r="D6" s="108"/>
      <c r="E6" s="108"/>
      <c r="F6" s="108"/>
      <c r="G6" s="108"/>
      <c r="H6" s="108"/>
      <c r="I6" s="109"/>
      <c r="J6" s="110"/>
      <c r="K6" s="5"/>
      <c r="L6" s="6"/>
      <c r="M6" s="37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2:78" ht="16" customHeight="1" x14ac:dyDescent="0.35">
      <c r="B7" s="106" t="s">
        <v>10</v>
      </c>
      <c r="C7" s="107"/>
      <c r="D7" s="108"/>
      <c r="E7" s="108"/>
      <c r="F7" s="108"/>
      <c r="G7" s="108"/>
      <c r="H7" s="108"/>
      <c r="I7" s="109"/>
      <c r="J7" s="110"/>
      <c r="K7" s="5"/>
      <c r="L7" s="6"/>
      <c r="M7" s="3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2:78" ht="16" customHeight="1" x14ac:dyDescent="0.35">
      <c r="B8" s="106" t="s">
        <v>79</v>
      </c>
      <c r="C8" s="107"/>
      <c r="D8" s="128" t="str">
        <f>IFERROR(VLOOKUP(D7,CARACTERÍSTICAS!A:B,2,0),"")</f>
        <v/>
      </c>
      <c r="E8" s="128"/>
      <c r="F8" s="128"/>
      <c r="G8" s="128"/>
      <c r="H8" s="128"/>
      <c r="I8" s="129"/>
      <c r="J8" s="130"/>
      <c r="K8" s="5"/>
      <c r="L8" s="6"/>
      <c r="M8" s="37"/>
      <c r="N8" s="6"/>
      <c r="O8" s="6" t="s">
        <v>165</v>
      </c>
      <c r="P8" s="41">
        <v>25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2:78" ht="16" customHeight="1" x14ac:dyDescent="0.35">
      <c r="B9" s="106" t="s">
        <v>38</v>
      </c>
      <c r="C9" s="107"/>
      <c r="D9" s="108"/>
      <c r="E9" s="108"/>
      <c r="F9" s="108"/>
      <c r="G9" s="108"/>
      <c r="H9" s="108"/>
      <c r="I9" s="109"/>
      <c r="J9" s="110"/>
      <c r="K9" s="5"/>
      <c r="L9" s="6"/>
      <c r="M9" s="37" t="s">
        <v>132</v>
      </c>
      <c r="N9" s="37">
        <v>20</v>
      </c>
      <c r="O9" s="6" t="s">
        <v>166</v>
      </c>
      <c r="P9" s="41">
        <v>100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2:78" ht="16" customHeight="1" x14ac:dyDescent="0.35">
      <c r="B10" s="106" t="s">
        <v>11</v>
      </c>
      <c r="C10" s="107"/>
      <c r="D10" s="107" t="s">
        <v>12</v>
      </c>
      <c r="E10" s="107"/>
      <c r="F10" s="107"/>
      <c r="G10" s="107"/>
      <c r="H10" s="107"/>
      <c r="I10" s="131"/>
      <c r="J10" s="132"/>
      <c r="K10" s="5"/>
      <c r="L10" s="6"/>
      <c r="M10" s="37" t="s">
        <v>133</v>
      </c>
      <c r="N10" s="37">
        <v>40</v>
      </c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2:78" ht="16" customHeight="1" x14ac:dyDescent="0.35">
      <c r="B11" s="115" t="s">
        <v>13</v>
      </c>
      <c r="C11" s="116"/>
      <c r="D11" s="116" t="s">
        <v>570</v>
      </c>
      <c r="E11" s="116"/>
      <c r="F11" s="116"/>
      <c r="G11" s="116"/>
      <c r="H11" s="116"/>
      <c r="I11" s="117"/>
      <c r="J11" s="118"/>
      <c r="K11" s="5"/>
      <c r="L11" s="120"/>
      <c r="M11" s="120"/>
      <c r="N11" s="37">
        <v>100</v>
      </c>
      <c r="O11" s="120"/>
      <c r="P11" s="120"/>
      <c r="Q11" s="120"/>
      <c r="R11" s="120"/>
      <c r="S11" s="120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2:78" ht="16" customHeight="1" x14ac:dyDescent="0.35">
      <c r="B12" s="76" t="s">
        <v>0</v>
      </c>
      <c r="C12" s="125" t="s">
        <v>1</v>
      </c>
      <c r="D12" s="126"/>
      <c r="E12" s="126"/>
      <c r="F12" s="126"/>
      <c r="G12" s="127"/>
      <c r="H12" s="74" t="s">
        <v>143</v>
      </c>
      <c r="I12" s="74" t="s">
        <v>257</v>
      </c>
      <c r="J12" s="75" t="s">
        <v>256</v>
      </c>
      <c r="K12" s="37"/>
      <c r="L12" s="37"/>
      <c r="N12" s="6"/>
      <c r="O12" s="37" t="s">
        <v>224</v>
      </c>
      <c r="P12" s="37"/>
      <c r="Q12" s="37"/>
      <c r="R12" s="37"/>
      <c r="S12" s="3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2:78" ht="16" customHeight="1" x14ac:dyDescent="0.35">
      <c r="B13" s="73">
        <v>1</v>
      </c>
      <c r="C13" s="119" t="s">
        <v>14</v>
      </c>
      <c r="D13" s="119"/>
      <c r="E13" s="119"/>
      <c r="F13" s="119"/>
      <c r="G13" s="119"/>
      <c r="H13" s="16" t="s">
        <v>3</v>
      </c>
      <c r="I13" s="68" t="str">
        <f>IFERROR(VLOOKUP(D7,CARACTERÍSTICAS!A:C,3,0),"")</f>
        <v/>
      </c>
      <c r="J13" s="70"/>
      <c r="K13" s="5"/>
      <c r="L13" s="7"/>
      <c r="M13" s="39"/>
      <c r="N13" s="7"/>
      <c r="O13" s="60" t="s">
        <v>225</v>
      </c>
      <c r="P13" s="7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2:78" ht="16" customHeight="1" x14ac:dyDescent="0.35">
      <c r="B14" s="14">
        <v>2</v>
      </c>
      <c r="C14" s="95" t="s">
        <v>41</v>
      </c>
      <c r="D14" s="96"/>
      <c r="E14" s="96"/>
      <c r="F14" s="96"/>
      <c r="G14" s="96"/>
      <c r="H14" s="19" t="s">
        <v>35</v>
      </c>
      <c r="I14" s="68" t="str">
        <f>IFERROR(VLOOKUP(D7,CARACTERÍSTICAS!A:D,4,0),"")</f>
        <v/>
      </c>
      <c r="J14" s="70"/>
      <c r="K14" s="5"/>
      <c r="L14" s="64"/>
      <c r="M14" s="64"/>
      <c r="N14" s="64"/>
      <c r="O14" s="60" t="s">
        <v>226</v>
      </c>
      <c r="P14" s="64"/>
      <c r="Q14" s="64"/>
      <c r="R14" s="64"/>
      <c r="S14" s="64"/>
      <c r="T14" s="64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3"/>
      <c r="BX14" s="3"/>
      <c r="BY14" s="3"/>
      <c r="BZ14" s="3"/>
    </row>
    <row r="15" spans="2:78" ht="16" customHeight="1" x14ac:dyDescent="0.35">
      <c r="B15" s="14">
        <v>3</v>
      </c>
      <c r="C15" s="95" t="s">
        <v>42</v>
      </c>
      <c r="D15" s="96"/>
      <c r="E15" s="96"/>
      <c r="F15" s="96"/>
      <c r="G15" s="96"/>
      <c r="H15" s="16" t="s">
        <v>4</v>
      </c>
      <c r="I15" s="68" t="str">
        <f>IFERROR(VLOOKUP(D7,CARACTERÍSTICAS!A:E,5,0),"")</f>
        <v/>
      </c>
      <c r="J15" s="70"/>
      <c r="K15" s="5"/>
      <c r="L15" s="5"/>
      <c r="M15" s="37"/>
      <c r="N15" s="7"/>
      <c r="O15" s="60" t="s">
        <v>227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3"/>
      <c r="BX15" s="3"/>
      <c r="BY15" s="3"/>
      <c r="BZ15" s="3"/>
    </row>
    <row r="16" spans="2:78" ht="16" customHeight="1" x14ac:dyDescent="0.35">
      <c r="B16" s="14">
        <v>4</v>
      </c>
      <c r="C16" s="95" t="s">
        <v>15</v>
      </c>
      <c r="D16" s="96"/>
      <c r="E16" s="96"/>
      <c r="F16" s="96"/>
      <c r="G16" s="96"/>
      <c r="H16" s="15" t="s">
        <v>3</v>
      </c>
      <c r="I16" s="68" t="str">
        <f>IFERROR(VLOOKUP(D7,CARACTERÍSTICAS!A:F,6,0),"")</f>
        <v/>
      </c>
      <c r="J16" s="70"/>
      <c r="K16" s="5"/>
      <c r="L16" s="64"/>
      <c r="M16" s="64"/>
      <c r="N16" s="64"/>
      <c r="O16" s="77" t="s">
        <v>258</v>
      </c>
      <c r="P16" s="64"/>
      <c r="Q16" s="64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3"/>
      <c r="BX16" s="3"/>
      <c r="BY16" s="3"/>
      <c r="BZ16" s="3"/>
    </row>
    <row r="17" spans="2:78" ht="16" customHeight="1" x14ac:dyDescent="0.35">
      <c r="B17" s="14">
        <v>5</v>
      </c>
      <c r="C17" s="113" t="s">
        <v>16</v>
      </c>
      <c r="D17" s="113"/>
      <c r="E17" s="113"/>
      <c r="F17" s="113"/>
      <c r="G17" s="113"/>
      <c r="H17" s="15" t="s">
        <v>5</v>
      </c>
      <c r="I17" s="68" t="str">
        <f>IFERROR(VLOOKUP(D7,CARACTERÍSTICAS!A:G,7,0),"")</f>
        <v/>
      </c>
      <c r="J17" s="70"/>
      <c r="K17" s="5"/>
      <c r="L17" s="7"/>
      <c r="M17" s="39"/>
      <c r="N17" s="7"/>
      <c r="O17" s="7" t="s">
        <v>259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3"/>
      <c r="BX17" s="3"/>
      <c r="BY17" s="3"/>
      <c r="BZ17" s="3"/>
    </row>
    <row r="18" spans="2:78" ht="40" customHeight="1" x14ac:dyDescent="0.35">
      <c r="B18" s="14">
        <v>6</v>
      </c>
      <c r="C18" s="95" t="s">
        <v>88</v>
      </c>
      <c r="D18" s="96"/>
      <c r="E18" s="96"/>
      <c r="F18" s="96"/>
      <c r="G18" s="96"/>
      <c r="H18" s="15" t="s">
        <v>5</v>
      </c>
      <c r="I18" s="68" t="str">
        <f>IFERROR(VLOOKUP(D7,CARACTERÍSTICAS!A:H,8,0),"")</f>
        <v/>
      </c>
      <c r="J18" s="70"/>
      <c r="K18" s="5"/>
      <c r="L18" s="64"/>
      <c r="M18" s="64"/>
      <c r="N18" s="64"/>
      <c r="O18" s="65" t="s">
        <v>254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3"/>
      <c r="BX18" s="3"/>
      <c r="BY18" s="3"/>
      <c r="BZ18" s="3"/>
    </row>
    <row r="19" spans="2:78" ht="16" customHeight="1" x14ac:dyDescent="0.35">
      <c r="B19" s="14">
        <v>7</v>
      </c>
      <c r="C19" s="122" t="s">
        <v>21</v>
      </c>
      <c r="D19" s="122"/>
      <c r="E19" s="122"/>
      <c r="F19" s="122"/>
      <c r="G19" s="122"/>
      <c r="H19" s="122"/>
      <c r="I19" s="123"/>
      <c r="J19" s="124"/>
      <c r="K19" s="5"/>
      <c r="L19" s="4"/>
      <c r="M19" s="4"/>
      <c r="N19" s="4"/>
      <c r="O19" s="4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3"/>
      <c r="BX19" s="3"/>
      <c r="BY19" s="3"/>
      <c r="BZ19" s="3"/>
    </row>
    <row r="20" spans="2:78" ht="16" customHeight="1" x14ac:dyDescent="0.35">
      <c r="B20" s="14" t="s">
        <v>8</v>
      </c>
      <c r="C20" s="114" t="s">
        <v>171</v>
      </c>
      <c r="D20" s="114"/>
      <c r="E20" s="114"/>
      <c r="F20" s="114"/>
      <c r="G20" s="114"/>
      <c r="H20" s="15" t="s">
        <v>3</v>
      </c>
      <c r="I20" s="68" t="str">
        <f>IFERROR(VLOOKUP(D7,CARACTERÍSTICAS!A:C,3,0),"")</f>
        <v/>
      </c>
      <c r="J20" s="70"/>
      <c r="K20" s="5"/>
      <c r="L20" s="12"/>
      <c r="M20" s="23"/>
      <c r="N20" s="12"/>
      <c r="O20" s="12"/>
      <c r="P20" s="12"/>
      <c r="Q20" s="12"/>
      <c r="R20" s="12"/>
      <c r="S20" s="12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3"/>
      <c r="BX20" s="3"/>
      <c r="BY20" s="3"/>
      <c r="BZ20" s="3"/>
    </row>
    <row r="21" spans="2:78" ht="25" customHeight="1" x14ac:dyDescent="0.35">
      <c r="B21" s="14" t="s">
        <v>9</v>
      </c>
      <c r="C21" s="114" t="s">
        <v>230</v>
      </c>
      <c r="D21" s="114"/>
      <c r="E21" s="114"/>
      <c r="F21" s="114"/>
      <c r="G21" s="114"/>
      <c r="H21" s="15" t="s">
        <v>3</v>
      </c>
      <c r="I21" s="68" t="str">
        <f>IFERROR(VLOOKUP(D7,CARACTERÍSTICAS!A:I,9,0),"")</f>
        <v/>
      </c>
      <c r="J21" s="70"/>
      <c r="K21" s="41"/>
      <c r="L21" s="12"/>
      <c r="M21" s="23"/>
      <c r="N21" s="12"/>
      <c r="O21" s="12"/>
      <c r="P21" s="12"/>
      <c r="Q21" s="12"/>
      <c r="R21" s="12"/>
      <c r="S21" s="12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3"/>
      <c r="BX21" s="3"/>
      <c r="BY21" s="3"/>
      <c r="BZ21" s="3"/>
    </row>
    <row r="22" spans="2:78" ht="16" customHeight="1" x14ac:dyDescent="0.35">
      <c r="B22" s="14" t="s">
        <v>27</v>
      </c>
      <c r="C22" s="114" t="s">
        <v>22</v>
      </c>
      <c r="D22" s="114"/>
      <c r="E22" s="114"/>
      <c r="F22" s="114"/>
      <c r="G22" s="114"/>
      <c r="H22" s="15" t="s">
        <v>3</v>
      </c>
      <c r="I22" s="68" t="str">
        <f>IFERROR(VLOOKUP(D7,CARACTERÍSTICAS!A:J,10,0),"")</f>
        <v/>
      </c>
      <c r="J22" s="70"/>
      <c r="K22" s="5"/>
      <c r="L22" s="121"/>
      <c r="M22" s="121"/>
      <c r="N22" s="121"/>
      <c r="O22" s="12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3"/>
      <c r="BX22" s="3"/>
      <c r="BY22" s="3"/>
      <c r="BZ22" s="3"/>
    </row>
    <row r="23" spans="2:78" ht="16" customHeight="1" x14ac:dyDescent="0.35">
      <c r="B23" s="14" t="s">
        <v>28</v>
      </c>
      <c r="C23" s="113" t="s">
        <v>23</v>
      </c>
      <c r="D23" s="113"/>
      <c r="E23" s="113"/>
      <c r="F23" s="113"/>
      <c r="G23" s="113"/>
      <c r="H23" s="15" t="s">
        <v>24</v>
      </c>
      <c r="I23" s="68" t="str">
        <f>IFERROR(VLOOKUP(D7,CARACTERÍSTICAS!A:K,11,0),"")</f>
        <v/>
      </c>
      <c r="J23" s="70"/>
      <c r="K23" s="5"/>
      <c r="L23" s="7"/>
      <c r="M23" s="3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3"/>
      <c r="BX23" s="3"/>
      <c r="BY23" s="3"/>
      <c r="BZ23" s="3"/>
    </row>
    <row r="24" spans="2:78" ht="16" customHeight="1" x14ac:dyDescent="0.35">
      <c r="B24" s="14" t="s">
        <v>169</v>
      </c>
      <c r="C24" s="113" t="s">
        <v>25</v>
      </c>
      <c r="D24" s="113"/>
      <c r="E24" s="113"/>
      <c r="F24" s="113"/>
      <c r="G24" s="113"/>
      <c r="H24" s="15" t="s">
        <v>24</v>
      </c>
      <c r="I24" s="68" t="str">
        <f>IFERROR(VLOOKUP(D7,CARACTERÍSTICAS!A:L,12,0),"")</f>
        <v/>
      </c>
      <c r="J24" s="70"/>
      <c r="K24" s="5"/>
      <c r="L24" s="7"/>
      <c r="M24" s="3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3"/>
      <c r="BX24" s="3"/>
      <c r="BY24" s="3"/>
      <c r="BZ24" s="3"/>
    </row>
    <row r="25" spans="2:78" ht="16" customHeight="1" x14ac:dyDescent="0.35">
      <c r="B25" s="14">
        <v>8</v>
      </c>
      <c r="C25" s="122" t="s">
        <v>26</v>
      </c>
      <c r="D25" s="122"/>
      <c r="E25" s="122"/>
      <c r="F25" s="122"/>
      <c r="G25" s="122"/>
      <c r="H25" s="122"/>
      <c r="I25" s="123"/>
      <c r="J25" s="124"/>
      <c r="K25" s="5"/>
      <c r="L25" s="7"/>
      <c r="M25" s="3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3"/>
      <c r="BX25" s="3"/>
      <c r="BY25" s="3"/>
      <c r="BZ25" s="3"/>
    </row>
    <row r="26" spans="2:78" ht="16" customHeight="1" x14ac:dyDescent="0.35">
      <c r="B26" s="14" t="s">
        <v>29</v>
      </c>
      <c r="C26" s="114" t="s">
        <v>171</v>
      </c>
      <c r="D26" s="114"/>
      <c r="E26" s="114"/>
      <c r="F26" s="114"/>
      <c r="G26" s="114"/>
      <c r="H26" s="15" t="s">
        <v>3</v>
      </c>
      <c r="I26" s="68" t="str">
        <f>IF(I20="","",1.2)</f>
        <v/>
      </c>
      <c r="J26" s="70"/>
      <c r="K26" s="5"/>
      <c r="L26" s="7"/>
      <c r="M26" s="3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3"/>
      <c r="BX26" s="3"/>
      <c r="BY26" s="3"/>
      <c r="BZ26" s="3"/>
    </row>
    <row r="27" spans="2:78" ht="25" customHeight="1" x14ac:dyDescent="0.35">
      <c r="B27" s="14" t="s">
        <v>33</v>
      </c>
      <c r="C27" s="114" t="s">
        <v>230</v>
      </c>
      <c r="D27" s="114"/>
      <c r="E27" s="114"/>
      <c r="F27" s="114"/>
      <c r="G27" s="114"/>
      <c r="H27" s="15" t="s">
        <v>3</v>
      </c>
      <c r="I27" s="68" t="str">
        <f>IF(I13="","",10)</f>
        <v/>
      </c>
      <c r="J27" s="70"/>
      <c r="K27" s="41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3"/>
      <c r="BX27" s="3"/>
      <c r="BY27" s="3"/>
      <c r="BZ27" s="3"/>
    </row>
    <row r="28" spans="2:78" ht="16" customHeight="1" x14ac:dyDescent="0.35">
      <c r="B28" s="14" t="s">
        <v>54</v>
      </c>
      <c r="C28" s="114" t="s">
        <v>22</v>
      </c>
      <c r="D28" s="114"/>
      <c r="E28" s="114"/>
      <c r="F28" s="114"/>
      <c r="G28" s="114"/>
      <c r="H28" s="15" t="s">
        <v>3</v>
      </c>
      <c r="I28" s="68" t="str">
        <f>IF(I13="","",30)</f>
        <v/>
      </c>
      <c r="J28" s="70"/>
      <c r="K28" s="5"/>
      <c r="L28" s="7"/>
      <c r="M28" s="3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3"/>
      <c r="BX28" s="3"/>
      <c r="BY28" s="3"/>
      <c r="BZ28" s="3"/>
    </row>
    <row r="29" spans="2:78" ht="16" customHeight="1" x14ac:dyDescent="0.35">
      <c r="B29" s="14" t="s">
        <v>55</v>
      </c>
      <c r="C29" s="113" t="s">
        <v>23</v>
      </c>
      <c r="D29" s="113"/>
      <c r="E29" s="113"/>
      <c r="F29" s="113"/>
      <c r="G29" s="113"/>
      <c r="H29" s="15" t="s">
        <v>24</v>
      </c>
      <c r="I29" s="68" t="str">
        <f>IF(I13="","",25)</f>
        <v/>
      </c>
      <c r="J29" s="70"/>
      <c r="K29" s="5"/>
      <c r="L29" s="7"/>
      <c r="M29" s="3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3"/>
      <c r="BX29" s="3"/>
      <c r="BY29" s="3"/>
      <c r="BZ29" s="3"/>
    </row>
    <row r="30" spans="2:78" ht="16" customHeight="1" x14ac:dyDescent="0.35">
      <c r="B30" s="14" t="s">
        <v>170</v>
      </c>
      <c r="C30" s="113" t="s">
        <v>25</v>
      </c>
      <c r="D30" s="113"/>
      <c r="E30" s="113"/>
      <c r="F30" s="113"/>
      <c r="G30" s="113"/>
      <c r="H30" s="15" t="s">
        <v>24</v>
      </c>
      <c r="I30" s="68" t="str">
        <f>IF(I13="","",25)</f>
        <v/>
      </c>
      <c r="J30" s="70"/>
      <c r="K30" s="5"/>
      <c r="N30" s="6"/>
      <c r="O30" s="6"/>
      <c r="P30" s="6"/>
      <c r="Q30" s="6"/>
      <c r="R30" s="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3"/>
      <c r="BX30" s="3"/>
      <c r="BY30" s="3"/>
      <c r="BZ30" s="3"/>
    </row>
    <row r="31" spans="2:78" ht="16" customHeight="1" x14ac:dyDescent="0.35">
      <c r="B31" s="14">
        <v>9</v>
      </c>
      <c r="C31" s="95" t="s">
        <v>255</v>
      </c>
      <c r="D31" s="96"/>
      <c r="E31" s="96"/>
      <c r="F31" s="96"/>
      <c r="G31" s="96"/>
      <c r="H31" s="15" t="s">
        <v>35</v>
      </c>
      <c r="I31" s="68" t="str">
        <f>IF(D7="","","C")</f>
        <v/>
      </c>
      <c r="J31" s="70"/>
      <c r="K31" s="5"/>
      <c r="N31" s="6"/>
      <c r="O31" s="6"/>
      <c r="P31" s="6"/>
      <c r="Q31" s="6"/>
      <c r="R31" s="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3"/>
      <c r="BX31" s="3"/>
      <c r="BY31" s="3"/>
      <c r="BZ31" s="3"/>
    </row>
    <row r="32" spans="2:78" ht="16" customHeight="1" x14ac:dyDescent="0.35">
      <c r="B32" s="14">
        <v>10</v>
      </c>
      <c r="C32" s="95" t="s">
        <v>53</v>
      </c>
      <c r="D32" s="96"/>
      <c r="E32" s="96"/>
      <c r="F32" s="96"/>
      <c r="G32" s="96"/>
      <c r="H32" s="15" t="s">
        <v>49</v>
      </c>
      <c r="I32" s="68" t="str">
        <f>IFERROR(VLOOKUP(D7,CARACTERÍSTICAS!A:M,13,0),"")</f>
        <v/>
      </c>
      <c r="J32" s="70"/>
      <c r="K32" s="5"/>
      <c r="N32" s="6"/>
      <c r="O32" s="6"/>
      <c r="P32" s="6"/>
      <c r="Q32" s="6"/>
      <c r="R32" s="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3"/>
      <c r="BX32" s="3"/>
      <c r="BY32" s="3"/>
      <c r="BZ32" s="3"/>
    </row>
    <row r="33" spans="2:78" ht="16" customHeight="1" x14ac:dyDescent="0.35">
      <c r="B33" s="14">
        <v>11</v>
      </c>
      <c r="C33" s="113" t="s">
        <v>50</v>
      </c>
      <c r="D33" s="113"/>
      <c r="E33" s="113"/>
      <c r="F33" s="113"/>
      <c r="G33" s="113"/>
      <c r="H33" s="15" t="s">
        <v>7</v>
      </c>
      <c r="I33" s="68" t="str">
        <f>IFERROR(VLOOKUP(D7,CARACTERÍSTICAS!A:O,15,0),"")</f>
        <v/>
      </c>
      <c r="J33" s="70"/>
      <c r="K33" s="5"/>
      <c r="N33" s="6"/>
      <c r="O33" s="6"/>
      <c r="P33" s="6"/>
      <c r="Q33" s="6"/>
      <c r="R33" s="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3"/>
      <c r="BX33" s="3"/>
      <c r="BY33" s="3"/>
      <c r="BZ33" s="3"/>
    </row>
    <row r="34" spans="2:78" ht="16" customHeight="1" x14ac:dyDescent="0.35">
      <c r="B34" s="14">
        <v>12</v>
      </c>
      <c r="C34" s="95" t="s">
        <v>52</v>
      </c>
      <c r="D34" s="96"/>
      <c r="E34" s="96"/>
      <c r="F34" s="96"/>
      <c r="G34" s="96"/>
      <c r="H34" s="15" t="s">
        <v>49</v>
      </c>
      <c r="I34" s="68" t="str">
        <f>IFERROR(VLOOKUP(D7,CARACTERÍSTICAS!A:N,14,0), "")</f>
        <v/>
      </c>
      <c r="J34" s="70"/>
      <c r="K34" s="5"/>
      <c r="N34" s="6"/>
      <c r="O34" s="6"/>
      <c r="P34" s="6"/>
      <c r="Q34" s="6"/>
      <c r="R34" s="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3"/>
      <c r="BX34" s="3"/>
      <c r="BY34" s="3"/>
      <c r="BZ34" s="3"/>
    </row>
    <row r="35" spans="2:78" ht="16" customHeight="1" x14ac:dyDescent="0.35">
      <c r="B35" s="14">
        <v>13</v>
      </c>
      <c r="C35" s="113" t="s">
        <v>51</v>
      </c>
      <c r="D35" s="113"/>
      <c r="E35" s="113"/>
      <c r="F35" s="113"/>
      <c r="G35" s="113"/>
      <c r="H35" s="15" t="s">
        <v>7</v>
      </c>
      <c r="I35" s="69" t="str">
        <f>IFERROR(VLOOKUP(D7,CARACTERÍSTICAS!A:P,16,0),"")</f>
        <v/>
      </c>
      <c r="J35" s="70"/>
      <c r="K35" s="5"/>
      <c r="N35" s="6"/>
      <c r="O35" s="6"/>
      <c r="P35" s="6"/>
      <c r="Q35" s="6"/>
      <c r="R35" s="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3"/>
      <c r="BX35" s="3"/>
      <c r="BY35" s="3"/>
      <c r="BZ35" s="3"/>
    </row>
    <row r="36" spans="2:78" ht="16" customHeight="1" x14ac:dyDescent="0.35">
      <c r="B36" s="14">
        <v>14</v>
      </c>
      <c r="C36" s="113" t="s">
        <v>100</v>
      </c>
      <c r="D36" s="113"/>
      <c r="E36" s="113"/>
      <c r="F36" s="113"/>
      <c r="G36" s="113"/>
      <c r="H36" s="15" t="s">
        <v>35</v>
      </c>
      <c r="I36" s="68" t="str">
        <f>IFERROR(VLOOKUP(D7,CARACTERÍSTICAS!A:Q,17,0),"")</f>
        <v/>
      </c>
      <c r="J36" s="70"/>
      <c r="K36" s="5"/>
      <c r="N36" s="6"/>
      <c r="O36" s="6"/>
      <c r="P36" s="6"/>
      <c r="Q36" s="6"/>
      <c r="R36" s="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3"/>
      <c r="BX36" s="3"/>
      <c r="BY36" s="3"/>
      <c r="BZ36" s="3"/>
    </row>
    <row r="37" spans="2:78" ht="16" customHeight="1" x14ac:dyDescent="0.35">
      <c r="B37" s="14">
        <v>15</v>
      </c>
      <c r="C37" s="113" t="s">
        <v>36</v>
      </c>
      <c r="D37" s="113"/>
      <c r="E37" s="113"/>
      <c r="F37" s="113"/>
      <c r="G37" s="113"/>
      <c r="H37" s="15" t="s">
        <v>35</v>
      </c>
      <c r="I37" s="68" t="str">
        <f>IFERROR(VLOOKUP(D7,CARACTERÍSTICAS!A:R,18,0),"")</f>
        <v/>
      </c>
      <c r="J37" s="70"/>
      <c r="K37" s="5"/>
      <c r="N37" s="6"/>
      <c r="O37" s="6"/>
      <c r="P37" s="6"/>
      <c r="Q37" s="6"/>
      <c r="R37" s="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3"/>
      <c r="BX37" s="3"/>
      <c r="BY37" s="3"/>
      <c r="BZ37" s="3"/>
    </row>
    <row r="38" spans="2:78" ht="16" customHeight="1" x14ac:dyDescent="0.35">
      <c r="B38" s="14">
        <v>16</v>
      </c>
      <c r="C38" s="113" t="s">
        <v>250</v>
      </c>
      <c r="D38" s="113"/>
      <c r="E38" s="113"/>
      <c r="F38" s="113"/>
      <c r="G38" s="113"/>
      <c r="H38" s="15" t="s">
        <v>35</v>
      </c>
      <c r="I38" s="68" t="str">
        <f>IFERROR(VLOOKUP(D7,CARACTERÍSTICAS!A:AT,46,0),"")</f>
        <v/>
      </c>
      <c r="J38" s="70"/>
      <c r="K38" s="5"/>
      <c r="N38" s="6"/>
      <c r="O38" s="6"/>
      <c r="P38" s="6"/>
      <c r="Q38" s="6"/>
      <c r="R38" s="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3"/>
      <c r="BX38" s="3"/>
      <c r="BY38" s="3"/>
      <c r="BZ38" s="3"/>
    </row>
    <row r="39" spans="2:78" ht="16" customHeight="1" x14ac:dyDescent="0.35">
      <c r="B39" s="14">
        <v>17</v>
      </c>
      <c r="C39" s="95" t="s">
        <v>39</v>
      </c>
      <c r="D39" s="96"/>
      <c r="E39" s="96"/>
      <c r="F39" s="96"/>
      <c r="G39" s="96"/>
      <c r="H39" s="15" t="s">
        <v>40</v>
      </c>
      <c r="I39" s="68" t="str">
        <f>IFERROR(VLOOKUP(D7,CARACTERÍSTICAS!A:S,19,0),"")</f>
        <v/>
      </c>
      <c r="J39" s="70"/>
      <c r="K39" s="63"/>
      <c r="M39" s="61"/>
      <c r="N39" s="6"/>
      <c r="O39" s="6"/>
      <c r="P39" s="6"/>
      <c r="Q39" s="6"/>
      <c r="R39" s="6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3"/>
      <c r="BX39" s="3"/>
      <c r="BY39" s="3"/>
      <c r="BZ39" s="3"/>
    </row>
    <row r="40" spans="2:78" ht="16" customHeight="1" x14ac:dyDescent="0.35">
      <c r="B40" s="14">
        <v>18</v>
      </c>
      <c r="C40" s="95" t="s">
        <v>172</v>
      </c>
      <c r="D40" s="96"/>
      <c r="E40" s="96"/>
      <c r="F40" s="96"/>
      <c r="G40" s="96"/>
      <c r="H40" s="15" t="s">
        <v>173</v>
      </c>
      <c r="I40" s="68" t="str">
        <f>IFERROR(VLOOKUP(D7,CARACTERÍSTICAS!A:AS,45,0),"")</f>
        <v/>
      </c>
      <c r="J40" s="70"/>
      <c r="K40" s="5"/>
      <c r="N40" s="6"/>
      <c r="O40" s="6"/>
      <c r="P40" s="6"/>
      <c r="Q40" s="6"/>
      <c r="R40" s="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3"/>
      <c r="BX40" s="3"/>
      <c r="BY40" s="3"/>
      <c r="BZ40" s="3"/>
    </row>
    <row r="41" spans="2:78" ht="16" customHeight="1" x14ac:dyDescent="0.35">
      <c r="B41" s="14">
        <v>19</v>
      </c>
      <c r="C41" s="95" t="s">
        <v>123</v>
      </c>
      <c r="D41" s="96"/>
      <c r="E41" s="96"/>
      <c r="F41" s="96"/>
      <c r="G41" s="96"/>
      <c r="H41" s="96"/>
      <c r="I41" s="96"/>
      <c r="J41" s="101"/>
      <c r="K41" s="41"/>
      <c r="M41" s="42"/>
      <c r="N41" s="6"/>
      <c r="O41" s="6"/>
      <c r="P41" s="6"/>
      <c r="Q41" s="6"/>
      <c r="R41" s="6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3"/>
      <c r="BX41" s="3"/>
      <c r="BY41" s="3"/>
      <c r="BZ41" s="3"/>
    </row>
    <row r="42" spans="2:78" ht="16" customHeight="1" x14ac:dyDescent="0.35">
      <c r="B42" s="14" t="s">
        <v>135</v>
      </c>
      <c r="C42" s="95" t="s">
        <v>115</v>
      </c>
      <c r="D42" s="96"/>
      <c r="E42" s="96"/>
      <c r="F42" s="96"/>
      <c r="G42" s="96"/>
      <c r="H42" s="15" t="s">
        <v>3</v>
      </c>
      <c r="I42" s="68" t="str">
        <f>IFERROR(VLOOKUP(D7,CARACTERÍSTICAS!A:W,23,0),"")</f>
        <v/>
      </c>
      <c r="J42" s="70"/>
      <c r="K42" s="5"/>
      <c r="L42" s="6"/>
      <c r="M42" s="37"/>
      <c r="N42" s="6"/>
      <c r="O42" s="6"/>
      <c r="P42" s="6"/>
      <c r="Q42" s="6"/>
      <c r="R42" s="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3"/>
      <c r="BX42" s="3"/>
      <c r="BY42" s="3"/>
      <c r="BZ42" s="3"/>
    </row>
    <row r="43" spans="2:78" ht="16" customHeight="1" x14ac:dyDescent="0.35">
      <c r="B43" s="14" t="s">
        <v>136</v>
      </c>
      <c r="C43" s="95" t="s">
        <v>113</v>
      </c>
      <c r="D43" s="96"/>
      <c r="E43" s="96"/>
      <c r="F43" s="96"/>
      <c r="G43" s="96"/>
      <c r="H43" s="15" t="s">
        <v>6</v>
      </c>
      <c r="I43" s="68" t="str">
        <f>IFERROR(VLOOKUP(D7,CARACTERÍSTICAS!A:X,24,0),"")</f>
        <v/>
      </c>
      <c r="J43" s="70"/>
      <c r="K43" s="30"/>
      <c r="L43" s="6"/>
      <c r="M43" s="37"/>
      <c r="N43" s="6"/>
      <c r="O43" s="6"/>
      <c r="P43" s="6"/>
      <c r="Q43" s="6"/>
      <c r="R43" s="6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"/>
      <c r="BX43" s="3"/>
      <c r="BY43" s="3"/>
      <c r="BZ43" s="3"/>
    </row>
    <row r="44" spans="2:78" ht="16" customHeight="1" x14ac:dyDescent="0.35">
      <c r="B44" s="14" t="s">
        <v>137</v>
      </c>
      <c r="C44" s="95" t="s">
        <v>114</v>
      </c>
      <c r="D44" s="96"/>
      <c r="E44" s="96"/>
      <c r="F44" s="96"/>
      <c r="G44" s="96"/>
      <c r="H44" s="15" t="s">
        <v>35</v>
      </c>
      <c r="I44" s="68" t="str">
        <f>IFERROR(VLOOKUP(D7,CARACTERÍSTICAS!A:Y,25,0),"")</f>
        <v/>
      </c>
      <c r="J44" s="70"/>
      <c r="K44" s="30"/>
      <c r="L44" s="6"/>
      <c r="M44" s="37"/>
      <c r="N44" s="6"/>
      <c r="O44" s="6"/>
      <c r="P44" s="6"/>
      <c r="Q44" s="6"/>
      <c r="R44" s="6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"/>
      <c r="BX44" s="3"/>
      <c r="BY44" s="3"/>
      <c r="BZ44" s="3"/>
    </row>
    <row r="45" spans="2:78" ht="25" customHeight="1" x14ac:dyDescent="0.35">
      <c r="B45" s="14" t="s">
        <v>138</v>
      </c>
      <c r="C45" s="95" t="s">
        <v>230</v>
      </c>
      <c r="D45" s="96"/>
      <c r="E45" s="96"/>
      <c r="F45" s="96"/>
      <c r="G45" s="97"/>
      <c r="H45" s="15" t="s">
        <v>3</v>
      </c>
      <c r="I45" s="68" t="str">
        <f>IFERROR(VLOOKUP(D7,CARACTERÍSTICAS!A:Z,26,0),"")</f>
        <v/>
      </c>
      <c r="J45" s="70"/>
      <c r="K45" s="30"/>
      <c r="L45" s="6"/>
      <c r="M45" s="37"/>
      <c r="N45" s="6"/>
      <c r="O45" s="6"/>
      <c r="P45" s="6"/>
      <c r="Q45" s="6"/>
      <c r="R45" s="6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"/>
      <c r="BX45" s="3"/>
      <c r="BY45" s="3"/>
      <c r="BZ45" s="3"/>
    </row>
    <row r="46" spans="2:78" ht="16" customHeight="1" x14ac:dyDescent="0.35">
      <c r="B46" s="14" t="s">
        <v>139</v>
      </c>
      <c r="C46" s="95" t="s">
        <v>22</v>
      </c>
      <c r="D46" s="96"/>
      <c r="E46" s="96"/>
      <c r="F46" s="96"/>
      <c r="G46" s="97"/>
      <c r="H46" s="15" t="s">
        <v>3</v>
      </c>
      <c r="I46" s="68" t="str">
        <f>IFERROR(VLOOKUP(D7,CARACTERÍSTICAS!A:AA,27,0),"")</f>
        <v/>
      </c>
      <c r="J46" s="70"/>
      <c r="K46" s="35"/>
      <c r="L46" s="6"/>
      <c r="M46" s="37"/>
      <c r="N46" s="6"/>
      <c r="O46" s="6"/>
      <c r="P46" s="6"/>
      <c r="Q46" s="6"/>
      <c r="R46" s="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"/>
      <c r="BX46" s="3"/>
      <c r="BY46" s="3"/>
      <c r="BZ46" s="3"/>
    </row>
    <row r="47" spans="2:78" ht="16" customHeight="1" x14ac:dyDescent="0.35">
      <c r="B47" s="14" t="s">
        <v>140</v>
      </c>
      <c r="C47" s="95" t="s">
        <v>252</v>
      </c>
      <c r="D47" s="96"/>
      <c r="E47" s="96"/>
      <c r="F47" s="96"/>
      <c r="G47" s="97"/>
      <c r="H47" s="15" t="s">
        <v>24</v>
      </c>
      <c r="I47" s="68" t="str">
        <f>IFERROR(VLOOKUP(D7,CARACTERÍSTICAS!A:AB,28,0),"")</f>
        <v/>
      </c>
      <c r="J47" s="70"/>
      <c r="K47" s="35"/>
      <c r="L47" s="6"/>
      <c r="M47" s="37"/>
      <c r="N47" s="6"/>
      <c r="O47" s="6"/>
      <c r="P47" s="6"/>
      <c r="Q47" s="6"/>
      <c r="R47" s="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"/>
      <c r="BX47" s="3"/>
      <c r="BY47" s="3"/>
      <c r="BZ47" s="3"/>
    </row>
    <row r="48" spans="2:78" ht="16" customHeight="1" x14ac:dyDescent="0.35">
      <c r="B48" s="14" t="s">
        <v>141</v>
      </c>
      <c r="C48" s="95" t="s">
        <v>253</v>
      </c>
      <c r="D48" s="96"/>
      <c r="E48" s="96"/>
      <c r="F48" s="96"/>
      <c r="G48" s="97"/>
      <c r="H48" s="15" t="s">
        <v>24</v>
      </c>
      <c r="I48" s="68" t="str">
        <f>IFERROR(VLOOKUP(D7,CARACTERÍSTICAS!A:AC,29,0),"")</f>
        <v/>
      </c>
      <c r="J48" s="70"/>
      <c r="K48" s="35"/>
      <c r="L48" s="6"/>
      <c r="M48" s="37"/>
      <c r="N48" s="6"/>
      <c r="O48" s="6"/>
      <c r="P48" s="6"/>
      <c r="Q48" s="6"/>
      <c r="R48" s="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"/>
      <c r="BX48" s="3"/>
      <c r="BY48" s="3"/>
      <c r="BZ48" s="3"/>
    </row>
    <row r="49" spans="2:78" ht="16" customHeight="1" x14ac:dyDescent="0.35">
      <c r="B49" s="14">
        <v>20</v>
      </c>
      <c r="C49" s="95" t="s">
        <v>124</v>
      </c>
      <c r="D49" s="96"/>
      <c r="E49" s="96"/>
      <c r="F49" s="96"/>
      <c r="G49" s="96"/>
      <c r="H49" s="96"/>
      <c r="I49" s="96"/>
      <c r="J49" s="101"/>
      <c r="K49" s="30"/>
      <c r="L49" s="6"/>
      <c r="M49" s="37"/>
      <c r="N49" s="6"/>
      <c r="O49" s="6"/>
      <c r="P49" s="6"/>
      <c r="Q49" s="6"/>
      <c r="R49" s="6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"/>
      <c r="BX49" s="3"/>
      <c r="BY49" s="3"/>
      <c r="BZ49" s="3"/>
    </row>
    <row r="50" spans="2:78" ht="16" customHeight="1" x14ac:dyDescent="0.35">
      <c r="B50" s="14" t="s">
        <v>231</v>
      </c>
      <c r="C50" s="95" t="s">
        <v>115</v>
      </c>
      <c r="D50" s="96"/>
      <c r="E50" s="96"/>
      <c r="F50" s="96"/>
      <c r="G50" s="97"/>
      <c r="H50" s="15" t="s">
        <v>3</v>
      </c>
      <c r="I50" s="68" t="str">
        <f>IFERROR(VLOOKUP(D7,CARACTERÍSTICAS!A:AD,30,0),"")</f>
        <v/>
      </c>
      <c r="J50" s="70"/>
      <c r="K50" s="35"/>
      <c r="L50" s="6"/>
      <c r="M50" s="37"/>
      <c r="N50" s="6"/>
      <c r="O50" s="6"/>
      <c r="P50" s="6"/>
      <c r="Q50" s="6"/>
      <c r="R50" s="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"/>
      <c r="BX50" s="3"/>
      <c r="BY50" s="3"/>
      <c r="BZ50" s="3"/>
    </row>
    <row r="51" spans="2:78" ht="16" customHeight="1" x14ac:dyDescent="0.35">
      <c r="B51" s="14" t="s">
        <v>232</v>
      </c>
      <c r="C51" s="95" t="s">
        <v>113</v>
      </c>
      <c r="D51" s="96"/>
      <c r="E51" s="96"/>
      <c r="F51" s="96"/>
      <c r="G51" s="97"/>
      <c r="H51" s="15" t="s">
        <v>6</v>
      </c>
      <c r="I51" s="68" t="str">
        <f>IFERROR(VLOOKUP(D7,CARACTERÍSTICAS!A:AI,35,0),"")</f>
        <v/>
      </c>
      <c r="J51" s="70"/>
      <c r="K51" s="35"/>
      <c r="L51" s="6"/>
      <c r="M51" s="37"/>
      <c r="N51" s="6"/>
      <c r="O51" s="6"/>
      <c r="P51" s="6"/>
      <c r="Q51" s="6"/>
      <c r="R51" s="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"/>
      <c r="BX51" s="3"/>
      <c r="BY51" s="3"/>
      <c r="BZ51" s="3"/>
    </row>
    <row r="52" spans="2:78" ht="16" customHeight="1" x14ac:dyDescent="0.35">
      <c r="B52" s="14" t="s">
        <v>233</v>
      </c>
      <c r="C52" s="95" t="s">
        <v>114</v>
      </c>
      <c r="D52" s="96"/>
      <c r="E52" s="96"/>
      <c r="F52" s="96"/>
      <c r="G52" s="97"/>
      <c r="H52" s="15" t="s">
        <v>35</v>
      </c>
      <c r="I52" s="68" t="str">
        <f>IF(D7="","","T1")</f>
        <v/>
      </c>
      <c r="J52" s="70"/>
      <c r="K52" s="35"/>
      <c r="L52" s="6"/>
      <c r="M52" s="37"/>
      <c r="N52" s="6"/>
      <c r="O52" s="6"/>
      <c r="P52" s="6"/>
      <c r="Q52" s="6"/>
      <c r="R52" s="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"/>
      <c r="BX52" s="3"/>
      <c r="BY52" s="3"/>
      <c r="BZ52" s="3"/>
    </row>
    <row r="53" spans="2:78" ht="25" customHeight="1" x14ac:dyDescent="0.35">
      <c r="B53" s="14" t="s">
        <v>234</v>
      </c>
      <c r="C53" s="95" t="s">
        <v>230</v>
      </c>
      <c r="D53" s="96"/>
      <c r="E53" s="96"/>
      <c r="F53" s="96"/>
      <c r="G53" s="97"/>
      <c r="H53" s="15" t="s">
        <v>3</v>
      </c>
      <c r="I53" s="68" t="str">
        <f>IFERROR(VLOOKUP(D7,CARACTERÍSTICAS!A:AE,31,0),"")</f>
        <v/>
      </c>
      <c r="J53" s="70"/>
      <c r="K53" s="35"/>
      <c r="L53" s="6"/>
      <c r="M53" s="37"/>
      <c r="N53" s="6"/>
      <c r="O53" s="6"/>
      <c r="P53" s="6"/>
      <c r="Q53" s="6"/>
      <c r="R53" s="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"/>
      <c r="BX53" s="3"/>
      <c r="BY53" s="3"/>
      <c r="BZ53" s="3"/>
    </row>
    <row r="54" spans="2:78" ht="16" customHeight="1" x14ac:dyDescent="0.35">
      <c r="B54" s="14" t="s">
        <v>235</v>
      </c>
      <c r="C54" s="95" t="s">
        <v>22</v>
      </c>
      <c r="D54" s="96"/>
      <c r="E54" s="96"/>
      <c r="F54" s="96"/>
      <c r="G54" s="97"/>
      <c r="H54" s="15" t="s">
        <v>3</v>
      </c>
      <c r="I54" s="68" t="str">
        <f>IFERROR(VLOOKUP(D7,CARACTERÍSTICAS!A:AF,32,0),"")</f>
        <v/>
      </c>
      <c r="J54" s="70"/>
      <c r="K54" s="35"/>
      <c r="L54" s="6"/>
      <c r="M54" s="37"/>
      <c r="N54" s="6"/>
      <c r="O54" s="6"/>
      <c r="P54" s="6"/>
      <c r="Q54" s="6"/>
      <c r="R54" s="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"/>
      <c r="BX54" s="3"/>
      <c r="BY54" s="3"/>
      <c r="BZ54" s="3"/>
    </row>
    <row r="55" spans="2:78" ht="16" customHeight="1" x14ac:dyDescent="0.35">
      <c r="B55" s="14" t="s">
        <v>236</v>
      </c>
      <c r="C55" s="95" t="s">
        <v>252</v>
      </c>
      <c r="D55" s="96"/>
      <c r="E55" s="96"/>
      <c r="F55" s="96"/>
      <c r="G55" s="97"/>
      <c r="H55" s="15" t="s">
        <v>24</v>
      </c>
      <c r="I55" s="68" t="str">
        <f>IFERROR(VLOOKUP(D7,CARACTERÍSTICAS!A:AG,33,0),"")</f>
        <v/>
      </c>
      <c r="J55" s="70"/>
      <c r="K55" s="35"/>
      <c r="L55" s="6"/>
      <c r="M55" s="37"/>
      <c r="N55" s="6"/>
      <c r="O55" s="6"/>
      <c r="P55" s="6"/>
      <c r="Q55" s="6"/>
      <c r="R55" s="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"/>
      <c r="BX55" s="3"/>
      <c r="BY55" s="3"/>
      <c r="BZ55" s="3"/>
    </row>
    <row r="56" spans="2:78" ht="16" customHeight="1" x14ac:dyDescent="0.35">
      <c r="B56" s="14" t="s">
        <v>237</v>
      </c>
      <c r="C56" s="95" t="s">
        <v>253</v>
      </c>
      <c r="D56" s="96"/>
      <c r="E56" s="96"/>
      <c r="F56" s="96"/>
      <c r="G56" s="97"/>
      <c r="H56" s="15" t="s">
        <v>24</v>
      </c>
      <c r="I56" s="68" t="str">
        <f>IFERROR(VLOOKUP(D7,CARACTERÍSTICAS!A:AH,34,0),"")</f>
        <v/>
      </c>
      <c r="J56" s="70"/>
      <c r="K56" s="35"/>
      <c r="L56" s="6"/>
      <c r="M56" s="37"/>
      <c r="N56" s="6"/>
      <c r="O56" s="6"/>
      <c r="P56" s="6"/>
      <c r="Q56" s="6"/>
      <c r="R56" s="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"/>
      <c r="BX56" s="3"/>
      <c r="BY56" s="3"/>
      <c r="BZ56" s="3"/>
    </row>
    <row r="57" spans="2:78" ht="23.5" customHeight="1" x14ac:dyDescent="0.35">
      <c r="B57" s="14">
        <v>21</v>
      </c>
      <c r="C57" s="95" t="s">
        <v>184</v>
      </c>
      <c r="D57" s="96"/>
      <c r="E57" s="96"/>
      <c r="F57" s="96"/>
      <c r="G57" s="96"/>
      <c r="H57" s="96"/>
      <c r="I57" s="96"/>
      <c r="J57" s="101"/>
      <c r="K57" s="35"/>
      <c r="L57" s="6"/>
      <c r="M57" s="37"/>
      <c r="N57" s="6"/>
      <c r="O57" s="6"/>
      <c r="P57" s="6"/>
      <c r="Q57" s="6"/>
      <c r="R57" s="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"/>
      <c r="BX57" s="3"/>
      <c r="BY57" s="3"/>
      <c r="BZ57" s="3"/>
    </row>
    <row r="58" spans="2:78" ht="16" customHeight="1" x14ac:dyDescent="0.35">
      <c r="B58" s="14">
        <v>22</v>
      </c>
      <c r="C58" s="123" t="s">
        <v>106</v>
      </c>
      <c r="D58" s="133"/>
      <c r="E58" s="133"/>
      <c r="F58" s="133"/>
      <c r="G58" s="134"/>
      <c r="H58" s="15" t="s">
        <v>105</v>
      </c>
      <c r="I58" s="71" t="str">
        <f>IFERROR(VLOOKUP(D7,CARACTERÍSTICAS!A:T,20,0),"")</f>
        <v/>
      </c>
      <c r="J58" s="70"/>
      <c r="K58" s="41"/>
      <c r="L58" s="6"/>
      <c r="M58" s="41"/>
      <c r="N58" s="6"/>
      <c r="O58" s="6"/>
      <c r="P58" s="6"/>
      <c r="Q58" s="6"/>
      <c r="R58" s="6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3"/>
      <c r="BX58" s="3"/>
      <c r="BY58" s="3"/>
      <c r="BZ58" s="3"/>
    </row>
    <row r="59" spans="2:78" ht="16" customHeight="1" x14ac:dyDescent="0.35">
      <c r="B59" s="14">
        <v>23</v>
      </c>
      <c r="C59" s="95" t="s">
        <v>134</v>
      </c>
      <c r="D59" s="96"/>
      <c r="E59" s="96"/>
      <c r="F59" s="96"/>
      <c r="G59" s="97"/>
      <c r="H59" s="15" t="s">
        <v>35</v>
      </c>
      <c r="I59" s="68" t="str">
        <f>IFERROR(VLOOKUP(D7,CARACTERÍSTICAS!A:U,21,0),"")</f>
        <v/>
      </c>
      <c r="J59" s="70"/>
      <c r="K59" s="5"/>
      <c r="L59" s="6"/>
      <c r="M59" s="37"/>
      <c r="N59" s="6"/>
      <c r="O59" s="6"/>
      <c r="P59" s="6"/>
      <c r="Q59" s="6"/>
      <c r="R59" s="6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3"/>
      <c r="BX59" s="3"/>
      <c r="BY59" s="3"/>
      <c r="BZ59" s="3"/>
    </row>
    <row r="60" spans="2:78" ht="16" customHeight="1" x14ac:dyDescent="0.35">
      <c r="B60" s="14" t="s">
        <v>180</v>
      </c>
      <c r="C60" s="95" t="s">
        <v>168</v>
      </c>
      <c r="D60" s="96"/>
      <c r="E60" s="96"/>
      <c r="F60" s="96"/>
      <c r="G60" s="97"/>
      <c r="H60" s="15" t="s">
        <v>144</v>
      </c>
      <c r="I60" s="68" t="str">
        <f>IFERROR(VLOOKUP(D7,CARACTERÍSTICAS!A:AK,37,0),"")</f>
        <v/>
      </c>
      <c r="J60" s="70"/>
      <c r="K60" s="5"/>
      <c r="L60" s="6"/>
      <c r="M60" s="37"/>
      <c r="N60" s="6"/>
      <c r="O60" s="6"/>
      <c r="P60" s="6"/>
      <c r="Q60" s="6"/>
      <c r="R60" s="6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3"/>
      <c r="BX60" s="3"/>
      <c r="BY60" s="3"/>
      <c r="BZ60" s="3"/>
    </row>
    <row r="61" spans="2:78" ht="16" customHeight="1" x14ac:dyDescent="0.35">
      <c r="B61" s="14" t="s">
        <v>181</v>
      </c>
      <c r="C61" s="95" t="s">
        <v>158</v>
      </c>
      <c r="D61" s="96"/>
      <c r="E61" s="72">
        <v>40</v>
      </c>
      <c r="F61" s="135" t="s">
        <v>105</v>
      </c>
      <c r="G61" s="136"/>
      <c r="H61" s="15" t="s">
        <v>142</v>
      </c>
      <c r="I61" s="68" t="str">
        <f>IF(OR(I59="",E61=""),"",IF(E61=20,IF(I59="VEGETAL",150,25),IF(E61=40,IF(I59="VEGETAL",50,11),IF(E61=100,IF(I59="VEGETAL",15,3),""))))</f>
        <v/>
      </c>
      <c r="J61" s="70"/>
      <c r="K61" s="37"/>
      <c r="L61" s="6"/>
      <c r="M61" s="37"/>
      <c r="N61" s="6"/>
      <c r="O61" s="6"/>
      <c r="P61" s="6"/>
      <c r="Q61" s="6"/>
      <c r="R61" s="6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"/>
      <c r="BX61" s="3"/>
      <c r="BY61" s="3"/>
      <c r="BZ61" s="3"/>
    </row>
    <row r="62" spans="2:78" ht="16" customHeight="1" x14ac:dyDescent="0.35">
      <c r="B62" s="14" t="s">
        <v>182</v>
      </c>
      <c r="C62" s="95" t="s">
        <v>159</v>
      </c>
      <c r="D62" s="96"/>
      <c r="E62" s="96"/>
      <c r="F62" s="96"/>
      <c r="G62" s="97"/>
      <c r="H62" s="15" t="s">
        <v>105</v>
      </c>
      <c r="I62" s="68" t="str">
        <f>IFERROR(VLOOKUP(D7,CARACTERÍSTICAS!A:AL,38,0),"")</f>
        <v/>
      </c>
      <c r="J62" s="70"/>
      <c r="K62" s="37"/>
      <c r="L62" s="6"/>
      <c r="M62" s="37"/>
      <c r="N62" s="6"/>
      <c r="O62" s="6"/>
      <c r="P62" s="6"/>
      <c r="Q62" s="6"/>
      <c r="R62" s="6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"/>
      <c r="BX62" s="3"/>
      <c r="BY62" s="3"/>
      <c r="BZ62" s="3"/>
    </row>
    <row r="63" spans="2:78" ht="16" customHeight="1" x14ac:dyDescent="0.35">
      <c r="B63" s="14" t="s">
        <v>183</v>
      </c>
      <c r="C63" s="95" t="s">
        <v>160</v>
      </c>
      <c r="D63" s="96"/>
      <c r="E63" s="96"/>
      <c r="F63" s="96"/>
      <c r="G63" s="97"/>
      <c r="H63" s="15" t="s">
        <v>105</v>
      </c>
      <c r="I63" s="68" t="str">
        <f>IFERROR(VLOOKUP(D7,CARACTERÍSTICAS!A:AM,39,0),"")</f>
        <v/>
      </c>
      <c r="J63" s="70"/>
      <c r="K63" s="37"/>
      <c r="L63" s="6"/>
      <c r="M63" s="37"/>
      <c r="N63" s="6"/>
      <c r="O63" s="6"/>
      <c r="P63" s="6"/>
      <c r="Q63" s="6"/>
      <c r="R63" s="6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"/>
      <c r="BX63" s="3"/>
      <c r="BY63" s="3"/>
      <c r="BZ63" s="3"/>
    </row>
    <row r="64" spans="2:78" ht="16" customHeight="1" x14ac:dyDescent="0.35">
      <c r="B64" s="14" t="s">
        <v>238</v>
      </c>
      <c r="C64" s="95" t="s">
        <v>161</v>
      </c>
      <c r="D64" s="96"/>
      <c r="E64" s="96"/>
      <c r="F64" s="96"/>
      <c r="G64" s="97"/>
      <c r="H64" s="15" t="s">
        <v>105</v>
      </c>
      <c r="I64" s="68" t="str">
        <f>IFERROR(VLOOKUP(D7,CARACTERÍSTICAS!A:AN,40,0),"")</f>
        <v/>
      </c>
      <c r="J64" s="70"/>
      <c r="K64" s="37"/>
      <c r="L64" s="6"/>
      <c r="M64" s="37"/>
      <c r="N64" s="6"/>
      <c r="O64" s="6"/>
      <c r="P64" s="6"/>
      <c r="Q64" s="6"/>
      <c r="R64" s="6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"/>
      <c r="BX64" s="3"/>
      <c r="BY64" s="3"/>
      <c r="BZ64" s="3"/>
    </row>
    <row r="65" spans="2:78" ht="16" customHeight="1" x14ac:dyDescent="0.35">
      <c r="B65" s="14" t="s">
        <v>239</v>
      </c>
      <c r="C65" s="95" t="s">
        <v>162</v>
      </c>
      <c r="D65" s="96"/>
      <c r="E65" s="96"/>
      <c r="F65" s="96"/>
      <c r="G65" s="97"/>
      <c r="H65" s="15" t="s">
        <v>144</v>
      </c>
      <c r="I65" s="68" t="str">
        <f>IFERROR(VLOOKUP(D7,CARACTERÍSTICAS!A:AO,41,0),"")</f>
        <v/>
      </c>
      <c r="J65" s="70"/>
      <c r="K65" s="37"/>
      <c r="L65" s="6"/>
      <c r="M65" s="37"/>
      <c r="N65" s="6"/>
      <c r="O65" s="6"/>
      <c r="P65" s="6"/>
      <c r="Q65" s="6"/>
      <c r="R65" s="6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"/>
      <c r="BX65" s="3"/>
      <c r="BY65" s="3"/>
      <c r="BZ65" s="3"/>
    </row>
    <row r="66" spans="2:78" ht="30" customHeight="1" x14ac:dyDescent="0.35">
      <c r="B66" s="14" t="s">
        <v>240</v>
      </c>
      <c r="C66" s="95" t="s">
        <v>163</v>
      </c>
      <c r="D66" s="96"/>
      <c r="E66" s="96"/>
      <c r="F66" s="96"/>
      <c r="G66" s="97"/>
      <c r="H66" s="15" t="s">
        <v>145</v>
      </c>
      <c r="I66" s="68" t="str">
        <f>IFERROR(VLOOKUP(D7,CARACTERÍSTICAS!A:AP,42,0),"")</f>
        <v/>
      </c>
      <c r="J66" s="70"/>
      <c r="K66" s="37"/>
      <c r="L66" s="6"/>
      <c r="M66" s="37"/>
      <c r="N66" s="6"/>
      <c r="O66" s="6"/>
      <c r="P66" s="6"/>
      <c r="Q66" s="6"/>
      <c r="R66" s="6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"/>
      <c r="BX66" s="3"/>
      <c r="BY66" s="3"/>
      <c r="BZ66" s="3"/>
    </row>
    <row r="67" spans="2:78" ht="16" customHeight="1" x14ac:dyDescent="0.35">
      <c r="B67" s="14" t="s">
        <v>241</v>
      </c>
      <c r="C67" s="95" t="s">
        <v>157</v>
      </c>
      <c r="D67" s="96"/>
      <c r="E67" s="111" t="s">
        <v>165</v>
      </c>
      <c r="F67" s="111"/>
      <c r="G67" s="112"/>
      <c r="H67" s="15" t="s">
        <v>3</v>
      </c>
      <c r="I67" s="68" t="str">
        <f>IF(OR(E67="",I59=""),"",IF(E67="(Eletrodo de Calota)",45,30))</f>
        <v/>
      </c>
      <c r="J67" s="70"/>
      <c r="K67" s="37"/>
      <c r="L67" s="6"/>
      <c r="M67" s="37"/>
      <c r="N67" s="6"/>
      <c r="O67" s="6"/>
      <c r="P67" s="6"/>
      <c r="Q67" s="6"/>
      <c r="R67" s="6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"/>
      <c r="BX67" s="3"/>
      <c r="BY67" s="3"/>
      <c r="BZ67" s="3"/>
    </row>
    <row r="68" spans="2:78" ht="16" customHeight="1" x14ac:dyDescent="0.35">
      <c r="B68" s="14" t="s">
        <v>242</v>
      </c>
      <c r="C68" s="95" t="s">
        <v>164</v>
      </c>
      <c r="D68" s="96"/>
      <c r="E68" s="96"/>
      <c r="F68" s="72">
        <v>100</v>
      </c>
      <c r="G68" s="67" t="s">
        <v>105</v>
      </c>
      <c r="H68" s="15" t="s">
        <v>7</v>
      </c>
      <c r="I68" s="68" t="str">
        <f>IF(OR(I59="",F68=""),"",IF(F68=25,IF(I59="VEGETAL",0.5,0.05),IF(F68=100,IF(I59="VEGETAL",8,0.9),"")))</f>
        <v/>
      </c>
      <c r="J68" s="70"/>
      <c r="K68" s="37"/>
      <c r="L68" s="6"/>
      <c r="M68" s="37"/>
      <c r="N68" s="6"/>
      <c r="O68" s="6"/>
      <c r="P68" s="6"/>
      <c r="Q68" s="6"/>
      <c r="R68" s="6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"/>
      <c r="BX68" s="3"/>
      <c r="BY68" s="3"/>
      <c r="BZ68" s="3"/>
    </row>
    <row r="69" spans="2:78" ht="16" customHeight="1" x14ac:dyDescent="0.35">
      <c r="B69" s="14" t="s">
        <v>243</v>
      </c>
      <c r="C69" s="95" t="s">
        <v>167</v>
      </c>
      <c r="D69" s="96"/>
      <c r="E69" s="96"/>
      <c r="F69" s="96"/>
      <c r="G69" s="97"/>
      <c r="H69" s="15" t="s">
        <v>146</v>
      </c>
      <c r="I69" s="68" t="str">
        <f>IFERROR(VLOOKUP(D7,CARACTERÍSTICAS!A:AQ,43,0),"")</f>
        <v/>
      </c>
      <c r="J69" s="70"/>
      <c r="K69" s="37"/>
      <c r="L69" s="6"/>
      <c r="M69" s="37"/>
      <c r="N69" s="6"/>
      <c r="O69" s="6"/>
      <c r="P69" s="6"/>
      <c r="Q69" s="6"/>
      <c r="R69" s="6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"/>
      <c r="BX69" s="3"/>
      <c r="BY69" s="3"/>
      <c r="BZ69" s="3"/>
    </row>
    <row r="70" spans="2:78" ht="16" customHeight="1" x14ac:dyDescent="0.35">
      <c r="B70" s="14" t="s">
        <v>244</v>
      </c>
      <c r="C70" s="95" t="s">
        <v>57</v>
      </c>
      <c r="D70" s="96"/>
      <c r="E70" s="96"/>
      <c r="F70" s="96"/>
      <c r="G70" s="97"/>
      <c r="H70" s="15" t="s">
        <v>147</v>
      </c>
      <c r="I70" s="68" t="str">
        <f>IFERROR(VLOOKUP(D7,CARACTERÍSTICAS!A:AR,44,0),"")</f>
        <v/>
      </c>
      <c r="J70" s="70"/>
      <c r="K70" s="37"/>
      <c r="L70" s="6"/>
      <c r="M70" s="37"/>
      <c r="N70" s="6"/>
      <c r="O70" s="6"/>
      <c r="P70" s="6"/>
      <c r="Q70" s="6"/>
      <c r="R70" s="6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"/>
      <c r="BX70" s="3"/>
      <c r="BY70" s="3"/>
      <c r="BZ70" s="3"/>
    </row>
    <row r="71" spans="2:78" ht="16" customHeight="1" x14ac:dyDescent="0.35">
      <c r="B71" s="14">
        <v>24</v>
      </c>
      <c r="C71" s="95" t="s">
        <v>175</v>
      </c>
      <c r="D71" s="96"/>
      <c r="E71" s="96"/>
      <c r="F71" s="96"/>
      <c r="G71" s="96"/>
      <c r="H71" s="96"/>
      <c r="I71" s="96"/>
      <c r="J71" s="101"/>
      <c r="K71" s="37"/>
      <c r="L71" s="6"/>
      <c r="M71" s="37"/>
      <c r="N71" s="6"/>
      <c r="O71" s="6"/>
      <c r="P71" s="6"/>
      <c r="Q71" s="6"/>
      <c r="R71" s="6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"/>
      <c r="BX71" s="3"/>
      <c r="BY71" s="3"/>
      <c r="BZ71" s="3"/>
    </row>
    <row r="72" spans="2:78" ht="16" customHeight="1" x14ac:dyDescent="0.35">
      <c r="B72" s="14" t="s">
        <v>245</v>
      </c>
      <c r="C72" s="95" t="s">
        <v>177</v>
      </c>
      <c r="D72" s="96"/>
      <c r="E72" s="96"/>
      <c r="F72" s="96"/>
      <c r="G72" s="97"/>
      <c r="H72" s="15" t="s">
        <v>105</v>
      </c>
      <c r="I72" s="71" t="str">
        <f>IF(D7="","",55)</f>
        <v/>
      </c>
      <c r="J72" s="70"/>
      <c r="K72" s="5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3"/>
      <c r="BX72" s="3"/>
      <c r="BY72" s="3"/>
      <c r="BZ72" s="3"/>
    </row>
    <row r="73" spans="2:78" ht="16" customHeight="1" x14ac:dyDescent="0.35">
      <c r="B73" s="14" t="s">
        <v>246</v>
      </c>
      <c r="C73" s="95" t="s">
        <v>176</v>
      </c>
      <c r="D73" s="96"/>
      <c r="E73" s="96"/>
      <c r="F73" s="96"/>
      <c r="G73" s="97"/>
      <c r="H73" s="15" t="s">
        <v>105</v>
      </c>
      <c r="I73" s="71" t="str">
        <f>IF(D7="","",65)</f>
        <v/>
      </c>
      <c r="J73" s="70"/>
      <c r="K73" s="41"/>
      <c r="M73" s="42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3"/>
      <c r="BX73" s="3"/>
      <c r="BY73" s="3"/>
      <c r="BZ73" s="3"/>
    </row>
    <row r="74" spans="2:78" ht="16" customHeight="1" x14ac:dyDescent="0.35">
      <c r="B74" s="14" t="s">
        <v>247</v>
      </c>
      <c r="C74" s="95" t="s">
        <v>178</v>
      </c>
      <c r="D74" s="96"/>
      <c r="E74" s="96"/>
      <c r="F74" s="96"/>
      <c r="G74" s="97"/>
      <c r="H74" s="15" t="s">
        <v>105</v>
      </c>
      <c r="I74" s="71" t="str">
        <f>IF(D7="","",50)</f>
        <v/>
      </c>
      <c r="J74" s="70"/>
      <c r="K74" s="41"/>
      <c r="M74" s="42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3"/>
      <c r="BX74" s="3"/>
      <c r="BY74" s="3"/>
      <c r="BZ74" s="3"/>
    </row>
    <row r="75" spans="2:78" ht="16" customHeight="1" x14ac:dyDescent="0.35">
      <c r="B75" s="14" t="s">
        <v>248</v>
      </c>
      <c r="C75" s="95" t="s">
        <v>179</v>
      </c>
      <c r="D75" s="96"/>
      <c r="E75" s="96"/>
      <c r="F75" s="96"/>
      <c r="G75" s="97"/>
      <c r="H75" s="15" t="s">
        <v>105</v>
      </c>
      <c r="I75" s="71" t="str">
        <f>IF(D7="","",75)</f>
        <v/>
      </c>
      <c r="J75" s="70"/>
      <c r="K75" s="41"/>
      <c r="M75" s="42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3"/>
      <c r="BX75" s="3"/>
      <c r="BY75" s="3"/>
      <c r="BZ75" s="3"/>
    </row>
    <row r="76" spans="2:78" ht="16" customHeight="1" x14ac:dyDescent="0.35">
      <c r="B76" s="14">
        <v>25</v>
      </c>
      <c r="C76" s="95" t="s">
        <v>548</v>
      </c>
      <c r="D76" s="96"/>
      <c r="E76" s="96"/>
      <c r="F76" s="96"/>
      <c r="G76" s="96"/>
      <c r="H76" s="96"/>
      <c r="I76" s="96"/>
      <c r="J76" s="101"/>
      <c r="K76" s="86"/>
      <c r="L76" s="6"/>
      <c r="M76" s="86"/>
      <c r="N76" s="6"/>
      <c r="O76" s="6"/>
      <c r="P76" s="6"/>
      <c r="Q76" s="6"/>
      <c r="R76" s="6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3"/>
      <c r="BX76" s="3"/>
      <c r="BY76" s="3"/>
      <c r="BZ76" s="3"/>
    </row>
    <row r="77" spans="2:78" ht="16" customHeight="1" x14ac:dyDescent="0.35">
      <c r="B77" s="14" t="s">
        <v>549</v>
      </c>
      <c r="C77" s="95" t="s">
        <v>552</v>
      </c>
      <c r="D77" s="96"/>
      <c r="E77" s="96"/>
      <c r="F77" s="96"/>
      <c r="G77" s="97"/>
      <c r="H77" s="15" t="s">
        <v>37</v>
      </c>
      <c r="I77" s="71" t="str">
        <f>IFERROR(VLOOKUP(D7,CARACTERÍSTICAS!A:V,22,0),"")</f>
        <v/>
      </c>
      <c r="J77" s="70"/>
      <c r="K77" s="86"/>
      <c r="M77" s="66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3"/>
      <c r="BX77" s="3"/>
      <c r="BY77" s="3"/>
      <c r="BZ77" s="3"/>
    </row>
    <row r="78" spans="2:78" ht="16" customHeight="1" x14ac:dyDescent="0.35">
      <c r="B78" s="14" t="s">
        <v>550</v>
      </c>
      <c r="C78" s="95" t="s">
        <v>551</v>
      </c>
      <c r="D78" s="96"/>
      <c r="E78" s="96"/>
      <c r="F78" s="96"/>
      <c r="G78" s="97"/>
      <c r="H78" s="15" t="s">
        <v>35</v>
      </c>
      <c r="I78" s="71" t="str">
        <f>IFERROR(VLOOKUP(D7,CARACTERÍSTICAS!A:AU,47,0),"")</f>
        <v/>
      </c>
      <c r="J78" s="70"/>
      <c r="K78" s="86"/>
      <c r="M78" s="66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3"/>
      <c r="BX78" s="3"/>
      <c r="BY78" s="3"/>
      <c r="BZ78" s="3"/>
    </row>
    <row r="79" spans="2:78" ht="16" customHeight="1" x14ac:dyDescent="0.35">
      <c r="B79" s="14">
        <v>26</v>
      </c>
      <c r="C79" s="95" t="s">
        <v>555</v>
      </c>
      <c r="D79" s="96"/>
      <c r="E79" s="96"/>
      <c r="F79" s="96"/>
      <c r="G79" s="96"/>
      <c r="H79" s="96"/>
      <c r="I79" s="96"/>
      <c r="J79" s="101"/>
      <c r="K79" s="86"/>
      <c r="L79" s="6"/>
      <c r="M79" s="86"/>
      <c r="N79" s="6"/>
      <c r="O79" s="6"/>
      <c r="P79" s="6"/>
      <c r="Q79" s="6"/>
      <c r="R79" s="6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3"/>
      <c r="BX79" s="3"/>
      <c r="BY79" s="3"/>
      <c r="BZ79" s="3"/>
    </row>
    <row r="80" spans="2:78" ht="16" customHeight="1" x14ac:dyDescent="0.35">
      <c r="B80" s="14" t="s">
        <v>556</v>
      </c>
      <c r="C80" s="95" t="s">
        <v>561</v>
      </c>
      <c r="D80" s="96"/>
      <c r="E80" s="96"/>
      <c r="F80" s="96"/>
      <c r="G80" s="97"/>
      <c r="H80" s="15" t="s">
        <v>24</v>
      </c>
      <c r="I80" s="71" t="str">
        <f>IFERROR(VLOOKUP(D7,CARACTERÍSTICAS!A:AV,48,0),"")</f>
        <v/>
      </c>
      <c r="J80" s="70"/>
      <c r="K80" s="86"/>
      <c r="M80" s="66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3"/>
      <c r="BX80" s="3"/>
      <c r="BY80" s="3"/>
      <c r="BZ80" s="3"/>
    </row>
    <row r="81" spans="2:78" ht="16" customHeight="1" x14ac:dyDescent="0.35">
      <c r="B81" s="14" t="s">
        <v>557</v>
      </c>
      <c r="C81" s="95" t="s">
        <v>559</v>
      </c>
      <c r="D81" s="96"/>
      <c r="E81" s="96"/>
      <c r="F81" s="96"/>
      <c r="G81" s="97"/>
      <c r="H81" s="15" t="s">
        <v>24</v>
      </c>
      <c r="I81" s="71" t="str">
        <f>IFERROR(VLOOKUP(D7,CARACTERÍSTICAS!A:AW,49,0),"")</f>
        <v/>
      </c>
      <c r="J81" s="70"/>
      <c r="K81" s="86"/>
      <c r="M81" s="66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3"/>
      <c r="BX81" s="3"/>
      <c r="BY81" s="3"/>
      <c r="BZ81" s="3"/>
    </row>
    <row r="82" spans="2:78" ht="16" customHeight="1" x14ac:dyDescent="0.35">
      <c r="B82" s="14" t="s">
        <v>558</v>
      </c>
      <c r="C82" s="84" t="s">
        <v>560</v>
      </c>
      <c r="D82" s="85"/>
      <c r="E82" s="85"/>
      <c r="F82" s="85"/>
      <c r="G82" s="87"/>
      <c r="H82" s="15" t="s">
        <v>24</v>
      </c>
      <c r="I82" s="71" t="str">
        <f>IFERROR(VLOOKUP(D7,CARACTERÍSTICAS!A:AX,50,0),"")</f>
        <v/>
      </c>
      <c r="J82" s="70"/>
      <c r="K82" s="86"/>
      <c r="M82" s="66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3"/>
      <c r="BX82" s="3"/>
      <c r="BY82" s="3"/>
      <c r="BZ82" s="3"/>
    </row>
    <row r="83" spans="2:78" ht="16" customHeight="1" thickBot="1" x14ac:dyDescent="0.4">
      <c r="B83" s="91">
        <v>27</v>
      </c>
      <c r="C83" s="98" t="s">
        <v>569</v>
      </c>
      <c r="D83" s="99"/>
      <c r="E83" s="99"/>
      <c r="F83" s="99"/>
      <c r="G83" s="99"/>
      <c r="H83" s="99"/>
      <c r="I83" s="99"/>
      <c r="J83" s="100"/>
      <c r="K83" s="86"/>
      <c r="L83" s="6"/>
      <c r="M83" s="86"/>
      <c r="N83" s="6"/>
      <c r="O83" s="6"/>
      <c r="P83" s="6"/>
      <c r="Q83" s="6"/>
      <c r="R83" s="6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3"/>
      <c r="BX83" s="3"/>
      <c r="BY83" s="3"/>
      <c r="BZ83" s="3"/>
    </row>
    <row r="84" spans="2:78" ht="15" thickBot="1" x14ac:dyDescent="0.4">
      <c r="B84" s="92" t="s">
        <v>566</v>
      </c>
      <c r="C84" s="93"/>
      <c r="D84" s="94"/>
      <c r="E84" s="92" t="s">
        <v>567</v>
      </c>
      <c r="F84" s="93"/>
      <c r="G84" s="94"/>
      <c r="H84" s="92" t="s">
        <v>568</v>
      </c>
      <c r="I84" s="93"/>
      <c r="J84" s="94"/>
      <c r="K84" s="5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3"/>
      <c r="BX84" s="3"/>
      <c r="BY84" s="3"/>
      <c r="BZ84" s="3"/>
    </row>
    <row r="85" spans="2:78" ht="206.5" customHeight="1" thickBot="1" x14ac:dyDescent="0.4">
      <c r="B85" s="92"/>
      <c r="C85" s="93"/>
      <c r="D85" s="94"/>
      <c r="E85" s="92"/>
      <c r="F85" s="93"/>
      <c r="G85" s="94"/>
      <c r="H85" s="92"/>
      <c r="I85" s="93"/>
      <c r="J85" s="94"/>
      <c r="K85" s="5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3"/>
      <c r="BX85" s="3"/>
      <c r="BY85" s="3"/>
      <c r="BZ85" s="3"/>
    </row>
    <row r="86" spans="2:78" x14ac:dyDescent="0.35">
      <c r="K86" s="5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</row>
    <row r="87" spans="2:78" x14ac:dyDescent="0.35">
      <c r="K87" s="5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</row>
    <row r="88" spans="2:78" x14ac:dyDescent="0.35">
      <c r="K88" s="5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</row>
    <row r="89" spans="2:78" x14ac:dyDescent="0.35">
      <c r="K89" s="5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</row>
    <row r="90" spans="2:78" x14ac:dyDescent="0.35">
      <c r="K90" s="5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</row>
    <row r="91" spans="2:78" x14ac:dyDescent="0.35">
      <c r="K91" s="5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</row>
    <row r="92" spans="2:78" x14ac:dyDescent="0.35">
      <c r="K92" s="5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</row>
    <row r="93" spans="2:78" x14ac:dyDescent="0.35">
      <c r="K93" s="5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</row>
    <row r="94" spans="2:78" x14ac:dyDescent="0.35">
      <c r="K94" s="5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</row>
    <row r="95" spans="2:78" x14ac:dyDescent="0.35">
      <c r="K95" s="5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</row>
    <row r="96" spans="2:78" x14ac:dyDescent="0.35">
      <c r="K96" s="5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</row>
    <row r="97" spans="11:74" x14ac:dyDescent="0.35">
      <c r="K97" s="5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</row>
    <row r="98" spans="11:74" x14ac:dyDescent="0.35">
      <c r="K98" s="5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</row>
    <row r="99" spans="11:74" x14ac:dyDescent="0.35">
      <c r="K99" s="5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</row>
    <row r="100" spans="11:74" x14ac:dyDescent="0.35">
      <c r="K100" s="5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</row>
    <row r="101" spans="11:74" x14ac:dyDescent="0.35">
      <c r="K101" s="5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</row>
    <row r="102" spans="11:74" x14ac:dyDescent="0.35">
      <c r="K102" s="5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</row>
  </sheetData>
  <sheetProtection algorithmName="SHA-512" hashValue="rKzRIuz4W8ZfU7Me+B2q0qe9NYAoDQH6g5VKTHhEYXnQqJhjcLVzlC5rdrmtz0DL+PYTq/rJHfFJ/ARkBwFAgQ==" saltValue="7M/HConaCJZHllodNHcrRA==" spinCount="100000" sheet="1" objects="1" scenarios="1"/>
  <mergeCells count="101">
    <mergeCell ref="C48:G48"/>
    <mergeCell ref="C47:G47"/>
    <mergeCell ref="C46:G46"/>
    <mergeCell ref="C45:G45"/>
    <mergeCell ref="C75:G75"/>
    <mergeCell ref="C74:G74"/>
    <mergeCell ref="C73:G73"/>
    <mergeCell ref="C59:G59"/>
    <mergeCell ref="C58:G58"/>
    <mergeCell ref="C56:G56"/>
    <mergeCell ref="C55:G55"/>
    <mergeCell ref="C53:G53"/>
    <mergeCell ref="C52:G52"/>
    <mergeCell ref="C61:D61"/>
    <mergeCell ref="C67:D67"/>
    <mergeCell ref="C68:E68"/>
    <mergeCell ref="C57:J57"/>
    <mergeCell ref="F61:G61"/>
    <mergeCell ref="B5:C5"/>
    <mergeCell ref="D5:J5"/>
    <mergeCell ref="B8:C8"/>
    <mergeCell ref="D8:J8"/>
    <mergeCell ref="B9:C9"/>
    <mergeCell ref="D9:J9"/>
    <mergeCell ref="C36:G36"/>
    <mergeCell ref="C37:G37"/>
    <mergeCell ref="C39:G39"/>
    <mergeCell ref="C31:G31"/>
    <mergeCell ref="C17:G17"/>
    <mergeCell ref="C18:G18"/>
    <mergeCell ref="B10:C10"/>
    <mergeCell ref="D10:J10"/>
    <mergeCell ref="C22:G22"/>
    <mergeCell ref="O11:S11"/>
    <mergeCell ref="L11:M11"/>
    <mergeCell ref="C71:J71"/>
    <mergeCell ref="C72:G72"/>
    <mergeCell ref="L22:O22"/>
    <mergeCell ref="C60:G60"/>
    <mergeCell ref="C54:G54"/>
    <mergeCell ref="C20:G20"/>
    <mergeCell ref="C26:G26"/>
    <mergeCell ref="C41:J41"/>
    <mergeCell ref="C34:G34"/>
    <mergeCell ref="C32:G32"/>
    <mergeCell ref="C33:G33"/>
    <mergeCell ref="C30:G30"/>
    <mergeCell ref="C25:J25"/>
    <mergeCell ref="C27:G27"/>
    <mergeCell ref="C51:G51"/>
    <mergeCell ref="C50:G50"/>
    <mergeCell ref="C49:J49"/>
    <mergeCell ref="C12:G12"/>
    <mergeCell ref="C23:G23"/>
    <mergeCell ref="C24:G24"/>
    <mergeCell ref="C19:J19"/>
    <mergeCell ref="C21:G21"/>
    <mergeCell ref="C40:G40"/>
    <mergeCell ref="C35:G35"/>
    <mergeCell ref="C28:G28"/>
    <mergeCell ref="C29:G29"/>
    <mergeCell ref="B11:C11"/>
    <mergeCell ref="D11:J11"/>
    <mergeCell ref="C14:G14"/>
    <mergeCell ref="C38:G38"/>
    <mergeCell ref="C13:G13"/>
    <mergeCell ref="C15:G15"/>
    <mergeCell ref="C16:G16"/>
    <mergeCell ref="C77:G77"/>
    <mergeCell ref="C78:G78"/>
    <mergeCell ref="C76:J76"/>
    <mergeCell ref="C79:J79"/>
    <mergeCell ref="B2:J2"/>
    <mergeCell ref="B3:C3"/>
    <mergeCell ref="D3:J3"/>
    <mergeCell ref="B4:C4"/>
    <mergeCell ref="D4:J4"/>
    <mergeCell ref="C70:G70"/>
    <mergeCell ref="C62:G62"/>
    <mergeCell ref="C63:G63"/>
    <mergeCell ref="C64:G64"/>
    <mergeCell ref="C65:G65"/>
    <mergeCell ref="C66:G66"/>
    <mergeCell ref="E67:G67"/>
    <mergeCell ref="C69:G69"/>
    <mergeCell ref="B6:C6"/>
    <mergeCell ref="D6:J6"/>
    <mergeCell ref="C42:G42"/>
    <mergeCell ref="C43:G43"/>
    <mergeCell ref="C44:G44"/>
    <mergeCell ref="B7:C7"/>
    <mergeCell ref="D7:J7"/>
    <mergeCell ref="B85:D85"/>
    <mergeCell ref="E85:G85"/>
    <mergeCell ref="H85:J85"/>
    <mergeCell ref="C80:G80"/>
    <mergeCell ref="C81:G81"/>
    <mergeCell ref="C83:J83"/>
    <mergeCell ref="B84:D84"/>
    <mergeCell ref="E84:G84"/>
    <mergeCell ref="H84:J84"/>
  </mergeCells>
  <conditionalFormatting sqref="J13">
    <cfRule type="cellIs" dxfId="9" priority="11" operator="notEqual">
      <formula>I13</formula>
    </cfRule>
  </conditionalFormatting>
  <conditionalFormatting sqref="J14:J18">
    <cfRule type="cellIs" dxfId="8" priority="9" operator="notEqual">
      <formula>I14</formula>
    </cfRule>
  </conditionalFormatting>
  <conditionalFormatting sqref="J20:J24">
    <cfRule type="cellIs" dxfId="7" priority="8" operator="notEqual">
      <formula>I20</formula>
    </cfRule>
  </conditionalFormatting>
  <conditionalFormatting sqref="J26:J40">
    <cfRule type="cellIs" dxfId="6" priority="7" operator="notEqual">
      <formula>I26</formula>
    </cfRule>
  </conditionalFormatting>
  <conditionalFormatting sqref="J42:J48">
    <cfRule type="cellIs" dxfId="5" priority="6" operator="notEqual">
      <formula>I42</formula>
    </cfRule>
  </conditionalFormatting>
  <conditionalFormatting sqref="J50:J56">
    <cfRule type="cellIs" dxfId="4" priority="5" operator="notEqual">
      <formula>I50</formula>
    </cfRule>
  </conditionalFormatting>
  <conditionalFormatting sqref="J58:J70">
    <cfRule type="cellIs" dxfId="3" priority="4" operator="notEqual">
      <formula>I58</formula>
    </cfRule>
  </conditionalFormatting>
  <conditionalFormatting sqref="J72:J75">
    <cfRule type="cellIs" dxfId="2" priority="3" operator="notEqual">
      <formula>I72</formula>
    </cfRule>
  </conditionalFormatting>
  <conditionalFormatting sqref="J77:J78">
    <cfRule type="cellIs" dxfId="1" priority="2" operator="notEqual">
      <formula>I77</formula>
    </cfRule>
  </conditionalFormatting>
  <conditionalFormatting sqref="J80:J82">
    <cfRule type="cellIs" dxfId="0" priority="1" operator="notEqual">
      <formula>I80</formula>
    </cfRule>
  </conditionalFormatting>
  <dataValidations count="4">
    <dataValidation type="list" allowBlank="1" showInputMessage="1" showErrorMessage="1" sqref="E61">
      <formula1>$N$9:$N$11</formula1>
    </dataValidation>
    <dataValidation type="list" allowBlank="1" showInputMessage="1" showErrorMessage="1" sqref="E67">
      <formula1>$O$8:$O$9</formula1>
    </dataValidation>
    <dataValidation type="list" allowBlank="1" showInputMessage="1" showErrorMessage="1" sqref="F68">
      <formula1>$P$8:$P$9</formula1>
    </dataValidation>
    <dataValidation type="list" allowBlank="1" showInputMessage="1" showErrorMessage="1" sqref="D3:J3">
      <formula1>$O$12:$O$18</formula1>
    </dataValidation>
  </dataValidations>
  <printOptions horizontalCentered="1"/>
  <pageMargins left="0.31496062992125984" right="0.31496062992125984" top="0.59055118110236227" bottom="0.59055118110236227" header="0.31496062992125984" footer="0.31496062992125984"/>
  <pageSetup paperSize="9" scale="87" orientation="portrait" r:id="rId1"/>
  <headerFooter>
    <oddFooter>Página &amp;P de &amp;N</oddFooter>
  </headerFooter>
  <rowBreaks count="2" manualBreakCount="2">
    <brk id="44" min="1" max="9" man="1"/>
    <brk id="82" min="1" max="9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CARACTERÍSTICAS!$A$3:$A$162</xm:f>
          </x14:formula1>
          <xm:sqref>D7:J7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48431"/>
  <sheetViews>
    <sheetView topLeftCell="A160" zoomScale="90" zoomScaleNormal="90" workbookViewId="0">
      <selection activeCell="AF6" sqref="AF6"/>
    </sheetView>
  </sheetViews>
  <sheetFormatPr defaultRowHeight="14.5" x14ac:dyDescent="0.35"/>
  <cols>
    <col min="1" max="1" width="10.81640625" style="20" bestFit="1" customWidth="1"/>
    <col min="2" max="2" width="37.453125" style="22" bestFit="1" customWidth="1"/>
    <col min="3" max="3" width="12.1796875" style="20" bestFit="1" customWidth="1"/>
    <col min="4" max="4" width="5.453125" style="20" customWidth="1"/>
    <col min="5" max="6" width="8.7265625" style="20" customWidth="1"/>
    <col min="7" max="7" width="7.7265625" style="20" bestFit="1" customWidth="1"/>
    <col min="8" max="8" width="10.54296875" style="20" customWidth="1"/>
    <col min="9" max="9" width="14.08984375" style="20" customWidth="1"/>
    <col min="10" max="11" width="10.54296875" style="20" customWidth="1"/>
    <col min="12" max="12" width="8.453125" style="20" customWidth="1"/>
    <col min="13" max="13" width="8.453125" style="82" customWidth="1"/>
    <col min="14" max="14" width="7.54296875" style="20" bestFit="1" customWidth="1"/>
    <col min="15" max="15" width="7" style="32" customWidth="1"/>
    <col min="16" max="16" width="6.1796875" style="32" customWidth="1"/>
    <col min="17" max="17" width="9.54296875" style="20" bestFit="1" customWidth="1"/>
    <col min="18" max="18" width="11" style="25" bestFit="1" customWidth="1"/>
    <col min="19" max="19" width="6.453125" style="57" customWidth="1"/>
    <col min="20" max="20" width="14.1796875" style="20" bestFit="1" customWidth="1"/>
    <col min="21" max="21" width="14.26953125" style="22" bestFit="1" customWidth="1"/>
    <col min="22" max="22" width="9.54296875" style="22" bestFit="1" customWidth="1"/>
    <col min="23" max="23" width="9.81640625" style="20" bestFit="1" customWidth="1"/>
    <col min="24" max="24" width="9.7265625" style="89" bestFit="1" customWidth="1"/>
    <col min="25" max="25" width="15.7265625" style="20" bestFit="1" customWidth="1"/>
    <col min="26" max="26" width="7.54296875" style="20" bestFit="1" customWidth="1"/>
    <col min="27" max="27" width="7.54296875" style="22" bestFit="1" customWidth="1"/>
    <col min="28" max="28" width="8.26953125" style="36" customWidth="1"/>
    <col min="29" max="29" width="9.1796875" style="36" customWidth="1"/>
    <col min="30" max="30" width="5.7265625" style="20" customWidth="1"/>
    <col min="31" max="31" width="10.453125" style="89" bestFit="1" customWidth="1"/>
    <col min="32" max="32" width="9.81640625" style="89" bestFit="1" customWidth="1"/>
    <col min="33" max="33" width="10.81640625" style="89" bestFit="1" customWidth="1"/>
    <col min="34" max="34" width="10.453125" style="89" bestFit="1" customWidth="1"/>
    <col min="35" max="35" width="9.81640625" style="89" bestFit="1" customWidth="1"/>
    <col min="36" max="36" width="15.81640625" style="89" bestFit="1" customWidth="1"/>
    <col min="37" max="37" width="15.453125" style="46" customWidth="1"/>
    <col min="38" max="38" width="15.81640625" style="22" customWidth="1"/>
    <col min="39" max="39" width="11.7265625" style="22" bestFit="1" customWidth="1"/>
    <col min="40" max="40" width="9.1796875" style="22" customWidth="1"/>
    <col min="41" max="42" width="9.1796875" style="20" customWidth="1"/>
    <col min="43" max="43" width="13.54296875" style="20" bestFit="1" customWidth="1"/>
    <col min="44" max="44" width="9.26953125" style="22" bestFit="1" customWidth="1"/>
    <col min="45" max="45" width="7.54296875" style="20" bestFit="1" customWidth="1"/>
    <col min="46" max="46" width="9.26953125" style="20" bestFit="1" customWidth="1"/>
    <col min="47" max="47" width="10" style="22" bestFit="1" customWidth="1"/>
    <col min="48" max="73" width="9.26953125" style="22" bestFit="1" customWidth="1"/>
    <col min="74" max="89" width="9.26953125" style="18" bestFit="1" customWidth="1"/>
    <col min="90" max="90" width="9.1796875" style="18"/>
    <col min="91" max="92" width="9.26953125" style="18" bestFit="1" customWidth="1"/>
    <col min="93" max="107" width="9.1796875" style="18"/>
  </cols>
  <sheetData>
    <row r="1" spans="1:112" s="17" customFormat="1" x14ac:dyDescent="0.35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82">
        <v>13</v>
      </c>
      <c r="N1" s="20">
        <v>14</v>
      </c>
      <c r="O1" s="32">
        <v>15</v>
      </c>
      <c r="P1" s="32">
        <v>16</v>
      </c>
      <c r="Q1" s="20">
        <v>17</v>
      </c>
      <c r="R1" s="25">
        <v>18</v>
      </c>
      <c r="S1" s="57">
        <v>19</v>
      </c>
      <c r="T1" s="20">
        <v>20</v>
      </c>
      <c r="U1" s="20">
        <v>21</v>
      </c>
      <c r="V1" s="20">
        <v>22</v>
      </c>
      <c r="W1" s="20">
        <v>23</v>
      </c>
      <c r="X1" s="89">
        <v>24</v>
      </c>
      <c r="Y1" s="20">
        <v>25</v>
      </c>
      <c r="Z1" s="20">
        <v>26</v>
      </c>
      <c r="AA1" s="20">
        <v>27</v>
      </c>
      <c r="AB1" s="36">
        <v>28</v>
      </c>
      <c r="AC1" s="36">
        <v>29</v>
      </c>
      <c r="AD1" s="20">
        <v>30</v>
      </c>
      <c r="AE1" s="89">
        <v>31</v>
      </c>
      <c r="AF1" s="89">
        <v>32</v>
      </c>
      <c r="AG1" s="89">
        <v>33</v>
      </c>
      <c r="AH1" s="89">
        <v>34</v>
      </c>
      <c r="AI1" s="89">
        <v>35</v>
      </c>
      <c r="AJ1" s="89">
        <v>36</v>
      </c>
      <c r="AK1" s="46">
        <v>37</v>
      </c>
      <c r="AL1" s="20">
        <v>38</v>
      </c>
      <c r="AM1" s="20">
        <v>39</v>
      </c>
      <c r="AN1" s="20">
        <v>40</v>
      </c>
      <c r="AO1" s="20">
        <v>41</v>
      </c>
      <c r="AP1" s="20">
        <v>42</v>
      </c>
      <c r="AQ1" s="20">
        <v>43</v>
      </c>
      <c r="AR1" s="20">
        <v>44</v>
      </c>
      <c r="AS1" s="20">
        <v>45</v>
      </c>
      <c r="AT1" s="20">
        <v>46</v>
      </c>
      <c r="AU1" s="20">
        <v>47</v>
      </c>
      <c r="AV1" s="20">
        <v>48</v>
      </c>
      <c r="AW1" s="20">
        <v>49</v>
      </c>
      <c r="AX1" s="20">
        <v>50</v>
      </c>
      <c r="AY1" s="20">
        <v>51</v>
      </c>
      <c r="AZ1" s="20">
        <v>52</v>
      </c>
      <c r="BA1" s="20">
        <v>53</v>
      </c>
      <c r="BB1" s="20">
        <v>54</v>
      </c>
      <c r="BC1" s="20">
        <v>55</v>
      </c>
      <c r="BD1" s="20">
        <v>56</v>
      </c>
      <c r="BE1" s="20">
        <v>57</v>
      </c>
      <c r="BF1" s="20">
        <v>58</v>
      </c>
      <c r="BG1" s="20">
        <v>59</v>
      </c>
      <c r="BH1" s="20">
        <v>60</v>
      </c>
      <c r="BI1" s="20">
        <v>61</v>
      </c>
      <c r="BJ1" s="20">
        <v>62</v>
      </c>
      <c r="BK1" s="20">
        <v>63</v>
      </c>
      <c r="BL1" s="20">
        <v>64</v>
      </c>
      <c r="BM1" s="20">
        <v>65</v>
      </c>
      <c r="BN1" s="20">
        <v>66</v>
      </c>
      <c r="BO1" s="20">
        <v>67</v>
      </c>
      <c r="BP1" s="20">
        <v>68</v>
      </c>
      <c r="BQ1" s="20">
        <v>69</v>
      </c>
      <c r="BR1" s="20">
        <v>70</v>
      </c>
      <c r="BS1" s="20">
        <v>71</v>
      </c>
      <c r="BT1" s="20">
        <v>72</v>
      </c>
      <c r="BU1" s="20">
        <v>73</v>
      </c>
      <c r="BV1" s="3">
        <v>74</v>
      </c>
      <c r="BW1" s="3">
        <v>75</v>
      </c>
      <c r="BX1" s="3">
        <v>76</v>
      </c>
      <c r="BY1" s="3">
        <v>77</v>
      </c>
      <c r="BZ1" s="3">
        <v>78</v>
      </c>
      <c r="CA1" s="3">
        <v>79</v>
      </c>
      <c r="CB1" s="3">
        <v>80</v>
      </c>
      <c r="CC1" s="3">
        <v>81</v>
      </c>
      <c r="CD1" s="3">
        <v>82</v>
      </c>
      <c r="CE1" s="3">
        <v>83</v>
      </c>
      <c r="CF1" s="3">
        <v>84</v>
      </c>
      <c r="CG1" s="3">
        <v>85</v>
      </c>
      <c r="CH1" s="3">
        <v>86</v>
      </c>
      <c r="CI1" s="3">
        <v>87</v>
      </c>
      <c r="CJ1" s="3">
        <v>88</v>
      </c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s="56" customFormat="1" x14ac:dyDescent="0.35">
      <c r="A2" s="26" t="s">
        <v>58</v>
      </c>
      <c r="B2" s="26" t="s">
        <v>59</v>
      </c>
      <c r="C2" s="26" t="s">
        <v>80</v>
      </c>
      <c r="D2" s="26" t="s">
        <v>60</v>
      </c>
      <c r="E2" s="26" t="s">
        <v>82</v>
      </c>
      <c r="F2" s="26" t="s">
        <v>83</v>
      </c>
      <c r="G2" s="26" t="s">
        <v>84</v>
      </c>
      <c r="H2" s="26" t="s">
        <v>86</v>
      </c>
      <c r="I2" s="26" t="s">
        <v>89</v>
      </c>
      <c r="J2" s="26" t="s">
        <v>93</v>
      </c>
      <c r="K2" s="26" t="s">
        <v>95</v>
      </c>
      <c r="L2" s="26" t="s">
        <v>94</v>
      </c>
      <c r="M2" s="26" t="s">
        <v>96</v>
      </c>
      <c r="N2" s="26" t="s">
        <v>97</v>
      </c>
      <c r="O2" s="33" t="s">
        <v>98</v>
      </c>
      <c r="P2" s="33" t="s">
        <v>99</v>
      </c>
      <c r="Q2" s="26" t="s">
        <v>102</v>
      </c>
      <c r="R2" s="26" t="s">
        <v>103</v>
      </c>
      <c r="S2" s="26" t="s">
        <v>107</v>
      </c>
      <c r="T2" s="26" t="s">
        <v>108</v>
      </c>
      <c r="U2" s="26" t="s">
        <v>109</v>
      </c>
      <c r="V2" s="26" t="s">
        <v>110</v>
      </c>
      <c r="W2" s="26" t="s">
        <v>116</v>
      </c>
      <c r="X2" s="27" t="s">
        <v>117</v>
      </c>
      <c r="Y2" s="26" t="s">
        <v>118</v>
      </c>
      <c r="Z2" s="26" t="s">
        <v>120</v>
      </c>
      <c r="AA2" s="26" t="s">
        <v>119</v>
      </c>
      <c r="AB2" s="26" t="s">
        <v>121</v>
      </c>
      <c r="AC2" s="26" t="s">
        <v>122</v>
      </c>
      <c r="AD2" s="26" t="s">
        <v>125</v>
      </c>
      <c r="AE2" s="27" t="s">
        <v>126</v>
      </c>
      <c r="AF2" s="27" t="s">
        <v>127</v>
      </c>
      <c r="AG2" s="27" t="s">
        <v>128</v>
      </c>
      <c r="AH2" s="27" t="s">
        <v>129</v>
      </c>
      <c r="AI2" s="27" t="s">
        <v>130</v>
      </c>
      <c r="AJ2" s="27" t="s">
        <v>131</v>
      </c>
      <c r="AK2" s="47" t="s">
        <v>148</v>
      </c>
      <c r="AL2" s="26" t="s">
        <v>150</v>
      </c>
      <c r="AM2" s="26" t="s">
        <v>149</v>
      </c>
      <c r="AN2" s="26" t="s">
        <v>151</v>
      </c>
      <c r="AO2" s="26" t="s">
        <v>152</v>
      </c>
      <c r="AP2" s="26" t="s">
        <v>153</v>
      </c>
      <c r="AQ2" s="26" t="s">
        <v>154</v>
      </c>
      <c r="AR2" s="26" t="s">
        <v>155</v>
      </c>
      <c r="AS2" s="26" t="s">
        <v>174</v>
      </c>
      <c r="AT2" s="26" t="s">
        <v>249</v>
      </c>
      <c r="AU2" s="26" t="s">
        <v>553</v>
      </c>
      <c r="AV2" s="26" t="s">
        <v>564</v>
      </c>
      <c r="AW2" s="26" t="s">
        <v>562</v>
      </c>
      <c r="AX2" s="26" t="s">
        <v>563</v>
      </c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5"/>
      <c r="CL2" s="45"/>
      <c r="CM2" s="45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 s="17" customFormat="1" ht="39" customHeight="1" x14ac:dyDescent="0.35">
      <c r="A3" s="27">
        <v>102100060</v>
      </c>
      <c r="B3" s="27" t="s">
        <v>445</v>
      </c>
      <c r="C3" s="26">
        <v>15</v>
      </c>
      <c r="D3" s="26" t="s">
        <v>81</v>
      </c>
      <c r="E3" s="26">
        <v>45</v>
      </c>
      <c r="F3" s="27">
        <v>13.8</v>
      </c>
      <c r="G3" s="27" t="s">
        <v>17</v>
      </c>
      <c r="H3" s="28" t="s">
        <v>87</v>
      </c>
      <c r="I3" s="27">
        <v>34</v>
      </c>
      <c r="J3" s="27">
        <v>95</v>
      </c>
      <c r="K3" s="29">
        <v>130</v>
      </c>
      <c r="L3" s="27">
        <v>140</v>
      </c>
      <c r="M3" s="27">
        <v>140</v>
      </c>
      <c r="N3" s="58">
        <v>760</v>
      </c>
      <c r="O3" s="34">
        <v>3.2</v>
      </c>
      <c r="P3" s="33">
        <v>3.5</v>
      </c>
      <c r="Q3" s="27" t="s">
        <v>101</v>
      </c>
      <c r="R3" s="27" t="s">
        <v>35</v>
      </c>
      <c r="S3" s="26">
        <v>250</v>
      </c>
      <c r="T3" s="26" t="s">
        <v>535</v>
      </c>
      <c r="U3" s="26" t="s">
        <v>378</v>
      </c>
      <c r="V3" s="29">
        <v>220</v>
      </c>
      <c r="W3" s="27">
        <v>1.2</v>
      </c>
      <c r="X3" s="27">
        <v>160</v>
      </c>
      <c r="Y3" s="26" t="s">
        <v>111</v>
      </c>
      <c r="Z3" s="26">
        <v>10</v>
      </c>
      <c r="AA3" s="26">
        <v>30</v>
      </c>
      <c r="AB3" s="27">
        <v>47</v>
      </c>
      <c r="AC3" s="26">
        <v>50</v>
      </c>
      <c r="AD3" s="26">
        <v>24.2</v>
      </c>
      <c r="AE3" s="27">
        <v>50</v>
      </c>
      <c r="AF3" s="27">
        <v>150</v>
      </c>
      <c r="AG3" s="27">
        <v>225</v>
      </c>
      <c r="AH3" s="27">
        <v>450</v>
      </c>
      <c r="AI3" s="27">
        <v>160</v>
      </c>
      <c r="AJ3" s="27" t="s">
        <v>111</v>
      </c>
      <c r="AK3" s="48" t="s">
        <v>381</v>
      </c>
      <c r="AL3" s="27" t="s">
        <v>383</v>
      </c>
      <c r="AM3" s="27" t="s">
        <v>382</v>
      </c>
      <c r="AN3" s="27" t="s">
        <v>384</v>
      </c>
      <c r="AO3" s="26" t="s">
        <v>385</v>
      </c>
      <c r="AP3" s="26" t="s">
        <v>386</v>
      </c>
      <c r="AQ3" s="26" t="s">
        <v>387</v>
      </c>
      <c r="AR3" s="26" t="s">
        <v>156</v>
      </c>
      <c r="AS3" s="26">
        <v>48</v>
      </c>
      <c r="AT3" s="26" t="s">
        <v>251</v>
      </c>
      <c r="AU3" s="26" t="s">
        <v>554</v>
      </c>
      <c r="AV3" s="40">
        <v>1300</v>
      </c>
      <c r="AW3" s="40">
        <v>1300</v>
      </c>
      <c r="AX3" s="40">
        <v>750</v>
      </c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4"/>
      <c r="CL3" s="44"/>
      <c r="CM3" s="44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</row>
    <row r="4" spans="1:112" ht="39" customHeight="1" x14ac:dyDescent="0.35">
      <c r="A4" s="27">
        <v>102100061</v>
      </c>
      <c r="B4" s="27" t="s">
        <v>447</v>
      </c>
      <c r="C4" s="26">
        <v>15</v>
      </c>
      <c r="D4" s="26" t="s">
        <v>81</v>
      </c>
      <c r="E4" s="27">
        <v>75</v>
      </c>
      <c r="F4" s="27">
        <v>13.8</v>
      </c>
      <c r="G4" s="27" t="s">
        <v>17</v>
      </c>
      <c r="H4" s="28" t="s">
        <v>87</v>
      </c>
      <c r="I4" s="27">
        <v>34</v>
      </c>
      <c r="J4" s="27">
        <v>95</v>
      </c>
      <c r="K4" s="29">
        <v>130</v>
      </c>
      <c r="L4" s="27">
        <v>140</v>
      </c>
      <c r="M4" s="27">
        <v>215</v>
      </c>
      <c r="N4" s="10">
        <v>1125</v>
      </c>
      <c r="O4" s="34">
        <v>2.7</v>
      </c>
      <c r="P4" s="33">
        <v>3.5</v>
      </c>
      <c r="Q4" s="27" t="s">
        <v>101</v>
      </c>
      <c r="R4" s="27" t="s">
        <v>35</v>
      </c>
      <c r="S4" s="26">
        <v>250</v>
      </c>
      <c r="T4" s="26" t="s">
        <v>535</v>
      </c>
      <c r="U4" s="26" t="s">
        <v>378</v>
      </c>
      <c r="V4" s="29">
        <v>220</v>
      </c>
      <c r="W4" s="27">
        <v>1.2</v>
      </c>
      <c r="X4" s="27">
        <v>400</v>
      </c>
      <c r="Y4" s="26" t="s">
        <v>111</v>
      </c>
      <c r="Z4" s="26">
        <v>10</v>
      </c>
      <c r="AA4" s="26">
        <v>30</v>
      </c>
      <c r="AB4" s="27">
        <v>60</v>
      </c>
      <c r="AC4" s="27">
        <v>65</v>
      </c>
      <c r="AD4" s="26">
        <v>24.2</v>
      </c>
      <c r="AE4" s="27">
        <v>50</v>
      </c>
      <c r="AF4" s="27">
        <v>150</v>
      </c>
      <c r="AG4" s="27">
        <v>225</v>
      </c>
      <c r="AH4" s="27">
        <v>450</v>
      </c>
      <c r="AI4" s="27">
        <v>160</v>
      </c>
      <c r="AJ4" s="27" t="s">
        <v>111</v>
      </c>
      <c r="AK4" s="48" t="s">
        <v>381</v>
      </c>
      <c r="AL4" s="27" t="s">
        <v>383</v>
      </c>
      <c r="AM4" s="27" t="s">
        <v>382</v>
      </c>
      <c r="AN4" s="27" t="s">
        <v>384</v>
      </c>
      <c r="AO4" s="26" t="s">
        <v>385</v>
      </c>
      <c r="AP4" s="26" t="s">
        <v>386</v>
      </c>
      <c r="AQ4" s="26" t="s">
        <v>387</v>
      </c>
      <c r="AR4" s="26" t="s">
        <v>156</v>
      </c>
      <c r="AS4" s="26">
        <v>51</v>
      </c>
      <c r="AT4" s="26" t="s">
        <v>251</v>
      </c>
      <c r="AU4" s="26" t="s">
        <v>554</v>
      </c>
      <c r="AV4" s="40">
        <v>1300</v>
      </c>
      <c r="AW4" s="40">
        <v>1350</v>
      </c>
      <c r="AX4" s="40">
        <v>950</v>
      </c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DD4" s="18"/>
      <c r="DE4" s="18"/>
      <c r="DF4" s="18"/>
      <c r="DG4" s="18"/>
    </row>
    <row r="5" spans="1:112" ht="39" customHeight="1" x14ac:dyDescent="0.35">
      <c r="A5" s="27">
        <v>102100062</v>
      </c>
      <c r="B5" s="27" t="s">
        <v>437</v>
      </c>
      <c r="C5" s="26">
        <v>15</v>
      </c>
      <c r="D5" s="26" t="s">
        <v>81</v>
      </c>
      <c r="E5" s="27">
        <v>112.5</v>
      </c>
      <c r="F5" s="27">
        <v>13.8</v>
      </c>
      <c r="G5" s="27" t="s">
        <v>17</v>
      </c>
      <c r="H5" s="28" t="s">
        <v>87</v>
      </c>
      <c r="I5" s="27">
        <v>34</v>
      </c>
      <c r="J5" s="27">
        <v>95</v>
      </c>
      <c r="K5" s="29">
        <v>130</v>
      </c>
      <c r="L5" s="27">
        <v>140</v>
      </c>
      <c r="M5" s="27">
        <v>285</v>
      </c>
      <c r="N5" s="10">
        <v>1525</v>
      </c>
      <c r="O5" s="34">
        <v>2.5</v>
      </c>
      <c r="P5" s="33">
        <v>3.5</v>
      </c>
      <c r="Q5" s="27" t="s">
        <v>101</v>
      </c>
      <c r="R5" s="27" t="s">
        <v>35</v>
      </c>
      <c r="S5" s="26">
        <v>250</v>
      </c>
      <c r="T5" s="26" t="s">
        <v>535</v>
      </c>
      <c r="U5" s="26" t="s">
        <v>378</v>
      </c>
      <c r="V5" s="29">
        <v>220</v>
      </c>
      <c r="W5" s="27">
        <v>1.2</v>
      </c>
      <c r="X5" s="27">
        <v>400</v>
      </c>
      <c r="Y5" s="26" t="s">
        <v>111</v>
      </c>
      <c r="Z5" s="26">
        <v>10</v>
      </c>
      <c r="AA5" s="26">
        <v>30</v>
      </c>
      <c r="AB5" s="27">
        <v>60</v>
      </c>
      <c r="AC5" s="27">
        <v>65</v>
      </c>
      <c r="AD5" s="26">
        <v>24.2</v>
      </c>
      <c r="AE5" s="27">
        <v>50</v>
      </c>
      <c r="AF5" s="27">
        <v>150</v>
      </c>
      <c r="AG5" s="27">
        <v>225</v>
      </c>
      <c r="AH5" s="27">
        <v>450</v>
      </c>
      <c r="AI5" s="27">
        <v>160</v>
      </c>
      <c r="AJ5" s="27" t="s">
        <v>111</v>
      </c>
      <c r="AK5" s="48" t="s">
        <v>381</v>
      </c>
      <c r="AL5" s="27" t="s">
        <v>383</v>
      </c>
      <c r="AM5" s="27" t="s">
        <v>382</v>
      </c>
      <c r="AN5" s="27" t="s">
        <v>384</v>
      </c>
      <c r="AO5" s="26" t="s">
        <v>385</v>
      </c>
      <c r="AP5" s="26" t="s">
        <v>386</v>
      </c>
      <c r="AQ5" s="26" t="s">
        <v>387</v>
      </c>
      <c r="AR5" s="26" t="s">
        <v>156</v>
      </c>
      <c r="AS5" s="26">
        <v>55</v>
      </c>
      <c r="AT5" s="26" t="s">
        <v>251</v>
      </c>
      <c r="AU5" s="26" t="s">
        <v>554</v>
      </c>
      <c r="AV5" s="40">
        <v>1300</v>
      </c>
      <c r="AW5" s="40">
        <v>1350</v>
      </c>
      <c r="AX5" s="40">
        <v>950</v>
      </c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DD5" s="18"/>
      <c r="DE5" s="18"/>
      <c r="DF5" s="18"/>
      <c r="DG5" s="18"/>
    </row>
    <row r="6" spans="1:112" ht="39" customHeight="1" x14ac:dyDescent="0.35">
      <c r="A6" s="27">
        <v>102100179</v>
      </c>
      <c r="B6" s="27" t="s">
        <v>489</v>
      </c>
      <c r="C6" s="26">
        <v>15</v>
      </c>
      <c r="D6" s="26" t="s">
        <v>365</v>
      </c>
      <c r="E6" s="26">
        <v>5</v>
      </c>
      <c r="F6" s="27">
        <v>13.8</v>
      </c>
      <c r="G6" s="26" t="s">
        <v>18</v>
      </c>
      <c r="H6" s="28" t="s">
        <v>91</v>
      </c>
      <c r="I6" s="27">
        <v>34</v>
      </c>
      <c r="J6" s="27">
        <v>95</v>
      </c>
      <c r="K6" s="29">
        <v>130</v>
      </c>
      <c r="L6" s="27">
        <v>140</v>
      </c>
      <c r="M6" s="27">
        <v>25</v>
      </c>
      <c r="N6" s="24">
        <v>110</v>
      </c>
      <c r="O6" s="33">
        <v>3.4</v>
      </c>
      <c r="P6" s="33">
        <v>2.5</v>
      </c>
      <c r="Q6" s="26" t="s">
        <v>35</v>
      </c>
      <c r="R6" s="26" t="s">
        <v>104</v>
      </c>
      <c r="S6" s="26">
        <v>250</v>
      </c>
      <c r="T6" s="26" t="s">
        <v>535</v>
      </c>
      <c r="U6" s="26" t="s">
        <v>378</v>
      </c>
      <c r="V6" s="29">
        <v>220</v>
      </c>
      <c r="W6" s="27">
        <v>1.2</v>
      </c>
      <c r="X6" s="27">
        <v>160</v>
      </c>
      <c r="Y6" s="26" t="s">
        <v>111</v>
      </c>
      <c r="Z6" s="26">
        <v>10</v>
      </c>
      <c r="AA6" s="26">
        <v>30</v>
      </c>
      <c r="AB6" s="27">
        <v>47</v>
      </c>
      <c r="AC6" s="26">
        <v>50</v>
      </c>
      <c r="AD6" s="26">
        <v>24.2</v>
      </c>
      <c r="AE6" s="27">
        <v>50</v>
      </c>
      <c r="AF6" s="27">
        <v>150</v>
      </c>
      <c r="AG6" s="27">
        <v>225</v>
      </c>
      <c r="AH6" s="27">
        <v>450</v>
      </c>
      <c r="AI6" s="27">
        <v>160</v>
      </c>
      <c r="AJ6" s="27" t="s">
        <v>111</v>
      </c>
      <c r="AK6" s="48" t="s">
        <v>381</v>
      </c>
      <c r="AL6" s="27" t="s">
        <v>383</v>
      </c>
      <c r="AM6" s="27" t="s">
        <v>382</v>
      </c>
      <c r="AN6" s="27" t="s">
        <v>384</v>
      </c>
      <c r="AO6" s="26" t="s">
        <v>385</v>
      </c>
      <c r="AP6" s="26" t="s">
        <v>386</v>
      </c>
      <c r="AQ6" s="26" t="s">
        <v>387</v>
      </c>
      <c r="AR6" s="26" t="s">
        <v>156</v>
      </c>
      <c r="AS6" s="26">
        <v>48</v>
      </c>
      <c r="AT6" s="26" t="s">
        <v>251</v>
      </c>
      <c r="AU6" s="26" t="s">
        <v>554</v>
      </c>
      <c r="AV6" s="40">
        <v>1200</v>
      </c>
      <c r="AW6" s="40">
        <v>800</v>
      </c>
      <c r="AX6" s="40">
        <v>900</v>
      </c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DD6" s="18"/>
      <c r="DE6" s="18"/>
      <c r="DF6" s="18"/>
      <c r="DG6" s="18"/>
    </row>
    <row r="7" spans="1:112" ht="39" customHeight="1" x14ac:dyDescent="0.35">
      <c r="A7" s="27">
        <v>102100162</v>
      </c>
      <c r="B7" s="27" t="s">
        <v>480</v>
      </c>
      <c r="C7" s="26">
        <v>15</v>
      </c>
      <c r="D7" s="26" t="s">
        <v>365</v>
      </c>
      <c r="E7" s="26">
        <v>10</v>
      </c>
      <c r="F7" s="27">
        <v>13.8</v>
      </c>
      <c r="G7" s="26" t="s">
        <v>18</v>
      </c>
      <c r="H7" s="28" t="s">
        <v>91</v>
      </c>
      <c r="I7" s="27">
        <v>34</v>
      </c>
      <c r="J7" s="27">
        <v>95</v>
      </c>
      <c r="K7" s="29">
        <v>130</v>
      </c>
      <c r="L7" s="27">
        <v>140</v>
      </c>
      <c r="M7" s="27">
        <v>40</v>
      </c>
      <c r="N7" s="24">
        <v>225</v>
      </c>
      <c r="O7" s="33">
        <v>2.7</v>
      </c>
      <c r="P7" s="33">
        <v>2.5</v>
      </c>
      <c r="Q7" s="26" t="s">
        <v>35</v>
      </c>
      <c r="R7" s="26" t="s">
        <v>104</v>
      </c>
      <c r="S7" s="26">
        <v>250</v>
      </c>
      <c r="T7" s="26" t="s">
        <v>535</v>
      </c>
      <c r="U7" s="26" t="s">
        <v>378</v>
      </c>
      <c r="V7" s="29">
        <v>220</v>
      </c>
      <c r="W7" s="27">
        <v>1.2</v>
      </c>
      <c r="X7" s="27">
        <v>160</v>
      </c>
      <c r="Y7" s="26" t="s">
        <v>111</v>
      </c>
      <c r="Z7" s="26">
        <v>10</v>
      </c>
      <c r="AA7" s="26">
        <v>30</v>
      </c>
      <c r="AB7" s="27">
        <v>47</v>
      </c>
      <c r="AC7" s="26">
        <v>50</v>
      </c>
      <c r="AD7" s="26">
        <v>24.2</v>
      </c>
      <c r="AE7" s="27">
        <v>50</v>
      </c>
      <c r="AF7" s="27">
        <v>150</v>
      </c>
      <c r="AG7" s="27">
        <v>225</v>
      </c>
      <c r="AH7" s="27">
        <v>450</v>
      </c>
      <c r="AI7" s="27">
        <v>160</v>
      </c>
      <c r="AJ7" s="27" t="s">
        <v>111</v>
      </c>
      <c r="AK7" s="48" t="s">
        <v>381</v>
      </c>
      <c r="AL7" s="27" t="s">
        <v>383</v>
      </c>
      <c r="AM7" s="27" t="s">
        <v>382</v>
      </c>
      <c r="AN7" s="27" t="s">
        <v>384</v>
      </c>
      <c r="AO7" s="26" t="s">
        <v>385</v>
      </c>
      <c r="AP7" s="26" t="s">
        <v>386</v>
      </c>
      <c r="AQ7" s="26" t="s">
        <v>387</v>
      </c>
      <c r="AR7" s="26" t="s">
        <v>156</v>
      </c>
      <c r="AS7" s="26">
        <v>48</v>
      </c>
      <c r="AT7" s="26" t="s">
        <v>251</v>
      </c>
      <c r="AU7" s="26" t="s">
        <v>554</v>
      </c>
      <c r="AV7" s="40">
        <v>1200</v>
      </c>
      <c r="AW7" s="40">
        <v>800</v>
      </c>
      <c r="AX7" s="40">
        <v>900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DD7" s="18"/>
      <c r="DE7" s="18"/>
      <c r="DF7" s="18"/>
      <c r="DG7" s="18"/>
    </row>
    <row r="8" spans="1:112" ht="39" customHeight="1" x14ac:dyDescent="0.35">
      <c r="A8" s="27">
        <v>102100167</v>
      </c>
      <c r="B8" s="27" t="s">
        <v>483</v>
      </c>
      <c r="C8" s="26">
        <v>15</v>
      </c>
      <c r="D8" s="26" t="s">
        <v>365</v>
      </c>
      <c r="E8" s="26">
        <v>15</v>
      </c>
      <c r="F8" s="27">
        <v>13.8</v>
      </c>
      <c r="G8" s="26" t="s">
        <v>18</v>
      </c>
      <c r="H8" s="28" t="s">
        <v>91</v>
      </c>
      <c r="I8" s="27">
        <v>34</v>
      </c>
      <c r="J8" s="27">
        <v>95</v>
      </c>
      <c r="K8" s="29">
        <v>130</v>
      </c>
      <c r="L8" s="27">
        <v>140</v>
      </c>
      <c r="M8" s="27">
        <v>50</v>
      </c>
      <c r="N8" s="24">
        <v>270</v>
      </c>
      <c r="O8" s="33">
        <v>2.4</v>
      </c>
      <c r="P8" s="33">
        <v>2.5</v>
      </c>
      <c r="Q8" s="26" t="s">
        <v>35</v>
      </c>
      <c r="R8" s="26" t="s">
        <v>104</v>
      </c>
      <c r="S8" s="26">
        <v>250</v>
      </c>
      <c r="T8" s="26" t="s">
        <v>535</v>
      </c>
      <c r="U8" s="26" t="s">
        <v>378</v>
      </c>
      <c r="V8" s="29">
        <v>220</v>
      </c>
      <c r="W8" s="27">
        <v>1.2</v>
      </c>
      <c r="X8" s="27">
        <v>160</v>
      </c>
      <c r="Y8" s="26" t="s">
        <v>111</v>
      </c>
      <c r="Z8" s="26">
        <v>10</v>
      </c>
      <c r="AA8" s="26">
        <v>30</v>
      </c>
      <c r="AB8" s="27">
        <v>47</v>
      </c>
      <c r="AC8" s="26">
        <v>50</v>
      </c>
      <c r="AD8" s="26">
        <v>24.2</v>
      </c>
      <c r="AE8" s="27">
        <v>50</v>
      </c>
      <c r="AF8" s="27">
        <v>150</v>
      </c>
      <c r="AG8" s="27">
        <v>225</v>
      </c>
      <c r="AH8" s="27">
        <v>450</v>
      </c>
      <c r="AI8" s="27">
        <v>160</v>
      </c>
      <c r="AJ8" s="27" t="s">
        <v>111</v>
      </c>
      <c r="AK8" s="48" t="s">
        <v>381</v>
      </c>
      <c r="AL8" s="27" t="s">
        <v>383</v>
      </c>
      <c r="AM8" s="27" t="s">
        <v>382</v>
      </c>
      <c r="AN8" s="27" t="s">
        <v>384</v>
      </c>
      <c r="AO8" s="26" t="s">
        <v>385</v>
      </c>
      <c r="AP8" s="26" t="s">
        <v>386</v>
      </c>
      <c r="AQ8" s="26" t="s">
        <v>387</v>
      </c>
      <c r="AR8" s="26" t="s">
        <v>156</v>
      </c>
      <c r="AS8" s="26">
        <v>48</v>
      </c>
      <c r="AT8" s="26" t="s">
        <v>251</v>
      </c>
      <c r="AU8" s="26" t="s">
        <v>554</v>
      </c>
      <c r="AV8" s="40">
        <v>1200</v>
      </c>
      <c r="AW8" s="40">
        <v>800</v>
      </c>
      <c r="AX8" s="40">
        <v>900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DD8" s="18"/>
      <c r="DE8" s="18"/>
      <c r="DF8" s="18"/>
      <c r="DG8" s="18"/>
    </row>
    <row r="9" spans="1:112" ht="39" customHeight="1" x14ac:dyDescent="0.35">
      <c r="A9" s="27">
        <v>102100064</v>
      </c>
      <c r="B9" s="27" t="s">
        <v>446</v>
      </c>
      <c r="C9" s="26">
        <v>15</v>
      </c>
      <c r="D9" s="26" t="s">
        <v>81</v>
      </c>
      <c r="E9" s="26">
        <v>45</v>
      </c>
      <c r="F9" s="27">
        <v>13.8</v>
      </c>
      <c r="G9" s="27" t="s">
        <v>19</v>
      </c>
      <c r="H9" s="28" t="s">
        <v>87</v>
      </c>
      <c r="I9" s="27">
        <v>34</v>
      </c>
      <c r="J9" s="27">
        <v>95</v>
      </c>
      <c r="K9" s="29">
        <v>130</v>
      </c>
      <c r="L9" s="27">
        <v>140</v>
      </c>
      <c r="M9" s="27">
        <v>140</v>
      </c>
      <c r="N9" s="81">
        <v>760</v>
      </c>
      <c r="O9" s="34">
        <v>3.2</v>
      </c>
      <c r="P9" s="33">
        <v>3.5</v>
      </c>
      <c r="Q9" s="27" t="s">
        <v>101</v>
      </c>
      <c r="R9" s="27" t="s">
        <v>35</v>
      </c>
      <c r="S9" s="26">
        <v>250</v>
      </c>
      <c r="T9" s="26" t="s">
        <v>535</v>
      </c>
      <c r="U9" s="26" t="s">
        <v>378</v>
      </c>
      <c r="V9" s="29">
        <v>220</v>
      </c>
      <c r="W9" s="27">
        <v>1.2</v>
      </c>
      <c r="X9" s="27">
        <v>160</v>
      </c>
      <c r="Y9" s="26" t="s">
        <v>111</v>
      </c>
      <c r="Z9" s="26">
        <v>10</v>
      </c>
      <c r="AA9" s="26">
        <v>30</v>
      </c>
      <c r="AB9" s="27">
        <v>47</v>
      </c>
      <c r="AC9" s="26">
        <v>50</v>
      </c>
      <c r="AD9" s="26">
        <v>24.2</v>
      </c>
      <c r="AE9" s="27">
        <v>50</v>
      </c>
      <c r="AF9" s="27">
        <v>150</v>
      </c>
      <c r="AG9" s="27">
        <v>225</v>
      </c>
      <c r="AH9" s="27">
        <v>450</v>
      </c>
      <c r="AI9" s="27">
        <v>160</v>
      </c>
      <c r="AJ9" s="27" t="s">
        <v>111</v>
      </c>
      <c r="AK9" s="48" t="s">
        <v>381</v>
      </c>
      <c r="AL9" s="27" t="s">
        <v>383</v>
      </c>
      <c r="AM9" s="27" t="s">
        <v>382</v>
      </c>
      <c r="AN9" s="27" t="s">
        <v>384</v>
      </c>
      <c r="AO9" s="26" t="s">
        <v>385</v>
      </c>
      <c r="AP9" s="26" t="s">
        <v>386</v>
      </c>
      <c r="AQ9" s="26" t="s">
        <v>387</v>
      </c>
      <c r="AR9" s="26" t="s">
        <v>156</v>
      </c>
      <c r="AS9" s="26">
        <v>48</v>
      </c>
      <c r="AT9" s="26" t="s">
        <v>251</v>
      </c>
      <c r="AU9" s="26" t="s">
        <v>554</v>
      </c>
      <c r="AV9" s="40">
        <v>1300</v>
      </c>
      <c r="AW9" s="40">
        <v>1300</v>
      </c>
      <c r="AX9" s="40">
        <v>750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DD9" s="18"/>
      <c r="DE9" s="18"/>
      <c r="DF9" s="18"/>
      <c r="DG9" s="18"/>
    </row>
    <row r="10" spans="1:112" ht="39" customHeight="1" x14ac:dyDescent="0.35">
      <c r="A10" s="27">
        <v>102100065</v>
      </c>
      <c r="B10" s="27" t="s">
        <v>448</v>
      </c>
      <c r="C10" s="26">
        <v>15</v>
      </c>
      <c r="D10" s="26" t="s">
        <v>81</v>
      </c>
      <c r="E10" s="27">
        <v>75</v>
      </c>
      <c r="F10" s="27">
        <v>13.8</v>
      </c>
      <c r="G10" s="27" t="s">
        <v>19</v>
      </c>
      <c r="H10" s="28" t="s">
        <v>87</v>
      </c>
      <c r="I10" s="27">
        <v>34</v>
      </c>
      <c r="J10" s="27">
        <v>95</v>
      </c>
      <c r="K10" s="29">
        <v>130</v>
      </c>
      <c r="L10" s="27">
        <v>140</v>
      </c>
      <c r="M10" s="27">
        <v>215</v>
      </c>
      <c r="N10" s="10">
        <v>1125</v>
      </c>
      <c r="O10" s="34">
        <v>2.7</v>
      </c>
      <c r="P10" s="33">
        <v>3.5</v>
      </c>
      <c r="Q10" s="27" t="s">
        <v>101</v>
      </c>
      <c r="R10" s="27" t="s">
        <v>35</v>
      </c>
      <c r="S10" s="26">
        <v>250</v>
      </c>
      <c r="T10" s="26" t="s">
        <v>535</v>
      </c>
      <c r="U10" s="26" t="s">
        <v>378</v>
      </c>
      <c r="V10" s="29">
        <v>220</v>
      </c>
      <c r="W10" s="27">
        <v>1.2</v>
      </c>
      <c r="X10" s="27">
        <v>160</v>
      </c>
      <c r="Y10" s="26" t="s">
        <v>111</v>
      </c>
      <c r="Z10" s="26">
        <v>10</v>
      </c>
      <c r="AA10" s="26">
        <v>30</v>
      </c>
      <c r="AB10" s="27">
        <v>47</v>
      </c>
      <c r="AC10" s="26">
        <v>50</v>
      </c>
      <c r="AD10" s="26">
        <v>24.2</v>
      </c>
      <c r="AE10" s="27">
        <v>50</v>
      </c>
      <c r="AF10" s="27">
        <v>150</v>
      </c>
      <c r="AG10" s="27">
        <v>225</v>
      </c>
      <c r="AH10" s="27">
        <v>450</v>
      </c>
      <c r="AI10" s="27">
        <v>160</v>
      </c>
      <c r="AJ10" s="27" t="s">
        <v>111</v>
      </c>
      <c r="AK10" s="48" t="s">
        <v>381</v>
      </c>
      <c r="AL10" s="27" t="s">
        <v>383</v>
      </c>
      <c r="AM10" s="27" t="s">
        <v>382</v>
      </c>
      <c r="AN10" s="27" t="s">
        <v>384</v>
      </c>
      <c r="AO10" s="26" t="s">
        <v>385</v>
      </c>
      <c r="AP10" s="26" t="s">
        <v>386</v>
      </c>
      <c r="AQ10" s="26" t="s">
        <v>387</v>
      </c>
      <c r="AR10" s="26" t="s">
        <v>156</v>
      </c>
      <c r="AS10" s="26">
        <v>51</v>
      </c>
      <c r="AT10" s="26" t="s">
        <v>251</v>
      </c>
      <c r="AU10" s="26" t="s">
        <v>554</v>
      </c>
      <c r="AV10" s="40">
        <v>1300</v>
      </c>
      <c r="AW10" s="40">
        <v>1350</v>
      </c>
      <c r="AX10" s="40">
        <v>950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DD10" s="18"/>
      <c r="DE10" s="18"/>
      <c r="DF10" s="18"/>
      <c r="DG10" s="18"/>
    </row>
    <row r="11" spans="1:112" ht="39" customHeight="1" x14ac:dyDescent="0.35">
      <c r="A11" s="27">
        <v>102100066</v>
      </c>
      <c r="B11" s="27" t="s">
        <v>438</v>
      </c>
      <c r="C11" s="26">
        <v>15</v>
      </c>
      <c r="D11" s="26" t="s">
        <v>81</v>
      </c>
      <c r="E11" s="27">
        <v>112.5</v>
      </c>
      <c r="F11" s="27">
        <v>13.8</v>
      </c>
      <c r="G11" s="27" t="s">
        <v>19</v>
      </c>
      <c r="H11" s="28" t="s">
        <v>87</v>
      </c>
      <c r="I11" s="27">
        <v>34</v>
      </c>
      <c r="J11" s="27">
        <v>95</v>
      </c>
      <c r="K11" s="29">
        <v>130</v>
      </c>
      <c r="L11" s="27">
        <v>140</v>
      </c>
      <c r="M11" s="27">
        <v>285</v>
      </c>
      <c r="N11" s="10">
        <v>1525</v>
      </c>
      <c r="O11" s="34">
        <v>2.5</v>
      </c>
      <c r="P11" s="33">
        <v>3.5</v>
      </c>
      <c r="Q11" s="27" t="s">
        <v>101</v>
      </c>
      <c r="R11" s="27" t="s">
        <v>35</v>
      </c>
      <c r="S11" s="26">
        <v>250</v>
      </c>
      <c r="T11" s="26" t="s">
        <v>535</v>
      </c>
      <c r="U11" s="26" t="s">
        <v>378</v>
      </c>
      <c r="V11" s="29">
        <v>220</v>
      </c>
      <c r="W11" s="27">
        <v>1.2</v>
      </c>
      <c r="X11" s="27">
        <v>400</v>
      </c>
      <c r="Y11" s="26" t="s">
        <v>111</v>
      </c>
      <c r="Z11" s="26">
        <v>10</v>
      </c>
      <c r="AA11" s="26">
        <v>30</v>
      </c>
      <c r="AB11" s="27">
        <v>60</v>
      </c>
      <c r="AC11" s="27">
        <v>65</v>
      </c>
      <c r="AD11" s="26">
        <v>24.2</v>
      </c>
      <c r="AE11" s="27">
        <v>50</v>
      </c>
      <c r="AF11" s="27">
        <v>150</v>
      </c>
      <c r="AG11" s="27">
        <v>225</v>
      </c>
      <c r="AH11" s="27">
        <v>450</v>
      </c>
      <c r="AI11" s="27">
        <v>160</v>
      </c>
      <c r="AJ11" s="27" t="s">
        <v>111</v>
      </c>
      <c r="AK11" s="48" t="s">
        <v>381</v>
      </c>
      <c r="AL11" s="27" t="s">
        <v>383</v>
      </c>
      <c r="AM11" s="27" t="s">
        <v>382</v>
      </c>
      <c r="AN11" s="27" t="s">
        <v>384</v>
      </c>
      <c r="AO11" s="26" t="s">
        <v>385</v>
      </c>
      <c r="AP11" s="26" t="s">
        <v>386</v>
      </c>
      <c r="AQ11" s="26" t="s">
        <v>387</v>
      </c>
      <c r="AR11" s="26" t="s">
        <v>156</v>
      </c>
      <c r="AS11" s="26">
        <v>55</v>
      </c>
      <c r="AT11" s="26" t="s">
        <v>251</v>
      </c>
      <c r="AU11" s="26" t="s">
        <v>554</v>
      </c>
      <c r="AV11" s="40">
        <v>1300</v>
      </c>
      <c r="AW11" s="40">
        <v>1350</v>
      </c>
      <c r="AX11" s="40">
        <v>950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DD11" s="18"/>
      <c r="DE11" s="18"/>
      <c r="DF11" s="18"/>
      <c r="DG11" s="18"/>
    </row>
    <row r="12" spans="1:112" ht="39" customHeight="1" x14ac:dyDescent="0.35">
      <c r="A12" s="27">
        <v>102100068</v>
      </c>
      <c r="B12" s="27" t="s">
        <v>442</v>
      </c>
      <c r="C12" s="26">
        <v>15</v>
      </c>
      <c r="D12" s="26" t="s">
        <v>81</v>
      </c>
      <c r="E12" s="26">
        <v>225</v>
      </c>
      <c r="F12" s="27">
        <v>13.8</v>
      </c>
      <c r="G12" s="27" t="s">
        <v>19</v>
      </c>
      <c r="H12" s="28" t="s">
        <v>87</v>
      </c>
      <c r="I12" s="27">
        <v>34</v>
      </c>
      <c r="J12" s="27">
        <v>95</v>
      </c>
      <c r="K12" s="29">
        <v>130</v>
      </c>
      <c r="L12" s="27">
        <v>140</v>
      </c>
      <c r="M12" s="27">
        <v>470</v>
      </c>
      <c r="N12" s="10">
        <v>2630</v>
      </c>
      <c r="O12" s="33">
        <v>2.1</v>
      </c>
      <c r="P12" s="33">
        <v>4.5</v>
      </c>
      <c r="Q12" s="27" t="s">
        <v>101</v>
      </c>
      <c r="R12" s="27" t="s">
        <v>35</v>
      </c>
      <c r="S12" s="26">
        <v>250</v>
      </c>
      <c r="T12" s="26" t="s">
        <v>535</v>
      </c>
      <c r="U12" s="26" t="s">
        <v>378</v>
      </c>
      <c r="V12" s="29">
        <v>220</v>
      </c>
      <c r="W12" s="27">
        <v>1.2</v>
      </c>
      <c r="X12" s="27">
        <v>800</v>
      </c>
      <c r="Y12" s="26" t="s">
        <v>112</v>
      </c>
      <c r="Z12" s="26">
        <v>10</v>
      </c>
      <c r="AA12" s="26">
        <v>30</v>
      </c>
      <c r="AB12" s="26">
        <v>81</v>
      </c>
      <c r="AC12" s="26">
        <v>87</v>
      </c>
      <c r="AD12" s="26">
        <v>24.2</v>
      </c>
      <c r="AE12" s="27">
        <v>50</v>
      </c>
      <c r="AF12" s="27">
        <v>150</v>
      </c>
      <c r="AG12" s="27">
        <v>225</v>
      </c>
      <c r="AH12" s="27">
        <v>450</v>
      </c>
      <c r="AI12" s="27">
        <v>160</v>
      </c>
      <c r="AJ12" s="27" t="s">
        <v>111</v>
      </c>
      <c r="AK12" s="48" t="s">
        <v>381</v>
      </c>
      <c r="AL12" s="27" t="s">
        <v>383</v>
      </c>
      <c r="AM12" s="27" t="s">
        <v>382</v>
      </c>
      <c r="AN12" s="27" t="s">
        <v>384</v>
      </c>
      <c r="AO12" s="26" t="s">
        <v>385</v>
      </c>
      <c r="AP12" s="26" t="s">
        <v>386</v>
      </c>
      <c r="AQ12" s="26" t="s">
        <v>387</v>
      </c>
      <c r="AR12" s="26" t="s">
        <v>156</v>
      </c>
      <c r="AS12" s="26">
        <v>55</v>
      </c>
      <c r="AT12" s="26" t="s">
        <v>251</v>
      </c>
      <c r="AU12" s="26" t="s">
        <v>554</v>
      </c>
      <c r="AV12" s="40">
        <v>1800</v>
      </c>
      <c r="AW12" s="40">
        <v>1650</v>
      </c>
      <c r="AX12" s="40">
        <v>1150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DD12" s="18"/>
      <c r="DE12" s="18"/>
      <c r="DF12" s="18"/>
      <c r="DG12" s="18"/>
      <c r="DH12" s="18"/>
    </row>
    <row r="13" spans="1:112" ht="39" customHeight="1" x14ac:dyDescent="0.35">
      <c r="A13" s="27">
        <v>102100069</v>
      </c>
      <c r="B13" s="27" t="s">
        <v>444</v>
      </c>
      <c r="C13" s="26">
        <v>15</v>
      </c>
      <c r="D13" s="26" t="s">
        <v>81</v>
      </c>
      <c r="E13" s="26">
        <v>300</v>
      </c>
      <c r="F13" s="27">
        <v>13.8</v>
      </c>
      <c r="G13" s="27" t="s">
        <v>19</v>
      </c>
      <c r="H13" s="28" t="s">
        <v>87</v>
      </c>
      <c r="I13" s="27">
        <v>34</v>
      </c>
      <c r="J13" s="27">
        <v>95</v>
      </c>
      <c r="K13" s="29">
        <v>130</v>
      </c>
      <c r="L13" s="27">
        <v>140</v>
      </c>
      <c r="M13" s="27">
        <v>585</v>
      </c>
      <c r="N13" s="10">
        <v>3275</v>
      </c>
      <c r="O13" s="33">
        <v>1.9</v>
      </c>
      <c r="P13" s="33">
        <v>4.5</v>
      </c>
      <c r="Q13" s="27" t="s">
        <v>101</v>
      </c>
      <c r="R13" s="27" t="s">
        <v>35</v>
      </c>
      <c r="S13" s="26">
        <v>250</v>
      </c>
      <c r="T13" s="26" t="s">
        <v>535</v>
      </c>
      <c r="U13" s="26" t="s">
        <v>378</v>
      </c>
      <c r="V13" s="29">
        <v>220</v>
      </c>
      <c r="W13" s="27">
        <v>1.2</v>
      </c>
      <c r="X13" s="27">
        <v>800</v>
      </c>
      <c r="Y13" s="26" t="s">
        <v>112</v>
      </c>
      <c r="Z13" s="26">
        <v>10</v>
      </c>
      <c r="AA13" s="26">
        <v>30</v>
      </c>
      <c r="AB13" s="26">
        <v>81</v>
      </c>
      <c r="AC13" s="26">
        <v>87</v>
      </c>
      <c r="AD13" s="26">
        <v>24.2</v>
      </c>
      <c r="AE13" s="27">
        <v>50</v>
      </c>
      <c r="AF13" s="27">
        <v>150</v>
      </c>
      <c r="AG13" s="27">
        <v>225</v>
      </c>
      <c r="AH13" s="27">
        <v>450</v>
      </c>
      <c r="AI13" s="27">
        <v>160</v>
      </c>
      <c r="AJ13" s="27" t="s">
        <v>111</v>
      </c>
      <c r="AK13" s="48" t="s">
        <v>381</v>
      </c>
      <c r="AL13" s="27" t="s">
        <v>383</v>
      </c>
      <c r="AM13" s="27" t="s">
        <v>382</v>
      </c>
      <c r="AN13" s="27" t="s">
        <v>384</v>
      </c>
      <c r="AO13" s="26" t="s">
        <v>385</v>
      </c>
      <c r="AP13" s="26" t="s">
        <v>386</v>
      </c>
      <c r="AQ13" s="26" t="s">
        <v>387</v>
      </c>
      <c r="AR13" s="26" t="s">
        <v>156</v>
      </c>
      <c r="AS13" s="26">
        <v>55</v>
      </c>
      <c r="AT13" s="26" t="s">
        <v>251</v>
      </c>
      <c r="AU13" s="26" t="s">
        <v>554</v>
      </c>
      <c r="AV13" s="40">
        <v>1800</v>
      </c>
      <c r="AW13" s="40">
        <v>1650</v>
      </c>
      <c r="AX13" s="40">
        <v>1150</v>
      </c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DD13" s="18"/>
      <c r="DE13" s="18"/>
      <c r="DF13" s="18"/>
      <c r="DG13" s="18"/>
      <c r="DH13" s="18"/>
    </row>
    <row r="14" spans="1:112" ht="39" customHeight="1" x14ac:dyDescent="0.35">
      <c r="A14" s="27">
        <v>102100151</v>
      </c>
      <c r="B14" s="27" t="s">
        <v>472</v>
      </c>
      <c r="C14" s="26">
        <v>15</v>
      </c>
      <c r="D14" s="26" t="s">
        <v>364</v>
      </c>
      <c r="E14" s="26">
        <v>10</v>
      </c>
      <c r="F14" s="27">
        <v>13.8</v>
      </c>
      <c r="G14" s="26" t="s">
        <v>20</v>
      </c>
      <c r="H14" s="28" t="s">
        <v>87</v>
      </c>
      <c r="I14" s="27">
        <v>34</v>
      </c>
      <c r="J14" s="27">
        <v>95</v>
      </c>
      <c r="K14" s="29">
        <v>130</v>
      </c>
      <c r="L14" s="27">
        <v>140</v>
      </c>
      <c r="M14" s="27">
        <v>40</v>
      </c>
      <c r="N14" s="81">
        <v>225</v>
      </c>
      <c r="O14" s="33">
        <v>2.7</v>
      </c>
      <c r="P14" s="33">
        <v>2.5</v>
      </c>
      <c r="Q14" s="26" t="s">
        <v>35</v>
      </c>
      <c r="R14" s="26" t="s">
        <v>104</v>
      </c>
      <c r="S14" s="26">
        <v>250</v>
      </c>
      <c r="T14" s="26" t="s">
        <v>535</v>
      </c>
      <c r="U14" s="26" t="s">
        <v>378</v>
      </c>
      <c r="V14" s="29">
        <v>220</v>
      </c>
      <c r="W14" s="27">
        <v>1.2</v>
      </c>
      <c r="X14" s="27">
        <v>160</v>
      </c>
      <c r="Y14" s="26" t="s">
        <v>111</v>
      </c>
      <c r="Z14" s="26">
        <v>10</v>
      </c>
      <c r="AA14" s="26">
        <v>30</v>
      </c>
      <c r="AB14" s="27">
        <v>47</v>
      </c>
      <c r="AC14" s="26">
        <v>50</v>
      </c>
      <c r="AD14" s="26">
        <v>24.2</v>
      </c>
      <c r="AE14" s="27">
        <v>50</v>
      </c>
      <c r="AF14" s="27">
        <v>150</v>
      </c>
      <c r="AG14" s="27">
        <v>225</v>
      </c>
      <c r="AH14" s="27">
        <v>450</v>
      </c>
      <c r="AI14" s="27">
        <v>160</v>
      </c>
      <c r="AJ14" s="27" t="s">
        <v>111</v>
      </c>
      <c r="AK14" s="48" t="s">
        <v>381</v>
      </c>
      <c r="AL14" s="27" t="s">
        <v>383</v>
      </c>
      <c r="AM14" s="27" t="s">
        <v>382</v>
      </c>
      <c r="AN14" s="27" t="s">
        <v>384</v>
      </c>
      <c r="AO14" s="26" t="s">
        <v>385</v>
      </c>
      <c r="AP14" s="26" t="s">
        <v>386</v>
      </c>
      <c r="AQ14" s="26" t="s">
        <v>387</v>
      </c>
      <c r="AR14" s="26" t="s">
        <v>156</v>
      </c>
      <c r="AS14" s="26">
        <v>48</v>
      </c>
      <c r="AT14" s="26" t="s">
        <v>251</v>
      </c>
      <c r="AU14" s="26" t="s">
        <v>554</v>
      </c>
      <c r="AV14" s="40">
        <v>1200</v>
      </c>
      <c r="AW14" s="40">
        <v>800</v>
      </c>
      <c r="AX14" s="40">
        <v>900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DD14" s="18"/>
      <c r="DE14" s="18"/>
      <c r="DF14" s="18"/>
      <c r="DG14" s="18"/>
      <c r="DH14" s="18"/>
    </row>
    <row r="15" spans="1:112" ht="39" customHeight="1" x14ac:dyDescent="0.35">
      <c r="A15" s="27">
        <v>102100153</v>
      </c>
      <c r="B15" s="27" t="s">
        <v>474</v>
      </c>
      <c r="C15" s="26">
        <v>15</v>
      </c>
      <c r="D15" s="26" t="s">
        <v>364</v>
      </c>
      <c r="E15" s="26">
        <v>15</v>
      </c>
      <c r="F15" s="27">
        <v>13.8</v>
      </c>
      <c r="G15" s="26" t="s">
        <v>20</v>
      </c>
      <c r="H15" s="28" t="s">
        <v>87</v>
      </c>
      <c r="I15" s="27">
        <v>34</v>
      </c>
      <c r="J15" s="27">
        <v>95</v>
      </c>
      <c r="K15" s="29">
        <v>130</v>
      </c>
      <c r="L15" s="27">
        <v>140</v>
      </c>
      <c r="M15" s="27">
        <v>50</v>
      </c>
      <c r="N15" s="81">
        <v>270</v>
      </c>
      <c r="O15" s="33">
        <v>2.4</v>
      </c>
      <c r="P15" s="33">
        <v>2.5</v>
      </c>
      <c r="Q15" s="26" t="s">
        <v>35</v>
      </c>
      <c r="R15" s="26" t="s">
        <v>104</v>
      </c>
      <c r="S15" s="26">
        <v>250</v>
      </c>
      <c r="T15" s="26" t="s">
        <v>535</v>
      </c>
      <c r="U15" s="26" t="s">
        <v>378</v>
      </c>
      <c r="V15" s="29">
        <v>220</v>
      </c>
      <c r="W15" s="27">
        <v>1.2</v>
      </c>
      <c r="X15" s="27">
        <v>160</v>
      </c>
      <c r="Y15" s="26" t="s">
        <v>111</v>
      </c>
      <c r="Z15" s="26">
        <v>10</v>
      </c>
      <c r="AA15" s="26">
        <v>30</v>
      </c>
      <c r="AB15" s="27">
        <v>47</v>
      </c>
      <c r="AC15" s="26">
        <v>50</v>
      </c>
      <c r="AD15" s="26">
        <v>24.2</v>
      </c>
      <c r="AE15" s="27">
        <v>50</v>
      </c>
      <c r="AF15" s="27">
        <v>150</v>
      </c>
      <c r="AG15" s="27">
        <v>225</v>
      </c>
      <c r="AH15" s="27">
        <v>450</v>
      </c>
      <c r="AI15" s="27">
        <v>160</v>
      </c>
      <c r="AJ15" s="27" t="s">
        <v>111</v>
      </c>
      <c r="AK15" s="48" t="s">
        <v>381</v>
      </c>
      <c r="AL15" s="27" t="s">
        <v>383</v>
      </c>
      <c r="AM15" s="27" t="s">
        <v>382</v>
      </c>
      <c r="AN15" s="27" t="s">
        <v>384</v>
      </c>
      <c r="AO15" s="26" t="s">
        <v>385</v>
      </c>
      <c r="AP15" s="26" t="s">
        <v>386</v>
      </c>
      <c r="AQ15" s="26" t="s">
        <v>387</v>
      </c>
      <c r="AR15" s="26" t="s">
        <v>156</v>
      </c>
      <c r="AS15" s="26">
        <v>48</v>
      </c>
      <c r="AT15" s="26" t="s">
        <v>251</v>
      </c>
      <c r="AU15" s="26" t="s">
        <v>554</v>
      </c>
      <c r="AV15" s="40">
        <v>1200</v>
      </c>
      <c r="AW15" s="40">
        <v>800</v>
      </c>
      <c r="AX15" s="40">
        <v>900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DD15" s="18"/>
      <c r="DE15" s="18"/>
      <c r="DF15" s="18"/>
      <c r="DG15" s="18"/>
      <c r="DH15" s="18"/>
    </row>
    <row r="16" spans="1:112" ht="39" customHeight="1" x14ac:dyDescent="0.35">
      <c r="A16" s="27">
        <v>102100180</v>
      </c>
      <c r="B16" s="27" t="s">
        <v>490</v>
      </c>
      <c r="C16" s="26">
        <v>15</v>
      </c>
      <c r="D16" s="26" t="s">
        <v>365</v>
      </c>
      <c r="E16" s="26">
        <v>5</v>
      </c>
      <c r="F16" s="27">
        <v>13.8</v>
      </c>
      <c r="G16" s="26" t="s">
        <v>20</v>
      </c>
      <c r="H16" s="28" t="s">
        <v>91</v>
      </c>
      <c r="I16" s="27">
        <v>34</v>
      </c>
      <c r="J16" s="27">
        <v>95</v>
      </c>
      <c r="K16" s="29">
        <v>130</v>
      </c>
      <c r="L16" s="27">
        <v>140</v>
      </c>
      <c r="M16" s="27">
        <v>25</v>
      </c>
      <c r="N16" s="81">
        <v>110</v>
      </c>
      <c r="O16" s="33">
        <v>3.4</v>
      </c>
      <c r="P16" s="33">
        <v>2.5</v>
      </c>
      <c r="Q16" s="26" t="s">
        <v>35</v>
      </c>
      <c r="R16" s="26" t="s">
        <v>104</v>
      </c>
      <c r="S16" s="26">
        <v>250</v>
      </c>
      <c r="T16" s="26" t="s">
        <v>535</v>
      </c>
      <c r="U16" s="26" t="s">
        <v>378</v>
      </c>
      <c r="V16" s="29">
        <v>220</v>
      </c>
      <c r="W16" s="27">
        <v>1.2</v>
      </c>
      <c r="X16" s="27">
        <v>160</v>
      </c>
      <c r="Y16" s="26" t="s">
        <v>111</v>
      </c>
      <c r="Z16" s="26">
        <v>10</v>
      </c>
      <c r="AA16" s="26">
        <v>30</v>
      </c>
      <c r="AB16" s="27">
        <v>47</v>
      </c>
      <c r="AC16" s="26">
        <v>50</v>
      </c>
      <c r="AD16" s="26">
        <v>24.2</v>
      </c>
      <c r="AE16" s="27">
        <v>50</v>
      </c>
      <c r="AF16" s="27">
        <v>150</v>
      </c>
      <c r="AG16" s="27">
        <v>225</v>
      </c>
      <c r="AH16" s="27">
        <v>450</v>
      </c>
      <c r="AI16" s="27">
        <v>160</v>
      </c>
      <c r="AJ16" s="27" t="s">
        <v>111</v>
      </c>
      <c r="AK16" s="48" t="s">
        <v>381</v>
      </c>
      <c r="AL16" s="27" t="s">
        <v>383</v>
      </c>
      <c r="AM16" s="27" t="s">
        <v>382</v>
      </c>
      <c r="AN16" s="27" t="s">
        <v>384</v>
      </c>
      <c r="AO16" s="26" t="s">
        <v>385</v>
      </c>
      <c r="AP16" s="26" t="s">
        <v>386</v>
      </c>
      <c r="AQ16" s="26" t="s">
        <v>387</v>
      </c>
      <c r="AR16" s="26" t="s">
        <v>156</v>
      </c>
      <c r="AS16" s="26">
        <v>48</v>
      </c>
      <c r="AT16" s="26" t="s">
        <v>251</v>
      </c>
      <c r="AU16" s="26" t="s">
        <v>554</v>
      </c>
      <c r="AV16" s="40">
        <v>1200</v>
      </c>
      <c r="AW16" s="40">
        <v>800</v>
      </c>
      <c r="AX16" s="40">
        <v>900</v>
      </c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DD16" s="18"/>
      <c r="DE16" s="18"/>
      <c r="DF16" s="18"/>
      <c r="DG16" s="18"/>
      <c r="DH16" s="18"/>
    </row>
    <row r="17" spans="1:112" ht="39" customHeight="1" x14ac:dyDescent="0.35">
      <c r="A17" s="27">
        <v>102100163</v>
      </c>
      <c r="B17" s="27" t="s">
        <v>481</v>
      </c>
      <c r="C17" s="26">
        <v>15</v>
      </c>
      <c r="D17" s="26" t="s">
        <v>365</v>
      </c>
      <c r="E17" s="26">
        <v>10</v>
      </c>
      <c r="F17" s="27">
        <v>13.8</v>
      </c>
      <c r="G17" s="26" t="s">
        <v>20</v>
      </c>
      <c r="H17" s="28" t="s">
        <v>91</v>
      </c>
      <c r="I17" s="27">
        <v>34</v>
      </c>
      <c r="J17" s="27">
        <v>95</v>
      </c>
      <c r="K17" s="29">
        <v>130</v>
      </c>
      <c r="L17" s="27">
        <v>140</v>
      </c>
      <c r="M17" s="27">
        <v>40</v>
      </c>
      <c r="N17" s="81">
        <v>225</v>
      </c>
      <c r="O17" s="33">
        <v>2.7</v>
      </c>
      <c r="P17" s="33">
        <v>2.5</v>
      </c>
      <c r="Q17" s="26" t="s">
        <v>35</v>
      </c>
      <c r="R17" s="26" t="s">
        <v>104</v>
      </c>
      <c r="S17" s="26">
        <v>250</v>
      </c>
      <c r="T17" s="26" t="s">
        <v>535</v>
      </c>
      <c r="U17" s="26" t="s">
        <v>378</v>
      </c>
      <c r="V17" s="29">
        <v>220</v>
      </c>
      <c r="W17" s="27">
        <v>1.2</v>
      </c>
      <c r="X17" s="27">
        <v>160</v>
      </c>
      <c r="Y17" s="26" t="s">
        <v>111</v>
      </c>
      <c r="Z17" s="26">
        <v>10</v>
      </c>
      <c r="AA17" s="26">
        <v>30</v>
      </c>
      <c r="AB17" s="27">
        <v>47</v>
      </c>
      <c r="AC17" s="26">
        <v>50</v>
      </c>
      <c r="AD17" s="26">
        <v>24.2</v>
      </c>
      <c r="AE17" s="27">
        <v>50</v>
      </c>
      <c r="AF17" s="27">
        <v>150</v>
      </c>
      <c r="AG17" s="27">
        <v>225</v>
      </c>
      <c r="AH17" s="27">
        <v>450</v>
      </c>
      <c r="AI17" s="27">
        <v>160</v>
      </c>
      <c r="AJ17" s="27" t="s">
        <v>111</v>
      </c>
      <c r="AK17" s="48" t="s">
        <v>381</v>
      </c>
      <c r="AL17" s="27" t="s">
        <v>383</v>
      </c>
      <c r="AM17" s="27" t="s">
        <v>382</v>
      </c>
      <c r="AN17" s="27" t="s">
        <v>384</v>
      </c>
      <c r="AO17" s="26" t="s">
        <v>385</v>
      </c>
      <c r="AP17" s="26" t="s">
        <v>386</v>
      </c>
      <c r="AQ17" s="26" t="s">
        <v>387</v>
      </c>
      <c r="AR17" s="26" t="s">
        <v>156</v>
      </c>
      <c r="AS17" s="26">
        <v>48</v>
      </c>
      <c r="AT17" s="26" t="s">
        <v>251</v>
      </c>
      <c r="AU17" s="26" t="s">
        <v>554</v>
      </c>
      <c r="AV17" s="40">
        <v>1200</v>
      </c>
      <c r="AW17" s="40">
        <v>800</v>
      </c>
      <c r="AX17" s="40">
        <v>900</v>
      </c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DD17" s="18"/>
      <c r="DE17" s="18"/>
      <c r="DF17" s="18"/>
      <c r="DG17" s="18"/>
      <c r="DH17" s="18"/>
    </row>
    <row r="18" spans="1:112" ht="39" customHeight="1" x14ac:dyDescent="0.35">
      <c r="A18" s="27">
        <v>102100168</v>
      </c>
      <c r="B18" s="27" t="s">
        <v>484</v>
      </c>
      <c r="C18" s="26">
        <v>15</v>
      </c>
      <c r="D18" s="26" t="s">
        <v>365</v>
      </c>
      <c r="E18" s="26">
        <v>15</v>
      </c>
      <c r="F18" s="27">
        <v>13.8</v>
      </c>
      <c r="G18" s="26" t="s">
        <v>20</v>
      </c>
      <c r="H18" s="28" t="s">
        <v>91</v>
      </c>
      <c r="I18" s="27">
        <v>34</v>
      </c>
      <c r="J18" s="27">
        <v>95</v>
      </c>
      <c r="K18" s="29">
        <v>130</v>
      </c>
      <c r="L18" s="27">
        <v>140</v>
      </c>
      <c r="M18" s="27">
        <v>50</v>
      </c>
      <c r="N18" s="81">
        <v>270</v>
      </c>
      <c r="O18" s="33">
        <v>2.4</v>
      </c>
      <c r="P18" s="33">
        <v>2.5</v>
      </c>
      <c r="Q18" s="26" t="s">
        <v>35</v>
      </c>
      <c r="R18" s="26" t="s">
        <v>104</v>
      </c>
      <c r="S18" s="26">
        <v>250</v>
      </c>
      <c r="T18" s="26" t="s">
        <v>535</v>
      </c>
      <c r="U18" s="26" t="s">
        <v>378</v>
      </c>
      <c r="V18" s="29">
        <v>220</v>
      </c>
      <c r="W18" s="27">
        <v>1.2</v>
      </c>
      <c r="X18" s="27">
        <v>160</v>
      </c>
      <c r="Y18" s="26" t="s">
        <v>111</v>
      </c>
      <c r="Z18" s="26">
        <v>10</v>
      </c>
      <c r="AA18" s="26">
        <v>30</v>
      </c>
      <c r="AB18" s="27">
        <v>47</v>
      </c>
      <c r="AC18" s="26">
        <v>50</v>
      </c>
      <c r="AD18" s="26">
        <v>24.2</v>
      </c>
      <c r="AE18" s="27">
        <v>50</v>
      </c>
      <c r="AF18" s="27">
        <v>150</v>
      </c>
      <c r="AG18" s="27">
        <v>225</v>
      </c>
      <c r="AH18" s="27">
        <v>450</v>
      </c>
      <c r="AI18" s="27">
        <v>160</v>
      </c>
      <c r="AJ18" s="27" t="s">
        <v>111</v>
      </c>
      <c r="AK18" s="48" t="s">
        <v>381</v>
      </c>
      <c r="AL18" s="27" t="s">
        <v>383</v>
      </c>
      <c r="AM18" s="27" t="s">
        <v>382</v>
      </c>
      <c r="AN18" s="27" t="s">
        <v>384</v>
      </c>
      <c r="AO18" s="26" t="s">
        <v>385</v>
      </c>
      <c r="AP18" s="26" t="s">
        <v>386</v>
      </c>
      <c r="AQ18" s="26" t="s">
        <v>387</v>
      </c>
      <c r="AR18" s="26" t="s">
        <v>156</v>
      </c>
      <c r="AS18" s="26">
        <v>48</v>
      </c>
      <c r="AT18" s="26" t="s">
        <v>251</v>
      </c>
      <c r="AU18" s="26" t="s">
        <v>554</v>
      </c>
      <c r="AV18" s="40">
        <v>1200</v>
      </c>
      <c r="AW18" s="40">
        <v>800</v>
      </c>
      <c r="AX18" s="40">
        <v>900</v>
      </c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DD18" s="18"/>
      <c r="DE18" s="18"/>
      <c r="DF18" s="18"/>
      <c r="DG18" s="18"/>
      <c r="DH18" s="18"/>
    </row>
    <row r="19" spans="1:112" ht="39" customHeight="1" x14ac:dyDescent="0.35">
      <c r="A19" s="27">
        <v>102100173</v>
      </c>
      <c r="B19" s="27" t="s">
        <v>487</v>
      </c>
      <c r="C19" s="26">
        <v>15</v>
      </c>
      <c r="D19" s="26" t="s">
        <v>365</v>
      </c>
      <c r="E19" s="26">
        <v>25</v>
      </c>
      <c r="F19" s="27">
        <v>13.8</v>
      </c>
      <c r="G19" s="26" t="s">
        <v>20</v>
      </c>
      <c r="H19" s="28" t="s">
        <v>91</v>
      </c>
      <c r="I19" s="27">
        <v>34</v>
      </c>
      <c r="J19" s="27">
        <v>95</v>
      </c>
      <c r="K19" s="29">
        <v>130</v>
      </c>
      <c r="L19" s="27">
        <v>140</v>
      </c>
      <c r="M19" s="27">
        <v>70</v>
      </c>
      <c r="N19" s="58">
        <v>395</v>
      </c>
      <c r="O19" s="33">
        <v>2.2000000000000002</v>
      </c>
      <c r="P19" s="33">
        <v>2.5</v>
      </c>
      <c r="Q19" s="26" t="s">
        <v>35</v>
      </c>
      <c r="R19" s="26" t="s">
        <v>104</v>
      </c>
      <c r="S19" s="26">
        <v>250</v>
      </c>
      <c r="T19" s="26" t="s">
        <v>535</v>
      </c>
      <c r="U19" s="26" t="s">
        <v>378</v>
      </c>
      <c r="V19" s="29">
        <v>220</v>
      </c>
      <c r="W19" s="27">
        <v>1.2</v>
      </c>
      <c r="X19" s="27">
        <v>160</v>
      </c>
      <c r="Y19" s="26" t="s">
        <v>111</v>
      </c>
      <c r="Z19" s="26">
        <v>10</v>
      </c>
      <c r="AA19" s="26">
        <v>30</v>
      </c>
      <c r="AB19" s="27">
        <v>60</v>
      </c>
      <c r="AC19" s="27">
        <v>65</v>
      </c>
      <c r="AD19" s="26">
        <v>24.2</v>
      </c>
      <c r="AE19" s="27">
        <v>50</v>
      </c>
      <c r="AF19" s="27">
        <v>150</v>
      </c>
      <c r="AG19" s="27">
        <v>225</v>
      </c>
      <c r="AH19" s="27">
        <v>450</v>
      </c>
      <c r="AI19" s="27">
        <v>160</v>
      </c>
      <c r="AJ19" s="27" t="s">
        <v>111</v>
      </c>
      <c r="AK19" s="48" t="s">
        <v>381</v>
      </c>
      <c r="AL19" s="27" t="s">
        <v>383</v>
      </c>
      <c r="AM19" s="27" t="s">
        <v>382</v>
      </c>
      <c r="AN19" s="27" t="s">
        <v>384</v>
      </c>
      <c r="AO19" s="26" t="s">
        <v>385</v>
      </c>
      <c r="AP19" s="26" t="s">
        <v>386</v>
      </c>
      <c r="AQ19" s="26" t="s">
        <v>387</v>
      </c>
      <c r="AR19" s="26" t="s">
        <v>156</v>
      </c>
      <c r="AS19" s="26">
        <v>48</v>
      </c>
      <c r="AT19" s="26" t="s">
        <v>251</v>
      </c>
      <c r="AU19" s="26" t="s">
        <v>554</v>
      </c>
      <c r="AV19" s="40">
        <v>1200</v>
      </c>
      <c r="AW19" s="40">
        <v>800</v>
      </c>
      <c r="AX19" s="40">
        <v>900</v>
      </c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DD19" s="18"/>
      <c r="DE19" s="18"/>
      <c r="DF19" s="18"/>
      <c r="DG19" s="18"/>
      <c r="DH19" s="18"/>
    </row>
    <row r="20" spans="1:112" ht="39" customHeight="1" x14ac:dyDescent="0.35">
      <c r="A20" s="27">
        <v>102100152</v>
      </c>
      <c r="B20" s="27" t="s">
        <v>473</v>
      </c>
      <c r="C20" s="26">
        <v>15</v>
      </c>
      <c r="D20" s="26" t="s">
        <v>364</v>
      </c>
      <c r="E20" s="26">
        <v>15</v>
      </c>
      <c r="F20" s="27">
        <v>13.8</v>
      </c>
      <c r="G20" s="26" t="s">
        <v>18</v>
      </c>
      <c r="H20" s="28" t="s">
        <v>87</v>
      </c>
      <c r="I20" s="27">
        <v>34</v>
      </c>
      <c r="J20" s="27">
        <v>95</v>
      </c>
      <c r="K20" s="29">
        <v>130</v>
      </c>
      <c r="L20" s="27">
        <v>140</v>
      </c>
      <c r="M20" s="27">
        <v>50</v>
      </c>
      <c r="N20" s="81">
        <v>270</v>
      </c>
      <c r="O20" s="33">
        <v>2.4</v>
      </c>
      <c r="P20" s="33">
        <v>2.5</v>
      </c>
      <c r="Q20" s="26" t="s">
        <v>35</v>
      </c>
      <c r="R20" s="26" t="s">
        <v>104</v>
      </c>
      <c r="S20" s="26">
        <v>250</v>
      </c>
      <c r="T20" s="26" t="s">
        <v>535</v>
      </c>
      <c r="U20" s="26" t="s">
        <v>378</v>
      </c>
      <c r="V20" s="29">
        <v>220</v>
      </c>
      <c r="W20" s="27">
        <v>1.2</v>
      </c>
      <c r="X20" s="27">
        <v>160</v>
      </c>
      <c r="Y20" s="26" t="s">
        <v>111</v>
      </c>
      <c r="Z20" s="26">
        <v>10</v>
      </c>
      <c r="AA20" s="26">
        <v>30</v>
      </c>
      <c r="AB20" s="27">
        <v>47</v>
      </c>
      <c r="AC20" s="26">
        <v>50</v>
      </c>
      <c r="AD20" s="26">
        <v>24.2</v>
      </c>
      <c r="AE20" s="27">
        <v>50</v>
      </c>
      <c r="AF20" s="27">
        <v>150</v>
      </c>
      <c r="AG20" s="27">
        <v>225</v>
      </c>
      <c r="AH20" s="27">
        <v>450</v>
      </c>
      <c r="AI20" s="27">
        <v>160</v>
      </c>
      <c r="AJ20" s="27" t="s">
        <v>111</v>
      </c>
      <c r="AK20" s="48" t="s">
        <v>381</v>
      </c>
      <c r="AL20" s="27" t="s">
        <v>383</v>
      </c>
      <c r="AM20" s="27" t="s">
        <v>382</v>
      </c>
      <c r="AN20" s="27" t="s">
        <v>384</v>
      </c>
      <c r="AO20" s="26" t="s">
        <v>385</v>
      </c>
      <c r="AP20" s="26" t="s">
        <v>386</v>
      </c>
      <c r="AQ20" s="26" t="s">
        <v>387</v>
      </c>
      <c r="AR20" s="26" t="s">
        <v>156</v>
      </c>
      <c r="AS20" s="26">
        <v>48</v>
      </c>
      <c r="AT20" s="26" t="s">
        <v>251</v>
      </c>
      <c r="AU20" s="26" t="s">
        <v>554</v>
      </c>
      <c r="AV20" s="40">
        <v>1200</v>
      </c>
      <c r="AW20" s="40">
        <v>800</v>
      </c>
      <c r="AX20" s="40">
        <v>900</v>
      </c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DD20" s="18"/>
      <c r="DE20" s="18"/>
      <c r="DF20" s="18"/>
      <c r="DG20" s="18"/>
      <c r="DH20" s="18"/>
    </row>
    <row r="21" spans="1:112" ht="39" customHeight="1" x14ac:dyDescent="0.35">
      <c r="A21" s="27">
        <v>102100154</v>
      </c>
      <c r="B21" s="27" t="s">
        <v>475</v>
      </c>
      <c r="C21" s="26">
        <v>15</v>
      </c>
      <c r="D21" s="26" t="s">
        <v>364</v>
      </c>
      <c r="E21" s="26">
        <v>25</v>
      </c>
      <c r="F21" s="27">
        <v>13.8</v>
      </c>
      <c r="G21" s="26" t="s">
        <v>18</v>
      </c>
      <c r="H21" s="28" t="s">
        <v>87</v>
      </c>
      <c r="I21" s="27">
        <v>34</v>
      </c>
      <c r="J21" s="27">
        <v>95</v>
      </c>
      <c r="K21" s="29">
        <v>130</v>
      </c>
      <c r="L21" s="27">
        <v>140</v>
      </c>
      <c r="M21" s="27">
        <v>70</v>
      </c>
      <c r="N21" s="81">
        <v>395</v>
      </c>
      <c r="O21" s="33">
        <v>2.2000000000000002</v>
      </c>
      <c r="P21" s="33">
        <v>2.5</v>
      </c>
      <c r="Q21" s="26" t="s">
        <v>35</v>
      </c>
      <c r="R21" s="26" t="s">
        <v>104</v>
      </c>
      <c r="S21" s="26">
        <v>250</v>
      </c>
      <c r="T21" s="26" t="s">
        <v>535</v>
      </c>
      <c r="U21" s="26" t="s">
        <v>378</v>
      </c>
      <c r="V21" s="29">
        <v>220</v>
      </c>
      <c r="W21" s="27">
        <v>1.2</v>
      </c>
      <c r="X21" s="27">
        <v>160</v>
      </c>
      <c r="Y21" s="26" t="s">
        <v>111</v>
      </c>
      <c r="Z21" s="26">
        <v>10</v>
      </c>
      <c r="AA21" s="26">
        <v>30</v>
      </c>
      <c r="AB21" s="27">
        <v>60</v>
      </c>
      <c r="AC21" s="27">
        <v>65</v>
      </c>
      <c r="AD21" s="26">
        <v>24.2</v>
      </c>
      <c r="AE21" s="27">
        <v>50</v>
      </c>
      <c r="AF21" s="27">
        <v>150</v>
      </c>
      <c r="AG21" s="27">
        <v>225</v>
      </c>
      <c r="AH21" s="27">
        <v>450</v>
      </c>
      <c r="AI21" s="27">
        <v>160</v>
      </c>
      <c r="AJ21" s="27" t="s">
        <v>111</v>
      </c>
      <c r="AK21" s="48" t="s">
        <v>381</v>
      </c>
      <c r="AL21" s="27" t="s">
        <v>383</v>
      </c>
      <c r="AM21" s="27" t="s">
        <v>382</v>
      </c>
      <c r="AN21" s="27" t="s">
        <v>384</v>
      </c>
      <c r="AO21" s="26" t="s">
        <v>385</v>
      </c>
      <c r="AP21" s="26" t="s">
        <v>386</v>
      </c>
      <c r="AQ21" s="26" t="s">
        <v>387</v>
      </c>
      <c r="AR21" s="26" t="s">
        <v>156</v>
      </c>
      <c r="AS21" s="26">
        <v>48</v>
      </c>
      <c r="AT21" s="26" t="s">
        <v>251</v>
      </c>
      <c r="AU21" s="26" t="s">
        <v>554</v>
      </c>
      <c r="AV21" s="40">
        <v>1200</v>
      </c>
      <c r="AW21" s="40">
        <v>800</v>
      </c>
      <c r="AX21" s="40">
        <v>900</v>
      </c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DD21" s="18"/>
      <c r="DE21" s="18"/>
      <c r="DF21" s="18"/>
      <c r="DG21" s="18"/>
      <c r="DH21" s="18"/>
    </row>
    <row r="22" spans="1:112" ht="39" customHeight="1" x14ac:dyDescent="0.35">
      <c r="A22" s="27">
        <v>102100172</v>
      </c>
      <c r="B22" s="27" t="s">
        <v>486</v>
      </c>
      <c r="C22" s="26">
        <v>15</v>
      </c>
      <c r="D22" s="26" t="s">
        <v>365</v>
      </c>
      <c r="E22" s="26">
        <v>25</v>
      </c>
      <c r="F22" s="27">
        <v>13.8</v>
      </c>
      <c r="G22" s="26" t="s">
        <v>18</v>
      </c>
      <c r="H22" s="28" t="s">
        <v>91</v>
      </c>
      <c r="I22" s="27">
        <v>34</v>
      </c>
      <c r="J22" s="27">
        <v>95</v>
      </c>
      <c r="K22" s="29">
        <v>130</v>
      </c>
      <c r="L22" s="27">
        <v>140</v>
      </c>
      <c r="M22" s="27">
        <v>70</v>
      </c>
      <c r="N22" s="81">
        <v>395</v>
      </c>
      <c r="O22" s="33">
        <v>2.2000000000000002</v>
      </c>
      <c r="P22" s="33">
        <v>2.5</v>
      </c>
      <c r="Q22" s="26" t="s">
        <v>35</v>
      </c>
      <c r="R22" s="26" t="s">
        <v>104</v>
      </c>
      <c r="S22" s="26">
        <v>250</v>
      </c>
      <c r="T22" s="26" t="s">
        <v>535</v>
      </c>
      <c r="U22" s="26" t="s">
        <v>378</v>
      </c>
      <c r="V22" s="29">
        <v>220</v>
      </c>
      <c r="W22" s="27">
        <v>1.2</v>
      </c>
      <c r="X22" s="27">
        <v>160</v>
      </c>
      <c r="Y22" s="26" t="s">
        <v>111</v>
      </c>
      <c r="Z22" s="26">
        <v>10</v>
      </c>
      <c r="AA22" s="26">
        <v>30</v>
      </c>
      <c r="AB22" s="27">
        <v>60</v>
      </c>
      <c r="AC22" s="27">
        <v>65</v>
      </c>
      <c r="AD22" s="26">
        <v>24.2</v>
      </c>
      <c r="AE22" s="27">
        <v>50</v>
      </c>
      <c r="AF22" s="27">
        <v>150</v>
      </c>
      <c r="AG22" s="27">
        <v>225</v>
      </c>
      <c r="AH22" s="27">
        <v>450</v>
      </c>
      <c r="AI22" s="27">
        <v>160</v>
      </c>
      <c r="AJ22" s="27" t="s">
        <v>111</v>
      </c>
      <c r="AK22" s="48" t="s">
        <v>381</v>
      </c>
      <c r="AL22" s="27" t="s">
        <v>383</v>
      </c>
      <c r="AM22" s="27" t="s">
        <v>382</v>
      </c>
      <c r="AN22" s="27" t="s">
        <v>384</v>
      </c>
      <c r="AO22" s="26" t="s">
        <v>385</v>
      </c>
      <c r="AP22" s="26" t="s">
        <v>386</v>
      </c>
      <c r="AQ22" s="26" t="s">
        <v>387</v>
      </c>
      <c r="AR22" s="26" t="s">
        <v>156</v>
      </c>
      <c r="AS22" s="26">
        <v>48</v>
      </c>
      <c r="AT22" s="26" t="s">
        <v>251</v>
      </c>
      <c r="AU22" s="26" t="s">
        <v>554</v>
      </c>
      <c r="AV22" s="40">
        <v>1200</v>
      </c>
      <c r="AW22" s="40">
        <v>800</v>
      </c>
      <c r="AX22" s="40">
        <v>900</v>
      </c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DD22" s="18"/>
      <c r="DE22" s="18"/>
      <c r="DF22" s="18"/>
      <c r="DG22" s="18"/>
      <c r="DH22" s="18"/>
    </row>
    <row r="23" spans="1:112" ht="39" customHeight="1" x14ac:dyDescent="0.35">
      <c r="A23" s="27">
        <v>102100070</v>
      </c>
      <c r="B23" s="27" t="s">
        <v>441</v>
      </c>
      <c r="C23" s="26">
        <v>15</v>
      </c>
      <c r="D23" s="26" t="s">
        <v>81</v>
      </c>
      <c r="E23" s="26">
        <v>225</v>
      </c>
      <c r="F23" s="27">
        <v>13.8</v>
      </c>
      <c r="G23" s="27" t="s">
        <v>17</v>
      </c>
      <c r="H23" s="28" t="s">
        <v>87</v>
      </c>
      <c r="I23" s="27">
        <v>34</v>
      </c>
      <c r="J23" s="27">
        <v>95</v>
      </c>
      <c r="K23" s="29">
        <v>130</v>
      </c>
      <c r="L23" s="27">
        <v>140</v>
      </c>
      <c r="M23" s="27">
        <v>470</v>
      </c>
      <c r="N23" s="10">
        <v>2630</v>
      </c>
      <c r="O23" s="33">
        <v>2.1</v>
      </c>
      <c r="P23" s="33">
        <v>4.5</v>
      </c>
      <c r="Q23" s="27" t="s">
        <v>101</v>
      </c>
      <c r="R23" s="27" t="s">
        <v>35</v>
      </c>
      <c r="S23" s="26">
        <v>250</v>
      </c>
      <c r="T23" s="26" t="s">
        <v>535</v>
      </c>
      <c r="U23" s="26" t="s">
        <v>378</v>
      </c>
      <c r="V23" s="29">
        <v>220</v>
      </c>
      <c r="W23" s="27">
        <v>1.2</v>
      </c>
      <c r="X23" s="27">
        <v>800</v>
      </c>
      <c r="Y23" s="26" t="s">
        <v>112</v>
      </c>
      <c r="Z23" s="26">
        <v>10</v>
      </c>
      <c r="AA23" s="26">
        <v>30</v>
      </c>
      <c r="AB23" s="26">
        <v>81</v>
      </c>
      <c r="AC23" s="26">
        <v>87</v>
      </c>
      <c r="AD23" s="26">
        <v>24.2</v>
      </c>
      <c r="AE23" s="27">
        <v>50</v>
      </c>
      <c r="AF23" s="27">
        <v>150</v>
      </c>
      <c r="AG23" s="27">
        <v>225</v>
      </c>
      <c r="AH23" s="27">
        <v>450</v>
      </c>
      <c r="AI23" s="27">
        <v>160</v>
      </c>
      <c r="AJ23" s="27" t="s">
        <v>111</v>
      </c>
      <c r="AK23" s="48" t="s">
        <v>381</v>
      </c>
      <c r="AL23" s="27" t="s">
        <v>383</v>
      </c>
      <c r="AM23" s="27" t="s">
        <v>382</v>
      </c>
      <c r="AN23" s="27" t="s">
        <v>384</v>
      </c>
      <c r="AO23" s="26" t="s">
        <v>385</v>
      </c>
      <c r="AP23" s="26" t="s">
        <v>386</v>
      </c>
      <c r="AQ23" s="26" t="s">
        <v>387</v>
      </c>
      <c r="AR23" s="26" t="s">
        <v>156</v>
      </c>
      <c r="AS23" s="26">
        <v>55</v>
      </c>
      <c r="AT23" s="26" t="s">
        <v>251</v>
      </c>
      <c r="AU23" s="26" t="s">
        <v>554</v>
      </c>
      <c r="AV23" s="40">
        <v>1800</v>
      </c>
      <c r="AW23" s="40">
        <v>1650</v>
      </c>
      <c r="AX23" s="40">
        <v>1150</v>
      </c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DD23" s="18"/>
      <c r="DE23" s="18"/>
      <c r="DF23" s="18"/>
      <c r="DG23" s="18"/>
      <c r="DH23" s="18"/>
    </row>
    <row r="24" spans="1:112" ht="39" customHeight="1" x14ac:dyDescent="0.35">
      <c r="A24" s="27">
        <v>102100071</v>
      </c>
      <c r="B24" s="27" t="s">
        <v>443</v>
      </c>
      <c r="C24" s="26">
        <v>15</v>
      </c>
      <c r="D24" s="26" t="s">
        <v>81</v>
      </c>
      <c r="E24" s="26">
        <v>300</v>
      </c>
      <c r="F24" s="27">
        <v>13.8</v>
      </c>
      <c r="G24" s="27" t="s">
        <v>17</v>
      </c>
      <c r="H24" s="28" t="s">
        <v>87</v>
      </c>
      <c r="I24" s="27">
        <v>34</v>
      </c>
      <c r="J24" s="27">
        <v>95</v>
      </c>
      <c r="K24" s="29">
        <v>130</v>
      </c>
      <c r="L24" s="27">
        <v>140</v>
      </c>
      <c r="M24" s="27">
        <v>585</v>
      </c>
      <c r="N24" s="10">
        <v>3275</v>
      </c>
      <c r="O24" s="33">
        <v>1.9</v>
      </c>
      <c r="P24" s="33">
        <v>4.5</v>
      </c>
      <c r="Q24" s="27" t="s">
        <v>101</v>
      </c>
      <c r="R24" s="27" t="s">
        <v>35</v>
      </c>
      <c r="S24" s="26">
        <v>250</v>
      </c>
      <c r="T24" s="26" t="s">
        <v>535</v>
      </c>
      <c r="U24" s="26" t="s">
        <v>378</v>
      </c>
      <c r="V24" s="29">
        <v>220</v>
      </c>
      <c r="W24" s="27">
        <v>1.2</v>
      </c>
      <c r="X24" s="27">
        <v>800</v>
      </c>
      <c r="Y24" s="26" t="s">
        <v>112</v>
      </c>
      <c r="Z24" s="26">
        <v>10</v>
      </c>
      <c r="AA24" s="26">
        <v>30</v>
      </c>
      <c r="AB24" s="26">
        <v>81</v>
      </c>
      <c r="AC24" s="26">
        <v>87</v>
      </c>
      <c r="AD24" s="26">
        <v>24.2</v>
      </c>
      <c r="AE24" s="27">
        <v>50</v>
      </c>
      <c r="AF24" s="27">
        <v>150</v>
      </c>
      <c r="AG24" s="27">
        <v>225</v>
      </c>
      <c r="AH24" s="27">
        <v>450</v>
      </c>
      <c r="AI24" s="27">
        <v>160</v>
      </c>
      <c r="AJ24" s="27" t="s">
        <v>111</v>
      </c>
      <c r="AK24" s="48" t="s">
        <v>381</v>
      </c>
      <c r="AL24" s="27" t="s">
        <v>383</v>
      </c>
      <c r="AM24" s="27" t="s">
        <v>382</v>
      </c>
      <c r="AN24" s="27" t="s">
        <v>384</v>
      </c>
      <c r="AO24" s="26" t="s">
        <v>385</v>
      </c>
      <c r="AP24" s="26" t="s">
        <v>386</v>
      </c>
      <c r="AQ24" s="26" t="s">
        <v>387</v>
      </c>
      <c r="AR24" s="26" t="s">
        <v>156</v>
      </c>
      <c r="AS24" s="26">
        <v>55</v>
      </c>
      <c r="AT24" s="26" t="s">
        <v>251</v>
      </c>
      <c r="AU24" s="26" t="s">
        <v>554</v>
      </c>
      <c r="AV24" s="40">
        <v>1800</v>
      </c>
      <c r="AW24" s="40">
        <v>1650</v>
      </c>
      <c r="AX24" s="40">
        <v>1150</v>
      </c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DD24" s="18"/>
      <c r="DE24" s="18"/>
      <c r="DF24" s="18"/>
      <c r="DG24" s="18"/>
      <c r="DH24" s="18"/>
    </row>
    <row r="25" spans="1:112" ht="39" customHeight="1" x14ac:dyDescent="0.35">
      <c r="A25" s="27">
        <v>102100150</v>
      </c>
      <c r="B25" s="27" t="s">
        <v>471</v>
      </c>
      <c r="C25" s="26">
        <v>15</v>
      </c>
      <c r="D25" s="26" t="s">
        <v>364</v>
      </c>
      <c r="E25" s="26">
        <v>10</v>
      </c>
      <c r="F25" s="27">
        <v>13.8</v>
      </c>
      <c r="G25" s="26" t="s">
        <v>18</v>
      </c>
      <c r="H25" s="28" t="s">
        <v>87</v>
      </c>
      <c r="I25" s="27">
        <v>34</v>
      </c>
      <c r="J25" s="27">
        <v>95</v>
      </c>
      <c r="K25" s="29">
        <v>130</v>
      </c>
      <c r="L25" s="27">
        <v>140</v>
      </c>
      <c r="M25" s="27">
        <v>40</v>
      </c>
      <c r="N25" s="81">
        <v>225</v>
      </c>
      <c r="O25" s="33">
        <v>2.7</v>
      </c>
      <c r="P25" s="33">
        <v>2.5</v>
      </c>
      <c r="Q25" s="26" t="s">
        <v>35</v>
      </c>
      <c r="R25" s="26" t="s">
        <v>104</v>
      </c>
      <c r="S25" s="26">
        <v>250</v>
      </c>
      <c r="T25" s="26" t="s">
        <v>535</v>
      </c>
      <c r="U25" s="26" t="s">
        <v>378</v>
      </c>
      <c r="V25" s="29">
        <v>220</v>
      </c>
      <c r="W25" s="27">
        <v>1.2</v>
      </c>
      <c r="X25" s="27">
        <v>160</v>
      </c>
      <c r="Y25" s="26" t="s">
        <v>111</v>
      </c>
      <c r="Z25" s="26">
        <v>10</v>
      </c>
      <c r="AA25" s="26">
        <v>30</v>
      </c>
      <c r="AB25" s="27">
        <v>47</v>
      </c>
      <c r="AC25" s="26">
        <v>50</v>
      </c>
      <c r="AD25" s="26">
        <v>24.2</v>
      </c>
      <c r="AE25" s="27">
        <v>50</v>
      </c>
      <c r="AF25" s="27">
        <v>150</v>
      </c>
      <c r="AG25" s="27">
        <v>225</v>
      </c>
      <c r="AH25" s="27">
        <v>450</v>
      </c>
      <c r="AI25" s="27">
        <v>160</v>
      </c>
      <c r="AJ25" s="27" t="s">
        <v>111</v>
      </c>
      <c r="AK25" s="48" t="s">
        <v>381</v>
      </c>
      <c r="AL25" s="27" t="s">
        <v>383</v>
      </c>
      <c r="AM25" s="27" t="s">
        <v>382</v>
      </c>
      <c r="AN25" s="27" t="s">
        <v>384</v>
      </c>
      <c r="AO25" s="26" t="s">
        <v>385</v>
      </c>
      <c r="AP25" s="26" t="s">
        <v>386</v>
      </c>
      <c r="AQ25" s="26" t="s">
        <v>387</v>
      </c>
      <c r="AR25" s="26" t="s">
        <v>156</v>
      </c>
      <c r="AS25" s="26">
        <v>48</v>
      </c>
      <c r="AT25" s="26" t="s">
        <v>251</v>
      </c>
      <c r="AU25" s="26" t="s">
        <v>554</v>
      </c>
      <c r="AV25" s="40">
        <v>1200</v>
      </c>
      <c r="AW25" s="40">
        <v>800</v>
      </c>
      <c r="AX25" s="40">
        <v>900</v>
      </c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DD25" s="18"/>
      <c r="DE25" s="18"/>
      <c r="DF25" s="18"/>
      <c r="DG25" s="18"/>
      <c r="DH25" s="18"/>
    </row>
    <row r="26" spans="1:112" ht="39" customHeight="1" x14ac:dyDescent="0.35">
      <c r="A26" s="27">
        <v>102100157</v>
      </c>
      <c r="B26" s="27" t="s">
        <v>478</v>
      </c>
      <c r="C26" s="26">
        <v>15</v>
      </c>
      <c r="D26" s="26" t="s">
        <v>364</v>
      </c>
      <c r="E26" s="26">
        <v>5</v>
      </c>
      <c r="F26" s="27">
        <v>13.8</v>
      </c>
      <c r="G26" s="26" t="s">
        <v>18</v>
      </c>
      <c r="H26" s="28" t="s">
        <v>87</v>
      </c>
      <c r="I26" s="27">
        <v>34</v>
      </c>
      <c r="J26" s="27">
        <v>95</v>
      </c>
      <c r="K26" s="29">
        <v>130</v>
      </c>
      <c r="L26" s="27">
        <v>140</v>
      </c>
      <c r="M26" s="27">
        <v>25</v>
      </c>
      <c r="N26" s="81">
        <v>110</v>
      </c>
      <c r="O26" s="33">
        <v>3.4</v>
      </c>
      <c r="P26" s="33">
        <v>2.5</v>
      </c>
      <c r="Q26" s="26" t="s">
        <v>35</v>
      </c>
      <c r="R26" s="26" t="s">
        <v>104</v>
      </c>
      <c r="S26" s="26">
        <v>250</v>
      </c>
      <c r="T26" s="26" t="s">
        <v>535</v>
      </c>
      <c r="U26" s="26" t="s">
        <v>378</v>
      </c>
      <c r="V26" s="29">
        <v>220</v>
      </c>
      <c r="W26" s="27">
        <v>1.2</v>
      </c>
      <c r="X26" s="27">
        <v>160</v>
      </c>
      <c r="Y26" s="26" t="s">
        <v>111</v>
      </c>
      <c r="Z26" s="26">
        <v>10</v>
      </c>
      <c r="AA26" s="26">
        <v>30</v>
      </c>
      <c r="AB26" s="27">
        <v>47</v>
      </c>
      <c r="AC26" s="26">
        <v>50</v>
      </c>
      <c r="AD26" s="26">
        <v>24.2</v>
      </c>
      <c r="AE26" s="27">
        <v>50</v>
      </c>
      <c r="AF26" s="27">
        <v>150</v>
      </c>
      <c r="AG26" s="27">
        <v>225</v>
      </c>
      <c r="AH26" s="27">
        <v>450</v>
      </c>
      <c r="AI26" s="27">
        <v>160</v>
      </c>
      <c r="AJ26" s="27" t="s">
        <v>111</v>
      </c>
      <c r="AK26" s="48" t="s">
        <v>381</v>
      </c>
      <c r="AL26" s="27" t="s">
        <v>383</v>
      </c>
      <c r="AM26" s="27" t="s">
        <v>382</v>
      </c>
      <c r="AN26" s="27" t="s">
        <v>384</v>
      </c>
      <c r="AO26" s="26" t="s">
        <v>385</v>
      </c>
      <c r="AP26" s="26" t="s">
        <v>386</v>
      </c>
      <c r="AQ26" s="26" t="s">
        <v>387</v>
      </c>
      <c r="AR26" s="26" t="s">
        <v>156</v>
      </c>
      <c r="AS26" s="26">
        <v>48</v>
      </c>
      <c r="AT26" s="26" t="s">
        <v>251</v>
      </c>
      <c r="AU26" s="26" t="s">
        <v>554</v>
      </c>
      <c r="AV26" s="40">
        <v>1200</v>
      </c>
      <c r="AW26" s="40">
        <v>800</v>
      </c>
      <c r="AX26" s="40">
        <v>900</v>
      </c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DD26" s="18"/>
      <c r="DE26" s="18"/>
      <c r="DF26" s="18"/>
      <c r="DG26" s="18"/>
      <c r="DH26" s="18"/>
    </row>
    <row r="27" spans="1:112" ht="39" customHeight="1" x14ac:dyDescent="0.35">
      <c r="A27" s="27">
        <v>102100155</v>
      </c>
      <c r="B27" s="27" t="s">
        <v>476</v>
      </c>
      <c r="C27" s="26">
        <v>15</v>
      </c>
      <c r="D27" s="26" t="s">
        <v>364</v>
      </c>
      <c r="E27" s="26">
        <v>25</v>
      </c>
      <c r="F27" s="27">
        <v>13.8</v>
      </c>
      <c r="G27" s="26" t="s">
        <v>20</v>
      </c>
      <c r="H27" s="28" t="s">
        <v>87</v>
      </c>
      <c r="I27" s="27">
        <v>34</v>
      </c>
      <c r="J27" s="27">
        <v>95</v>
      </c>
      <c r="K27" s="29">
        <v>130</v>
      </c>
      <c r="L27" s="27">
        <v>140</v>
      </c>
      <c r="M27" s="27">
        <v>70</v>
      </c>
      <c r="N27" s="81">
        <v>395</v>
      </c>
      <c r="O27" s="33">
        <v>2.2000000000000002</v>
      </c>
      <c r="P27" s="33">
        <v>2.5</v>
      </c>
      <c r="Q27" s="26" t="s">
        <v>35</v>
      </c>
      <c r="R27" s="26" t="s">
        <v>104</v>
      </c>
      <c r="S27" s="26">
        <v>250</v>
      </c>
      <c r="T27" s="26" t="s">
        <v>535</v>
      </c>
      <c r="U27" s="26" t="s">
        <v>378</v>
      </c>
      <c r="V27" s="29">
        <v>220</v>
      </c>
      <c r="W27" s="27">
        <v>1.2</v>
      </c>
      <c r="X27" s="27">
        <v>160</v>
      </c>
      <c r="Y27" s="26" t="s">
        <v>111</v>
      </c>
      <c r="Z27" s="26">
        <v>10</v>
      </c>
      <c r="AA27" s="26">
        <v>30</v>
      </c>
      <c r="AB27" s="27">
        <v>60</v>
      </c>
      <c r="AC27" s="27">
        <v>65</v>
      </c>
      <c r="AD27" s="26">
        <v>24.2</v>
      </c>
      <c r="AE27" s="27">
        <v>50</v>
      </c>
      <c r="AF27" s="27">
        <v>150</v>
      </c>
      <c r="AG27" s="27">
        <v>225</v>
      </c>
      <c r="AH27" s="27">
        <v>450</v>
      </c>
      <c r="AI27" s="27">
        <v>160</v>
      </c>
      <c r="AJ27" s="27" t="s">
        <v>111</v>
      </c>
      <c r="AK27" s="48" t="s">
        <v>381</v>
      </c>
      <c r="AL27" s="27" t="s">
        <v>383</v>
      </c>
      <c r="AM27" s="27" t="s">
        <v>382</v>
      </c>
      <c r="AN27" s="27" t="s">
        <v>384</v>
      </c>
      <c r="AO27" s="26" t="s">
        <v>385</v>
      </c>
      <c r="AP27" s="26" t="s">
        <v>386</v>
      </c>
      <c r="AQ27" s="26" t="s">
        <v>387</v>
      </c>
      <c r="AR27" s="26" t="s">
        <v>156</v>
      </c>
      <c r="AS27" s="26">
        <v>48</v>
      </c>
      <c r="AT27" s="26" t="s">
        <v>251</v>
      </c>
      <c r="AU27" s="26" t="s">
        <v>554</v>
      </c>
      <c r="AV27" s="40">
        <v>1200</v>
      </c>
      <c r="AW27" s="40">
        <v>800</v>
      </c>
      <c r="AX27" s="40">
        <v>900</v>
      </c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DD27" s="18"/>
      <c r="DE27" s="18"/>
      <c r="DF27" s="18"/>
      <c r="DG27" s="18"/>
      <c r="DH27" s="18"/>
    </row>
    <row r="28" spans="1:112" ht="39" customHeight="1" x14ac:dyDescent="0.35">
      <c r="A28" s="27">
        <v>102100156</v>
      </c>
      <c r="B28" s="27" t="s">
        <v>477</v>
      </c>
      <c r="C28" s="26">
        <v>15</v>
      </c>
      <c r="D28" s="26" t="s">
        <v>364</v>
      </c>
      <c r="E28" s="26">
        <v>5</v>
      </c>
      <c r="F28" s="27">
        <v>13.8</v>
      </c>
      <c r="G28" s="26" t="s">
        <v>85</v>
      </c>
      <c r="H28" s="28" t="s">
        <v>87</v>
      </c>
      <c r="I28" s="27">
        <v>34</v>
      </c>
      <c r="J28" s="27">
        <v>95</v>
      </c>
      <c r="K28" s="29">
        <v>130</v>
      </c>
      <c r="L28" s="27">
        <v>140</v>
      </c>
      <c r="M28" s="27">
        <v>25</v>
      </c>
      <c r="N28" s="81">
        <v>110</v>
      </c>
      <c r="O28" s="33">
        <v>3.4</v>
      </c>
      <c r="P28" s="33">
        <v>2.5</v>
      </c>
      <c r="Q28" s="26" t="s">
        <v>35</v>
      </c>
      <c r="R28" s="26" t="s">
        <v>104</v>
      </c>
      <c r="S28" s="26">
        <v>250</v>
      </c>
      <c r="T28" s="26" t="s">
        <v>535</v>
      </c>
      <c r="U28" s="26" t="s">
        <v>378</v>
      </c>
      <c r="V28" s="29">
        <v>220</v>
      </c>
      <c r="W28" s="27">
        <v>1.2</v>
      </c>
      <c r="X28" s="27">
        <v>160</v>
      </c>
      <c r="Y28" s="26" t="s">
        <v>111</v>
      </c>
      <c r="Z28" s="26">
        <v>10</v>
      </c>
      <c r="AA28" s="26">
        <v>30</v>
      </c>
      <c r="AB28" s="27">
        <v>47</v>
      </c>
      <c r="AC28" s="26">
        <v>50</v>
      </c>
      <c r="AD28" s="26">
        <v>24.2</v>
      </c>
      <c r="AE28" s="27">
        <v>50</v>
      </c>
      <c r="AF28" s="27">
        <v>150</v>
      </c>
      <c r="AG28" s="27">
        <v>225</v>
      </c>
      <c r="AH28" s="27">
        <v>450</v>
      </c>
      <c r="AI28" s="27">
        <v>160</v>
      </c>
      <c r="AJ28" s="27" t="s">
        <v>111</v>
      </c>
      <c r="AK28" s="48" t="s">
        <v>381</v>
      </c>
      <c r="AL28" s="27" t="s">
        <v>383</v>
      </c>
      <c r="AM28" s="27" t="s">
        <v>382</v>
      </c>
      <c r="AN28" s="27" t="s">
        <v>384</v>
      </c>
      <c r="AO28" s="26" t="s">
        <v>385</v>
      </c>
      <c r="AP28" s="26" t="s">
        <v>386</v>
      </c>
      <c r="AQ28" s="26" t="s">
        <v>387</v>
      </c>
      <c r="AR28" s="26" t="s">
        <v>156</v>
      </c>
      <c r="AS28" s="26">
        <v>48</v>
      </c>
      <c r="AT28" s="26" t="s">
        <v>251</v>
      </c>
      <c r="AU28" s="26" t="s">
        <v>554</v>
      </c>
      <c r="AV28" s="40">
        <v>1200</v>
      </c>
      <c r="AW28" s="40">
        <v>800</v>
      </c>
      <c r="AX28" s="40">
        <v>900</v>
      </c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DD28" s="18"/>
      <c r="DE28" s="18"/>
      <c r="DF28" s="18"/>
      <c r="DG28" s="18"/>
      <c r="DH28" s="18"/>
    </row>
    <row r="29" spans="1:112" ht="39" customHeight="1" x14ac:dyDescent="0.35">
      <c r="A29" s="27">
        <v>102100161</v>
      </c>
      <c r="B29" s="27" t="s">
        <v>479</v>
      </c>
      <c r="C29" s="26">
        <v>15</v>
      </c>
      <c r="D29" s="26" t="s">
        <v>365</v>
      </c>
      <c r="E29" s="26">
        <v>10</v>
      </c>
      <c r="F29" s="27">
        <v>13.8</v>
      </c>
      <c r="G29" s="26" t="s">
        <v>85</v>
      </c>
      <c r="H29" s="28" t="s">
        <v>91</v>
      </c>
      <c r="I29" s="27">
        <v>34</v>
      </c>
      <c r="J29" s="27">
        <v>95</v>
      </c>
      <c r="K29" s="29">
        <v>130</v>
      </c>
      <c r="L29" s="27">
        <v>140</v>
      </c>
      <c r="M29" s="27">
        <v>40</v>
      </c>
      <c r="N29" s="81">
        <v>225</v>
      </c>
      <c r="O29" s="33">
        <v>2.7</v>
      </c>
      <c r="P29" s="33">
        <v>2.5</v>
      </c>
      <c r="Q29" s="26" t="s">
        <v>35</v>
      </c>
      <c r="R29" s="26" t="s">
        <v>104</v>
      </c>
      <c r="S29" s="26">
        <v>250</v>
      </c>
      <c r="T29" s="26" t="s">
        <v>535</v>
      </c>
      <c r="U29" s="26" t="s">
        <v>378</v>
      </c>
      <c r="V29" s="29">
        <v>220</v>
      </c>
      <c r="W29" s="27">
        <v>1.2</v>
      </c>
      <c r="X29" s="27">
        <v>160</v>
      </c>
      <c r="Y29" s="26" t="s">
        <v>111</v>
      </c>
      <c r="Z29" s="26">
        <v>10</v>
      </c>
      <c r="AA29" s="26">
        <v>30</v>
      </c>
      <c r="AB29" s="27">
        <v>47</v>
      </c>
      <c r="AC29" s="26">
        <v>50</v>
      </c>
      <c r="AD29" s="26">
        <v>24.2</v>
      </c>
      <c r="AE29" s="27">
        <v>50</v>
      </c>
      <c r="AF29" s="27">
        <v>150</v>
      </c>
      <c r="AG29" s="27">
        <v>225</v>
      </c>
      <c r="AH29" s="27">
        <v>450</v>
      </c>
      <c r="AI29" s="27">
        <v>160</v>
      </c>
      <c r="AJ29" s="27" t="s">
        <v>111</v>
      </c>
      <c r="AK29" s="48" t="s">
        <v>381</v>
      </c>
      <c r="AL29" s="27" t="s">
        <v>383</v>
      </c>
      <c r="AM29" s="27" t="s">
        <v>382</v>
      </c>
      <c r="AN29" s="27" t="s">
        <v>384</v>
      </c>
      <c r="AO29" s="26" t="s">
        <v>385</v>
      </c>
      <c r="AP29" s="26" t="s">
        <v>386</v>
      </c>
      <c r="AQ29" s="26" t="s">
        <v>387</v>
      </c>
      <c r="AR29" s="26" t="s">
        <v>156</v>
      </c>
      <c r="AS29" s="26">
        <v>48</v>
      </c>
      <c r="AT29" s="26" t="s">
        <v>251</v>
      </c>
      <c r="AU29" s="26" t="s">
        <v>554</v>
      </c>
      <c r="AV29" s="40">
        <v>1200</v>
      </c>
      <c r="AW29" s="40">
        <v>800</v>
      </c>
      <c r="AX29" s="40">
        <v>900</v>
      </c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DD29" s="18"/>
      <c r="DE29" s="18"/>
      <c r="DF29" s="18"/>
      <c r="DG29" s="18"/>
      <c r="DH29" s="18"/>
    </row>
    <row r="30" spans="1:112" ht="39" customHeight="1" x14ac:dyDescent="0.35">
      <c r="A30" s="27">
        <v>102100166</v>
      </c>
      <c r="B30" s="27" t="s">
        <v>482</v>
      </c>
      <c r="C30" s="26">
        <v>15</v>
      </c>
      <c r="D30" s="26" t="s">
        <v>365</v>
      </c>
      <c r="E30" s="26">
        <v>15</v>
      </c>
      <c r="F30" s="27">
        <v>13.8</v>
      </c>
      <c r="G30" s="26" t="s">
        <v>85</v>
      </c>
      <c r="H30" s="28" t="s">
        <v>91</v>
      </c>
      <c r="I30" s="27">
        <v>34</v>
      </c>
      <c r="J30" s="27">
        <v>95</v>
      </c>
      <c r="K30" s="29">
        <v>130</v>
      </c>
      <c r="L30" s="27">
        <v>140</v>
      </c>
      <c r="M30" s="27">
        <v>50</v>
      </c>
      <c r="N30" s="81">
        <v>270</v>
      </c>
      <c r="O30" s="33">
        <v>2.4</v>
      </c>
      <c r="P30" s="33">
        <v>2.5</v>
      </c>
      <c r="Q30" s="26" t="s">
        <v>35</v>
      </c>
      <c r="R30" s="26" t="s">
        <v>104</v>
      </c>
      <c r="S30" s="26">
        <v>250</v>
      </c>
      <c r="T30" s="26" t="s">
        <v>535</v>
      </c>
      <c r="U30" s="26" t="s">
        <v>378</v>
      </c>
      <c r="V30" s="29">
        <v>220</v>
      </c>
      <c r="W30" s="27">
        <v>1.2</v>
      </c>
      <c r="X30" s="27">
        <v>160</v>
      </c>
      <c r="Y30" s="26" t="s">
        <v>111</v>
      </c>
      <c r="Z30" s="26">
        <v>10</v>
      </c>
      <c r="AA30" s="26">
        <v>30</v>
      </c>
      <c r="AB30" s="27">
        <v>47</v>
      </c>
      <c r="AC30" s="26">
        <v>50</v>
      </c>
      <c r="AD30" s="26">
        <v>24.2</v>
      </c>
      <c r="AE30" s="27">
        <v>50</v>
      </c>
      <c r="AF30" s="27">
        <v>150</v>
      </c>
      <c r="AG30" s="27">
        <v>225</v>
      </c>
      <c r="AH30" s="27">
        <v>450</v>
      </c>
      <c r="AI30" s="27">
        <v>160</v>
      </c>
      <c r="AJ30" s="27" t="s">
        <v>111</v>
      </c>
      <c r="AK30" s="48" t="s">
        <v>381</v>
      </c>
      <c r="AL30" s="27" t="s">
        <v>383</v>
      </c>
      <c r="AM30" s="27" t="s">
        <v>382</v>
      </c>
      <c r="AN30" s="27" t="s">
        <v>384</v>
      </c>
      <c r="AO30" s="26" t="s">
        <v>385</v>
      </c>
      <c r="AP30" s="26" t="s">
        <v>386</v>
      </c>
      <c r="AQ30" s="26" t="s">
        <v>387</v>
      </c>
      <c r="AR30" s="26" t="s">
        <v>156</v>
      </c>
      <c r="AS30" s="26">
        <v>48</v>
      </c>
      <c r="AT30" s="26" t="s">
        <v>251</v>
      </c>
      <c r="AU30" s="26" t="s">
        <v>554</v>
      </c>
      <c r="AV30" s="40">
        <v>1200</v>
      </c>
      <c r="AW30" s="40">
        <v>800</v>
      </c>
      <c r="AX30" s="40">
        <v>900</v>
      </c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DD30" s="18"/>
      <c r="DE30" s="18"/>
      <c r="DF30" s="18"/>
      <c r="DG30" s="18"/>
      <c r="DH30" s="18"/>
    </row>
    <row r="31" spans="1:112" ht="39" customHeight="1" x14ac:dyDescent="0.35">
      <c r="A31" s="27">
        <v>102100171</v>
      </c>
      <c r="B31" s="27" t="s">
        <v>485</v>
      </c>
      <c r="C31" s="26">
        <v>15</v>
      </c>
      <c r="D31" s="26" t="s">
        <v>365</v>
      </c>
      <c r="E31" s="26">
        <v>25</v>
      </c>
      <c r="F31" s="27">
        <v>13.8</v>
      </c>
      <c r="G31" s="26" t="s">
        <v>85</v>
      </c>
      <c r="H31" s="28" t="s">
        <v>91</v>
      </c>
      <c r="I31" s="27">
        <v>34</v>
      </c>
      <c r="J31" s="27">
        <v>95</v>
      </c>
      <c r="K31" s="29">
        <v>130</v>
      </c>
      <c r="L31" s="27">
        <v>140</v>
      </c>
      <c r="M31" s="27">
        <v>70</v>
      </c>
      <c r="N31" s="81">
        <v>395</v>
      </c>
      <c r="O31" s="33">
        <v>2.2000000000000002</v>
      </c>
      <c r="P31" s="33">
        <v>2.5</v>
      </c>
      <c r="Q31" s="26" t="s">
        <v>35</v>
      </c>
      <c r="R31" s="26" t="s">
        <v>104</v>
      </c>
      <c r="S31" s="26">
        <v>250</v>
      </c>
      <c r="T31" s="26" t="s">
        <v>535</v>
      </c>
      <c r="U31" s="26" t="s">
        <v>378</v>
      </c>
      <c r="V31" s="29">
        <v>220</v>
      </c>
      <c r="W31" s="27">
        <v>1.2</v>
      </c>
      <c r="X31" s="27">
        <v>160</v>
      </c>
      <c r="Y31" s="26" t="s">
        <v>111</v>
      </c>
      <c r="Z31" s="26">
        <v>10</v>
      </c>
      <c r="AA31" s="26">
        <v>30</v>
      </c>
      <c r="AB31" s="27">
        <v>60</v>
      </c>
      <c r="AC31" s="27">
        <v>65</v>
      </c>
      <c r="AD31" s="26">
        <v>24.2</v>
      </c>
      <c r="AE31" s="27">
        <v>50</v>
      </c>
      <c r="AF31" s="27">
        <v>150</v>
      </c>
      <c r="AG31" s="27">
        <v>225</v>
      </c>
      <c r="AH31" s="27">
        <v>450</v>
      </c>
      <c r="AI31" s="27">
        <v>160</v>
      </c>
      <c r="AJ31" s="27" t="s">
        <v>111</v>
      </c>
      <c r="AK31" s="48" t="s">
        <v>381</v>
      </c>
      <c r="AL31" s="27" t="s">
        <v>383</v>
      </c>
      <c r="AM31" s="27" t="s">
        <v>382</v>
      </c>
      <c r="AN31" s="27" t="s">
        <v>384</v>
      </c>
      <c r="AO31" s="26" t="s">
        <v>385</v>
      </c>
      <c r="AP31" s="26" t="s">
        <v>386</v>
      </c>
      <c r="AQ31" s="26" t="s">
        <v>387</v>
      </c>
      <c r="AR31" s="26" t="s">
        <v>156</v>
      </c>
      <c r="AS31" s="26">
        <v>48</v>
      </c>
      <c r="AT31" s="26" t="s">
        <v>251</v>
      </c>
      <c r="AU31" s="26" t="s">
        <v>554</v>
      </c>
      <c r="AV31" s="40">
        <v>1200</v>
      </c>
      <c r="AW31" s="40">
        <v>800</v>
      </c>
      <c r="AX31" s="40">
        <v>900</v>
      </c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DD31" s="18"/>
      <c r="DE31" s="18"/>
      <c r="DF31" s="18"/>
      <c r="DG31" s="18"/>
      <c r="DH31" s="18"/>
    </row>
    <row r="32" spans="1:112" ht="39" customHeight="1" x14ac:dyDescent="0.35">
      <c r="A32" s="27">
        <v>102100178</v>
      </c>
      <c r="B32" s="27" t="s">
        <v>488</v>
      </c>
      <c r="C32" s="26">
        <v>15</v>
      </c>
      <c r="D32" s="26" t="s">
        <v>365</v>
      </c>
      <c r="E32" s="26">
        <v>5</v>
      </c>
      <c r="F32" s="27">
        <v>13.8</v>
      </c>
      <c r="G32" s="26" t="s">
        <v>85</v>
      </c>
      <c r="H32" s="28" t="s">
        <v>91</v>
      </c>
      <c r="I32" s="27">
        <v>34</v>
      </c>
      <c r="J32" s="27">
        <v>95</v>
      </c>
      <c r="K32" s="29">
        <v>130</v>
      </c>
      <c r="L32" s="27">
        <v>140</v>
      </c>
      <c r="M32" s="27">
        <v>25</v>
      </c>
      <c r="N32" s="81">
        <v>110</v>
      </c>
      <c r="O32" s="33">
        <v>3.4</v>
      </c>
      <c r="P32" s="33">
        <v>2.5</v>
      </c>
      <c r="Q32" s="26" t="s">
        <v>35</v>
      </c>
      <c r="R32" s="26" t="s">
        <v>104</v>
      </c>
      <c r="S32" s="26">
        <v>250</v>
      </c>
      <c r="T32" s="26" t="s">
        <v>535</v>
      </c>
      <c r="U32" s="26" t="s">
        <v>378</v>
      </c>
      <c r="V32" s="29">
        <v>220</v>
      </c>
      <c r="W32" s="27">
        <v>1.2</v>
      </c>
      <c r="X32" s="27">
        <v>160</v>
      </c>
      <c r="Y32" s="26" t="s">
        <v>111</v>
      </c>
      <c r="Z32" s="26">
        <v>10</v>
      </c>
      <c r="AA32" s="26">
        <v>30</v>
      </c>
      <c r="AB32" s="27">
        <v>47</v>
      </c>
      <c r="AC32" s="26">
        <v>50</v>
      </c>
      <c r="AD32" s="26">
        <v>24.2</v>
      </c>
      <c r="AE32" s="27">
        <v>50</v>
      </c>
      <c r="AF32" s="27">
        <v>150</v>
      </c>
      <c r="AG32" s="27">
        <v>225</v>
      </c>
      <c r="AH32" s="27">
        <v>450</v>
      </c>
      <c r="AI32" s="27">
        <v>160</v>
      </c>
      <c r="AJ32" s="27" t="s">
        <v>111</v>
      </c>
      <c r="AK32" s="48" t="s">
        <v>381</v>
      </c>
      <c r="AL32" s="27" t="s">
        <v>383</v>
      </c>
      <c r="AM32" s="27" t="s">
        <v>382</v>
      </c>
      <c r="AN32" s="27" t="s">
        <v>384</v>
      </c>
      <c r="AO32" s="26" t="s">
        <v>385</v>
      </c>
      <c r="AP32" s="26" t="s">
        <v>386</v>
      </c>
      <c r="AQ32" s="26" t="s">
        <v>387</v>
      </c>
      <c r="AR32" s="26" t="s">
        <v>156</v>
      </c>
      <c r="AS32" s="26">
        <v>48</v>
      </c>
      <c r="AT32" s="26" t="s">
        <v>251</v>
      </c>
      <c r="AU32" s="26" t="s">
        <v>554</v>
      </c>
      <c r="AV32" s="40">
        <v>1200</v>
      </c>
      <c r="AW32" s="40">
        <v>800</v>
      </c>
      <c r="AX32" s="40">
        <v>900</v>
      </c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DD32" s="18"/>
      <c r="DE32" s="18"/>
      <c r="DF32" s="18"/>
      <c r="DG32" s="18"/>
      <c r="DH32" s="18"/>
    </row>
    <row r="33" spans="1:112" ht="39" customHeight="1" x14ac:dyDescent="0.35">
      <c r="A33" s="27">
        <v>102100072</v>
      </c>
      <c r="B33" s="27" t="s">
        <v>392</v>
      </c>
      <c r="C33" s="26">
        <v>15</v>
      </c>
      <c r="D33" s="26" t="s">
        <v>364</v>
      </c>
      <c r="E33" s="26">
        <v>25</v>
      </c>
      <c r="F33" s="27">
        <v>13.8</v>
      </c>
      <c r="G33" s="26">
        <v>127</v>
      </c>
      <c r="H33" s="28" t="s">
        <v>87</v>
      </c>
      <c r="I33" s="27">
        <v>34</v>
      </c>
      <c r="J33" s="27">
        <v>95</v>
      </c>
      <c r="K33" s="29">
        <v>130</v>
      </c>
      <c r="L33" s="27">
        <v>140</v>
      </c>
      <c r="M33" s="27">
        <v>70</v>
      </c>
      <c r="N33" s="81">
        <v>395</v>
      </c>
      <c r="O33" s="33">
        <v>2.2000000000000002</v>
      </c>
      <c r="P33" s="33">
        <v>2.5</v>
      </c>
      <c r="Q33" s="26" t="s">
        <v>35</v>
      </c>
      <c r="R33" s="26" t="s">
        <v>104</v>
      </c>
      <c r="S33" s="26">
        <v>250</v>
      </c>
      <c r="T33" s="26" t="s">
        <v>535</v>
      </c>
      <c r="U33" s="26" t="s">
        <v>378</v>
      </c>
      <c r="V33" s="29">
        <v>220</v>
      </c>
      <c r="W33" s="27">
        <v>1.2</v>
      </c>
      <c r="X33" s="27">
        <v>400</v>
      </c>
      <c r="Y33" s="26" t="s">
        <v>111</v>
      </c>
      <c r="Z33" s="26">
        <v>10</v>
      </c>
      <c r="AA33" s="26">
        <v>30</v>
      </c>
      <c r="AB33" s="27">
        <v>60</v>
      </c>
      <c r="AC33" s="27">
        <v>65</v>
      </c>
      <c r="AD33" s="26">
        <v>24.2</v>
      </c>
      <c r="AE33" s="27">
        <v>50</v>
      </c>
      <c r="AF33" s="27">
        <v>150</v>
      </c>
      <c r="AG33" s="27">
        <v>225</v>
      </c>
      <c r="AH33" s="27">
        <v>450</v>
      </c>
      <c r="AI33" s="27">
        <v>160</v>
      </c>
      <c r="AJ33" s="27" t="s">
        <v>111</v>
      </c>
      <c r="AK33" s="48" t="s">
        <v>381</v>
      </c>
      <c r="AL33" s="27" t="s">
        <v>383</v>
      </c>
      <c r="AM33" s="27" t="s">
        <v>382</v>
      </c>
      <c r="AN33" s="27" t="s">
        <v>384</v>
      </c>
      <c r="AO33" s="26" t="s">
        <v>385</v>
      </c>
      <c r="AP33" s="26" t="s">
        <v>386</v>
      </c>
      <c r="AQ33" s="26" t="s">
        <v>387</v>
      </c>
      <c r="AR33" s="26" t="s">
        <v>156</v>
      </c>
      <c r="AS33" s="26">
        <v>48</v>
      </c>
      <c r="AT33" s="26" t="s">
        <v>251</v>
      </c>
      <c r="AU33" s="26" t="s">
        <v>554</v>
      </c>
      <c r="AV33" s="40">
        <v>1200</v>
      </c>
      <c r="AW33" s="40">
        <v>800</v>
      </c>
      <c r="AX33" s="40">
        <v>900</v>
      </c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DD33" s="18"/>
      <c r="DE33" s="18"/>
      <c r="DF33" s="18"/>
      <c r="DG33" s="18"/>
      <c r="DH33" s="18"/>
    </row>
    <row r="34" spans="1:112" ht="39" customHeight="1" x14ac:dyDescent="0.35">
      <c r="A34" s="27">
        <v>102100073</v>
      </c>
      <c r="B34" s="27" t="s">
        <v>390</v>
      </c>
      <c r="C34" s="26">
        <v>15</v>
      </c>
      <c r="D34" s="26" t="s">
        <v>364</v>
      </c>
      <c r="E34" s="26">
        <v>15</v>
      </c>
      <c r="F34" s="27">
        <v>13.8</v>
      </c>
      <c r="G34" s="26">
        <v>127</v>
      </c>
      <c r="H34" s="28" t="s">
        <v>87</v>
      </c>
      <c r="I34" s="27">
        <v>34</v>
      </c>
      <c r="J34" s="27">
        <v>95</v>
      </c>
      <c r="K34" s="29">
        <v>130</v>
      </c>
      <c r="L34" s="27">
        <v>140</v>
      </c>
      <c r="M34" s="27">
        <v>50</v>
      </c>
      <c r="N34" s="81">
        <v>270</v>
      </c>
      <c r="O34" s="33">
        <v>2.4</v>
      </c>
      <c r="P34" s="33">
        <v>2.5</v>
      </c>
      <c r="Q34" s="26" t="s">
        <v>35</v>
      </c>
      <c r="R34" s="26" t="s">
        <v>104</v>
      </c>
      <c r="S34" s="26">
        <v>250</v>
      </c>
      <c r="T34" s="26" t="s">
        <v>535</v>
      </c>
      <c r="U34" s="26" t="s">
        <v>378</v>
      </c>
      <c r="V34" s="29">
        <v>220</v>
      </c>
      <c r="W34" s="27">
        <v>1.2</v>
      </c>
      <c r="X34" s="27">
        <v>160</v>
      </c>
      <c r="Y34" s="26" t="s">
        <v>111</v>
      </c>
      <c r="Z34" s="26">
        <v>10</v>
      </c>
      <c r="AA34" s="26">
        <v>30</v>
      </c>
      <c r="AB34" s="27">
        <v>47</v>
      </c>
      <c r="AC34" s="26">
        <v>50</v>
      </c>
      <c r="AD34" s="26">
        <v>24.2</v>
      </c>
      <c r="AE34" s="27">
        <v>50</v>
      </c>
      <c r="AF34" s="27">
        <v>150</v>
      </c>
      <c r="AG34" s="27">
        <v>225</v>
      </c>
      <c r="AH34" s="27">
        <v>450</v>
      </c>
      <c r="AI34" s="27">
        <v>160</v>
      </c>
      <c r="AJ34" s="27" t="s">
        <v>111</v>
      </c>
      <c r="AK34" s="48" t="s">
        <v>381</v>
      </c>
      <c r="AL34" s="27" t="s">
        <v>383</v>
      </c>
      <c r="AM34" s="27" t="s">
        <v>382</v>
      </c>
      <c r="AN34" s="27" t="s">
        <v>384</v>
      </c>
      <c r="AO34" s="26" t="s">
        <v>385</v>
      </c>
      <c r="AP34" s="26" t="s">
        <v>386</v>
      </c>
      <c r="AQ34" s="26" t="s">
        <v>387</v>
      </c>
      <c r="AR34" s="26" t="s">
        <v>156</v>
      </c>
      <c r="AS34" s="26">
        <v>48</v>
      </c>
      <c r="AT34" s="26" t="s">
        <v>251</v>
      </c>
      <c r="AU34" s="26" t="s">
        <v>554</v>
      </c>
      <c r="AV34" s="40">
        <v>1200</v>
      </c>
      <c r="AW34" s="40">
        <v>800</v>
      </c>
      <c r="AX34" s="40">
        <v>900</v>
      </c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DD34" s="18"/>
      <c r="DE34" s="18"/>
      <c r="DF34" s="18"/>
      <c r="DG34" s="18"/>
      <c r="DH34" s="18"/>
    </row>
    <row r="35" spans="1:112" ht="39" customHeight="1" x14ac:dyDescent="0.35">
      <c r="A35" s="27">
        <v>102100074</v>
      </c>
      <c r="B35" s="27" t="s">
        <v>388</v>
      </c>
      <c r="C35" s="26">
        <v>15</v>
      </c>
      <c r="D35" s="26" t="s">
        <v>364</v>
      </c>
      <c r="E35" s="26">
        <v>10</v>
      </c>
      <c r="F35" s="27">
        <v>13.8</v>
      </c>
      <c r="G35" s="26">
        <v>127</v>
      </c>
      <c r="H35" s="28" t="s">
        <v>87</v>
      </c>
      <c r="I35" s="27">
        <v>34</v>
      </c>
      <c r="J35" s="27">
        <v>95</v>
      </c>
      <c r="K35" s="29">
        <v>130</v>
      </c>
      <c r="L35" s="27">
        <v>140</v>
      </c>
      <c r="M35" s="27">
        <v>40</v>
      </c>
      <c r="N35" s="81">
        <v>225</v>
      </c>
      <c r="O35" s="33">
        <v>2.7</v>
      </c>
      <c r="P35" s="33">
        <v>2.5</v>
      </c>
      <c r="Q35" s="26" t="s">
        <v>35</v>
      </c>
      <c r="R35" s="26" t="s">
        <v>104</v>
      </c>
      <c r="S35" s="26">
        <v>250</v>
      </c>
      <c r="T35" s="26" t="s">
        <v>535</v>
      </c>
      <c r="U35" s="26" t="s">
        <v>378</v>
      </c>
      <c r="V35" s="29">
        <v>220</v>
      </c>
      <c r="W35" s="27">
        <v>1.2</v>
      </c>
      <c r="X35" s="27">
        <v>160</v>
      </c>
      <c r="Y35" s="26" t="s">
        <v>111</v>
      </c>
      <c r="Z35" s="26">
        <v>10</v>
      </c>
      <c r="AA35" s="26">
        <v>30</v>
      </c>
      <c r="AB35" s="27">
        <v>47</v>
      </c>
      <c r="AC35" s="26">
        <v>50</v>
      </c>
      <c r="AD35" s="26">
        <v>24.2</v>
      </c>
      <c r="AE35" s="27">
        <v>50</v>
      </c>
      <c r="AF35" s="27">
        <v>150</v>
      </c>
      <c r="AG35" s="27">
        <v>225</v>
      </c>
      <c r="AH35" s="27">
        <v>450</v>
      </c>
      <c r="AI35" s="27">
        <v>160</v>
      </c>
      <c r="AJ35" s="27" t="s">
        <v>111</v>
      </c>
      <c r="AK35" s="48" t="s">
        <v>381</v>
      </c>
      <c r="AL35" s="27" t="s">
        <v>383</v>
      </c>
      <c r="AM35" s="27" t="s">
        <v>382</v>
      </c>
      <c r="AN35" s="27" t="s">
        <v>384</v>
      </c>
      <c r="AO35" s="26" t="s">
        <v>385</v>
      </c>
      <c r="AP35" s="26" t="s">
        <v>386</v>
      </c>
      <c r="AQ35" s="26" t="s">
        <v>387</v>
      </c>
      <c r="AR35" s="26" t="s">
        <v>156</v>
      </c>
      <c r="AS35" s="26">
        <v>48</v>
      </c>
      <c r="AT35" s="26" t="s">
        <v>251</v>
      </c>
      <c r="AU35" s="26" t="s">
        <v>554</v>
      </c>
      <c r="AV35" s="40">
        <v>1200</v>
      </c>
      <c r="AW35" s="40">
        <v>800</v>
      </c>
      <c r="AX35" s="40">
        <v>900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DD35" s="18"/>
      <c r="DE35" s="18"/>
      <c r="DF35" s="18"/>
      <c r="DG35" s="18"/>
      <c r="DH35" s="18"/>
    </row>
    <row r="36" spans="1:112" ht="39" customHeight="1" x14ac:dyDescent="0.35">
      <c r="A36" s="27">
        <v>102100075</v>
      </c>
      <c r="B36" s="27" t="s">
        <v>396</v>
      </c>
      <c r="C36" s="26">
        <v>15</v>
      </c>
      <c r="D36" s="26" t="s">
        <v>364</v>
      </c>
      <c r="E36" s="26">
        <v>5</v>
      </c>
      <c r="F36" s="27">
        <v>13.8</v>
      </c>
      <c r="G36" s="26">
        <v>127</v>
      </c>
      <c r="H36" s="28" t="s">
        <v>87</v>
      </c>
      <c r="I36" s="27">
        <v>34</v>
      </c>
      <c r="J36" s="27">
        <v>95</v>
      </c>
      <c r="K36" s="29">
        <v>130</v>
      </c>
      <c r="L36" s="27">
        <v>140</v>
      </c>
      <c r="M36" s="27">
        <v>25</v>
      </c>
      <c r="N36" s="81">
        <v>110</v>
      </c>
      <c r="O36" s="33">
        <v>3.4</v>
      </c>
      <c r="P36" s="33">
        <v>2.5</v>
      </c>
      <c r="Q36" s="26" t="s">
        <v>35</v>
      </c>
      <c r="R36" s="26" t="s">
        <v>104</v>
      </c>
      <c r="S36" s="26">
        <v>250</v>
      </c>
      <c r="T36" s="26" t="s">
        <v>535</v>
      </c>
      <c r="U36" s="26" t="s">
        <v>378</v>
      </c>
      <c r="V36" s="29">
        <v>220</v>
      </c>
      <c r="W36" s="27">
        <v>1.2</v>
      </c>
      <c r="X36" s="27">
        <v>160</v>
      </c>
      <c r="Y36" s="26" t="s">
        <v>111</v>
      </c>
      <c r="Z36" s="26">
        <v>10</v>
      </c>
      <c r="AA36" s="26">
        <v>30</v>
      </c>
      <c r="AB36" s="27">
        <v>47</v>
      </c>
      <c r="AC36" s="26">
        <v>50</v>
      </c>
      <c r="AD36" s="26">
        <v>24.2</v>
      </c>
      <c r="AE36" s="27">
        <v>50</v>
      </c>
      <c r="AF36" s="27">
        <v>150</v>
      </c>
      <c r="AG36" s="27">
        <v>225</v>
      </c>
      <c r="AH36" s="27">
        <v>450</v>
      </c>
      <c r="AI36" s="27">
        <v>160</v>
      </c>
      <c r="AJ36" s="27" t="s">
        <v>111</v>
      </c>
      <c r="AK36" s="48" t="s">
        <v>381</v>
      </c>
      <c r="AL36" s="27" t="s">
        <v>383</v>
      </c>
      <c r="AM36" s="27" t="s">
        <v>382</v>
      </c>
      <c r="AN36" s="27" t="s">
        <v>384</v>
      </c>
      <c r="AO36" s="26" t="s">
        <v>385</v>
      </c>
      <c r="AP36" s="26" t="s">
        <v>386</v>
      </c>
      <c r="AQ36" s="26" t="s">
        <v>387</v>
      </c>
      <c r="AR36" s="26" t="s">
        <v>156</v>
      </c>
      <c r="AS36" s="26">
        <v>48</v>
      </c>
      <c r="AT36" s="26" t="s">
        <v>251</v>
      </c>
      <c r="AU36" s="26" t="s">
        <v>554</v>
      </c>
      <c r="AV36" s="40">
        <v>1200</v>
      </c>
      <c r="AW36" s="40">
        <v>800</v>
      </c>
      <c r="AX36" s="40">
        <v>900</v>
      </c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DD36" s="18"/>
      <c r="DE36" s="18"/>
      <c r="DF36" s="18"/>
      <c r="DG36" s="18"/>
      <c r="DH36" s="18"/>
    </row>
    <row r="37" spans="1:112" ht="39" customHeight="1" x14ac:dyDescent="0.35">
      <c r="A37" s="27">
        <v>102100169</v>
      </c>
      <c r="B37" s="27" t="s">
        <v>402</v>
      </c>
      <c r="C37" s="26">
        <v>15</v>
      </c>
      <c r="D37" s="26" t="s">
        <v>365</v>
      </c>
      <c r="E37" s="26">
        <v>25</v>
      </c>
      <c r="F37" s="27">
        <v>13.8</v>
      </c>
      <c r="G37" s="26">
        <v>127</v>
      </c>
      <c r="H37" s="28" t="s">
        <v>91</v>
      </c>
      <c r="I37" s="27">
        <v>34</v>
      </c>
      <c r="J37" s="27">
        <v>95</v>
      </c>
      <c r="K37" s="29">
        <v>130</v>
      </c>
      <c r="L37" s="27">
        <v>140</v>
      </c>
      <c r="M37" s="27">
        <v>70</v>
      </c>
      <c r="N37" s="81">
        <v>395</v>
      </c>
      <c r="O37" s="33">
        <v>2.2000000000000002</v>
      </c>
      <c r="P37" s="33">
        <v>2.5</v>
      </c>
      <c r="Q37" s="26" t="s">
        <v>35</v>
      </c>
      <c r="R37" s="26" t="s">
        <v>104</v>
      </c>
      <c r="S37" s="26">
        <v>250</v>
      </c>
      <c r="T37" s="26" t="s">
        <v>535</v>
      </c>
      <c r="U37" s="26" t="s">
        <v>378</v>
      </c>
      <c r="V37" s="29">
        <v>220</v>
      </c>
      <c r="W37" s="27">
        <v>1.2</v>
      </c>
      <c r="X37" s="27">
        <v>400</v>
      </c>
      <c r="Y37" s="26" t="s">
        <v>111</v>
      </c>
      <c r="Z37" s="26">
        <v>10</v>
      </c>
      <c r="AA37" s="26">
        <v>30</v>
      </c>
      <c r="AB37" s="27">
        <v>60</v>
      </c>
      <c r="AC37" s="27">
        <v>65</v>
      </c>
      <c r="AD37" s="26">
        <v>24.2</v>
      </c>
      <c r="AE37" s="27">
        <v>50</v>
      </c>
      <c r="AF37" s="27">
        <v>150</v>
      </c>
      <c r="AG37" s="27">
        <v>225</v>
      </c>
      <c r="AH37" s="27">
        <v>450</v>
      </c>
      <c r="AI37" s="27">
        <v>160</v>
      </c>
      <c r="AJ37" s="27" t="s">
        <v>111</v>
      </c>
      <c r="AK37" s="48" t="s">
        <v>381</v>
      </c>
      <c r="AL37" s="27" t="s">
        <v>383</v>
      </c>
      <c r="AM37" s="27" t="s">
        <v>382</v>
      </c>
      <c r="AN37" s="27" t="s">
        <v>384</v>
      </c>
      <c r="AO37" s="26" t="s">
        <v>385</v>
      </c>
      <c r="AP37" s="26" t="s">
        <v>386</v>
      </c>
      <c r="AQ37" s="26" t="s">
        <v>387</v>
      </c>
      <c r="AR37" s="26" t="s">
        <v>156</v>
      </c>
      <c r="AS37" s="26">
        <v>48</v>
      </c>
      <c r="AT37" s="26" t="s">
        <v>251</v>
      </c>
      <c r="AU37" s="26" t="s">
        <v>554</v>
      </c>
      <c r="AV37" s="40">
        <v>1200</v>
      </c>
      <c r="AW37" s="40">
        <v>800</v>
      </c>
      <c r="AX37" s="40">
        <v>900</v>
      </c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DD37" s="18"/>
      <c r="DE37" s="18"/>
      <c r="DF37" s="18"/>
      <c r="DG37" s="18"/>
      <c r="DH37" s="18"/>
    </row>
    <row r="38" spans="1:112" ht="39" customHeight="1" x14ac:dyDescent="0.35">
      <c r="A38" s="27">
        <v>102100164</v>
      </c>
      <c r="B38" s="27" t="s">
        <v>400</v>
      </c>
      <c r="C38" s="26">
        <v>15</v>
      </c>
      <c r="D38" s="26" t="s">
        <v>365</v>
      </c>
      <c r="E38" s="26">
        <v>15</v>
      </c>
      <c r="F38" s="27">
        <v>13.8</v>
      </c>
      <c r="G38" s="26">
        <v>127</v>
      </c>
      <c r="H38" s="28" t="s">
        <v>91</v>
      </c>
      <c r="I38" s="27">
        <v>34</v>
      </c>
      <c r="J38" s="27">
        <v>95</v>
      </c>
      <c r="K38" s="29">
        <v>130</v>
      </c>
      <c r="L38" s="27">
        <v>140</v>
      </c>
      <c r="M38" s="27">
        <v>50</v>
      </c>
      <c r="N38" s="81">
        <v>270</v>
      </c>
      <c r="O38" s="33">
        <v>2.4</v>
      </c>
      <c r="P38" s="33">
        <v>2.5</v>
      </c>
      <c r="Q38" s="26" t="s">
        <v>35</v>
      </c>
      <c r="R38" s="26" t="s">
        <v>104</v>
      </c>
      <c r="S38" s="26">
        <v>250</v>
      </c>
      <c r="T38" s="26" t="s">
        <v>535</v>
      </c>
      <c r="U38" s="26" t="s">
        <v>378</v>
      </c>
      <c r="V38" s="29">
        <v>220</v>
      </c>
      <c r="W38" s="27">
        <v>1.2</v>
      </c>
      <c r="X38" s="27">
        <v>160</v>
      </c>
      <c r="Y38" s="26" t="s">
        <v>111</v>
      </c>
      <c r="Z38" s="26">
        <v>10</v>
      </c>
      <c r="AA38" s="26">
        <v>30</v>
      </c>
      <c r="AB38" s="27">
        <v>47</v>
      </c>
      <c r="AC38" s="26">
        <v>50</v>
      </c>
      <c r="AD38" s="26">
        <v>24.2</v>
      </c>
      <c r="AE38" s="27">
        <v>50</v>
      </c>
      <c r="AF38" s="27">
        <v>150</v>
      </c>
      <c r="AG38" s="27">
        <v>225</v>
      </c>
      <c r="AH38" s="27">
        <v>450</v>
      </c>
      <c r="AI38" s="27">
        <v>160</v>
      </c>
      <c r="AJ38" s="27" t="s">
        <v>111</v>
      </c>
      <c r="AK38" s="48" t="s">
        <v>381</v>
      </c>
      <c r="AL38" s="27" t="s">
        <v>383</v>
      </c>
      <c r="AM38" s="27" t="s">
        <v>382</v>
      </c>
      <c r="AN38" s="27" t="s">
        <v>384</v>
      </c>
      <c r="AO38" s="26" t="s">
        <v>385</v>
      </c>
      <c r="AP38" s="26" t="s">
        <v>386</v>
      </c>
      <c r="AQ38" s="26" t="s">
        <v>387</v>
      </c>
      <c r="AR38" s="26" t="s">
        <v>156</v>
      </c>
      <c r="AS38" s="26">
        <v>48</v>
      </c>
      <c r="AT38" s="26" t="s">
        <v>251</v>
      </c>
      <c r="AU38" s="26" t="s">
        <v>554</v>
      </c>
      <c r="AV38" s="40">
        <v>1200</v>
      </c>
      <c r="AW38" s="40">
        <v>800</v>
      </c>
      <c r="AX38" s="40">
        <v>900</v>
      </c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DD38" s="18"/>
      <c r="DE38" s="18"/>
      <c r="DF38" s="18"/>
      <c r="DG38" s="18"/>
      <c r="DH38" s="18"/>
    </row>
    <row r="39" spans="1:112" ht="39" customHeight="1" x14ac:dyDescent="0.35">
      <c r="A39" s="27">
        <v>102100176</v>
      </c>
      <c r="B39" s="27" t="s">
        <v>406</v>
      </c>
      <c r="C39" s="26">
        <v>15</v>
      </c>
      <c r="D39" s="26" t="s">
        <v>365</v>
      </c>
      <c r="E39" s="26">
        <v>5</v>
      </c>
      <c r="F39" s="27">
        <v>13.8</v>
      </c>
      <c r="G39" s="26">
        <v>127</v>
      </c>
      <c r="H39" s="28" t="s">
        <v>91</v>
      </c>
      <c r="I39" s="27">
        <v>34</v>
      </c>
      <c r="J39" s="27">
        <v>95</v>
      </c>
      <c r="K39" s="29">
        <v>130</v>
      </c>
      <c r="L39" s="27">
        <v>140</v>
      </c>
      <c r="M39" s="27">
        <v>25</v>
      </c>
      <c r="N39" s="81">
        <v>110</v>
      </c>
      <c r="O39" s="33">
        <v>3.4</v>
      </c>
      <c r="P39" s="33">
        <v>2.5</v>
      </c>
      <c r="Q39" s="26" t="s">
        <v>35</v>
      </c>
      <c r="R39" s="26" t="s">
        <v>104</v>
      </c>
      <c r="S39" s="26">
        <v>250</v>
      </c>
      <c r="T39" s="26" t="s">
        <v>535</v>
      </c>
      <c r="U39" s="26" t="s">
        <v>378</v>
      </c>
      <c r="V39" s="29">
        <v>220</v>
      </c>
      <c r="W39" s="27">
        <v>1.2</v>
      </c>
      <c r="X39" s="27">
        <v>160</v>
      </c>
      <c r="Y39" s="26" t="s">
        <v>111</v>
      </c>
      <c r="Z39" s="26">
        <v>10</v>
      </c>
      <c r="AA39" s="26">
        <v>30</v>
      </c>
      <c r="AB39" s="27">
        <v>47</v>
      </c>
      <c r="AC39" s="26">
        <v>50</v>
      </c>
      <c r="AD39" s="26">
        <v>24.2</v>
      </c>
      <c r="AE39" s="27">
        <v>50</v>
      </c>
      <c r="AF39" s="27">
        <v>150</v>
      </c>
      <c r="AG39" s="27">
        <v>225</v>
      </c>
      <c r="AH39" s="27">
        <v>450</v>
      </c>
      <c r="AI39" s="27">
        <v>160</v>
      </c>
      <c r="AJ39" s="27" t="s">
        <v>111</v>
      </c>
      <c r="AK39" s="48" t="s">
        <v>381</v>
      </c>
      <c r="AL39" s="27" t="s">
        <v>383</v>
      </c>
      <c r="AM39" s="27" t="s">
        <v>382</v>
      </c>
      <c r="AN39" s="27" t="s">
        <v>384</v>
      </c>
      <c r="AO39" s="26" t="s">
        <v>385</v>
      </c>
      <c r="AP39" s="26" t="s">
        <v>386</v>
      </c>
      <c r="AQ39" s="26" t="s">
        <v>387</v>
      </c>
      <c r="AR39" s="26" t="s">
        <v>156</v>
      </c>
      <c r="AS39" s="26">
        <v>48</v>
      </c>
      <c r="AT39" s="26" t="s">
        <v>251</v>
      </c>
      <c r="AU39" s="26" t="s">
        <v>554</v>
      </c>
      <c r="AV39" s="40">
        <v>1200</v>
      </c>
      <c r="AW39" s="40">
        <v>800</v>
      </c>
      <c r="AX39" s="40">
        <v>900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DD39" s="18"/>
      <c r="DE39" s="18"/>
      <c r="DF39" s="18"/>
      <c r="DG39" s="18"/>
      <c r="DH39" s="18"/>
    </row>
    <row r="40" spans="1:112" ht="39" customHeight="1" x14ac:dyDescent="0.35">
      <c r="A40" s="27">
        <v>102100159</v>
      </c>
      <c r="B40" s="27" t="s">
        <v>398</v>
      </c>
      <c r="C40" s="26">
        <v>15</v>
      </c>
      <c r="D40" s="26" t="s">
        <v>365</v>
      </c>
      <c r="E40" s="26">
        <v>10</v>
      </c>
      <c r="F40" s="27">
        <v>13.8</v>
      </c>
      <c r="G40" s="26">
        <v>127</v>
      </c>
      <c r="H40" s="28" t="s">
        <v>91</v>
      </c>
      <c r="I40" s="27">
        <v>34</v>
      </c>
      <c r="J40" s="27">
        <v>95</v>
      </c>
      <c r="K40" s="29">
        <v>130</v>
      </c>
      <c r="L40" s="27">
        <v>140</v>
      </c>
      <c r="M40" s="27">
        <v>40</v>
      </c>
      <c r="N40" s="81">
        <v>225</v>
      </c>
      <c r="O40" s="33">
        <v>2.7</v>
      </c>
      <c r="P40" s="33">
        <v>2.5</v>
      </c>
      <c r="Q40" s="26" t="s">
        <v>35</v>
      </c>
      <c r="R40" s="26" t="s">
        <v>104</v>
      </c>
      <c r="S40" s="26">
        <v>250</v>
      </c>
      <c r="T40" s="26" t="s">
        <v>535</v>
      </c>
      <c r="U40" s="26" t="s">
        <v>378</v>
      </c>
      <c r="V40" s="29">
        <v>220</v>
      </c>
      <c r="W40" s="27">
        <v>1.2</v>
      </c>
      <c r="X40" s="27">
        <v>160</v>
      </c>
      <c r="Y40" s="26" t="s">
        <v>111</v>
      </c>
      <c r="Z40" s="26">
        <v>10</v>
      </c>
      <c r="AA40" s="26">
        <v>30</v>
      </c>
      <c r="AB40" s="27">
        <v>47</v>
      </c>
      <c r="AC40" s="26">
        <v>50</v>
      </c>
      <c r="AD40" s="26">
        <v>24.2</v>
      </c>
      <c r="AE40" s="27">
        <v>50</v>
      </c>
      <c r="AF40" s="27">
        <v>150</v>
      </c>
      <c r="AG40" s="27">
        <v>225</v>
      </c>
      <c r="AH40" s="27">
        <v>450</v>
      </c>
      <c r="AI40" s="27">
        <v>160</v>
      </c>
      <c r="AJ40" s="27" t="s">
        <v>111</v>
      </c>
      <c r="AK40" s="48" t="s">
        <v>381</v>
      </c>
      <c r="AL40" s="27" t="s">
        <v>383</v>
      </c>
      <c r="AM40" s="27" t="s">
        <v>382</v>
      </c>
      <c r="AN40" s="27" t="s">
        <v>384</v>
      </c>
      <c r="AO40" s="26" t="s">
        <v>385</v>
      </c>
      <c r="AP40" s="26" t="s">
        <v>386</v>
      </c>
      <c r="AQ40" s="26" t="s">
        <v>387</v>
      </c>
      <c r="AR40" s="26" t="s">
        <v>156</v>
      </c>
      <c r="AS40" s="26">
        <v>48</v>
      </c>
      <c r="AT40" s="26" t="s">
        <v>251</v>
      </c>
      <c r="AU40" s="26" t="s">
        <v>554</v>
      </c>
      <c r="AV40" s="40">
        <v>1200</v>
      </c>
      <c r="AW40" s="40">
        <v>800</v>
      </c>
      <c r="AX40" s="40">
        <v>900</v>
      </c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DD40" s="18"/>
      <c r="DE40" s="18"/>
      <c r="DF40" s="18"/>
      <c r="DG40" s="18"/>
      <c r="DH40" s="18"/>
    </row>
    <row r="41" spans="1:112" ht="39" customHeight="1" x14ac:dyDescent="0.35">
      <c r="A41" s="27">
        <v>102100177</v>
      </c>
      <c r="B41" s="27" t="s">
        <v>407</v>
      </c>
      <c r="C41" s="26">
        <v>15</v>
      </c>
      <c r="D41" s="26" t="s">
        <v>365</v>
      </c>
      <c r="E41" s="26">
        <v>5</v>
      </c>
      <c r="F41" s="27">
        <v>13.8</v>
      </c>
      <c r="G41" s="26">
        <v>220</v>
      </c>
      <c r="H41" s="28" t="s">
        <v>91</v>
      </c>
      <c r="I41" s="27">
        <v>34</v>
      </c>
      <c r="J41" s="27">
        <v>95</v>
      </c>
      <c r="K41" s="29">
        <v>130</v>
      </c>
      <c r="L41" s="27">
        <v>140</v>
      </c>
      <c r="M41" s="27">
        <v>25</v>
      </c>
      <c r="N41" s="81">
        <v>110</v>
      </c>
      <c r="O41" s="33">
        <v>3.4</v>
      </c>
      <c r="P41" s="33">
        <v>2.5</v>
      </c>
      <c r="Q41" s="26" t="s">
        <v>35</v>
      </c>
      <c r="R41" s="26" t="s">
        <v>104</v>
      </c>
      <c r="S41" s="26">
        <v>250</v>
      </c>
      <c r="T41" s="26" t="s">
        <v>535</v>
      </c>
      <c r="U41" s="26" t="s">
        <v>378</v>
      </c>
      <c r="V41" s="29">
        <v>220</v>
      </c>
      <c r="W41" s="27">
        <v>1.2</v>
      </c>
      <c r="X41" s="27">
        <v>160</v>
      </c>
      <c r="Y41" s="26" t="s">
        <v>111</v>
      </c>
      <c r="Z41" s="26">
        <v>10</v>
      </c>
      <c r="AA41" s="26">
        <v>30</v>
      </c>
      <c r="AB41" s="27">
        <v>47</v>
      </c>
      <c r="AC41" s="26">
        <v>50</v>
      </c>
      <c r="AD41" s="26">
        <v>24.2</v>
      </c>
      <c r="AE41" s="27">
        <v>50</v>
      </c>
      <c r="AF41" s="27">
        <v>150</v>
      </c>
      <c r="AG41" s="27">
        <v>225</v>
      </c>
      <c r="AH41" s="27">
        <v>450</v>
      </c>
      <c r="AI41" s="27">
        <v>160</v>
      </c>
      <c r="AJ41" s="27" t="s">
        <v>111</v>
      </c>
      <c r="AK41" s="48" t="s">
        <v>381</v>
      </c>
      <c r="AL41" s="27" t="s">
        <v>383</v>
      </c>
      <c r="AM41" s="27" t="s">
        <v>382</v>
      </c>
      <c r="AN41" s="27" t="s">
        <v>384</v>
      </c>
      <c r="AO41" s="26" t="s">
        <v>385</v>
      </c>
      <c r="AP41" s="26" t="s">
        <v>386</v>
      </c>
      <c r="AQ41" s="26" t="s">
        <v>387</v>
      </c>
      <c r="AR41" s="26" t="s">
        <v>156</v>
      </c>
      <c r="AS41" s="26">
        <v>48</v>
      </c>
      <c r="AT41" s="26" t="s">
        <v>251</v>
      </c>
      <c r="AU41" s="26" t="s">
        <v>554</v>
      </c>
      <c r="AV41" s="40">
        <v>1200</v>
      </c>
      <c r="AW41" s="40">
        <v>800</v>
      </c>
      <c r="AX41" s="40">
        <v>900</v>
      </c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DD41" s="18"/>
      <c r="DE41" s="18"/>
      <c r="DF41" s="18"/>
      <c r="DG41" s="18"/>
      <c r="DH41" s="18"/>
    </row>
    <row r="42" spans="1:112" ht="39" customHeight="1" x14ac:dyDescent="0.35">
      <c r="A42" s="27">
        <v>102100160</v>
      </c>
      <c r="B42" s="27" t="s">
        <v>399</v>
      </c>
      <c r="C42" s="26">
        <v>15</v>
      </c>
      <c r="D42" s="26" t="s">
        <v>365</v>
      </c>
      <c r="E42" s="26">
        <v>10</v>
      </c>
      <c r="F42" s="27">
        <v>13.8</v>
      </c>
      <c r="G42" s="26">
        <v>220</v>
      </c>
      <c r="H42" s="28" t="s">
        <v>91</v>
      </c>
      <c r="I42" s="27">
        <v>34</v>
      </c>
      <c r="J42" s="27">
        <v>95</v>
      </c>
      <c r="K42" s="29">
        <v>130</v>
      </c>
      <c r="L42" s="27">
        <v>140</v>
      </c>
      <c r="M42" s="27">
        <v>40</v>
      </c>
      <c r="N42" s="81">
        <v>225</v>
      </c>
      <c r="O42" s="33">
        <v>2.7</v>
      </c>
      <c r="P42" s="33">
        <v>2.5</v>
      </c>
      <c r="Q42" s="26" t="s">
        <v>35</v>
      </c>
      <c r="R42" s="26" t="s">
        <v>104</v>
      </c>
      <c r="S42" s="26">
        <v>250</v>
      </c>
      <c r="T42" s="26" t="s">
        <v>535</v>
      </c>
      <c r="U42" s="26" t="s">
        <v>378</v>
      </c>
      <c r="V42" s="29">
        <v>220</v>
      </c>
      <c r="W42" s="27">
        <v>1.2</v>
      </c>
      <c r="X42" s="27">
        <v>160</v>
      </c>
      <c r="Y42" s="26" t="s">
        <v>111</v>
      </c>
      <c r="Z42" s="26">
        <v>10</v>
      </c>
      <c r="AA42" s="26">
        <v>30</v>
      </c>
      <c r="AB42" s="27">
        <v>47</v>
      </c>
      <c r="AC42" s="26">
        <v>50</v>
      </c>
      <c r="AD42" s="26">
        <v>24.2</v>
      </c>
      <c r="AE42" s="27">
        <v>50</v>
      </c>
      <c r="AF42" s="27">
        <v>150</v>
      </c>
      <c r="AG42" s="27">
        <v>225</v>
      </c>
      <c r="AH42" s="27">
        <v>450</v>
      </c>
      <c r="AI42" s="27">
        <v>160</v>
      </c>
      <c r="AJ42" s="27" t="s">
        <v>111</v>
      </c>
      <c r="AK42" s="48" t="s">
        <v>381</v>
      </c>
      <c r="AL42" s="27" t="s">
        <v>383</v>
      </c>
      <c r="AM42" s="27" t="s">
        <v>382</v>
      </c>
      <c r="AN42" s="27" t="s">
        <v>384</v>
      </c>
      <c r="AO42" s="26" t="s">
        <v>385</v>
      </c>
      <c r="AP42" s="26" t="s">
        <v>386</v>
      </c>
      <c r="AQ42" s="26" t="s">
        <v>387</v>
      </c>
      <c r="AR42" s="26" t="s">
        <v>156</v>
      </c>
      <c r="AS42" s="26">
        <v>48</v>
      </c>
      <c r="AT42" s="26" t="s">
        <v>251</v>
      </c>
      <c r="AU42" s="26" t="s">
        <v>554</v>
      </c>
      <c r="AV42" s="40">
        <v>1200</v>
      </c>
      <c r="AW42" s="40">
        <v>800</v>
      </c>
      <c r="AX42" s="40">
        <v>900</v>
      </c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DD42" s="18"/>
      <c r="DE42" s="18"/>
      <c r="DF42" s="18"/>
      <c r="DG42" s="18"/>
      <c r="DH42" s="18"/>
    </row>
    <row r="43" spans="1:112" ht="39" customHeight="1" x14ac:dyDescent="0.35">
      <c r="A43" s="27">
        <v>102100165</v>
      </c>
      <c r="B43" s="27" t="s">
        <v>401</v>
      </c>
      <c r="C43" s="26">
        <v>15</v>
      </c>
      <c r="D43" s="26" t="s">
        <v>365</v>
      </c>
      <c r="E43" s="26">
        <v>15</v>
      </c>
      <c r="F43" s="27">
        <v>13.8</v>
      </c>
      <c r="G43" s="26">
        <v>220</v>
      </c>
      <c r="H43" s="28" t="s">
        <v>91</v>
      </c>
      <c r="I43" s="27">
        <v>34</v>
      </c>
      <c r="J43" s="27">
        <v>95</v>
      </c>
      <c r="K43" s="29">
        <v>130</v>
      </c>
      <c r="L43" s="27">
        <v>140</v>
      </c>
      <c r="M43" s="27">
        <v>50</v>
      </c>
      <c r="N43" s="81">
        <v>270</v>
      </c>
      <c r="O43" s="33">
        <v>2.4</v>
      </c>
      <c r="P43" s="33">
        <v>2.5</v>
      </c>
      <c r="Q43" s="26" t="s">
        <v>35</v>
      </c>
      <c r="R43" s="26" t="s">
        <v>104</v>
      </c>
      <c r="S43" s="26">
        <v>250</v>
      </c>
      <c r="T43" s="26" t="s">
        <v>535</v>
      </c>
      <c r="U43" s="26" t="s">
        <v>378</v>
      </c>
      <c r="V43" s="29">
        <v>220</v>
      </c>
      <c r="W43" s="27">
        <v>1.2</v>
      </c>
      <c r="X43" s="27">
        <v>160</v>
      </c>
      <c r="Y43" s="26" t="s">
        <v>111</v>
      </c>
      <c r="Z43" s="26">
        <v>10</v>
      </c>
      <c r="AA43" s="26">
        <v>30</v>
      </c>
      <c r="AB43" s="27">
        <v>47</v>
      </c>
      <c r="AC43" s="26">
        <v>50</v>
      </c>
      <c r="AD43" s="26">
        <v>24.2</v>
      </c>
      <c r="AE43" s="27">
        <v>50</v>
      </c>
      <c r="AF43" s="27">
        <v>150</v>
      </c>
      <c r="AG43" s="27">
        <v>225</v>
      </c>
      <c r="AH43" s="27">
        <v>450</v>
      </c>
      <c r="AI43" s="27">
        <v>160</v>
      </c>
      <c r="AJ43" s="27" t="s">
        <v>111</v>
      </c>
      <c r="AK43" s="48" t="s">
        <v>381</v>
      </c>
      <c r="AL43" s="27" t="s">
        <v>383</v>
      </c>
      <c r="AM43" s="27" t="s">
        <v>382</v>
      </c>
      <c r="AN43" s="27" t="s">
        <v>384</v>
      </c>
      <c r="AO43" s="26" t="s">
        <v>385</v>
      </c>
      <c r="AP43" s="26" t="s">
        <v>386</v>
      </c>
      <c r="AQ43" s="26" t="s">
        <v>387</v>
      </c>
      <c r="AR43" s="26" t="s">
        <v>156</v>
      </c>
      <c r="AS43" s="26">
        <v>48</v>
      </c>
      <c r="AT43" s="26" t="s">
        <v>251</v>
      </c>
      <c r="AU43" s="26" t="s">
        <v>554</v>
      </c>
      <c r="AV43" s="40">
        <v>1200</v>
      </c>
      <c r="AW43" s="40">
        <v>800</v>
      </c>
      <c r="AX43" s="40">
        <v>900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DD43" s="18"/>
      <c r="DE43" s="18"/>
      <c r="DF43" s="18"/>
      <c r="DG43" s="18"/>
      <c r="DH43" s="18"/>
    </row>
    <row r="44" spans="1:112" ht="39" customHeight="1" x14ac:dyDescent="0.35">
      <c r="A44" s="27">
        <v>102100170</v>
      </c>
      <c r="B44" s="27" t="s">
        <v>403</v>
      </c>
      <c r="C44" s="26">
        <v>15</v>
      </c>
      <c r="D44" s="26" t="s">
        <v>365</v>
      </c>
      <c r="E44" s="26">
        <v>25</v>
      </c>
      <c r="F44" s="27">
        <v>13.8</v>
      </c>
      <c r="G44" s="26">
        <v>220</v>
      </c>
      <c r="H44" s="28" t="s">
        <v>91</v>
      </c>
      <c r="I44" s="27">
        <v>34</v>
      </c>
      <c r="J44" s="27">
        <v>95</v>
      </c>
      <c r="K44" s="29">
        <v>130</v>
      </c>
      <c r="L44" s="27">
        <v>140</v>
      </c>
      <c r="M44" s="27">
        <v>70</v>
      </c>
      <c r="N44" s="81">
        <v>395</v>
      </c>
      <c r="O44" s="33">
        <v>2.2000000000000002</v>
      </c>
      <c r="P44" s="33">
        <v>2.5</v>
      </c>
      <c r="Q44" s="26" t="s">
        <v>35</v>
      </c>
      <c r="R44" s="26" t="s">
        <v>104</v>
      </c>
      <c r="S44" s="26">
        <v>250</v>
      </c>
      <c r="T44" s="26" t="s">
        <v>535</v>
      </c>
      <c r="U44" s="26" t="s">
        <v>378</v>
      </c>
      <c r="V44" s="29">
        <v>220</v>
      </c>
      <c r="W44" s="27">
        <v>1.2</v>
      </c>
      <c r="X44" s="27">
        <v>160</v>
      </c>
      <c r="Y44" s="26" t="s">
        <v>111</v>
      </c>
      <c r="Z44" s="26">
        <v>10</v>
      </c>
      <c r="AA44" s="26">
        <v>30</v>
      </c>
      <c r="AB44" s="27">
        <v>60</v>
      </c>
      <c r="AC44" s="27">
        <v>65</v>
      </c>
      <c r="AD44" s="26">
        <v>24.2</v>
      </c>
      <c r="AE44" s="27">
        <v>50</v>
      </c>
      <c r="AF44" s="27">
        <v>150</v>
      </c>
      <c r="AG44" s="27">
        <v>225</v>
      </c>
      <c r="AH44" s="27">
        <v>450</v>
      </c>
      <c r="AI44" s="27">
        <v>160</v>
      </c>
      <c r="AJ44" s="27" t="s">
        <v>111</v>
      </c>
      <c r="AK44" s="48" t="s">
        <v>381</v>
      </c>
      <c r="AL44" s="27" t="s">
        <v>383</v>
      </c>
      <c r="AM44" s="27" t="s">
        <v>382</v>
      </c>
      <c r="AN44" s="27" t="s">
        <v>384</v>
      </c>
      <c r="AO44" s="26" t="s">
        <v>385</v>
      </c>
      <c r="AP44" s="26" t="s">
        <v>386</v>
      </c>
      <c r="AQ44" s="26" t="s">
        <v>387</v>
      </c>
      <c r="AR44" s="26" t="s">
        <v>156</v>
      </c>
      <c r="AS44" s="26">
        <v>48</v>
      </c>
      <c r="AT44" s="26" t="s">
        <v>251</v>
      </c>
      <c r="AU44" s="26" t="s">
        <v>554</v>
      </c>
      <c r="AV44" s="40">
        <v>1200</v>
      </c>
      <c r="AW44" s="40">
        <v>800</v>
      </c>
      <c r="AX44" s="40">
        <v>900</v>
      </c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DD44" s="18"/>
      <c r="DE44" s="18"/>
      <c r="DF44" s="18"/>
      <c r="DG44" s="18"/>
      <c r="DH44" s="18"/>
    </row>
    <row r="45" spans="1:112" ht="39" customHeight="1" x14ac:dyDescent="0.35">
      <c r="A45" s="27">
        <v>102110074</v>
      </c>
      <c r="B45" s="27" t="s">
        <v>397</v>
      </c>
      <c r="C45" s="26">
        <v>15</v>
      </c>
      <c r="D45" s="26" t="s">
        <v>364</v>
      </c>
      <c r="E45" s="26">
        <v>5</v>
      </c>
      <c r="F45" s="27">
        <v>13.8</v>
      </c>
      <c r="G45" s="26">
        <v>220</v>
      </c>
      <c r="H45" s="28" t="s">
        <v>87</v>
      </c>
      <c r="I45" s="27">
        <v>34</v>
      </c>
      <c r="J45" s="27">
        <v>95</v>
      </c>
      <c r="K45" s="29">
        <v>130</v>
      </c>
      <c r="L45" s="27">
        <v>140</v>
      </c>
      <c r="M45" s="27">
        <v>25</v>
      </c>
      <c r="N45" s="81">
        <v>110</v>
      </c>
      <c r="O45" s="33">
        <v>3.4</v>
      </c>
      <c r="P45" s="33">
        <v>2.5</v>
      </c>
      <c r="Q45" s="26" t="s">
        <v>35</v>
      </c>
      <c r="R45" s="26" t="s">
        <v>104</v>
      </c>
      <c r="S45" s="26">
        <v>250</v>
      </c>
      <c r="T45" s="26" t="s">
        <v>535</v>
      </c>
      <c r="U45" s="26" t="s">
        <v>378</v>
      </c>
      <c r="V45" s="29">
        <v>220</v>
      </c>
      <c r="W45" s="27">
        <v>1.2</v>
      </c>
      <c r="X45" s="27">
        <v>160</v>
      </c>
      <c r="Y45" s="26" t="s">
        <v>111</v>
      </c>
      <c r="Z45" s="26">
        <v>10</v>
      </c>
      <c r="AA45" s="26">
        <v>30</v>
      </c>
      <c r="AB45" s="27">
        <v>47</v>
      </c>
      <c r="AC45" s="26">
        <v>50</v>
      </c>
      <c r="AD45" s="26">
        <v>24.2</v>
      </c>
      <c r="AE45" s="27">
        <v>50</v>
      </c>
      <c r="AF45" s="27">
        <v>150</v>
      </c>
      <c r="AG45" s="27">
        <v>225</v>
      </c>
      <c r="AH45" s="27">
        <v>450</v>
      </c>
      <c r="AI45" s="27">
        <v>160</v>
      </c>
      <c r="AJ45" s="27" t="s">
        <v>111</v>
      </c>
      <c r="AK45" s="48" t="s">
        <v>381</v>
      </c>
      <c r="AL45" s="27" t="s">
        <v>383</v>
      </c>
      <c r="AM45" s="27" t="s">
        <v>382</v>
      </c>
      <c r="AN45" s="27" t="s">
        <v>384</v>
      </c>
      <c r="AO45" s="26" t="s">
        <v>385</v>
      </c>
      <c r="AP45" s="26" t="s">
        <v>386</v>
      </c>
      <c r="AQ45" s="26" t="s">
        <v>387</v>
      </c>
      <c r="AR45" s="26" t="s">
        <v>156</v>
      </c>
      <c r="AS45" s="26">
        <v>48</v>
      </c>
      <c r="AT45" s="26" t="s">
        <v>251</v>
      </c>
      <c r="AU45" s="26" t="s">
        <v>554</v>
      </c>
      <c r="AV45" s="40">
        <v>1200</v>
      </c>
      <c r="AW45" s="40">
        <v>800</v>
      </c>
      <c r="AX45" s="40">
        <v>900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DD45" s="18"/>
      <c r="DE45" s="18"/>
      <c r="DF45" s="18"/>
      <c r="DG45" s="18"/>
      <c r="DH45" s="18"/>
    </row>
    <row r="46" spans="1:112" ht="39" customHeight="1" x14ac:dyDescent="0.35">
      <c r="A46" s="27">
        <v>102100077</v>
      </c>
      <c r="B46" s="27" t="s">
        <v>389</v>
      </c>
      <c r="C46" s="26">
        <v>15</v>
      </c>
      <c r="D46" s="26" t="s">
        <v>364</v>
      </c>
      <c r="E46" s="26">
        <v>10</v>
      </c>
      <c r="F46" s="27">
        <v>13.8</v>
      </c>
      <c r="G46" s="26">
        <v>220</v>
      </c>
      <c r="H46" s="28" t="s">
        <v>87</v>
      </c>
      <c r="I46" s="27">
        <v>34</v>
      </c>
      <c r="J46" s="27">
        <v>95</v>
      </c>
      <c r="K46" s="29">
        <v>130</v>
      </c>
      <c r="L46" s="27">
        <v>140</v>
      </c>
      <c r="M46" s="27">
        <v>40</v>
      </c>
      <c r="N46" s="81">
        <v>225</v>
      </c>
      <c r="O46" s="33">
        <v>2.7</v>
      </c>
      <c r="P46" s="33">
        <v>2.5</v>
      </c>
      <c r="Q46" s="26" t="s">
        <v>35</v>
      </c>
      <c r="R46" s="26" t="s">
        <v>104</v>
      </c>
      <c r="S46" s="26">
        <v>250</v>
      </c>
      <c r="T46" s="26" t="s">
        <v>535</v>
      </c>
      <c r="U46" s="26" t="s">
        <v>378</v>
      </c>
      <c r="V46" s="29">
        <v>220</v>
      </c>
      <c r="W46" s="27">
        <v>1.2</v>
      </c>
      <c r="X46" s="27">
        <v>160</v>
      </c>
      <c r="Y46" s="26" t="s">
        <v>111</v>
      </c>
      <c r="Z46" s="26">
        <v>10</v>
      </c>
      <c r="AA46" s="26">
        <v>30</v>
      </c>
      <c r="AB46" s="27">
        <v>47</v>
      </c>
      <c r="AC46" s="26">
        <v>50</v>
      </c>
      <c r="AD46" s="26">
        <v>24.2</v>
      </c>
      <c r="AE46" s="27">
        <v>50</v>
      </c>
      <c r="AF46" s="27">
        <v>150</v>
      </c>
      <c r="AG46" s="27">
        <v>225</v>
      </c>
      <c r="AH46" s="27">
        <v>450</v>
      </c>
      <c r="AI46" s="27">
        <v>160</v>
      </c>
      <c r="AJ46" s="27" t="s">
        <v>111</v>
      </c>
      <c r="AK46" s="48" t="s">
        <v>381</v>
      </c>
      <c r="AL46" s="27" t="s">
        <v>383</v>
      </c>
      <c r="AM46" s="27" t="s">
        <v>382</v>
      </c>
      <c r="AN46" s="27" t="s">
        <v>384</v>
      </c>
      <c r="AO46" s="26" t="s">
        <v>385</v>
      </c>
      <c r="AP46" s="26" t="s">
        <v>386</v>
      </c>
      <c r="AQ46" s="26" t="s">
        <v>387</v>
      </c>
      <c r="AR46" s="26" t="s">
        <v>156</v>
      </c>
      <c r="AS46" s="26">
        <v>48</v>
      </c>
      <c r="AT46" s="26" t="s">
        <v>251</v>
      </c>
      <c r="AU46" s="26" t="s">
        <v>554</v>
      </c>
      <c r="AV46" s="40">
        <v>1200</v>
      </c>
      <c r="AW46" s="40">
        <v>800</v>
      </c>
      <c r="AX46" s="40">
        <v>900</v>
      </c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DD46" s="18"/>
      <c r="DE46" s="18"/>
      <c r="DF46" s="18"/>
      <c r="DG46" s="18"/>
      <c r="DH46" s="18"/>
    </row>
    <row r="47" spans="1:112" ht="39" customHeight="1" x14ac:dyDescent="0.35">
      <c r="A47" s="27">
        <v>102100078</v>
      </c>
      <c r="B47" s="27" t="s">
        <v>391</v>
      </c>
      <c r="C47" s="26">
        <v>15</v>
      </c>
      <c r="D47" s="26" t="s">
        <v>364</v>
      </c>
      <c r="E47" s="26">
        <v>15</v>
      </c>
      <c r="F47" s="27">
        <v>13.8</v>
      </c>
      <c r="G47" s="26">
        <v>220</v>
      </c>
      <c r="H47" s="28" t="s">
        <v>87</v>
      </c>
      <c r="I47" s="27">
        <v>34</v>
      </c>
      <c r="J47" s="27">
        <v>95</v>
      </c>
      <c r="K47" s="29">
        <v>130</v>
      </c>
      <c r="L47" s="27">
        <v>140</v>
      </c>
      <c r="M47" s="27">
        <v>50</v>
      </c>
      <c r="N47" s="81">
        <v>270</v>
      </c>
      <c r="O47" s="33">
        <v>2.4</v>
      </c>
      <c r="P47" s="33">
        <v>2.5</v>
      </c>
      <c r="Q47" s="26" t="s">
        <v>35</v>
      </c>
      <c r="R47" s="26" t="s">
        <v>104</v>
      </c>
      <c r="S47" s="26">
        <v>250</v>
      </c>
      <c r="T47" s="26" t="s">
        <v>535</v>
      </c>
      <c r="U47" s="26" t="s">
        <v>378</v>
      </c>
      <c r="V47" s="29">
        <v>220</v>
      </c>
      <c r="W47" s="27">
        <v>1.2</v>
      </c>
      <c r="X47" s="27">
        <v>160</v>
      </c>
      <c r="Y47" s="26" t="s">
        <v>111</v>
      </c>
      <c r="Z47" s="26">
        <v>10</v>
      </c>
      <c r="AA47" s="26">
        <v>30</v>
      </c>
      <c r="AB47" s="27">
        <v>47</v>
      </c>
      <c r="AC47" s="26">
        <v>50</v>
      </c>
      <c r="AD47" s="26">
        <v>24.2</v>
      </c>
      <c r="AE47" s="27">
        <v>50</v>
      </c>
      <c r="AF47" s="27">
        <v>150</v>
      </c>
      <c r="AG47" s="27">
        <v>225</v>
      </c>
      <c r="AH47" s="27">
        <v>450</v>
      </c>
      <c r="AI47" s="27">
        <v>160</v>
      </c>
      <c r="AJ47" s="27" t="s">
        <v>111</v>
      </c>
      <c r="AK47" s="48" t="s">
        <v>381</v>
      </c>
      <c r="AL47" s="27" t="s">
        <v>383</v>
      </c>
      <c r="AM47" s="27" t="s">
        <v>382</v>
      </c>
      <c r="AN47" s="27" t="s">
        <v>384</v>
      </c>
      <c r="AO47" s="26" t="s">
        <v>385</v>
      </c>
      <c r="AP47" s="26" t="s">
        <v>386</v>
      </c>
      <c r="AQ47" s="26" t="s">
        <v>387</v>
      </c>
      <c r="AR47" s="26" t="s">
        <v>156</v>
      </c>
      <c r="AS47" s="26">
        <v>48</v>
      </c>
      <c r="AT47" s="26" t="s">
        <v>251</v>
      </c>
      <c r="AU47" s="26" t="s">
        <v>554</v>
      </c>
      <c r="AV47" s="40">
        <v>1200</v>
      </c>
      <c r="AW47" s="40">
        <v>800</v>
      </c>
      <c r="AX47" s="40">
        <v>900</v>
      </c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DD47" s="18"/>
      <c r="DE47" s="18"/>
      <c r="DF47" s="18"/>
      <c r="DG47" s="18"/>
      <c r="DH47" s="18"/>
    </row>
    <row r="48" spans="1:112" ht="39" customHeight="1" x14ac:dyDescent="0.35">
      <c r="A48" s="27">
        <v>102100079</v>
      </c>
      <c r="B48" s="27" t="s">
        <v>393</v>
      </c>
      <c r="C48" s="26">
        <v>15</v>
      </c>
      <c r="D48" s="26" t="s">
        <v>364</v>
      </c>
      <c r="E48" s="26">
        <v>25</v>
      </c>
      <c r="F48" s="27">
        <v>13.8</v>
      </c>
      <c r="G48" s="26">
        <v>220</v>
      </c>
      <c r="H48" s="28" t="s">
        <v>87</v>
      </c>
      <c r="I48" s="27">
        <v>34</v>
      </c>
      <c r="J48" s="27">
        <v>95</v>
      </c>
      <c r="K48" s="29">
        <v>130</v>
      </c>
      <c r="L48" s="27">
        <v>140</v>
      </c>
      <c r="M48" s="27">
        <v>70</v>
      </c>
      <c r="N48" s="81">
        <v>395</v>
      </c>
      <c r="O48" s="33">
        <v>2.2000000000000002</v>
      </c>
      <c r="P48" s="33">
        <v>2.5</v>
      </c>
      <c r="Q48" s="26" t="s">
        <v>35</v>
      </c>
      <c r="R48" s="26" t="s">
        <v>104</v>
      </c>
      <c r="S48" s="26">
        <v>250</v>
      </c>
      <c r="T48" s="26" t="s">
        <v>535</v>
      </c>
      <c r="U48" s="26" t="s">
        <v>378</v>
      </c>
      <c r="V48" s="29">
        <v>220</v>
      </c>
      <c r="W48" s="27">
        <v>1.2</v>
      </c>
      <c r="X48" s="27">
        <v>160</v>
      </c>
      <c r="Y48" s="26" t="s">
        <v>111</v>
      </c>
      <c r="Z48" s="26">
        <v>10</v>
      </c>
      <c r="AA48" s="26">
        <v>30</v>
      </c>
      <c r="AB48" s="27">
        <v>60</v>
      </c>
      <c r="AC48" s="27">
        <v>65</v>
      </c>
      <c r="AD48" s="26">
        <v>24.2</v>
      </c>
      <c r="AE48" s="27">
        <v>50</v>
      </c>
      <c r="AF48" s="27">
        <v>150</v>
      </c>
      <c r="AG48" s="27">
        <v>225</v>
      </c>
      <c r="AH48" s="27">
        <v>450</v>
      </c>
      <c r="AI48" s="27">
        <v>160</v>
      </c>
      <c r="AJ48" s="27" t="s">
        <v>111</v>
      </c>
      <c r="AK48" s="48" t="s">
        <v>381</v>
      </c>
      <c r="AL48" s="27" t="s">
        <v>383</v>
      </c>
      <c r="AM48" s="27" t="s">
        <v>382</v>
      </c>
      <c r="AN48" s="27" t="s">
        <v>384</v>
      </c>
      <c r="AO48" s="26" t="s">
        <v>385</v>
      </c>
      <c r="AP48" s="26" t="s">
        <v>386</v>
      </c>
      <c r="AQ48" s="26" t="s">
        <v>387</v>
      </c>
      <c r="AR48" s="26" t="s">
        <v>156</v>
      </c>
      <c r="AS48" s="26">
        <v>48</v>
      </c>
      <c r="AT48" s="26" t="s">
        <v>251</v>
      </c>
      <c r="AU48" s="26" t="s">
        <v>554</v>
      </c>
      <c r="AV48" s="40">
        <v>1200</v>
      </c>
      <c r="AW48" s="40">
        <v>800</v>
      </c>
      <c r="AX48" s="40">
        <v>900</v>
      </c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DD48" s="18"/>
      <c r="DE48" s="18"/>
      <c r="DF48" s="18"/>
      <c r="DG48" s="18"/>
      <c r="DH48" s="18"/>
    </row>
    <row r="49" spans="1:112" ht="39" customHeight="1" x14ac:dyDescent="0.35">
      <c r="A49" s="27">
        <v>102100083</v>
      </c>
      <c r="B49" s="27" t="s">
        <v>394</v>
      </c>
      <c r="C49" s="26">
        <v>15</v>
      </c>
      <c r="D49" s="26" t="s">
        <v>364</v>
      </c>
      <c r="E49" s="26">
        <v>37.5</v>
      </c>
      <c r="F49" s="27">
        <v>13.8</v>
      </c>
      <c r="G49" s="26">
        <v>127</v>
      </c>
      <c r="H49" s="28" t="s">
        <v>87</v>
      </c>
      <c r="I49" s="27">
        <v>34</v>
      </c>
      <c r="J49" s="27">
        <v>95</v>
      </c>
      <c r="K49" s="29">
        <v>130</v>
      </c>
      <c r="L49" s="27">
        <v>140</v>
      </c>
      <c r="M49" s="27">
        <v>110</v>
      </c>
      <c r="N49" s="24">
        <v>550</v>
      </c>
      <c r="O49" s="33">
        <v>2.1</v>
      </c>
      <c r="P49" s="33">
        <v>2.5</v>
      </c>
      <c r="Q49" s="26" t="s">
        <v>35</v>
      </c>
      <c r="R49" s="26" t="s">
        <v>104</v>
      </c>
      <c r="S49" s="26">
        <v>250</v>
      </c>
      <c r="T49" s="26" t="s">
        <v>535</v>
      </c>
      <c r="U49" s="26" t="s">
        <v>378</v>
      </c>
      <c r="V49" s="29">
        <v>220</v>
      </c>
      <c r="W49" s="27">
        <v>1.2</v>
      </c>
      <c r="X49" s="27">
        <v>400</v>
      </c>
      <c r="Y49" s="26" t="s">
        <v>111</v>
      </c>
      <c r="Z49" s="26">
        <v>10</v>
      </c>
      <c r="AA49" s="26">
        <v>30</v>
      </c>
      <c r="AB49" s="27">
        <v>60</v>
      </c>
      <c r="AC49" s="27">
        <v>65</v>
      </c>
      <c r="AD49" s="26">
        <v>24.2</v>
      </c>
      <c r="AE49" s="27">
        <v>50</v>
      </c>
      <c r="AF49" s="27">
        <v>150</v>
      </c>
      <c r="AG49" s="27">
        <v>225</v>
      </c>
      <c r="AH49" s="27">
        <v>450</v>
      </c>
      <c r="AI49" s="27">
        <v>160</v>
      </c>
      <c r="AJ49" s="27" t="s">
        <v>111</v>
      </c>
      <c r="AK49" s="48" t="s">
        <v>381</v>
      </c>
      <c r="AL49" s="27" t="s">
        <v>383</v>
      </c>
      <c r="AM49" s="27" t="s">
        <v>382</v>
      </c>
      <c r="AN49" s="27" t="s">
        <v>384</v>
      </c>
      <c r="AO49" s="26" t="s">
        <v>385</v>
      </c>
      <c r="AP49" s="26" t="s">
        <v>386</v>
      </c>
      <c r="AQ49" s="26" t="s">
        <v>387</v>
      </c>
      <c r="AR49" s="26" t="s">
        <v>156</v>
      </c>
      <c r="AS49" s="26">
        <v>48</v>
      </c>
      <c r="AT49" s="26" t="s">
        <v>251</v>
      </c>
      <c r="AU49" s="26" t="s">
        <v>554</v>
      </c>
      <c r="AV49" s="40">
        <v>1200</v>
      </c>
      <c r="AW49" s="40">
        <v>800</v>
      </c>
      <c r="AX49" s="40">
        <v>900</v>
      </c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DD49" s="18"/>
      <c r="DE49" s="18"/>
      <c r="DF49" s="18"/>
      <c r="DG49" s="18"/>
      <c r="DH49" s="18"/>
    </row>
    <row r="50" spans="1:112" ht="39" customHeight="1" x14ac:dyDescent="0.35">
      <c r="A50" s="27">
        <v>102100084</v>
      </c>
      <c r="B50" s="27" t="s">
        <v>395</v>
      </c>
      <c r="C50" s="26">
        <v>15</v>
      </c>
      <c r="D50" s="26" t="s">
        <v>364</v>
      </c>
      <c r="E50" s="26">
        <v>37.5</v>
      </c>
      <c r="F50" s="27">
        <v>13.8</v>
      </c>
      <c r="G50" s="26">
        <v>220</v>
      </c>
      <c r="H50" s="28" t="s">
        <v>87</v>
      </c>
      <c r="I50" s="27">
        <v>34</v>
      </c>
      <c r="J50" s="27">
        <v>95</v>
      </c>
      <c r="K50" s="29">
        <v>130</v>
      </c>
      <c r="L50" s="27">
        <v>140</v>
      </c>
      <c r="M50" s="27">
        <v>110</v>
      </c>
      <c r="N50" s="81">
        <v>550</v>
      </c>
      <c r="O50" s="33">
        <v>2.1</v>
      </c>
      <c r="P50" s="33">
        <v>2.5</v>
      </c>
      <c r="Q50" s="26" t="s">
        <v>35</v>
      </c>
      <c r="R50" s="26" t="s">
        <v>104</v>
      </c>
      <c r="S50" s="26">
        <v>250</v>
      </c>
      <c r="T50" s="26" t="s">
        <v>535</v>
      </c>
      <c r="U50" s="26" t="s">
        <v>378</v>
      </c>
      <c r="V50" s="29">
        <v>220</v>
      </c>
      <c r="W50" s="27">
        <v>1.2</v>
      </c>
      <c r="X50" s="27">
        <v>400</v>
      </c>
      <c r="Y50" s="26" t="s">
        <v>111</v>
      </c>
      <c r="Z50" s="26">
        <v>10</v>
      </c>
      <c r="AA50" s="26">
        <v>30</v>
      </c>
      <c r="AB50" s="27">
        <v>60</v>
      </c>
      <c r="AC50" s="27">
        <v>65</v>
      </c>
      <c r="AD50" s="26">
        <v>24.2</v>
      </c>
      <c r="AE50" s="27">
        <v>50</v>
      </c>
      <c r="AF50" s="27">
        <v>150</v>
      </c>
      <c r="AG50" s="27">
        <v>225</v>
      </c>
      <c r="AH50" s="27">
        <v>450</v>
      </c>
      <c r="AI50" s="27">
        <v>160</v>
      </c>
      <c r="AJ50" s="27" t="s">
        <v>111</v>
      </c>
      <c r="AK50" s="48" t="s">
        <v>381</v>
      </c>
      <c r="AL50" s="27" t="s">
        <v>383</v>
      </c>
      <c r="AM50" s="27" t="s">
        <v>382</v>
      </c>
      <c r="AN50" s="27" t="s">
        <v>384</v>
      </c>
      <c r="AO50" s="26" t="s">
        <v>385</v>
      </c>
      <c r="AP50" s="26" t="s">
        <v>386</v>
      </c>
      <c r="AQ50" s="26" t="s">
        <v>387</v>
      </c>
      <c r="AR50" s="26" t="s">
        <v>156</v>
      </c>
      <c r="AS50" s="26">
        <v>48</v>
      </c>
      <c r="AT50" s="26" t="s">
        <v>251</v>
      </c>
      <c r="AU50" s="26" t="s">
        <v>554</v>
      </c>
      <c r="AV50" s="40">
        <v>1200</v>
      </c>
      <c r="AW50" s="40">
        <v>800</v>
      </c>
      <c r="AX50" s="40">
        <v>900</v>
      </c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DD50" s="18"/>
      <c r="DE50" s="18"/>
      <c r="DF50" s="18"/>
      <c r="DG50" s="18"/>
      <c r="DH50" s="18"/>
    </row>
    <row r="51" spans="1:112" ht="39" customHeight="1" x14ac:dyDescent="0.35">
      <c r="A51" s="27">
        <v>102100148</v>
      </c>
      <c r="B51" s="27" t="s">
        <v>469</v>
      </c>
      <c r="C51" s="26">
        <v>15</v>
      </c>
      <c r="D51" s="26" t="s">
        <v>364</v>
      </c>
      <c r="E51" s="26">
        <v>37.5</v>
      </c>
      <c r="F51" s="27">
        <v>13.8</v>
      </c>
      <c r="G51" s="26" t="s">
        <v>20</v>
      </c>
      <c r="H51" s="28" t="s">
        <v>87</v>
      </c>
      <c r="I51" s="27">
        <v>34</v>
      </c>
      <c r="J51" s="27">
        <v>95</v>
      </c>
      <c r="K51" s="29">
        <v>130</v>
      </c>
      <c r="L51" s="27">
        <v>140</v>
      </c>
      <c r="M51" s="27">
        <v>110</v>
      </c>
      <c r="N51" s="81">
        <v>550</v>
      </c>
      <c r="O51" s="33">
        <v>2.1</v>
      </c>
      <c r="P51" s="33">
        <v>2.5</v>
      </c>
      <c r="Q51" s="26" t="s">
        <v>35</v>
      </c>
      <c r="R51" s="26" t="s">
        <v>104</v>
      </c>
      <c r="S51" s="26">
        <v>250</v>
      </c>
      <c r="T51" s="26" t="s">
        <v>535</v>
      </c>
      <c r="U51" s="26" t="s">
        <v>378</v>
      </c>
      <c r="V51" s="29">
        <v>220</v>
      </c>
      <c r="W51" s="27">
        <v>1.2</v>
      </c>
      <c r="X51" s="27">
        <v>160</v>
      </c>
      <c r="Y51" s="26" t="s">
        <v>111</v>
      </c>
      <c r="Z51" s="26">
        <v>10</v>
      </c>
      <c r="AA51" s="26">
        <v>30</v>
      </c>
      <c r="AB51" s="27">
        <v>47</v>
      </c>
      <c r="AC51" s="26">
        <v>50</v>
      </c>
      <c r="AD51" s="26">
        <v>24.2</v>
      </c>
      <c r="AE51" s="27">
        <v>50</v>
      </c>
      <c r="AF51" s="27">
        <v>150</v>
      </c>
      <c r="AG51" s="27">
        <v>225</v>
      </c>
      <c r="AH51" s="27">
        <v>450</v>
      </c>
      <c r="AI51" s="27">
        <v>160</v>
      </c>
      <c r="AJ51" s="27" t="s">
        <v>111</v>
      </c>
      <c r="AK51" s="48" t="s">
        <v>381</v>
      </c>
      <c r="AL51" s="27" t="s">
        <v>383</v>
      </c>
      <c r="AM51" s="27" t="s">
        <v>382</v>
      </c>
      <c r="AN51" s="27" t="s">
        <v>384</v>
      </c>
      <c r="AO51" s="26" t="s">
        <v>385</v>
      </c>
      <c r="AP51" s="26" t="s">
        <v>386</v>
      </c>
      <c r="AQ51" s="26" t="s">
        <v>387</v>
      </c>
      <c r="AR51" s="26" t="s">
        <v>156</v>
      </c>
      <c r="AS51" s="26">
        <v>48</v>
      </c>
      <c r="AT51" s="26" t="s">
        <v>251</v>
      </c>
      <c r="AU51" s="26" t="s">
        <v>554</v>
      </c>
      <c r="AV51" s="40">
        <v>1200</v>
      </c>
      <c r="AW51" s="40">
        <v>800</v>
      </c>
      <c r="AX51" s="40">
        <v>900</v>
      </c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DD51" s="18"/>
      <c r="DE51" s="18"/>
      <c r="DF51" s="18"/>
      <c r="DG51" s="18"/>
      <c r="DH51" s="18"/>
    </row>
    <row r="52" spans="1:112" ht="39" customHeight="1" x14ac:dyDescent="0.35">
      <c r="A52" s="27">
        <v>102100149</v>
      </c>
      <c r="B52" s="27" t="s">
        <v>470</v>
      </c>
      <c r="C52" s="26">
        <v>15</v>
      </c>
      <c r="D52" s="26" t="s">
        <v>365</v>
      </c>
      <c r="E52" s="26">
        <v>37.5</v>
      </c>
      <c r="F52" s="27">
        <v>13.8</v>
      </c>
      <c r="G52" s="26" t="s">
        <v>20</v>
      </c>
      <c r="H52" s="28" t="s">
        <v>91</v>
      </c>
      <c r="I52" s="27">
        <v>34</v>
      </c>
      <c r="J52" s="27">
        <v>95</v>
      </c>
      <c r="K52" s="29">
        <v>130</v>
      </c>
      <c r="L52" s="27">
        <v>140</v>
      </c>
      <c r="M52" s="27">
        <v>110</v>
      </c>
      <c r="N52" s="81">
        <v>550</v>
      </c>
      <c r="O52" s="33">
        <v>2.1</v>
      </c>
      <c r="P52" s="33">
        <v>2.5</v>
      </c>
      <c r="Q52" s="26" t="s">
        <v>35</v>
      </c>
      <c r="R52" s="26" t="s">
        <v>104</v>
      </c>
      <c r="S52" s="26">
        <v>250</v>
      </c>
      <c r="T52" s="26" t="s">
        <v>535</v>
      </c>
      <c r="U52" s="26" t="s">
        <v>378</v>
      </c>
      <c r="V52" s="29">
        <v>220</v>
      </c>
      <c r="W52" s="27">
        <v>1.2</v>
      </c>
      <c r="X52" s="27">
        <v>160</v>
      </c>
      <c r="Y52" s="26" t="s">
        <v>111</v>
      </c>
      <c r="Z52" s="26">
        <v>10</v>
      </c>
      <c r="AA52" s="26">
        <v>30</v>
      </c>
      <c r="AB52" s="27">
        <v>47</v>
      </c>
      <c r="AC52" s="26">
        <v>50</v>
      </c>
      <c r="AD52" s="26">
        <v>24.2</v>
      </c>
      <c r="AE52" s="27">
        <v>50</v>
      </c>
      <c r="AF52" s="27">
        <v>150</v>
      </c>
      <c r="AG52" s="27">
        <v>225</v>
      </c>
      <c r="AH52" s="27">
        <v>450</v>
      </c>
      <c r="AI52" s="27">
        <v>160</v>
      </c>
      <c r="AJ52" s="27" t="s">
        <v>111</v>
      </c>
      <c r="AK52" s="48" t="s">
        <v>381</v>
      </c>
      <c r="AL52" s="27" t="s">
        <v>383</v>
      </c>
      <c r="AM52" s="27" t="s">
        <v>382</v>
      </c>
      <c r="AN52" s="27" t="s">
        <v>384</v>
      </c>
      <c r="AO52" s="26" t="s">
        <v>385</v>
      </c>
      <c r="AP52" s="26" t="s">
        <v>386</v>
      </c>
      <c r="AQ52" s="26" t="s">
        <v>387</v>
      </c>
      <c r="AR52" s="26" t="s">
        <v>156</v>
      </c>
      <c r="AS52" s="26">
        <v>48</v>
      </c>
      <c r="AT52" s="26" t="s">
        <v>251</v>
      </c>
      <c r="AU52" s="26" t="s">
        <v>554</v>
      </c>
      <c r="AV52" s="40">
        <v>1200</v>
      </c>
      <c r="AW52" s="40">
        <v>800</v>
      </c>
      <c r="AX52" s="40">
        <v>900</v>
      </c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DD52" s="18"/>
      <c r="DE52" s="18"/>
      <c r="DF52" s="18"/>
      <c r="DG52" s="18"/>
      <c r="DH52" s="18"/>
    </row>
    <row r="53" spans="1:112" ht="39" customHeight="1" x14ac:dyDescent="0.35">
      <c r="A53" s="27">
        <v>102100174</v>
      </c>
      <c r="B53" s="27" t="s">
        <v>404</v>
      </c>
      <c r="C53" s="26">
        <v>15</v>
      </c>
      <c r="D53" s="26" t="s">
        <v>365</v>
      </c>
      <c r="E53" s="26">
        <v>37.5</v>
      </c>
      <c r="F53" s="27">
        <v>13.8</v>
      </c>
      <c r="G53" s="26">
        <v>127</v>
      </c>
      <c r="H53" s="28" t="s">
        <v>91</v>
      </c>
      <c r="I53" s="27">
        <v>34</v>
      </c>
      <c r="J53" s="27">
        <v>95</v>
      </c>
      <c r="K53" s="29">
        <v>130</v>
      </c>
      <c r="L53" s="27">
        <v>140</v>
      </c>
      <c r="M53" s="27">
        <v>110</v>
      </c>
      <c r="N53" s="81">
        <v>550</v>
      </c>
      <c r="O53" s="33">
        <v>2.1</v>
      </c>
      <c r="P53" s="33">
        <v>2.5</v>
      </c>
      <c r="Q53" s="26" t="s">
        <v>35</v>
      </c>
      <c r="R53" s="26" t="s">
        <v>104</v>
      </c>
      <c r="S53" s="26">
        <v>250</v>
      </c>
      <c r="T53" s="26" t="s">
        <v>535</v>
      </c>
      <c r="U53" s="26" t="s">
        <v>378</v>
      </c>
      <c r="V53" s="29">
        <v>220</v>
      </c>
      <c r="W53" s="27">
        <v>1.2</v>
      </c>
      <c r="X53" s="27">
        <v>400</v>
      </c>
      <c r="Y53" s="26" t="s">
        <v>111</v>
      </c>
      <c r="Z53" s="26">
        <v>10</v>
      </c>
      <c r="AA53" s="26">
        <v>30</v>
      </c>
      <c r="AB53" s="27">
        <v>60</v>
      </c>
      <c r="AC53" s="27">
        <v>65</v>
      </c>
      <c r="AD53" s="26">
        <v>24.2</v>
      </c>
      <c r="AE53" s="27">
        <v>50</v>
      </c>
      <c r="AF53" s="27">
        <v>150</v>
      </c>
      <c r="AG53" s="27">
        <v>225</v>
      </c>
      <c r="AH53" s="27">
        <v>450</v>
      </c>
      <c r="AI53" s="27">
        <v>160</v>
      </c>
      <c r="AJ53" s="27" t="s">
        <v>111</v>
      </c>
      <c r="AK53" s="48" t="s">
        <v>381</v>
      </c>
      <c r="AL53" s="27" t="s">
        <v>383</v>
      </c>
      <c r="AM53" s="27" t="s">
        <v>382</v>
      </c>
      <c r="AN53" s="27" t="s">
        <v>384</v>
      </c>
      <c r="AO53" s="26" t="s">
        <v>385</v>
      </c>
      <c r="AP53" s="26" t="s">
        <v>386</v>
      </c>
      <c r="AQ53" s="26" t="s">
        <v>387</v>
      </c>
      <c r="AR53" s="26" t="s">
        <v>156</v>
      </c>
      <c r="AS53" s="26">
        <v>48</v>
      </c>
      <c r="AT53" s="26" t="s">
        <v>251</v>
      </c>
      <c r="AU53" s="26" t="s">
        <v>554</v>
      </c>
      <c r="AV53" s="40">
        <v>1200</v>
      </c>
      <c r="AW53" s="40">
        <v>800</v>
      </c>
      <c r="AX53" s="40">
        <v>900</v>
      </c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DD53" s="18"/>
      <c r="DE53" s="18"/>
      <c r="DF53" s="18"/>
      <c r="DG53" s="18"/>
      <c r="DH53" s="18"/>
    </row>
    <row r="54" spans="1:112" ht="39" customHeight="1" x14ac:dyDescent="0.35">
      <c r="A54" s="27">
        <v>102100175</v>
      </c>
      <c r="B54" s="27" t="s">
        <v>405</v>
      </c>
      <c r="C54" s="26">
        <v>15</v>
      </c>
      <c r="D54" s="26" t="s">
        <v>365</v>
      </c>
      <c r="E54" s="26">
        <v>37.5</v>
      </c>
      <c r="F54" s="27">
        <v>13.8</v>
      </c>
      <c r="G54" s="26">
        <v>220</v>
      </c>
      <c r="H54" s="28" t="s">
        <v>91</v>
      </c>
      <c r="I54" s="27">
        <v>34</v>
      </c>
      <c r="J54" s="27">
        <v>95</v>
      </c>
      <c r="K54" s="29">
        <v>130</v>
      </c>
      <c r="L54" s="27">
        <v>140</v>
      </c>
      <c r="M54" s="27">
        <v>110</v>
      </c>
      <c r="N54" s="81">
        <v>550</v>
      </c>
      <c r="O54" s="33">
        <v>2.1</v>
      </c>
      <c r="P54" s="33">
        <v>2.5</v>
      </c>
      <c r="Q54" s="26" t="s">
        <v>35</v>
      </c>
      <c r="R54" s="26" t="s">
        <v>104</v>
      </c>
      <c r="S54" s="26">
        <v>250</v>
      </c>
      <c r="T54" s="26" t="s">
        <v>535</v>
      </c>
      <c r="U54" s="26" t="s">
        <v>378</v>
      </c>
      <c r="V54" s="29">
        <v>220</v>
      </c>
      <c r="W54" s="27">
        <v>1.2</v>
      </c>
      <c r="X54" s="27">
        <v>400</v>
      </c>
      <c r="Y54" s="26" t="s">
        <v>111</v>
      </c>
      <c r="Z54" s="26">
        <v>10</v>
      </c>
      <c r="AA54" s="26">
        <v>30</v>
      </c>
      <c r="AB54" s="27">
        <v>60</v>
      </c>
      <c r="AC54" s="27">
        <v>65</v>
      </c>
      <c r="AD54" s="26">
        <v>24.2</v>
      </c>
      <c r="AE54" s="27">
        <v>50</v>
      </c>
      <c r="AF54" s="27">
        <v>150</v>
      </c>
      <c r="AG54" s="27">
        <v>225</v>
      </c>
      <c r="AH54" s="27">
        <v>450</v>
      </c>
      <c r="AI54" s="27">
        <v>160</v>
      </c>
      <c r="AJ54" s="27" t="s">
        <v>111</v>
      </c>
      <c r="AK54" s="48" t="s">
        <v>381</v>
      </c>
      <c r="AL54" s="27" t="s">
        <v>383</v>
      </c>
      <c r="AM54" s="27" t="s">
        <v>382</v>
      </c>
      <c r="AN54" s="27" t="s">
        <v>384</v>
      </c>
      <c r="AO54" s="26" t="s">
        <v>385</v>
      </c>
      <c r="AP54" s="26" t="s">
        <v>386</v>
      </c>
      <c r="AQ54" s="26" t="s">
        <v>387</v>
      </c>
      <c r="AR54" s="26" t="s">
        <v>156</v>
      </c>
      <c r="AS54" s="26">
        <v>48</v>
      </c>
      <c r="AT54" s="26" t="s">
        <v>251</v>
      </c>
      <c r="AU54" s="26" t="s">
        <v>554</v>
      </c>
      <c r="AV54" s="40">
        <v>1200</v>
      </c>
      <c r="AW54" s="40">
        <v>800</v>
      </c>
      <c r="AX54" s="40">
        <v>900</v>
      </c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DD54" s="18"/>
      <c r="DE54" s="18"/>
      <c r="DF54" s="18"/>
      <c r="DG54" s="18"/>
      <c r="DH54" s="18"/>
    </row>
    <row r="55" spans="1:112" ht="39" customHeight="1" x14ac:dyDescent="0.35">
      <c r="A55" s="27">
        <v>102110061</v>
      </c>
      <c r="B55" s="27" t="s">
        <v>465</v>
      </c>
      <c r="C55" s="26">
        <v>36.200000000000003</v>
      </c>
      <c r="D55" s="26" t="s">
        <v>81</v>
      </c>
      <c r="E55" s="26">
        <v>45</v>
      </c>
      <c r="F55" s="27">
        <v>34.5</v>
      </c>
      <c r="G55" s="27" t="s">
        <v>17</v>
      </c>
      <c r="H55" s="28" t="s">
        <v>90</v>
      </c>
      <c r="I55" s="27">
        <v>50</v>
      </c>
      <c r="J55" s="27">
        <v>150</v>
      </c>
      <c r="K55" s="29">
        <v>200</v>
      </c>
      <c r="L55" s="27">
        <v>230</v>
      </c>
      <c r="M55" s="27">
        <v>175</v>
      </c>
      <c r="N55" s="10">
        <v>875</v>
      </c>
      <c r="O55" s="34">
        <v>3.8</v>
      </c>
      <c r="P55" s="33">
        <v>4</v>
      </c>
      <c r="Q55" s="27" t="s">
        <v>101</v>
      </c>
      <c r="R55" s="27" t="s">
        <v>35</v>
      </c>
      <c r="S55" s="26">
        <v>650</v>
      </c>
      <c r="T55" s="26" t="s">
        <v>535</v>
      </c>
      <c r="U55" s="26" t="s">
        <v>378</v>
      </c>
      <c r="V55" s="29">
        <v>220</v>
      </c>
      <c r="W55" s="27">
        <v>1.2</v>
      </c>
      <c r="X55" s="27">
        <v>160</v>
      </c>
      <c r="Y55" s="26" t="s">
        <v>111</v>
      </c>
      <c r="Z55" s="26">
        <v>10</v>
      </c>
      <c r="AA55" s="26">
        <v>30</v>
      </c>
      <c r="AB55" s="27">
        <v>47</v>
      </c>
      <c r="AC55" s="26">
        <v>50</v>
      </c>
      <c r="AD55" s="26">
        <v>36.200000000000003</v>
      </c>
      <c r="AE55" s="27">
        <v>70</v>
      </c>
      <c r="AF55" s="27" t="s">
        <v>379</v>
      </c>
      <c r="AG55" s="27" t="s">
        <v>380</v>
      </c>
      <c r="AH55" s="27">
        <v>580</v>
      </c>
      <c r="AI55" s="27">
        <v>160</v>
      </c>
      <c r="AJ55" s="27" t="s">
        <v>111</v>
      </c>
      <c r="AK55" s="48" t="s">
        <v>381</v>
      </c>
      <c r="AL55" s="27" t="s">
        <v>383</v>
      </c>
      <c r="AM55" s="27" t="s">
        <v>382</v>
      </c>
      <c r="AN55" s="27" t="s">
        <v>384</v>
      </c>
      <c r="AO55" s="26" t="s">
        <v>385</v>
      </c>
      <c r="AP55" s="26" t="s">
        <v>386</v>
      </c>
      <c r="AQ55" s="26" t="s">
        <v>387</v>
      </c>
      <c r="AR55" s="26" t="s">
        <v>156</v>
      </c>
      <c r="AS55" s="26">
        <v>48</v>
      </c>
      <c r="AT55" s="26" t="s">
        <v>251</v>
      </c>
      <c r="AU55" s="26" t="s">
        <v>554</v>
      </c>
      <c r="AV55" s="40">
        <v>1600</v>
      </c>
      <c r="AW55" s="40">
        <v>1400</v>
      </c>
      <c r="AX55" s="40">
        <v>900</v>
      </c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DD55" s="18"/>
      <c r="DE55" s="18"/>
      <c r="DF55" s="18"/>
      <c r="DG55" s="18"/>
      <c r="DH55" s="18"/>
    </row>
    <row r="56" spans="1:112" ht="39" customHeight="1" x14ac:dyDescent="0.35">
      <c r="A56" s="27">
        <v>102110062</v>
      </c>
      <c r="B56" s="27" t="s">
        <v>459</v>
      </c>
      <c r="C56" s="26">
        <v>36.200000000000003</v>
      </c>
      <c r="D56" s="26" t="s">
        <v>81</v>
      </c>
      <c r="E56" s="27">
        <v>112.5</v>
      </c>
      <c r="F56" s="27">
        <v>34.5</v>
      </c>
      <c r="G56" s="27" t="s">
        <v>17</v>
      </c>
      <c r="H56" s="28" t="s">
        <v>90</v>
      </c>
      <c r="I56" s="27">
        <v>50</v>
      </c>
      <c r="J56" s="27">
        <v>150</v>
      </c>
      <c r="K56" s="29">
        <v>200</v>
      </c>
      <c r="L56" s="27">
        <v>230</v>
      </c>
      <c r="M56" s="27">
        <v>330</v>
      </c>
      <c r="N56" s="10">
        <v>1665</v>
      </c>
      <c r="O56" s="34">
        <v>3</v>
      </c>
      <c r="P56" s="33">
        <v>4</v>
      </c>
      <c r="Q56" s="27" t="s">
        <v>101</v>
      </c>
      <c r="R56" s="27" t="s">
        <v>35</v>
      </c>
      <c r="S56" s="26">
        <v>650</v>
      </c>
      <c r="T56" s="26" t="s">
        <v>535</v>
      </c>
      <c r="U56" s="26" t="s">
        <v>378</v>
      </c>
      <c r="V56" s="29">
        <v>220</v>
      </c>
      <c r="W56" s="27">
        <v>1.2</v>
      </c>
      <c r="X56" s="27">
        <v>400</v>
      </c>
      <c r="Y56" s="26" t="s">
        <v>111</v>
      </c>
      <c r="Z56" s="26">
        <v>10</v>
      </c>
      <c r="AA56" s="26">
        <v>30</v>
      </c>
      <c r="AB56" s="27">
        <v>60</v>
      </c>
      <c r="AC56" s="27">
        <v>65</v>
      </c>
      <c r="AD56" s="26">
        <v>36.200000000000003</v>
      </c>
      <c r="AE56" s="27">
        <v>70</v>
      </c>
      <c r="AF56" s="27" t="s">
        <v>379</v>
      </c>
      <c r="AG56" s="27" t="s">
        <v>380</v>
      </c>
      <c r="AH56" s="27">
        <v>580</v>
      </c>
      <c r="AI56" s="27">
        <v>160</v>
      </c>
      <c r="AJ56" s="27" t="s">
        <v>111</v>
      </c>
      <c r="AK56" s="48" t="s">
        <v>381</v>
      </c>
      <c r="AL56" s="27" t="s">
        <v>383</v>
      </c>
      <c r="AM56" s="27" t="s">
        <v>382</v>
      </c>
      <c r="AN56" s="27" t="s">
        <v>384</v>
      </c>
      <c r="AO56" s="26" t="s">
        <v>385</v>
      </c>
      <c r="AP56" s="26" t="s">
        <v>386</v>
      </c>
      <c r="AQ56" s="26" t="s">
        <v>387</v>
      </c>
      <c r="AR56" s="26" t="s">
        <v>156</v>
      </c>
      <c r="AS56" s="26">
        <v>55</v>
      </c>
      <c r="AT56" s="26" t="s">
        <v>251</v>
      </c>
      <c r="AU56" s="26" t="s">
        <v>554</v>
      </c>
      <c r="AV56" s="40">
        <v>1600</v>
      </c>
      <c r="AW56" s="40">
        <v>1450</v>
      </c>
      <c r="AX56" s="40">
        <v>950</v>
      </c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DD56" s="18"/>
      <c r="DE56" s="18"/>
      <c r="DF56" s="18"/>
      <c r="DG56" s="18"/>
      <c r="DH56" s="18"/>
    </row>
    <row r="57" spans="1:112" ht="39" customHeight="1" x14ac:dyDescent="0.35">
      <c r="A57" s="27">
        <v>102110197</v>
      </c>
      <c r="B57" s="27" t="s">
        <v>532</v>
      </c>
      <c r="C57" s="26">
        <v>36.200000000000003</v>
      </c>
      <c r="D57" s="26" t="s">
        <v>365</v>
      </c>
      <c r="E57" s="26">
        <v>5</v>
      </c>
      <c r="F57" s="27">
        <v>34.5</v>
      </c>
      <c r="G57" s="26" t="s">
        <v>18</v>
      </c>
      <c r="H57" s="28" t="s">
        <v>92</v>
      </c>
      <c r="I57" s="27">
        <v>50</v>
      </c>
      <c r="J57" s="27">
        <v>150</v>
      </c>
      <c r="K57" s="29">
        <v>200</v>
      </c>
      <c r="L57" s="27">
        <v>230</v>
      </c>
      <c r="M57" s="27">
        <v>35</v>
      </c>
      <c r="N57" s="10">
        <v>130</v>
      </c>
      <c r="O57" s="34">
        <v>4.0999999999999996</v>
      </c>
      <c r="P57" s="33">
        <v>3</v>
      </c>
      <c r="Q57" s="26" t="s">
        <v>35</v>
      </c>
      <c r="R57" s="26" t="s">
        <v>104</v>
      </c>
      <c r="S57" s="26">
        <v>650</v>
      </c>
      <c r="T57" s="26" t="s">
        <v>535</v>
      </c>
      <c r="U57" s="26" t="s">
        <v>378</v>
      </c>
      <c r="V57" s="29">
        <v>220</v>
      </c>
      <c r="W57" s="27">
        <v>1.2</v>
      </c>
      <c r="X57" s="27">
        <v>160</v>
      </c>
      <c r="Y57" s="26" t="s">
        <v>111</v>
      </c>
      <c r="Z57" s="26">
        <v>10</v>
      </c>
      <c r="AA57" s="26">
        <v>30</v>
      </c>
      <c r="AB57" s="27">
        <v>47</v>
      </c>
      <c r="AC57" s="26">
        <v>50</v>
      </c>
      <c r="AD57" s="26">
        <v>36.200000000000003</v>
      </c>
      <c r="AE57" s="27">
        <v>70</v>
      </c>
      <c r="AF57" s="27" t="s">
        <v>379</v>
      </c>
      <c r="AG57" s="27" t="s">
        <v>380</v>
      </c>
      <c r="AH57" s="27">
        <v>580</v>
      </c>
      <c r="AI57" s="27">
        <v>160</v>
      </c>
      <c r="AJ57" s="27" t="s">
        <v>111</v>
      </c>
      <c r="AK57" s="48" t="s">
        <v>381</v>
      </c>
      <c r="AL57" s="27" t="s">
        <v>383</v>
      </c>
      <c r="AM57" s="27" t="s">
        <v>382</v>
      </c>
      <c r="AN57" s="27" t="s">
        <v>384</v>
      </c>
      <c r="AO57" s="26" t="s">
        <v>385</v>
      </c>
      <c r="AP57" s="26" t="s">
        <v>386</v>
      </c>
      <c r="AQ57" s="26" t="s">
        <v>387</v>
      </c>
      <c r="AR57" s="26" t="s">
        <v>156</v>
      </c>
      <c r="AS57" s="26">
        <v>48</v>
      </c>
      <c r="AT57" s="26" t="s">
        <v>251</v>
      </c>
      <c r="AU57" s="26" t="s">
        <v>554</v>
      </c>
      <c r="AV57" s="40">
        <v>1300</v>
      </c>
      <c r="AW57" s="40">
        <v>800</v>
      </c>
      <c r="AX57" s="40">
        <v>900</v>
      </c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DD57" s="18"/>
      <c r="DE57" s="18"/>
      <c r="DF57" s="18"/>
      <c r="DG57" s="18"/>
      <c r="DH57" s="18"/>
    </row>
    <row r="58" spans="1:112" ht="39" customHeight="1" x14ac:dyDescent="0.35">
      <c r="A58" s="27">
        <v>102110180</v>
      </c>
      <c r="B58" s="27" t="s">
        <v>523</v>
      </c>
      <c r="C58" s="26">
        <v>36.200000000000003</v>
      </c>
      <c r="D58" s="26" t="s">
        <v>365</v>
      </c>
      <c r="E58" s="26">
        <v>10</v>
      </c>
      <c r="F58" s="27">
        <v>34.5</v>
      </c>
      <c r="G58" s="26" t="s">
        <v>18</v>
      </c>
      <c r="H58" s="28" t="s">
        <v>92</v>
      </c>
      <c r="I58" s="27">
        <v>50</v>
      </c>
      <c r="J58" s="27">
        <v>150</v>
      </c>
      <c r="K58" s="29">
        <v>200</v>
      </c>
      <c r="L58" s="27">
        <v>230</v>
      </c>
      <c r="M58" s="27">
        <v>50</v>
      </c>
      <c r="N58" s="10">
        <v>225</v>
      </c>
      <c r="O58" s="33">
        <v>3.5</v>
      </c>
      <c r="P58" s="33">
        <v>3</v>
      </c>
      <c r="Q58" s="26" t="s">
        <v>35</v>
      </c>
      <c r="R58" s="26" t="s">
        <v>104</v>
      </c>
      <c r="S58" s="26">
        <v>650</v>
      </c>
      <c r="T58" s="26" t="s">
        <v>535</v>
      </c>
      <c r="U58" s="26" t="s">
        <v>378</v>
      </c>
      <c r="V58" s="29">
        <v>220</v>
      </c>
      <c r="W58" s="27">
        <v>1.2</v>
      </c>
      <c r="X58" s="27">
        <v>160</v>
      </c>
      <c r="Y58" s="26" t="s">
        <v>111</v>
      </c>
      <c r="Z58" s="26">
        <v>10</v>
      </c>
      <c r="AA58" s="26">
        <v>30</v>
      </c>
      <c r="AB58" s="27">
        <v>47</v>
      </c>
      <c r="AC58" s="26">
        <v>50</v>
      </c>
      <c r="AD58" s="26">
        <v>36.200000000000003</v>
      </c>
      <c r="AE58" s="27">
        <v>70</v>
      </c>
      <c r="AF58" s="27" t="s">
        <v>379</v>
      </c>
      <c r="AG58" s="27" t="s">
        <v>380</v>
      </c>
      <c r="AH58" s="27">
        <v>580</v>
      </c>
      <c r="AI58" s="27">
        <v>160</v>
      </c>
      <c r="AJ58" s="27" t="s">
        <v>111</v>
      </c>
      <c r="AK58" s="48" t="s">
        <v>381</v>
      </c>
      <c r="AL58" s="27" t="s">
        <v>383</v>
      </c>
      <c r="AM58" s="27" t="s">
        <v>382</v>
      </c>
      <c r="AN58" s="27" t="s">
        <v>384</v>
      </c>
      <c r="AO58" s="26" t="s">
        <v>385</v>
      </c>
      <c r="AP58" s="26" t="s">
        <v>386</v>
      </c>
      <c r="AQ58" s="26" t="s">
        <v>387</v>
      </c>
      <c r="AR58" s="26" t="s">
        <v>156</v>
      </c>
      <c r="AS58" s="26">
        <v>48</v>
      </c>
      <c r="AT58" s="26" t="s">
        <v>251</v>
      </c>
      <c r="AU58" s="26" t="s">
        <v>554</v>
      </c>
      <c r="AV58" s="40">
        <v>1300</v>
      </c>
      <c r="AW58" s="40">
        <v>800</v>
      </c>
      <c r="AX58" s="40">
        <v>900</v>
      </c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DD58" s="18"/>
      <c r="DE58" s="18"/>
      <c r="DF58" s="18"/>
      <c r="DG58" s="18"/>
      <c r="DH58" s="18"/>
    </row>
    <row r="59" spans="1:112" ht="39" customHeight="1" x14ac:dyDescent="0.35">
      <c r="A59" s="27">
        <v>102110185</v>
      </c>
      <c r="B59" s="27" t="s">
        <v>526</v>
      </c>
      <c r="C59" s="26">
        <v>36.200000000000003</v>
      </c>
      <c r="D59" s="26" t="s">
        <v>365</v>
      </c>
      <c r="E59" s="26">
        <v>15</v>
      </c>
      <c r="F59" s="27">
        <v>34.5</v>
      </c>
      <c r="G59" s="26" t="s">
        <v>18</v>
      </c>
      <c r="H59" s="28" t="s">
        <v>92</v>
      </c>
      <c r="I59" s="27">
        <v>50</v>
      </c>
      <c r="J59" s="27">
        <v>150</v>
      </c>
      <c r="K59" s="29">
        <v>200</v>
      </c>
      <c r="L59" s="27">
        <v>230</v>
      </c>
      <c r="M59" s="27">
        <v>65</v>
      </c>
      <c r="N59" s="10">
        <v>320</v>
      </c>
      <c r="O59" s="33">
        <v>3.2</v>
      </c>
      <c r="P59" s="33">
        <v>3</v>
      </c>
      <c r="Q59" s="26" t="s">
        <v>35</v>
      </c>
      <c r="R59" s="26" t="s">
        <v>104</v>
      </c>
      <c r="S59" s="26">
        <v>650</v>
      </c>
      <c r="T59" s="26" t="s">
        <v>535</v>
      </c>
      <c r="U59" s="26" t="s">
        <v>378</v>
      </c>
      <c r="V59" s="29">
        <v>220</v>
      </c>
      <c r="W59" s="27">
        <v>1.2</v>
      </c>
      <c r="X59" s="27">
        <v>160</v>
      </c>
      <c r="Y59" s="26" t="s">
        <v>111</v>
      </c>
      <c r="Z59" s="26">
        <v>10</v>
      </c>
      <c r="AA59" s="26">
        <v>30</v>
      </c>
      <c r="AB59" s="27">
        <v>47</v>
      </c>
      <c r="AC59" s="26">
        <v>50</v>
      </c>
      <c r="AD59" s="26">
        <v>36.200000000000003</v>
      </c>
      <c r="AE59" s="27">
        <v>70</v>
      </c>
      <c r="AF59" s="27" t="s">
        <v>379</v>
      </c>
      <c r="AG59" s="27" t="s">
        <v>380</v>
      </c>
      <c r="AH59" s="27">
        <v>580</v>
      </c>
      <c r="AI59" s="27">
        <v>160</v>
      </c>
      <c r="AJ59" s="27" t="s">
        <v>111</v>
      </c>
      <c r="AK59" s="48" t="s">
        <v>381</v>
      </c>
      <c r="AL59" s="27" t="s">
        <v>383</v>
      </c>
      <c r="AM59" s="27" t="s">
        <v>382</v>
      </c>
      <c r="AN59" s="27" t="s">
        <v>384</v>
      </c>
      <c r="AO59" s="26" t="s">
        <v>385</v>
      </c>
      <c r="AP59" s="26" t="s">
        <v>386</v>
      </c>
      <c r="AQ59" s="26" t="s">
        <v>387</v>
      </c>
      <c r="AR59" s="26" t="s">
        <v>156</v>
      </c>
      <c r="AS59" s="26">
        <v>48</v>
      </c>
      <c r="AT59" s="26" t="s">
        <v>251</v>
      </c>
      <c r="AU59" s="26" t="s">
        <v>554</v>
      </c>
      <c r="AV59" s="40">
        <v>1300</v>
      </c>
      <c r="AW59" s="40">
        <v>800</v>
      </c>
      <c r="AX59" s="40">
        <v>900</v>
      </c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DD59" s="18"/>
      <c r="DE59" s="18"/>
      <c r="DF59" s="18"/>
      <c r="DG59" s="18"/>
      <c r="DH59" s="18"/>
    </row>
    <row r="60" spans="1:112" ht="39" customHeight="1" x14ac:dyDescent="0.35">
      <c r="A60" s="27">
        <v>102110190</v>
      </c>
      <c r="B60" s="27" t="s">
        <v>529</v>
      </c>
      <c r="C60" s="26">
        <v>36.200000000000003</v>
      </c>
      <c r="D60" s="26" t="s">
        <v>365</v>
      </c>
      <c r="E60" s="26">
        <v>25</v>
      </c>
      <c r="F60" s="27">
        <v>34.5</v>
      </c>
      <c r="G60" s="26" t="s">
        <v>18</v>
      </c>
      <c r="H60" s="28" t="s">
        <v>92</v>
      </c>
      <c r="I60" s="27">
        <v>50</v>
      </c>
      <c r="J60" s="27">
        <v>150</v>
      </c>
      <c r="K60" s="29">
        <v>200</v>
      </c>
      <c r="L60" s="27">
        <v>230</v>
      </c>
      <c r="M60" s="27">
        <v>85</v>
      </c>
      <c r="N60" s="10">
        <v>455</v>
      </c>
      <c r="O60" s="33">
        <v>3</v>
      </c>
      <c r="P60" s="33">
        <v>3</v>
      </c>
      <c r="Q60" s="26" t="s">
        <v>35</v>
      </c>
      <c r="R60" s="26" t="s">
        <v>104</v>
      </c>
      <c r="S60" s="26">
        <v>650</v>
      </c>
      <c r="T60" s="26" t="s">
        <v>535</v>
      </c>
      <c r="U60" s="26" t="s">
        <v>378</v>
      </c>
      <c r="V60" s="29">
        <v>220</v>
      </c>
      <c r="W60" s="27">
        <v>1.2</v>
      </c>
      <c r="X60" s="27">
        <v>160</v>
      </c>
      <c r="Y60" s="26" t="s">
        <v>111</v>
      </c>
      <c r="Z60" s="26">
        <v>10</v>
      </c>
      <c r="AA60" s="26">
        <v>30</v>
      </c>
      <c r="AB60" s="27">
        <v>60</v>
      </c>
      <c r="AC60" s="27">
        <v>65</v>
      </c>
      <c r="AD60" s="26">
        <v>36.200000000000003</v>
      </c>
      <c r="AE60" s="27">
        <v>70</v>
      </c>
      <c r="AF60" s="27" t="s">
        <v>379</v>
      </c>
      <c r="AG60" s="27" t="s">
        <v>380</v>
      </c>
      <c r="AH60" s="27">
        <v>580</v>
      </c>
      <c r="AI60" s="27">
        <v>160</v>
      </c>
      <c r="AJ60" s="27" t="s">
        <v>111</v>
      </c>
      <c r="AK60" s="48" t="s">
        <v>381</v>
      </c>
      <c r="AL60" s="27" t="s">
        <v>383</v>
      </c>
      <c r="AM60" s="27" t="s">
        <v>382</v>
      </c>
      <c r="AN60" s="27" t="s">
        <v>384</v>
      </c>
      <c r="AO60" s="26" t="s">
        <v>385</v>
      </c>
      <c r="AP60" s="26" t="s">
        <v>386</v>
      </c>
      <c r="AQ60" s="26" t="s">
        <v>387</v>
      </c>
      <c r="AR60" s="26" t="s">
        <v>156</v>
      </c>
      <c r="AS60" s="26">
        <v>48</v>
      </c>
      <c r="AT60" s="26" t="s">
        <v>251</v>
      </c>
      <c r="AU60" s="26" t="s">
        <v>554</v>
      </c>
      <c r="AV60" s="40">
        <v>1300</v>
      </c>
      <c r="AW60" s="40">
        <v>800</v>
      </c>
      <c r="AX60" s="40">
        <v>900</v>
      </c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DD60" s="18"/>
      <c r="DE60" s="18"/>
      <c r="DF60" s="18"/>
      <c r="DG60" s="18"/>
      <c r="DH60" s="18"/>
    </row>
    <row r="61" spans="1:112" ht="39" customHeight="1" x14ac:dyDescent="0.35">
      <c r="A61" s="27">
        <v>102110063</v>
      </c>
      <c r="B61" s="27" t="s">
        <v>466</v>
      </c>
      <c r="C61" s="26">
        <v>36.200000000000003</v>
      </c>
      <c r="D61" s="26" t="s">
        <v>81</v>
      </c>
      <c r="E61" s="26">
        <v>45</v>
      </c>
      <c r="F61" s="27">
        <v>34.5</v>
      </c>
      <c r="G61" s="27" t="s">
        <v>19</v>
      </c>
      <c r="H61" s="28" t="s">
        <v>90</v>
      </c>
      <c r="I61" s="27">
        <v>50</v>
      </c>
      <c r="J61" s="27">
        <v>150</v>
      </c>
      <c r="K61" s="29">
        <v>200</v>
      </c>
      <c r="L61" s="27">
        <v>230</v>
      </c>
      <c r="M61" s="27">
        <v>175</v>
      </c>
      <c r="N61" s="10">
        <v>875</v>
      </c>
      <c r="O61" s="34">
        <v>3.8</v>
      </c>
      <c r="P61" s="33">
        <v>4</v>
      </c>
      <c r="Q61" s="27" t="s">
        <v>101</v>
      </c>
      <c r="R61" s="27" t="s">
        <v>35</v>
      </c>
      <c r="S61" s="26">
        <v>650</v>
      </c>
      <c r="T61" s="26" t="s">
        <v>535</v>
      </c>
      <c r="U61" s="26" t="s">
        <v>378</v>
      </c>
      <c r="V61" s="29">
        <v>220</v>
      </c>
      <c r="W61" s="27">
        <v>1.2</v>
      </c>
      <c r="X61" s="27">
        <v>160</v>
      </c>
      <c r="Y61" s="26" t="s">
        <v>111</v>
      </c>
      <c r="Z61" s="26">
        <v>10</v>
      </c>
      <c r="AA61" s="26">
        <v>30</v>
      </c>
      <c r="AB61" s="27">
        <v>47</v>
      </c>
      <c r="AC61" s="26">
        <v>50</v>
      </c>
      <c r="AD61" s="26">
        <v>36.200000000000003</v>
      </c>
      <c r="AE61" s="27">
        <v>70</v>
      </c>
      <c r="AF61" s="27" t="s">
        <v>379</v>
      </c>
      <c r="AG61" s="27" t="s">
        <v>380</v>
      </c>
      <c r="AH61" s="27">
        <v>580</v>
      </c>
      <c r="AI61" s="27">
        <v>160</v>
      </c>
      <c r="AJ61" s="27" t="s">
        <v>111</v>
      </c>
      <c r="AK61" s="48" t="s">
        <v>381</v>
      </c>
      <c r="AL61" s="27" t="s">
        <v>383</v>
      </c>
      <c r="AM61" s="27" t="s">
        <v>382</v>
      </c>
      <c r="AN61" s="27" t="s">
        <v>384</v>
      </c>
      <c r="AO61" s="26" t="s">
        <v>385</v>
      </c>
      <c r="AP61" s="26" t="s">
        <v>386</v>
      </c>
      <c r="AQ61" s="26" t="s">
        <v>387</v>
      </c>
      <c r="AR61" s="26" t="s">
        <v>156</v>
      </c>
      <c r="AS61" s="26">
        <v>48</v>
      </c>
      <c r="AT61" s="26" t="s">
        <v>251</v>
      </c>
      <c r="AU61" s="26" t="s">
        <v>554</v>
      </c>
      <c r="AV61" s="40">
        <v>1600</v>
      </c>
      <c r="AW61" s="40">
        <v>1400</v>
      </c>
      <c r="AX61" s="40">
        <v>900</v>
      </c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DD61" s="18"/>
      <c r="DE61" s="18"/>
      <c r="DF61" s="18"/>
      <c r="DG61" s="18"/>
      <c r="DH61" s="18"/>
    </row>
    <row r="62" spans="1:112" ht="39" customHeight="1" x14ac:dyDescent="0.35">
      <c r="A62" s="27">
        <v>102110064</v>
      </c>
      <c r="B62" s="27" t="s">
        <v>468</v>
      </c>
      <c r="C62" s="26">
        <v>36.200000000000003</v>
      </c>
      <c r="D62" s="26" t="s">
        <v>81</v>
      </c>
      <c r="E62" s="27">
        <v>75</v>
      </c>
      <c r="F62" s="27">
        <v>34.5</v>
      </c>
      <c r="G62" s="27" t="s">
        <v>19</v>
      </c>
      <c r="H62" s="28" t="s">
        <v>90</v>
      </c>
      <c r="I62" s="27">
        <v>50</v>
      </c>
      <c r="J62" s="27">
        <v>150</v>
      </c>
      <c r="K62" s="29">
        <v>200</v>
      </c>
      <c r="L62" s="27">
        <v>230</v>
      </c>
      <c r="M62" s="27">
        <v>240</v>
      </c>
      <c r="N62" s="24">
        <v>1285</v>
      </c>
      <c r="O62" s="33">
        <v>3.4</v>
      </c>
      <c r="P62" s="33">
        <v>4</v>
      </c>
      <c r="Q62" s="27" t="s">
        <v>101</v>
      </c>
      <c r="R62" s="27" t="s">
        <v>35</v>
      </c>
      <c r="S62" s="26">
        <v>650</v>
      </c>
      <c r="T62" s="26" t="s">
        <v>535</v>
      </c>
      <c r="U62" s="26" t="s">
        <v>378</v>
      </c>
      <c r="V62" s="29">
        <v>220</v>
      </c>
      <c r="W62" s="27">
        <v>1.2</v>
      </c>
      <c r="X62" s="27">
        <v>160</v>
      </c>
      <c r="Y62" s="26" t="s">
        <v>111</v>
      </c>
      <c r="Z62" s="26">
        <v>10</v>
      </c>
      <c r="AA62" s="26">
        <v>30</v>
      </c>
      <c r="AB62" s="27">
        <v>47</v>
      </c>
      <c r="AC62" s="26">
        <v>50</v>
      </c>
      <c r="AD62" s="26">
        <v>36.200000000000003</v>
      </c>
      <c r="AE62" s="27">
        <v>70</v>
      </c>
      <c r="AF62" s="27" t="s">
        <v>379</v>
      </c>
      <c r="AG62" s="27" t="s">
        <v>380</v>
      </c>
      <c r="AH62" s="27">
        <v>580</v>
      </c>
      <c r="AI62" s="27">
        <v>160</v>
      </c>
      <c r="AJ62" s="27" t="s">
        <v>111</v>
      </c>
      <c r="AK62" s="48" t="s">
        <v>381</v>
      </c>
      <c r="AL62" s="27" t="s">
        <v>383</v>
      </c>
      <c r="AM62" s="27" t="s">
        <v>382</v>
      </c>
      <c r="AN62" s="27" t="s">
        <v>384</v>
      </c>
      <c r="AO62" s="26" t="s">
        <v>385</v>
      </c>
      <c r="AP62" s="26" t="s">
        <v>386</v>
      </c>
      <c r="AQ62" s="26" t="s">
        <v>387</v>
      </c>
      <c r="AR62" s="26" t="s">
        <v>156</v>
      </c>
      <c r="AS62" s="26">
        <v>51</v>
      </c>
      <c r="AT62" s="26" t="s">
        <v>251</v>
      </c>
      <c r="AU62" s="26" t="s">
        <v>554</v>
      </c>
      <c r="AV62" s="40">
        <v>1600</v>
      </c>
      <c r="AW62" s="40">
        <v>1450</v>
      </c>
      <c r="AX62" s="40">
        <v>950</v>
      </c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DD62" s="18"/>
      <c r="DE62" s="18"/>
      <c r="DF62" s="18"/>
      <c r="DG62" s="18"/>
      <c r="DH62" s="18"/>
    </row>
    <row r="63" spans="1:112" ht="39" customHeight="1" x14ac:dyDescent="0.35">
      <c r="A63" s="27">
        <v>102110065</v>
      </c>
      <c r="B63" s="27" t="s">
        <v>460</v>
      </c>
      <c r="C63" s="26">
        <v>36.200000000000003</v>
      </c>
      <c r="D63" s="26" t="s">
        <v>81</v>
      </c>
      <c r="E63" s="27">
        <v>112.5</v>
      </c>
      <c r="F63" s="27">
        <v>34.5</v>
      </c>
      <c r="G63" s="27" t="s">
        <v>19</v>
      </c>
      <c r="H63" s="28" t="s">
        <v>90</v>
      </c>
      <c r="I63" s="27">
        <v>50</v>
      </c>
      <c r="J63" s="27">
        <v>150</v>
      </c>
      <c r="K63" s="29">
        <v>200</v>
      </c>
      <c r="L63" s="27">
        <v>230</v>
      </c>
      <c r="M63" s="27">
        <v>330</v>
      </c>
      <c r="N63" s="10">
        <v>1665</v>
      </c>
      <c r="O63" s="34">
        <v>3</v>
      </c>
      <c r="P63" s="33">
        <v>4</v>
      </c>
      <c r="Q63" s="27" t="s">
        <v>101</v>
      </c>
      <c r="R63" s="27" t="s">
        <v>35</v>
      </c>
      <c r="S63" s="26">
        <v>650</v>
      </c>
      <c r="T63" s="26" t="s">
        <v>535</v>
      </c>
      <c r="U63" s="26" t="s">
        <v>378</v>
      </c>
      <c r="V63" s="29">
        <v>220</v>
      </c>
      <c r="W63" s="27">
        <v>1.2</v>
      </c>
      <c r="X63" s="27">
        <v>400</v>
      </c>
      <c r="Y63" s="26" t="s">
        <v>111</v>
      </c>
      <c r="Z63" s="26">
        <v>10</v>
      </c>
      <c r="AA63" s="26">
        <v>30</v>
      </c>
      <c r="AB63" s="27">
        <v>60</v>
      </c>
      <c r="AC63" s="27">
        <v>65</v>
      </c>
      <c r="AD63" s="26">
        <v>36.200000000000003</v>
      </c>
      <c r="AE63" s="27">
        <v>70</v>
      </c>
      <c r="AF63" s="27" t="s">
        <v>379</v>
      </c>
      <c r="AG63" s="27" t="s">
        <v>380</v>
      </c>
      <c r="AH63" s="27">
        <v>580</v>
      </c>
      <c r="AI63" s="27">
        <v>160</v>
      </c>
      <c r="AJ63" s="27" t="s">
        <v>111</v>
      </c>
      <c r="AK63" s="48" t="s">
        <v>381</v>
      </c>
      <c r="AL63" s="27" t="s">
        <v>383</v>
      </c>
      <c r="AM63" s="27" t="s">
        <v>382</v>
      </c>
      <c r="AN63" s="27" t="s">
        <v>384</v>
      </c>
      <c r="AO63" s="26" t="s">
        <v>385</v>
      </c>
      <c r="AP63" s="26" t="s">
        <v>386</v>
      </c>
      <c r="AQ63" s="26" t="s">
        <v>387</v>
      </c>
      <c r="AR63" s="26" t="s">
        <v>156</v>
      </c>
      <c r="AS63" s="26">
        <v>55</v>
      </c>
      <c r="AT63" s="26" t="s">
        <v>251</v>
      </c>
      <c r="AU63" s="26" t="s">
        <v>554</v>
      </c>
      <c r="AV63" s="40">
        <v>1600</v>
      </c>
      <c r="AW63" s="40">
        <v>1450</v>
      </c>
      <c r="AX63" s="40">
        <v>950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DD63" s="18"/>
      <c r="DE63" s="18"/>
      <c r="DF63" s="18"/>
      <c r="DG63" s="18"/>
      <c r="DH63" s="18"/>
    </row>
    <row r="64" spans="1:112" ht="39" customHeight="1" x14ac:dyDescent="0.35">
      <c r="A64" s="27">
        <v>102110176</v>
      </c>
      <c r="B64" s="27" t="s">
        <v>521</v>
      </c>
      <c r="C64" s="26">
        <v>36.200000000000003</v>
      </c>
      <c r="D64" s="26" t="s">
        <v>364</v>
      </c>
      <c r="E64" s="26">
        <v>5</v>
      </c>
      <c r="F64" s="27">
        <v>34.5</v>
      </c>
      <c r="G64" s="26" t="s">
        <v>20</v>
      </c>
      <c r="H64" s="28" t="s">
        <v>90</v>
      </c>
      <c r="I64" s="27">
        <v>50</v>
      </c>
      <c r="J64" s="27">
        <v>150</v>
      </c>
      <c r="K64" s="29">
        <v>200</v>
      </c>
      <c r="L64" s="27">
        <v>230</v>
      </c>
      <c r="M64" s="27">
        <v>35</v>
      </c>
      <c r="N64" s="10">
        <v>130</v>
      </c>
      <c r="O64" s="34">
        <v>4.0999999999999996</v>
      </c>
      <c r="P64" s="33">
        <v>3</v>
      </c>
      <c r="Q64" s="26" t="s">
        <v>35</v>
      </c>
      <c r="R64" s="26" t="s">
        <v>104</v>
      </c>
      <c r="S64" s="26">
        <v>650</v>
      </c>
      <c r="T64" s="26" t="s">
        <v>535</v>
      </c>
      <c r="U64" s="26" t="s">
        <v>378</v>
      </c>
      <c r="V64" s="29">
        <v>220</v>
      </c>
      <c r="W64" s="27">
        <v>1.2</v>
      </c>
      <c r="X64" s="27">
        <v>160</v>
      </c>
      <c r="Y64" s="26" t="s">
        <v>111</v>
      </c>
      <c r="Z64" s="26">
        <v>10</v>
      </c>
      <c r="AA64" s="26">
        <v>30</v>
      </c>
      <c r="AB64" s="27">
        <v>47</v>
      </c>
      <c r="AC64" s="26">
        <v>50</v>
      </c>
      <c r="AD64" s="26">
        <v>36.200000000000003</v>
      </c>
      <c r="AE64" s="27">
        <v>70</v>
      </c>
      <c r="AF64" s="27" t="s">
        <v>379</v>
      </c>
      <c r="AG64" s="27" t="s">
        <v>380</v>
      </c>
      <c r="AH64" s="27">
        <v>580</v>
      </c>
      <c r="AI64" s="27">
        <v>160</v>
      </c>
      <c r="AJ64" s="27" t="s">
        <v>111</v>
      </c>
      <c r="AK64" s="48" t="s">
        <v>381</v>
      </c>
      <c r="AL64" s="27" t="s">
        <v>383</v>
      </c>
      <c r="AM64" s="27" t="s">
        <v>382</v>
      </c>
      <c r="AN64" s="27" t="s">
        <v>384</v>
      </c>
      <c r="AO64" s="26" t="s">
        <v>385</v>
      </c>
      <c r="AP64" s="26" t="s">
        <v>386</v>
      </c>
      <c r="AQ64" s="26" t="s">
        <v>387</v>
      </c>
      <c r="AR64" s="26" t="s">
        <v>156</v>
      </c>
      <c r="AS64" s="26">
        <v>48</v>
      </c>
      <c r="AT64" s="26" t="s">
        <v>251</v>
      </c>
      <c r="AU64" s="26" t="s">
        <v>554</v>
      </c>
      <c r="AV64" s="40">
        <v>1300</v>
      </c>
      <c r="AW64" s="40">
        <v>800</v>
      </c>
      <c r="AX64" s="40">
        <v>900</v>
      </c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DD64" s="18"/>
      <c r="DE64" s="18"/>
      <c r="DF64" s="18"/>
      <c r="DG64" s="18"/>
      <c r="DH64" s="18"/>
    </row>
    <row r="65" spans="1:112" ht="39" customHeight="1" x14ac:dyDescent="0.35">
      <c r="A65" s="27">
        <v>102110168</v>
      </c>
      <c r="B65" s="27" t="s">
        <v>515</v>
      </c>
      <c r="C65" s="26">
        <v>36.200000000000003</v>
      </c>
      <c r="D65" s="26" t="s">
        <v>364</v>
      </c>
      <c r="E65" s="26">
        <v>10</v>
      </c>
      <c r="F65" s="27">
        <v>34.5</v>
      </c>
      <c r="G65" s="26" t="s">
        <v>20</v>
      </c>
      <c r="H65" s="28" t="s">
        <v>90</v>
      </c>
      <c r="I65" s="27">
        <v>50</v>
      </c>
      <c r="J65" s="27">
        <v>150</v>
      </c>
      <c r="K65" s="29">
        <v>200</v>
      </c>
      <c r="L65" s="27">
        <v>230</v>
      </c>
      <c r="M65" s="27">
        <v>50</v>
      </c>
      <c r="N65" s="10">
        <v>225</v>
      </c>
      <c r="O65" s="33">
        <v>3.5</v>
      </c>
      <c r="P65" s="33">
        <v>3</v>
      </c>
      <c r="Q65" s="26" t="s">
        <v>35</v>
      </c>
      <c r="R65" s="26" t="s">
        <v>104</v>
      </c>
      <c r="S65" s="26">
        <v>650</v>
      </c>
      <c r="T65" s="26" t="s">
        <v>535</v>
      </c>
      <c r="U65" s="26" t="s">
        <v>378</v>
      </c>
      <c r="V65" s="29">
        <v>220</v>
      </c>
      <c r="W65" s="27">
        <v>1.2</v>
      </c>
      <c r="X65" s="27">
        <v>160</v>
      </c>
      <c r="Y65" s="26" t="s">
        <v>111</v>
      </c>
      <c r="Z65" s="26">
        <v>10</v>
      </c>
      <c r="AA65" s="26">
        <v>30</v>
      </c>
      <c r="AB65" s="27">
        <v>47</v>
      </c>
      <c r="AC65" s="26">
        <v>50</v>
      </c>
      <c r="AD65" s="26">
        <v>36.200000000000003</v>
      </c>
      <c r="AE65" s="27">
        <v>70</v>
      </c>
      <c r="AF65" s="27" t="s">
        <v>379</v>
      </c>
      <c r="AG65" s="27" t="s">
        <v>380</v>
      </c>
      <c r="AH65" s="27">
        <v>580</v>
      </c>
      <c r="AI65" s="27">
        <v>160</v>
      </c>
      <c r="AJ65" s="27" t="s">
        <v>111</v>
      </c>
      <c r="AK65" s="48" t="s">
        <v>381</v>
      </c>
      <c r="AL65" s="27" t="s">
        <v>383</v>
      </c>
      <c r="AM65" s="27" t="s">
        <v>382</v>
      </c>
      <c r="AN65" s="27" t="s">
        <v>384</v>
      </c>
      <c r="AO65" s="26" t="s">
        <v>385</v>
      </c>
      <c r="AP65" s="26" t="s">
        <v>386</v>
      </c>
      <c r="AQ65" s="26" t="s">
        <v>387</v>
      </c>
      <c r="AR65" s="26" t="s">
        <v>156</v>
      </c>
      <c r="AS65" s="26">
        <v>48</v>
      </c>
      <c r="AT65" s="26" t="s">
        <v>251</v>
      </c>
      <c r="AU65" s="26" t="s">
        <v>554</v>
      </c>
      <c r="AV65" s="40">
        <v>1300</v>
      </c>
      <c r="AW65" s="40">
        <v>800</v>
      </c>
      <c r="AX65" s="40">
        <v>900</v>
      </c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DD65" s="18"/>
      <c r="DE65" s="18"/>
      <c r="DF65" s="18"/>
      <c r="DG65" s="18"/>
      <c r="DH65" s="18"/>
    </row>
    <row r="66" spans="1:112" ht="39" customHeight="1" x14ac:dyDescent="0.35">
      <c r="A66" s="27">
        <v>102110171</v>
      </c>
      <c r="B66" s="27" t="s">
        <v>517</v>
      </c>
      <c r="C66" s="26">
        <v>36.200000000000003</v>
      </c>
      <c r="D66" s="26" t="s">
        <v>364</v>
      </c>
      <c r="E66" s="26">
        <v>15</v>
      </c>
      <c r="F66" s="27">
        <v>34.5</v>
      </c>
      <c r="G66" s="26" t="s">
        <v>20</v>
      </c>
      <c r="H66" s="28" t="s">
        <v>90</v>
      </c>
      <c r="I66" s="27">
        <v>50</v>
      </c>
      <c r="J66" s="27">
        <v>150</v>
      </c>
      <c r="K66" s="29">
        <v>200</v>
      </c>
      <c r="L66" s="27">
        <v>230</v>
      </c>
      <c r="M66" s="27">
        <v>65</v>
      </c>
      <c r="N66" s="10">
        <v>320</v>
      </c>
      <c r="O66" s="33">
        <v>3.2</v>
      </c>
      <c r="P66" s="33">
        <v>3</v>
      </c>
      <c r="Q66" s="26" t="s">
        <v>35</v>
      </c>
      <c r="R66" s="26" t="s">
        <v>104</v>
      </c>
      <c r="S66" s="26">
        <v>650</v>
      </c>
      <c r="T66" s="26" t="s">
        <v>535</v>
      </c>
      <c r="U66" s="26" t="s">
        <v>378</v>
      </c>
      <c r="V66" s="29">
        <v>220</v>
      </c>
      <c r="W66" s="27">
        <v>1.2</v>
      </c>
      <c r="X66" s="27">
        <v>160</v>
      </c>
      <c r="Y66" s="26" t="s">
        <v>111</v>
      </c>
      <c r="Z66" s="26">
        <v>10</v>
      </c>
      <c r="AA66" s="26">
        <v>30</v>
      </c>
      <c r="AB66" s="27">
        <v>47</v>
      </c>
      <c r="AC66" s="26">
        <v>50</v>
      </c>
      <c r="AD66" s="26">
        <v>36.200000000000003</v>
      </c>
      <c r="AE66" s="27">
        <v>70</v>
      </c>
      <c r="AF66" s="27" t="s">
        <v>379</v>
      </c>
      <c r="AG66" s="27" t="s">
        <v>380</v>
      </c>
      <c r="AH66" s="27">
        <v>580</v>
      </c>
      <c r="AI66" s="27">
        <v>160</v>
      </c>
      <c r="AJ66" s="27" t="s">
        <v>111</v>
      </c>
      <c r="AK66" s="48" t="s">
        <v>381</v>
      </c>
      <c r="AL66" s="27" t="s">
        <v>383</v>
      </c>
      <c r="AM66" s="27" t="s">
        <v>382</v>
      </c>
      <c r="AN66" s="27" t="s">
        <v>384</v>
      </c>
      <c r="AO66" s="26" t="s">
        <v>385</v>
      </c>
      <c r="AP66" s="26" t="s">
        <v>386</v>
      </c>
      <c r="AQ66" s="26" t="s">
        <v>387</v>
      </c>
      <c r="AR66" s="26" t="s">
        <v>156</v>
      </c>
      <c r="AS66" s="26">
        <v>48</v>
      </c>
      <c r="AT66" s="26" t="s">
        <v>251</v>
      </c>
      <c r="AU66" s="26" t="s">
        <v>554</v>
      </c>
      <c r="AV66" s="40">
        <v>1300</v>
      </c>
      <c r="AW66" s="40">
        <v>800</v>
      </c>
      <c r="AX66" s="40">
        <v>900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DD66" s="18"/>
      <c r="DE66" s="18"/>
      <c r="DF66" s="18"/>
      <c r="DG66" s="18"/>
      <c r="DH66" s="18"/>
    </row>
    <row r="67" spans="1:112" ht="39" customHeight="1" x14ac:dyDescent="0.35">
      <c r="A67" s="27">
        <v>102110198</v>
      </c>
      <c r="B67" s="27" t="s">
        <v>533</v>
      </c>
      <c r="C67" s="26">
        <v>36.200000000000003</v>
      </c>
      <c r="D67" s="26" t="s">
        <v>365</v>
      </c>
      <c r="E67" s="26">
        <v>5</v>
      </c>
      <c r="F67" s="27">
        <v>34.5</v>
      </c>
      <c r="G67" s="26" t="s">
        <v>20</v>
      </c>
      <c r="H67" s="28" t="s">
        <v>92</v>
      </c>
      <c r="I67" s="27">
        <v>50</v>
      </c>
      <c r="J67" s="27">
        <v>150</v>
      </c>
      <c r="K67" s="29">
        <v>200</v>
      </c>
      <c r="L67" s="27">
        <v>230</v>
      </c>
      <c r="M67" s="27">
        <v>35</v>
      </c>
      <c r="N67" s="10">
        <v>130</v>
      </c>
      <c r="O67" s="34">
        <v>4.0999999999999996</v>
      </c>
      <c r="P67" s="33">
        <v>3</v>
      </c>
      <c r="Q67" s="26" t="s">
        <v>35</v>
      </c>
      <c r="R67" s="26" t="s">
        <v>104</v>
      </c>
      <c r="S67" s="26">
        <v>650</v>
      </c>
      <c r="T67" s="26" t="s">
        <v>535</v>
      </c>
      <c r="U67" s="26" t="s">
        <v>378</v>
      </c>
      <c r="V67" s="29">
        <v>220</v>
      </c>
      <c r="W67" s="27">
        <v>1.2</v>
      </c>
      <c r="X67" s="27">
        <v>160</v>
      </c>
      <c r="Y67" s="26" t="s">
        <v>111</v>
      </c>
      <c r="Z67" s="26">
        <v>10</v>
      </c>
      <c r="AA67" s="26">
        <v>30</v>
      </c>
      <c r="AB67" s="27">
        <v>47</v>
      </c>
      <c r="AC67" s="26">
        <v>50</v>
      </c>
      <c r="AD67" s="26">
        <v>36.200000000000003</v>
      </c>
      <c r="AE67" s="27">
        <v>70</v>
      </c>
      <c r="AF67" s="27" t="s">
        <v>379</v>
      </c>
      <c r="AG67" s="27" t="s">
        <v>380</v>
      </c>
      <c r="AH67" s="27">
        <v>580</v>
      </c>
      <c r="AI67" s="27">
        <v>160</v>
      </c>
      <c r="AJ67" s="27" t="s">
        <v>111</v>
      </c>
      <c r="AK67" s="48" t="s">
        <v>381</v>
      </c>
      <c r="AL67" s="27" t="s">
        <v>383</v>
      </c>
      <c r="AM67" s="27" t="s">
        <v>382</v>
      </c>
      <c r="AN67" s="27" t="s">
        <v>384</v>
      </c>
      <c r="AO67" s="26" t="s">
        <v>385</v>
      </c>
      <c r="AP67" s="26" t="s">
        <v>386</v>
      </c>
      <c r="AQ67" s="26" t="s">
        <v>387</v>
      </c>
      <c r="AR67" s="26" t="s">
        <v>156</v>
      </c>
      <c r="AS67" s="26">
        <v>48</v>
      </c>
      <c r="AT67" s="26" t="s">
        <v>251</v>
      </c>
      <c r="AU67" s="26" t="s">
        <v>554</v>
      </c>
      <c r="AV67" s="40">
        <v>1300</v>
      </c>
      <c r="AW67" s="40">
        <v>800</v>
      </c>
      <c r="AX67" s="40">
        <v>900</v>
      </c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DD67" s="18"/>
      <c r="DE67" s="18"/>
      <c r="DF67" s="18"/>
      <c r="DG67" s="18"/>
      <c r="DH67" s="18"/>
    </row>
    <row r="68" spans="1:112" ht="39" customHeight="1" x14ac:dyDescent="0.35">
      <c r="A68" s="27">
        <v>102110181</v>
      </c>
      <c r="B68" s="27" t="s">
        <v>524</v>
      </c>
      <c r="C68" s="26">
        <v>36.200000000000003</v>
      </c>
      <c r="D68" s="26" t="s">
        <v>365</v>
      </c>
      <c r="E68" s="26">
        <v>10</v>
      </c>
      <c r="F68" s="27">
        <v>34.5</v>
      </c>
      <c r="G68" s="26" t="s">
        <v>20</v>
      </c>
      <c r="H68" s="28" t="s">
        <v>92</v>
      </c>
      <c r="I68" s="27">
        <v>50</v>
      </c>
      <c r="J68" s="27">
        <v>150</v>
      </c>
      <c r="K68" s="29">
        <v>200</v>
      </c>
      <c r="L68" s="27">
        <v>230</v>
      </c>
      <c r="M68" s="27">
        <v>50</v>
      </c>
      <c r="N68" s="10">
        <v>225</v>
      </c>
      <c r="O68" s="33">
        <v>3.5</v>
      </c>
      <c r="P68" s="33">
        <v>3</v>
      </c>
      <c r="Q68" s="26" t="s">
        <v>35</v>
      </c>
      <c r="R68" s="26" t="s">
        <v>104</v>
      </c>
      <c r="S68" s="26">
        <v>650</v>
      </c>
      <c r="T68" s="26" t="s">
        <v>535</v>
      </c>
      <c r="U68" s="26" t="s">
        <v>378</v>
      </c>
      <c r="V68" s="29">
        <v>220</v>
      </c>
      <c r="W68" s="27">
        <v>1.2</v>
      </c>
      <c r="X68" s="27">
        <v>160</v>
      </c>
      <c r="Y68" s="26" t="s">
        <v>111</v>
      </c>
      <c r="Z68" s="26">
        <v>10</v>
      </c>
      <c r="AA68" s="26">
        <v>30</v>
      </c>
      <c r="AB68" s="27">
        <v>47</v>
      </c>
      <c r="AC68" s="26">
        <v>50</v>
      </c>
      <c r="AD68" s="26">
        <v>36.200000000000003</v>
      </c>
      <c r="AE68" s="27">
        <v>70</v>
      </c>
      <c r="AF68" s="27" t="s">
        <v>379</v>
      </c>
      <c r="AG68" s="27" t="s">
        <v>380</v>
      </c>
      <c r="AH68" s="27">
        <v>580</v>
      </c>
      <c r="AI68" s="27">
        <v>160</v>
      </c>
      <c r="AJ68" s="27" t="s">
        <v>111</v>
      </c>
      <c r="AK68" s="48" t="s">
        <v>381</v>
      </c>
      <c r="AL68" s="27" t="s">
        <v>383</v>
      </c>
      <c r="AM68" s="27" t="s">
        <v>382</v>
      </c>
      <c r="AN68" s="27" t="s">
        <v>384</v>
      </c>
      <c r="AO68" s="26" t="s">
        <v>385</v>
      </c>
      <c r="AP68" s="26" t="s">
        <v>386</v>
      </c>
      <c r="AQ68" s="26" t="s">
        <v>387</v>
      </c>
      <c r="AR68" s="26" t="s">
        <v>156</v>
      </c>
      <c r="AS68" s="26">
        <v>48</v>
      </c>
      <c r="AT68" s="26" t="s">
        <v>251</v>
      </c>
      <c r="AU68" s="26" t="s">
        <v>554</v>
      </c>
      <c r="AV68" s="40">
        <v>1300</v>
      </c>
      <c r="AW68" s="40">
        <v>800</v>
      </c>
      <c r="AX68" s="40">
        <v>900</v>
      </c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DD68" s="18"/>
      <c r="DE68" s="18"/>
      <c r="DF68" s="18"/>
      <c r="DG68" s="18"/>
      <c r="DH68" s="18"/>
    </row>
    <row r="69" spans="1:112" ht="39" customHeight="1" x14ac:dyDescent="0.35">
      <c r="A69" s="27">
        <v>102110186</v>
      </c>
      <c r="B69" s="27" t="s">
        <v>527</v>
      </c>
      <c r="C69" s="26">
        <v>36.200000000000003</v>
      </c>
      <c r="D69" s="26" t="s">
        <v>365</v>
      </c>
      <c r="E69" s="26">
        <v>15</v>
      </c>
      <c r="F69" s="27">
        <v>34.5</v>
      </c>
      <c r="G69" s="26" t="s">
        <v>20</v>
      </c>
      <c r="H69" s="28" t="s">
        <v>92</v>
      </c>
      <c r="I69" s="27">
        <v>50</v>
      </c>
      <c r="J69" s="27">
        <v>150</v>
      </c>
      <c r="K69" s="29">
        <v>200</v>
      </c>
      <c r="L69" s="27">
        <v>230</v>
      </c>
      <c r="M69" s="27">
        <v>65</v>
      </c>
      <c r="N69" s="10">
        <v>320</v>
      </c>
      <c r="O69" s="33">
        <v>3.2</v>
      </c>
      <c r="P69" s="33">
        <v>3</v>
      </c>
      <c r="Q69" s="26" t="s">
        <v>35</v>
      </c>
      <c r="R69" s="26" t="s">
        <v>104</v>
      </c>
      <c r="S69" s="26">
        <v>650</v>
      </c>
      <c r="T69" s="26" t="s">
        <v>535</v>
      </c>
      <c r="U69" s="26" t="s">
        <v>378</v>
      </c>
      <c r="V69" s="29">
        <v>220</v>
      </c>
      <c r="W69" s="27">
        <v>1.2</v>
      </c>
      <c r="X69" s="27">
        <v>160</v>
      </c>
      <c r="Y69" s="26" t="s">
        <v>111</v>
      </c>
      <c r="Z69" s="26">
        <v>10</v>
      </c>
      <c r="AA69" s="26">
        <v>30</v>
      </c>
      <c r="AB69" s="27">
        <v>47</v>
      </c>
      <c r="AC69" s="26">
        <v>50</v>
      </c>
      <c r="AD69" s="26">
        <v>36.200000000000003</v>
      </c>
      <c r="AE69" s="27">
        <v>70</v>
      </c>
      <c r="AF69" s="27" t="s">
        <v>379</v>
      </c>
      <c r="AG69" s="27" t="s">
        <v>380</v>
      </c>
      <c r="AH69" s="27">
        <v>580</v>
      </c>
      <c r="AI69" s="27">
        <v>160</v>
      </c>
      <c r="AJ69" s="27" t="s">
        <v>111</v>
      </c>
      <c r="AK69" s="48" t="s">
        <v>381</v>
      </c>
      <c r="AL69" s="27" t="s">
        <v>383</v>
      </c>
      <c r="AM69" s="27" t="s">
        <v>382</v>
      </c>
      <c r="AN69" s="27" t="s">
        <v>384</v>
      </c>
      <c r="AO69" s="26" t="s">
        <v>385</v>
      </c>
      <c r="AP69" s="26" t="s">
        <v>386</v>
      </c>
      <c r="AQ69" s="26" t="s">
        <v>387</v>
      </c>
      <c r="AR69" s="26" t="s">
        <v>156</v>
      </c>
      <c r="AS69" s="26">
        <v>48</v>
      </c>
      <c r="AT69" s="26" t="s">
        <v>251</v>
      </c>
      <c r="AU69" s="26" t="s">
        <v>554</v>
      </c>
      <c r="AV69" s="40">
        <v>1300</v>
      </c>
      <c r="AW69" s="40">
        <v>800</v>
      </c>
      <c r="AX69" s="40">
        <v>900</v>
      </c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DD69" s="18"/>
      <c r="DE69" s="18"/>
      <c r="DF69" s="18"/>
      <c r="DG69" s="18"/>
      <c r="DH69" s="18"/>
    </row>
    <row r="70" spans="1:112" ht="39" customHeight="1" x14ac:dyDescent="0.35">
      <c r="A70" s="27">
        <v>102110191</v>
      </c>
      <c r="B70" s="27" t="s">
        <v>530</v>
      </c>
      <c r="C70" s="26">
        <v>36.200000000000003</v>
      </c>
      <c r="D70" s="26" t="s">
        <v>365</v>
      </c>
      <c r="E70" s="26">
        <v>25</v>
      </c>
      <c r="F70" s="27">
        <v>34.5</v>
      </c>
      <c r="G70" s="26" t="s">
        <v>20</v>
      </c>
      <c r="H70" s="28" t="s">
        <v>92</v>
      </c>
      <c r="I70" s="27">
        <v>50</v>
      </c>
      <c r="J70" s="27">
        <v>150</v>
      </c>
      <c r="K70" s="29">
        <v>200</v>
      </c>
      <c r="L70" s="27">
        <v>230</v>
      </c>
      <c r="M70" s="27">
        <v>85</v>
      </c>
      <c r="N70" s="10">
        <v>455</v>
      </c>
      <c r="O70" s="33">
        <v>3</v>
      </c>
      <c r="P70" s="33">
        <v>3</v>
      </c>
      <c r="Q70" s="26" t="s">
        <v>35</v>
      </c>
      <c r="R70" s="26" t="s">
        <v>104</v>
      </c>
      <c r="S70" s="26">
        <v>650</v>
      </c>
      <c r="T70" s="26" t="s">
        <v>535</v>
      </c>
      <c r="U70" s="26" t="s">
        <v>378</v>
      </c>
      <c r="V70" s="29">
        <v>220</v>
      </c>
      <c r="W70" s="27">
        <v>1.2</v>
      </c>
      <c r="X70" s="27">
        <v>160</v>
      </c>
      <c r="Y70" s="26" t="s">
        <v>111</v>
      </c>
      <c r="Z70" s="26">
        <v>10</v>
      </c>
      <c r="AA70" s="26">
        <v>30</v>
      </c>
      <c r="AB70" s="27">
        <v>60</v>
      </c>
      <c r="AC70" s="27">
        <v>65</v>
      </c>
      <c r="AD70" s="26">
        <v>36.200000000000003</v>
      </c>
      <c r="AE70" s="27">
        <v>70</v>
      </c>
      <c r="AF70" s="27" t="s">
        <v>379</v>
      </c>
      <c r="AG70" s="27" t="s">
        <v>380</v>
      </c>
      <c r="AH70" s="27">
        <v>580</v>
      </c>
      <c r="AI70" s="27">
        <v>160</v>
      </c>
      <c r="AJ70" s="27" t="s">
        <v>111</v>
      </c>
      <c r="AK70" s="48" t="s">
        <v>381</v>
      </c>
      <c r="AL70" s="27" t="s">
        <v>383</v>
      </c>
      <c r="AM70" s="27" t="s">
        <v>382</v>
      </c>
      <c r="AN70" s="27" t="s">
        <v>384</v>
      </c>
      <c r="AO70" s="26" t="s">
        <v>385</v>
      </c>
      <c r="AP70" s="26" t="s">
        <v>386</v>
      </c>
      <c r="AQ70" s="26" t="s">
        <v>387</v>
      </c>
      <c r="AR70" s="26" t="s">
        <v>156</v>
      </c>
      <c r="AS70" s="26">
        <v>48</v>
      </c>
      <c r="AT70" s="26" t="s">
        <v>251</v>
      </c>
      <c r="AU70" s="26" t="s">
        <v>554</v>
      </c>
      <c r="AV70" s="40">
        <v>1300</v>
      </c>
      <c r="AW70" s="40">
        <v>800</v>
      </c>
      <c r="AX70" s="40">
        <v>900</v>
      </c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DD70" s="18"/>
      <c r="DE70" s="18"/>
      <c r="DF70" s="18"/>
      <c r="DG70" s="18"/>
      <c r="DH70" s="18"/>
    </row>
    <row r="71" spans="1:112" ht="39" customHeight="1" x14ac:dyDescent="0.35">
      <c r="A71" s="27">
        <v>102110067</v>
      </c>
      <c r="B71" s="27" t="s">
        <v>463</v>
      </c>
      <c r="C71" s="26">
        <v>36.200000000000003</v>
      </c>
      <c r="D71" s="26" t="s">
        <v>81</v>
      </c>
      <c r="E71" s="26">
        <v>225</v>
      </c>
      <c r="F71" s="27">
        <v>34.5</v>
      </c>
      <c r="G71" s="27" t="s">
        <v>17</v>
      </c>
      <c r="H71" s="28" t="s">
        <v>90</v>
      </c>
      <c r="I71" s="27">
        <v>50</v>
      </c>
      <c r="J71" s="27">
        <v>150</v>
      </c>
      <c r="K71" s="29">
        <v>200</v>
      </c>
      <c r="L71" s="27">
        <v>230</v>
      </c>
      <c r="M71" s="27">
        <v>565</v>
      </c>
      <c r="N71" s="24">
        <v>2925</v>
      </c>
      <c r="O71" s="33">
        <v>2.5</v>
      </c>
      <c r="P71" s="33">
        <v>5</v>
      </c>
      <c r="Q71" s="27" t="s">
        <v>101</v>
      </c>
      <c r="R71" s="27" t="s">
        <v>35</v>
      </c>
      <c r="S71" s="26">
        <v>650</v>
      </c>
      <c r="T71" s="26" t="s">
        <v>535</v>
      </c>
      <c r="U71" s="26" t="s">
        <v>378</v>
      </c>
      <c r="V71" s="29">
        <v>220</v>
      </c>
      <c r="W71" s="27">
        <v>1.2</v>
      </c>
      <c r="X71" s="27">
        <v>800</v>
      </c>
      <c r="Y71" s="26" t="s">
        <v>112</v>
      </c>
      <c r="Z71" s="26">
        <v>10</v>
      </c>
      <c r="AA71" s="26">
        <v>30</v>
      </c>
      <c r="AB71" s="26">
        <v>81</v>
      </c>
      <c r="AC71" s="26">
        <v>87</v>
      </c>
      <c r="AD71" s="26">
        <v>36.200000000000003</v>
      </c>
      <c r="AE71" s="27">
        <v>70</v>
      </c>
      <c r="AF71" s="27" t="s">
        <v>379</v>
      </c>
      <c r="AG71" s="27" t="s">
        <v>380</v>
      </c>
      <c r="AH71" s="27">
        <v>580</v>
      </c>
      <c r="AI71" s="27">
        <v>160</v>
      </c>
      <c r="AJ71" s="27" t="s">
        <v>111</v>
      </c>
      <c r="AK71" s="48" t="s">
        <v>381</v>
      </c>
      <c r="AL71" s="27" t="s">
        <v>383</v>
      </c>
      <c r="AM71" s="27" t="s">
        <v>382</v>
      </c>
      <c r="AN71" s="27" t="s">
        <v>384</v>
      </c>
      <c r="AO71" s="26" t="s">
        <v>385</v>
      </c>
      <c r="AP71" s="26" t="s">
        <v>386</v>
      </c>
      <c r="AQ71" s="26" t="s">
        <v>387</v>
      </c>
      <c r="AR71" s="26" t="s">
        <v>156</v>
      </c>
      <c r="AS71" s="26">
        <v>55</v>
      </c>
      <c r="AT71" s="26" t="s">
        <v>251</v>
      </c>
      <c r="AU71" s="26" t="s">
        <v>554</v>
      </c>
      <c r="AV71" s="40">
        <v>2000</v>
      </c>
      <c r="AW71" s="40">
        <v>1700</v>
      </c>
      <c r="AX71" s="40">
        <v>1200</v>
      </c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DD71" s="18"/>
      <c r="DE71" s="18"/>
      <c r="DF71" s="18"/>
      <c r="DG71" s="18"/>
      <c r="DH71" s="18"/>
    </row>
    <row r="72" spans="1:112" ht="39" customHeight="1" x14ac:dyDescent="0.35">
      <c r="A72" s="27">
        <v>102110184</v>
      </c>
      <c r="B72" s="27" t="s">
        <v>525</v>
      </c>
      <c r="C72" s="26">
        <v>36.200000000000003</v>
      </c>
      <c r="D72" s="26" t="s">
        <v>364</v>
      </c>
      <c r="E72" s="26">
        <v>15</v>
      </c>
      <c r="F72" s="27">
        <v>34.5</v>
      </c>
      <c r="G72" s="26" t="s">
        <v>85</v>
      </c>
      <c r="H72" s="28" t="s">
        <v>90</v>
      </c>
      <c r="I72" s="27">
        <v>50</v>
      </c>
      <c r="J72" s="27">
        <v>150</v>
      </c>
      <c r="K72" s="29">
        <v>200</v>
      </c>
      <c r="L72" s="27">
        <v>230</v>
      </c>
      <c r="M72" s="27">
        <v>65</v>
      </c>
      <c r="N72" s="10">
        <v>320</v>
      </c>
      <c r="O72" s="33">
        <v>3.2</v>
      </c>
      <c r="P72" s="33">
        <v>3</v>
      </c>
      <c r="Q72" s="26" t="s">
        <v>35</v>
      </c>
      <c r="R72" s="26" t="s">
        <v>104</v>
      </c>
      <c r="S72" s="26">
        <v>650</v>
      </c>
      <c r="T72" s="26" t="s">
        <v>535</v>
      </c>
      <c r="U72" s="26" t="s">
        <v>378</v>
      </c>
      <c r="V72" s="29">
        <v>220</v>
      </c>
      <c r="W72" s="27">
        <v>1.2</v>
      </c>
      <c r="X72" s="27">
        <v>160</v>
      </c>
      <c r="Y72" s="26" t="s">
        <v>111</v>
      </c>
      <c r="Z72" s="26">
        <v>10</v>
      </c>
      <c r="AA72" s="26">
        <v>30</v>
      </c>
      <c r="AB72" s="27">
        <v>47</v>
      </c>
      <c r="AC72" s="26">
        <v>50</v>
      </c>
      <c r="AD72" s="26">
        <v>36.200000000000003</v>
      </c>
      <c r="AE72" s="27">
        <v>70</v>
      </c>
      <c r="AF72" s="27" t="s">
        <v>379</v>
      </c>
      <c r="AG72" s="27" t="s">
        <v>380</v>
      </c>
      <c r="AH72" s="27">
        <v>580</v>
      </c>
      <c r="AI72" s="27">
        <v>160</v>
      </c>
      <c r="AJ72" s="27" t="s">
        <v>111</v>
      </c>
      <c r="AK72" s="48" t="s">
        <v>381</v>
      </c>
      <c r="AL72" s="27" t="s">
        <v>383</v>
      </c>
      <c r="AM72" s="27" t="s">
        <v>382</v>
      </c>
      <c r="AN72" s="27" t="s">
        <v>384</v>
      </c>
      <c r="AO72" s="26" t="s">
        <v>385</v>
      </c>
      <c r="AP72" s="26" t="s">
        <v>386</v>
      </c>
      <c r="AQ72" s="26" t="s">
        <v>387</v>
      </c>
      <c r="AR72" s="26" t="s">
        <v>156</v>
      </c>
      <c r="AS72" s="26">
        <v>48</v>
      </c>
      <c r="AT72" s="26" t="s">
        <v>251</v>
      </c>
      <c r="AU72" s="26" t="s">
        <v>554</v>
      </c>
      <c r="AV72" s="40">
        <v>1300</v>
      </c>
      <c r="AW72" s="40">
        <v>800</v>
      </c>
      <c r="AX72" s="40">
        <v>900</v>
      </c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DD72" s="18"/>
      <c r="DE72" s="18"/>
      <c r="DF72" s="18"/>
      <c r="DG72" s="18"/>
      <c r="DH72" s="18"/>
    </row>
    <row r="73" spans="1:112" ht="39" customHeight="1" x14ac:dyDescent="0.35">
      <c r="A73" s="27">
        <v>102110167</v>
      </c>
      <c r="B73" s="27" t="s">
        <v>514</v>
      </c>
      <c r="C73" s="26">
        <v>36.200000000000003</v>
      </c>
      <c r="D73" s="26" t="s">
        <v>364</v>
      </c>
      <c r="E73" s="26">
        <v>10</v>
      </c>
      <c r="F73" s="27">
        <v>34.5</v>
      </c>
      <c r="G73" s="26" t="s">
        <v>18</v>
      </c>
      <c r="H73" s="28" t="s">
        <v>90</v>
      </c>
      <c r="I73" s="27">
        <v>50</v>
      </c>
      <c r="J73" s="27">
        <v>150</v>
      </c>
      <c r="K73" s="29">
        <v>200</v>
      </c>
      <c r="L73" s="27">
        <v>230</v>
      </c>
      <c r="M73" s="27">
        <v>50</v>
      </c>
      <c r="N73" s="10">
        <v>225</v>
      </c>
      <c r="O73" s="33">
        <v>3.5</v>
      </c>
      <c r="P73" s="33">
        <v>3</v>
      </c>
      <c r="Q73" s="26" t="s">
        <v>35</v>
      </c>
      <c r="R73" s="26" t="s">
        <v>104</v>
      </c>
      <c r="S73" s="26">
        <v>650</v>
      </c>
      <c r="T73" s="26" t="s">
        <v>535</v>
      </c>
      <c r="U73" s="26" t="s">
        <v>378</v>
      </c>
      <c r="V73" s="29">
        <v>220</v>
      </c>
      <c r="W73" s="27">
        <v>1.2</v>
      </c>
      <c r="X73" s="27">
        <v>160</v>
      </c>
      <c r="Y73" s="26" t="s">
        <v>111</v>
      </c>
      <c r="Z73" s="26">
        <v>10</v>
      </c>
      <c r="AA73" s="26">
        <v>30</v>
      </c>
      <c r="AB73" s="27">
        <v>47</v>
      </c>
      <c r="AC73" s="26">
        <v>50</v>
      </c>
      <c r="AD73" s="26">
        <v>36.200000000000003</v>
      </c>
      <c r="AE73" s="27">
        <v>70</v>
      </c>
      <c r="AF73" s="27" t="s">
        <v>379</v>
      </c>
      <c r="AG73" s="27" t="s">
        <v>380</v>
      </c>
      <c r="AH73" s="27">
        <v>580</v>
      </c>
      <c r="AI73" s="27">
        <v>160</v>
      </c>
      <c r="AJ73" s="27" t="s">
        <v>111</v>
      </c>
      <c r="AK73" s="48" t="s">
        <v>381</v>
      </c>
      <c r="AL73" s="27" t="s">
        <v>383</v>
      </c>
      <c r="AM73" s="27" t="s">
        <v>382</v>
      </c>
      <c r="AN73" s="27" t="s">
        <v>384</v>
      </c>
      <c r="AO73" s="26" t="s">
        <v>385</v>
      </c>
      <c r="AP73" s="26" t="s">
        <v>386</v>
      </c>
      <c r="AQ73" s="26" t="s">
        <v>387</v>
      </c>
      <c r="AR73" s="26" t="s">
        <v>156</v>
      </c>
      <c r="AS73" s="26">
        <v>48</v>
      </c>
      <c r="AT73" s="26" t="s">
        <v>251</v>
      </c>
      <c r="AU73" s="26" t="s">
        <v>554</v>
      </c>
      <c r="AV73" s="40">
        <v>1300</v>
      </c>
      <c r="AW73" s="40">
        <v>800</v>
      </c>
      <c r="AX73" s="40">
        <v>900</v>
      </c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DD73" s="18"/>
      <c r="DE73" s="18"/>
      <c r="DF73" s="18"/>
      <c r="DG73" s="18"/>
      <c r="DH73" s="18"/>
    </row>
    <row r="74" spans="1:112" ht="39" customHeight="1" x14ac:dyDescent="0.35">
      <c r="A74" s="27">
        <v>102110174</v>
      </c>
      <c r="B74" s="27" t="s">
        <v>519</v>
      </c>
      <c r="C74" s="26">
        <v>36.200000000000003</v>
      </c>
      <c r="D74" s="26" t="s">
        <v>364</v>
      </c>
      <c r="E74" s="26">
        <v>5</v>
      </c>
      <c r="F74" s="27">
        <v>34.5</v>
      </c>
      <c r="G74" s="26" t="s">
        <v>85</v>
      </c>
      <c r="H74" s="28" t="s">
        <v>90</v>
      </c>
      <c r="I74" s="27">
        <v>50</v>
      </c>
      <c r="J74" s="27">
        <v>150</v>
      </c>
      <c r="K74" s="29">
        <v>200</v>
      </c>
      <c r="L74" s="27">
        <v>230</v>
      </c>
      <c r="M74" s="27">
        <v>35</v>
      </c>
      <c r="N74" s="10">
        <v>130</v>
      </c>
      <c r="O74" s="34">
        <v>4.0999999999999996</v>
      </c>
      <c r="P74" s="33">
        <v>3</v>
      </c>
      <c r="Q74" s="26" t="s">
        <v>35</v>
      </c>
      <c r="R74" s="26" t="s">
        <v>104</v>
      </c>
      <c r="S74" s="26">
        <v>650</v>
      </c>
      <c r="T74" s="26" t="s">
        <v>535</v>
      </c>
      <c r="U74" s="26" t="s">
        <v>378</v>
      </c>
      <c r="V74" s="29">
        <v>220</v>
      </c>
      <c r="W74" s="27">
        <v>1.2</v>
      </c>
      <c r="X74" s="27">
        <v>160</v>
      </c>
      <c r="Y74" s="26" t="s">
        <v>111</v>
      </c>
      <c r="Z74" s="26">
        <v>10</v>
      </c>
      <c r="AA74" s="26">
        <v>30</v>
      </c>
      <c r="AB74" s="27">
        <v>47</v>
      </c>
      <c r="AC74" s="26">
        <v>50</v>
      </c>
      <c r="AD74" s="26">
        <v>36.200000000000003</v>
      </c>
      <c r="AE74" s="27">
        <v>70</v>
      </c>
      <c r="AF74" s="27" t="s">
        <v>379</v>
      </c>
      <c r="AG74" s="27" t="s">
        <v>380</v>
      </c>
      <c r="AH74" s="27">
        <v>580</v>
      </c>
      <c r="AI74" s="27">
        <v>160</v>
      </c>
      <c r="AJ74" s="27" t="s">
        <v>111</v>
      </c>
      <c r="AK74" s="48" t="s">
        <v>381</v>
      </c>
      <c r="AL74" s="27" t="s">
        <v>383</v>
      </c>
      <c r="AM74" s="27" t="s">
        <v>382</v>
      </c>
      <c r="AN74" s="27" t="s">
        <v>384</v>
      </c>
      <c r="AO74" s="26" t="s">
        <v>385</v>
      </c>
      <c r="AP74" s="26" t="s">
        <v>386</v>
      </c>
      <c r="AQ74" s="26" t="s">
        <v>387</v>
      </c>
      <c r="AR74" s="26" t="s">
        <v>156</v>
      </c>
      <c r="AS74" s="26">
        <v>48</v>
      </c>
      <c r="AT74" s="26" t="s">
        <v>251</v>
      </c>
      <c r="AU74" s="26" t="s">
        <v>554</v>
      </c>
      <c r="AV74" s="40">
        <v>1300</v>
      </c>
      <c r="AW74" s="40">
        <v>800</v>
      </c>
      <c r="AX74" s="40">
        <v>900</v>
      </c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DD74" s="18"/>
      <c r="DE74" s="18"/>
      <c r="DF74" s="18"/>
      <c r="DG74" s="18"/>
      <c r="DH74" s="18"/>
    </row>
    <row r="75" spans="1:112" ht="39" customHeight="1" x14ac:dyDescent="0.35">
      <c r="A75" s="27">
        <v>102110175</v>
      </c>
      <c r="B75" s="27" t="s">
        <v>520</v>
      </c>
      <c r="C75" s="26">
        <v>36.200000000000003</v>
      </c>
      <c r="D75" s="26" t="s">
        <v>364</v>
      </c>
      <c r="E75" s="26">
        <v>5</v>
      </c>
      <c r="F75" s="27">
        <v>34.5</v>
      </c>
      <c r="G75" s="26" t="s">
        <v>18</v>
      </c>
      <c r="H75" s="28" t="s">
        <v>90</v>
      </c>
      <c r="I75" s="27">
        <v>50</v>
      </c>
      <c r="J75" s="27">
        <v>150</v>
      </c>
      <c r="K75" s="29">
        <v>200</v>
      </c>
      <c r="L75" s="27">
        <v>230</v>
      </c>
      <c r="M75" s="27">
        <v>35</v>
      </c>
      <c r="N75" s="10">
        <v>130</v>
      </c>
      <c r="O75" s="34">
        <v>4.0999999999999996</v>
      </c>
      <c r="P75" s="33">
        <v>3</v>
      </c>
      <c r="Q75" s="26" t="s">
        <v>35</v>
      </c>
      <c r="R75" s="26" t="s">
        <v>104</v>
      </c>
      <c r="S75" s="26">
        <v>650</v>
      </c>
      <c r="T75" s="26" t="s">
        <v>535</v>
      </c>
      <c r="U75" s="26" t="s">
        <v>378</v>
      </c>
      <c r="V75" s="29">
        <v>220</v>
      </c>
      <c r="W75" s="27">
        <v>1.2</v>
      </c>
      <c r="X75" s="27">
        <v>160</v>
      </c>
      <c r="Y75" s="26" t="s">
        <v>111</v>
      </c>
      <c r="Z75" s="26">
        <v>10</v>
      </c>
      <c r="AA75" s="26">
        <v>30</v>
      </c>
      <c r="AB75" s="27">
        <v>47</v>
      </c>
      <c r="AC75" s="26">
        <v>50</v>
      </c>
      <c r="AD75" s="26">
        <v>36.200000000000003</v>
      </c>
      <c r="AE75" s="27">
        <v>70</v>
      </c>
      <c r="AF75" s="27" t="s">
        <v>379</v>
      </c>
      <c r="AG75" s="27" t="s">
        <v>380</v>
      </c>
      <c r="AH75" s="27">
        <v>580</v>
      </c>
      <c r="AI75" s="27">
        <v>160</v>
      </c>
      <c r="AJ75" s="27" t="s">
        <v>111</v>
      </c>
      <c r="AK75" s="48" t="s">
        <v>381</v>
      </c>
      <c r="AL75" s="27" t="s">
        <v>383</v>
      </c>
      <c r="AM75" s="27" t="s">
        <v>382</v>
      </c>
      <c r="AN75" s="27" t="s">
        <v>384</v>
      </c>
      <c r="AO75" s="26" t="s">
        <v>385</v>
      </c>
      <c r="AP75" s="26" t="s">
        <v>386</v>
      </c>
      <c r="AQ75" s="26" t="s">
        <v>387</v>
      </c>
      <c r="AR75" s="26" t="s">
        <v>156</v>
      </c>
      <c r="AS75" s="26">
        <v>48</v>
      </c>
      <c r="AT75" s="26" t="s">
        <v>251</v>
      </c>
      <c r="AU75" s="26" t="s">
        <v>554</v>
      </c>
      <c r="AV75" s="40">
        <v>1300</v>
      </c>
      <c r="AW75" s="40">
        <v>800</v>
      </c>
      <c r="AX75" s="40">
        <v>900</v>
      </c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DD75" s="18"/>
      <c r="DE75" s="18"/>
      <c r="DF75" s="18"/>
      <c r="DG75" s="18"/>
      <c r="DH75" s="18"/>
    </row>
    <row r="76" spans="1:112" ht="39" customHeight="1" x14ac:dyDescent="0.35">
      <c r="A76" s="27">
        <v>102110170</v>
      </c>
      <c r="B76" s="27" t="s">
        <v>516</v>
      </c>
      <c r="C76" s="26">
        <v>36.200000000000003</v>
      </c>
      <c r="D76" s="26" t="s">
        <v>364</v>
      </c>
      <c r="E76" s="26">
        <v>15</v>
      </c>
      <c r="F76" s="27">
        <v>34.5</v>
      </c>
      <c r="G76" s="26" t="s">
        <v>18</v>
      </c>
      <c r="H76" s="28" t="s">
        <v>90</v>
      </c>
      <c r="I76" s="27">
        <v>50</v>
      </c>
      <c r="J76" s="27">
        <v>150</v>
      </c>
      <c r="K76" s="29">
        <v>200</v>
      </c>
      <c r="L76" s="27">
        <v>230</v>
      </c>
      <c r="M76" s="27">
        <v>65</v>
      </c>
      <c r="N76" s="10">
        <v>320</v>
      </c>
      <c r="O76" s="33">
        <v>3.2</v>
      </c>
      <c r="P76" s="33">
        <v>3</v>
      </c>
      <c r="Q76" s="26" t="s">
        <v>35</v>
      </c>
      <c r="R76" s="26" t="s">
        <v>104</v>
      </c>
      <c r="S76" s="26">
        <v>650</v>
      </c>
      <c r="T76" s="26" t="s">
        <v>535</v>
      </c>
      <c r="U76" s="26" t="s">
        <v>378</v>
      </c>
      <c r="V76" s="29">
        <v>220</v>
      </c>
      <c r="W76" s="27">
        <v>1.2</v>
      </c>
      <c r="X76" s="27">
        <v>160</v>
      </c>
      <c r="Y76" s="26" t="s">
        <v>111</v>
      </c>
      <c r="Z76" s="26">
        <v>10</v>
      </c>
      <c r="AA76" s="26">
        <v>30</v>
      </c>
      <c r="AB76" s="27">
        <v>47</v>
      </c>
      <c r="AC76" s="26">
        <v>50</v>
      </c>
      <c r="AD76" s="26">
        <v>36.200000000000003</v>
      </c>
      <c r="AE76" s="27">
        <v>70</v>
      </c>
      <c r="AF76" s="27" t="s">
        <v>379</v>
      </c>
      <c r="AG76" s="27" t="s">
        <v>380</v>
      </c>
      <c r="AH76" s="27">
        <v>580</v>
      </c>
      <c r="AI76" s="27">
        <v>160</v>
      </c>
      <c r="AJ76" s="27" t="s">
        <v>111</v>
      </c>
      <c r="AK76" s="48" t="s">
        <v>381</v>
      </c>
      <c r="AL76" s="27" t="s">
        <v>383</v>
      </c>
      <c r="AM76" s="27" t="s">
        <v>382</v>
      </c>
      <c r="AN76" s="27" t="s">
        <v>384</v>
      </c>
      <c r="AO76" s="26" t="s">
        <v>385</v>
      </c>
      <c r="AP76" s="26" t="s">
        <v>386</v>
      </c>
      <c r="AQ76" s="26" t="s">
        <v>387</v>
      </c>
      <c r="AR76" s="26" t="s">
        <v>156</v>
      </c>
      <c r="AS76" s="26">
        <v>48</v>
      </c>
      <c r="AT76" s="26" t="s">
        <v>251</v>
      </c>
      <c r="AU76" s="26" t="s">
        <v>554</v>
      </c>
      <c r="AV76" s="40">
        <v>1300</v>
      </c>
      <c r="AW76" s="40">
        <v>800</v>
      </c>
      <c r="AX76" s="40">
        <v>900</v>
      </c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DD76" s="18"/>
      <c r="DE76" s="18"/>
      <c r="DF76" s="18"/>
      <c r="DG76" s="18"/>
      <c r="DH76" s="18"/>
    </row>
    <row r="77" spans="1:112" ht="39" customHeight="1" x14ac:dyDescent="0.35">
      <c r="A77" s="27">
        <v>102110173</v>
      </c>
      <c r="B77" s="27" t="s">
        <v>518</v>
      </c>
      <c r="C77" s="26">
        <v>36.200000000000003</v>
      </c>
      <c r="D77" s="26" t="s">
        <v>364</v>
      </c>
      <c r="E77" s="26">
        <v>25</v>
      </c>
      <c r="F77" s="27">
        <v>34.5</v>
      </c>
      <c r="G77" s="26" t="s">
        <v>18</v>
      </c>
      <c r="H77" s="28" t="s">
        <v>90</v>
      </c>
      <c r="I77" s="27">
        <v>50</v>
      </c>
      <c r="J77" s="27">
        <v>150</v>
      </c>
      <c r="K77" s="29">
        <v>200</v>
      </c>
      <c r="L77" s="27">
        <v>230</v>
      </c>
      <c r="M77" s="27">
        <v>85</v>
      </c>
      <c r="N77" s="10">
        <v>455</v>
      </c>
      <c r="O77" s="33">
        <v>3</v>
      </c>
      <c r="P77" s="33">
        <v>3</v>
      </c>
      <c r="Q77" s="26" t="s">
        <v>35</v>
      </c>
      <c r="R77" s="26" t="s">
        <v>104</v>
      </c>
      <c r="S77" s="26">
        <v>650</v>
      </c>
      <c r="T77" s="26" t="s">
        <v>535</v>
      </c>
      <c r="U77" s="26" t="s">
        <v>378</v>
      </c>
      <c r="V77" s="29">
        <v>220</v>
      </c>
      <c r="W77" s="27">
        <v>1.2</v>
      </c>
      <c r="X77" s="27">
        <v>160</v>
      </c>
      <c r="Y77" s="26" t="s">
        <v>111</v>
      </c>
      <c r="Z77" s="26">
        <v>10</v>
      </c>
      <c r="AA77" s="26">
        <v>30</v>
      </c>
      <c r="AB77" s="27">
        <v>60</v>
      </c>
      <c r="AC77" s="27">
        <v>65</v>
      </c>
      <c r="AD77" s="26">
        <v>36.200000000000003</v>
      </c>
      <c r="AE77" s="27">
        <v>70</v>
      </c>
      <c r="AF77" s="27" t="s">
        <v>379</v>
      </c>
      <c r="AG77" s="27" t="s">
        <v>380</v>
      </c>
      <c r="AH77" s="27">
        <v>580</v>
      </c>
      <c r="AI77" s="27">
        <v>160</v>
      </c>
      <c r="AJ77" s="27" t="s">
        <v>111</v>
      </c>
      <c r="AK77" s="48" t="s">
        <v>381</v>
      </c>
      <c r="AL77" s="27" t="s">
        <v>383</v>
      </c>
      <c r="AM77" s="27" t="s">
        <v>382</v>
      </c>
      <c r="AN77" s="27" t="s">
        <v>384</v>
      </c>
      <c r="AO77" s="26" t="s">
        <v>385</v>
      </c>
      <c r="AP77" s="26" t="s">
        <v>386</v>
      </c>
      <c r="AQ77" s="26" t="s">
        <v>387</v>
      </c>
      <c r="AR77" s="26" t="s">
        <v>156</v>
      </c>
      <c r="AS77" s="26">
        <v>48</v>
      </c>
      <c r="AT77" s="26" t="s">
        <v>251</v>
      </c>
      <c r="AU77" s="26" t="s">
        <v>554</v>
      </c>
      <c r="AV77" s="40">
        <v>1300</v>
      </c>
      <c r="AW77" s="40">
        <v>800</v>
      </c>
      <c r="AX77" s="40">
        <v>900</v>
      </c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DD77" s="18"/>
      <c r="DE77" s="18"/>
      <c r="DF77" s="18"/>
      <c r="DG77" s="18"/>
      <c r="DH77" s="18"/>
    </row>
    <row r="78" spans="1:112" ht="39" customHeight="1" x14ac:dyDescent="0.35">
      <c r="A78" s="27">
        <v>102110179</v>
      </c>
      <c r="B78" s="27" t="s">
        <v>522</v>
      </c>
      <c r="C78" s="26">
        <v>36.200000000000003</v>
      </c>
      <c r="D78" s="26" t="s">
        <v>365</v>
      </c>
      <c r="E78" s="26">
        <v>10</v>
      </c>
      <c r="F78" s="27">
        <v>34.5</v>
      </c>
      <c r="G78" s="26" t="s">
        <v>85</v>
      </c>
      <c r="H78" s="28" t="s">
        <v>92</v>
      </c>
      <c r="I78" s="27">
        <v>50</v>
      </c>
      <c r="J78" s="27">
        <v>150</v>
      </c>
      <c r="K78" s="29">
        <v>200</v>
      </c>
      <c r="L78" s="27">
        <v>230</v>
      </c>
      <c r="M78" s="27">
        <v>50</v>
      </c>
      <c r="N78" s="10">
        <v>225</v>
      </c>
      <c r="O78" s="33">
        <v>3.5</v>
      </c>
      <c r="P78" s="33">
        <v>3</v>
      </c>
      <c r="Q78" s="26" t="s">
        <v>35</v>
      </c>
      <c r="R78" s="26" t="s">
        <v>104</v>
      </c>
      <c r="S78" s="26">
        <v>650</v>
      </c>
      <c r="T78" s="26" t="s">
        <v>535</v>
      </c>
      <c r="U78" s="26" t="s">
        <v>378</v>
      </c>
      <c r="V78" s="29">
        <v>220</v>
      </c>
      <c r="W78" s="27">
        <v>1.2</v>
      </c>
      <c r="X78" s="27">
        <v>160</v>
      </c>
      <c r="Y78" s="26" t="s">
        <v>111</v>
      </c>
      <c r="Z78" s="26">
        <v>10</v>
      </c>
      <c r="AA78" s="26">
        <v>30</v>
      </c>
      <c r="AB78" s="27">
        <v>47</v>
      </c>
      <c r="AC78" s="26">
        <v>50</v>
      </c>
      <c r="AD78" s="26">
        <v>36.200000000000003</v>
      </c>
      <c r="AE78" s="27">
        <v>70</v>
      </c>
      <c r="AF78" s="27" t="s">
        <v>379</v>
      </c>
      <c r="AG78" s="27" t="s">
        <v>380</v>
      </c>
      <c r="AH78" s="27">
        <v>580</v>
      </c>
      <c r="AI78" s="27">
        <v>160</v>
      </c>
      <c r="AJ78" s="27" t="s">
        <v>111</v>
      </c>
      <c r="AK78" s="48" t="s">
        <v>381</v>
      </c>
      <c r="AL78" s="27" t="s">
        <v>383</v>
      </c>
      <c r="AM78" s="27" t="s">
        <v>382</v>
      </c>
      <c r="AN78" s="27" t="s">
        <v>384</v>
      </c>
      <c r="AO78" s="26" t="s">
        <v>385</v>
      </c>
      <c r="AP78" s="26" t="s">
        <v>386</v>
      </c>
      <c r="AQ78" s="26" t="s">
        <v>387</v>
      </c>
      <c r="AR78" s="26" t="s">
        <v>156</v>
      </c>
      <c r="AS78" s="26">
        <v>48</v>
      </c>
      <c r="AT78" s="26" t="s">
        <v>251</v>
      </c>
      <c r="AU78" s="26" t="s">
        <v>554</v>
      </c>
      <c r="AV78" s="40">
        <v>1300</v>
      </c>
      <c r="AW78" s="40">
        <v>800</v>
      </c>
      <c r="AX78" s="40">
        <v>900</v>
      </c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DD78" s="18"/>
      <c r="DE78" s="18"/>
      <c r="DF78" s="18"/>
      <c r="DG78" s="18"/>
      <c r="DH78" s="18"/>
    </row>
    <row r="79" spans="1:112" ht="39" customHeight="1" x14ac:dyDescent="0.35">
      <c r="A79" s="27">
        <v>102110184</v>
      </c>
      <c r="B79" s="27" t="s">
        <v>525</v>
      </c>
      <c r="C79" s="26">
        <v>36.200000000000003</v>
      </c>
      <c r="D79" s="26" t="s">
        <v>365</v>
      </c>
      <c r="E79" s="26">
        <v>15</v>
      </c>
      <c r="F79" s="27">
        <v>34.5</v>
      </c>
      <c r="G79" s="26" t="s">
        <v>85</v>
      </c>
      <c r="H79" s="28" t="s">
        <v>92</v>
      </c>
      <c r="I79" s="27">
        <v>50</v>
      </c>
      <c r="J79" s="27">
        <v>150</v>
      </c>
      <c r="K79" s="29">
        <v>200</v>
      </c>
      <c r="L79" s="27">
        <v>230</v>
      </c>
      <c r="M79" s="27">
        <v>65</v>
      </c>
      <c r="N79" s="10">
        <v>320</v>
      </c>
      <c r="O79" s="33">
        <v>3.2</v>
      </c>
      <c r="P79" s="33">
        <v>3</v>
      </c>
      <c r="Q79" s="26" t="s">
        <v>35</v>
      </c>
      <c r="R79" s="26" t="s">
        <v>104</v>
      </c>
      <c r="S79" s="26">
        <v>650</v>
      </c>
      <c r="T79" s="26" t="s">
        <v>535</v>
      </c>
      <c r="U79" s="26" t="s">
        <v>378</v>
      </c>
      <c r="V79" s="29">
        <v>220</v>
      </c>
      <c r="W79" s="27">
        <v>1.2</v>
      </c>
      <c r="X79" s="27">
        <v>160</v>
      </c>
      <c r="Y79" s="26" t="s">
        <v>111</v>
      </c>
      <c r="Z79" s="26">
        <v>10</v>
      </c>
      <c r="AA79" s="26">
        <v>30</v>
      </c>
      <c r="AB79" s="27">
        <v>47</v>
      </c>
      <c r="AC79" s="26">
        <v>50</v>
      </c>
      <c r="AD79" s="26">
        <v>36.200000000000003</v>
      </c>
      <c r="AE79" s="27">
        <v>70</v>
      </c>
      <c r="AF79" s="27" t="s">
        <v>379</v>
      </c>
      <c r="AG79" s="27" t="s">
        <v>380</v>
      </c>
      <c r="AH79" s="27">
        <v>580</v>
      </c>
      <c r="AI79" s="27">
        <v>160</v>
      </c>
      <c r="AJ79" s="27" t="s">
        <v>111</v>
      </c>
      <c r="AK79" s="48" t="s">
        <v>381</v>
      </c>
      <c r="AL79" s="27" t="s">
        <v>383</v>
      </c>
      <c r="AM79" s="27" t="s">
        <v>382</v>
      </c>
      <c r="AN79" s="27" t="s">
        <v>384</v>
      </c>
      <c r="AO79" s="26" t="s">
        <v>385</v>
      </c>
      <c r="AP79" s="26" t="s">
        <v>386</v>
      </c>
      <c r="AQ79" s="26" t="s">
        <v>387</v>
      </c>
      <c r="AR79" s="26" t="s">
        <v>156</v>
      </c>
      <c r="AS79" s="26">
        <v>48</v>
      </c>
      <c r="AT79" s="26" t="s">
        <v>251</v>
      </c>
      <c r="AU79" s="26" t="s">
        <v>554</v>
      </c>
      <c r="AV79" s="40">
        <v>1300</v>
      </c>
      <c r="AW79" s="40">
        <v>800</v>
      </c>
      <c r="AX79" s="40">
        <v>900</v>
      </c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DD79" s="18"/>
      <c r="DE79" s="18"/>
      <c r="DF79" s="18"/>
      <c r="DG79" s="18"/>
      <c r="DH79" s="18"/>
    </row>
    <row r="80" spans="1:112" ht="39" customHeight="1" x14ac:dyDescent="0.35">
      <c r="A80" s="27">
        <v>102110189</v>
      </c>
      <c r="B80" s="27" t="s">
        <v>528</v>
      </c>
      <c r="C80" s="26">
        <v>36.200000000000003</v>
      </c>
      <c r="D80" s="26" t="s">
        <v>365</v>
      </c>
      <c r="E80" s="26">
        <v>25</v>
      </c>
      <c r="F80" s="27">
        <v>34.5</v>
      </c>
      <c r="G80" s="26" t="s">
        <v>85</v>
      </c>
      <c r="H80" s="28" t="s">
        <v>92</v>
      </c>
      <c r="I80" s="27">
        <v>50</v>
      </c>
      <c r="J80" s="27">
        <v>150</v>
      </c>
      <c r="K80" s="29">
        <v>200</v>
      </c>
      <c r="L80" s="27">
        <v>230</v>
      </c>
      <c r="M80" s="27">
        <v>85</v>
      </c>
      <c r="N80" s="10">
        <v>455</v>
      </c>
      <c r="O80" s="33">
        <v>3</v>
      </c>
      <c r="P80" s="33">
        <v>3</v>
      </c>
      <c r="Q80" s="26" t="s">
        <v>35</v>
      </c>
      <c r="R80" s="26" t="s">
        <v>104</v>
      </c>
      <c r="S80" s="26">
        <v>650</v>
      </c>
      <c r="T80" s="26" t="s">
        <v>535</v>
      </c>
      <c r="U80" s="26" t="s">
        <v>378</v>
      </c>
      <c r="V80" s="29">
        <v>220</v>
      </c>
      <c r="W80" s="27">
        <v>1.2</v>
      </c>
      <c r="X80" s="27">
        <v>160</v>
      </c>
      <c r="Y80" s="26" t="s">
        <v>111</v>
      </c>
      <c r="Z80" s="26">
        <v>10</v>
      </c>
      <c r="AA80" s="26">
        <v>30</v>
      </c>
      <c r="AB80" s="27">
        <v>60</v>
      </c>
      <c r="AC80" s="27">
        <v>65</v>
      </c>
      <c r="AD80" s="26">
        <v>36.200000000000003</v>
      </c>
      <c r="AE80" s="27">
        <v>70</v>
      </c>
      <c r="AF80" s="27" t="s">
        <v>379</v>
      </c>
      <c r="AG80" s="27" t="s">
        <v>380</v>
      </c>
      <c r="AH80" s="27">
        <v>580</v>
      </c>
      <c r="AI80" s="27">
        <v>160</v>
      </c>
      <c r="AJ80" s="27" t="s">
        <v>111</v>
      </c>
      <c r="AK80" s="48" t="s">
        <v>381</v>
      </c>
      <c r="AL80" s="27" t="s">
        <v>383</v>
      </c>
      <c r="AM80" s="27" t="s">
        <v>382</v>
      </c>
      <c r="AN80" s="27" t="s">
        <v>384</v>
      </c>
      <c r="AO80" s="26" t="s">
        <v>385</v>
      </c>
      <c r="AP80" s="26" t="s">
        <v>386</v>
      </c>
      <c r="AQ80" s="26" t="s">
        <v>387</v>
      </c>
      <c r="AR80" s="26" t="s">
        <v>156</v>
      </c>
      <c r="AS80" s="26">
        <v>48</v>
      </c>
      <c r="AT80" s="26" t="s">
        <v>251</v>
      </c>
      <c r="AU80" s="26" t="s">
        <v>554</v>
      </c>
      <c r="AV80" s="40">
        <v>1300</v>
      </c>
      <c r="AW80" s="40">
        <v>800</v>
      </c>
      <c r="AX80" s="40">
        <v>900</v>
      </c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DD80" s="18"/>
      <c r="DE80" s="18"/>
      <c r="DF80" s="18"/>
      <c r="DG80" s="18"/>
      <c r="DH80" s="18"/>
    </row>
    <row r="81" spans="1:112" ht="39" customHeight="1" x14ac:dyDescent="0.35">
      <c r="A81" s="27">
        <v>102110194</v>
      </c>
      <c r="B81" s="27" t="s">
        <v>435</v>
      </c>
      <c r="C81" s="26">
        <v>36.200000000000003</v>
      </c>
      <c r="D81" s="26" t="s">
        <v>365</v>
      </c>
      <c r="E81" s="26">
        <v>5</v>
      </c>
      <c r="F81" s="27">
        <v>34.5</v>
      </c>
      <c r="G81" s="26">
        <v>127</v>
      </c>
      <c r="H81" s="28" t="s">
        <v>92</v>
      </c>
      <c r="I81" s="27">
        <v>50</v>
      </c>
      <c r="J81" s="27">
        <v>150</v>
      </c>
      <c r="K81" s="29">
        <v>200</v>
      </c>
      <c r="L81" s="27">
        <v>230</v>
      </c>
      <c r="M81" s="27">
        <v>35</v>
      </c>
      <c r="N81" s="10">
        <v>130</v>
      </c>
      <c r="O81" s="34">
        <v>4.0999999999999996</v>
      </c>
      <c r="P81" s="33">
        <v>3</v>
      </c>
      <c r="Q81" s="26" t="s">
        <v>35</v>
      </c>
      <c r="R81" s="26" t="s">
        <v>104</v>
      </c>
      <c r="S81" s="26">
        <v>650</v>
      </c>
      <c r="T81" s="26" t="s">
        <v>535</v>
      </c>
      <c r="U81" s="26" t="s">
        <v>378</v>
      </c>
      <c r="V81" s="29">
        <v>220</v>
      </c>
      <c r="W81" s="27">
        <v>1.2</v>
      </c>
      <c r="X81" s="27">
        <v>160</v>
      </c>
      <c r="Y81" s="26" t="s">
        <v>111</v>
      </c>
      <c r="Z81" s="26">
        <v>10</v>
      </c>
      <c r="AA81" s="26">
        <v>30</v>
      </c>
      <c r="AB81" s="27">
        <v>47</v>
      </c>
      <c r="AC81" s="26">
        <v>50</v>
      </c>
      <c r="AD81" s="26">
        <v>36.200000000000003</v>
      </c>
      <c r="AE81" s="27">
        <v>70</v>
      </c>
      <c r="AF81" s="27" t="s">
        <v>379</v>
      </c>
      <c r="AG81" s="27" t="s">
        <v>380</v>
      </c>
      <c r="AH81" s="27">
        <v>580</v>
      </c>
      <c r="AI81" s="27">
        <v>160</v>
      </c>
      <c r="AJ81" s="27" t="s">
        <v>111</v>
      </c>
      <c r="AK81" s="48" t="s">
        <v>381</v>
      </c>
      <c r="AL81" s="27" t="s">
        <v>383</v>
      </c>
      <c r="AM81" s="27" t="s">
        <v>382</v>
      </c>
      <c r="AN81" s="27" t="s">
        <v>384</v>
      </c>
      <c r="AO81" s="26" t="s">
        <v>385</v>
      </c>
      <c r="AP81" s="26" t="s">
        <v>386</v>
      </c>
      <c r="AQ81" s="26" t="s">
        <v>387</v>
      </c>
      <c r="AR81" s="26" t="s">
        <v>156</v>
      </c>
      <c r="AS81" s="26">
        <v>48</v>
      </c>
      <c r="AT81" s="26" t="s">
        <v>251</v>
      </c>
      <c r="AU81" s="26" t="s">
        <v>554</v>
      </c>
      <c r="AV81" s="40">
        <v>1300</v>
      </c>
      <c r="AW81" s="40">
        <v>800</v>
      </c>
      <c r="AX81" s="40">
        <v>900</v>
      </c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DD81" s="18"/>
      <c r="DE81" s="18"/>
      <c r="DF81" s="18"/>
      <c r="DG81" s="18"/>
      <c r="DH81" s="18"/>
    </row>
    <row r="82" spans="1:112" ht="39" customHeight="1" x14ac:dyDescent="0.35">
      <c r="A82" s="27">
        <v>102110196</v>
      </c>
      <c r="B82" s="27" t="s">
        <v>531</v>
      </c>
      <c r="C82" s="26">
        <v>36.200000000000003</v>
      </c>
      <c r="D82" s="26" t="s">
        <v>365</v>
      </c>
      <c r="E82" s="26">
        <v>5</v>
      </c>
      <c r="F82" s="27">
        <v>34.5</v>
      </c>
      <c r="G82" s="26" t="s">
        <v>85</v>
      </c>
      <c r="H82" s="28" t="s">
        <v>92</v>
      </c>
      <c r="I82" s="27">
        <v>50</v>
      </c>
      <c r="J82" s="27">
        <v>150</v>
      </c>
      <c r="K82" s="29">
        <v>200</v>
      </c>
      <c r="L82" s="27">
        <v>230</v>
      </c>
      <c r="M82" s="27">
        <v>35</v>
      </c>
      <c r="N82" s="10">
        <v>130</v>
      </c>
      <c r="O82" s="34">
        <v>4.0999999999999996</v>
      </c>
      <c r="P82" s="33">
        <v>3</v>
      </c>
      <c r="Q82" s="26" t="s">
        <v>35</v>
      </c>
      <c r="R82" s="26" t="s">
        <v>104</v>
      </c>
      <c r="S82" s="26">
        <v>650</v>
      </c>
      <c r="T82" s="26" t="s">
        <v>535</v>
      </c>
      <c r="U82" s="26" t="s">
        <v>378</v>
      </c>
      <c r="V82" s="29">
        <v>220</v>
      </c>
      <c r="W82" s="27">
        <v>1.2</v>
      </c>
      <c r="X82" s="27">
        <v>160</v>
      </c>
      <c r="Y82" s="26" t="s">
        <v>111</v>
      </c>
      <c r="Z82" s="26">
        <v>10</v>
      </c>
      <c r="AA82" s="26">
        <v>30</v>
      </c>
      <c r="AB82" s="27">
        <v>47</v>
      </c>
      <c r="AC82" s="26">
        <v>50</v>
      </c>
      <c r="AD82" s="26">
        <v>36.200000000000003</v>
      </c>
      <c r="AE82" s="27">
        <v>70</v>
      </c>
      <c r="AF82" s="27" t="s">
        <v>379</v>
      </c>
      <c r="AG82" s="27" t="s">
        <v>380</v>
      </c>
      <c r="AH82" s="27">
        <v>580</v>
      </c>
      <c r="AI82" s="27">
        <v>160</v>
      </c>
      <c r="AJ82" s="27" t="s">
        <v>111</v>
      </c>
      <c r="AK82" s="48" t="s">
        <v>381</v>
      </c>
      <c r="AL82" s="27" t="s">
        <v>383</v>
      </c>
      <c r="AM82" s="27" t="s">
        <v>382</v>
      </c>
      <c r="AN82" s="27" t="s">
        <v>384</v>
      </c>
      <c r="AO82" s="26" t="s">
        <v>385</v>
      </c>
      <c r="AP82" s="26" t="s">
        <v>386</v>
      </c>
      <c r="AQ82" s="26" t="s">
        <v>387</v>
      </c>
      <c r="AR82" s="26" t="s">
        <v>156</v>
      </c>
      <c r="AS82" s="26">
        <v>48</v>
      </c>
      <c r="AT82" s="26" t="s">
        <v>251</v>
      </c>
      <c r="AU82" s="26" t="s">
        <v>554</v>
      </c>
      <c r="AV82" s="40">
        <v>1300</v>
      </c>
      <c r="AW82" s="40">
        <v>800</v>
      </c>
      <c r="AX82" s="40">
        <v>900</v>
      </c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DD82" s="18"/>
      <c r="DE82" s="18"/>
      <c r="DF82" s="18"/>
      <c r="DG82" s="18"/>
      <c r="DH82" s="18"/>
    </row>
    <row r="83" spans="1:112" ht="39" customHeight="1" x14ac:dyDescent="0.35">
      <c r="A83" s="27">
        <v>102110073</v>
      </c>
      <c r="B83" s="27" t="s">
        <v>467</v>
      </c>
      <c r="C83" s="26">
        <v>36.200000000000003</v>
      </c>
      <c r="D83" s="26" t="s">
        <v>81</v>
      </c>
      <c r="E83" s="27">
        <v>75</v>
      </c>
      <c r="F83" s="27">
        <v>34.5</v>
      </c>
      <c r="G83" s="27" t="s">
        <v>17</v>
      </c>
      <c r="H83" s="28" t="s">
        <v>90</v>
      </c>
      <c r="I83" s="27">
        <v>50</v>
      </c>
      <c r="J83" s="27">
        <v>150</v>
      </c>
      <c r="K83" s="29">
        <v>200</v>
      </c>
      <c r="L83" s="27">
        <v>230</v>
      </c>
      <c r="M83" s="27">
        <v>240</v>
      </c>
      <c r="N83" s="81">
        <v>1285</v>
      </c>
      <c r="O83" s="33">
        <v>3.4</v>
      </c>
      <c r="P83" s="33">
        <v>4</v>
      </c>
      <c r="Q83" s="27" t="s">
        <v>101</v>
      </c>
      <c r="R83" s="27" t="s">
        <v>35</v>
      </c>
      <c r="S83" s="26">
        <v>650</v>
      </c>
      <c r="T83" s="26" t="s">
        <v>535</v>
      </c>
      <c r="U83" s="26" t="s">
        <v>378</v>
      </c>
      <c r="V83" s="29">
        <v>220</v>
      </c>
      <c r="W83" s="27">
        <v>1.2</v>
      </c>
      <c r="X83" s="27">
        <v>400</v>
      </c>
      <c r="Y83" s="26" t="s">
        <v>111</v>
      </c>
      <c r="Z83" s="26">
        <v>10</v>
      </c>
      <c r="AA83" s="26">
        <v>30</v>
      </c>
      <c r="AB83" s="27">
        <v>60</v>
      </c>
      <c r="AC83" s="27">
        <v>65</v>
      </c>
      <c r="AD83" s="26">
        <v>36.200000000000003</v>
      </c>
      <c r="AE83" s="27">
        <v>70</v>
      </c>
      <c r="AF83" s="27" t="s">
        <v>379</v>
      </c>
      <c r="AG83" s="27" t="s">
        <v>380</v>
      </c>
      <c r="AH83" s="27">
        <v>580</v>
      </c>
      <c r="AI83" s="27">
        <v>160</v>
      </c>
      <c r="AJ83" s="27" t="s">
        <v>111</v>
      </c>
      <c r="AK83" s="48" t="s">
        <v>381</v>
      </c>
      <c r="AL83" s="27" t="s">
        <v>383</v>
      </c>
      <c r="AM83" s="27" t="s">
        <v>382</v>
      </c>
      <c r="AN83" s="27" t="s">
        <v>384</v>
      </c>
      <c r="AO83" s="26" t="s">
        <v>385</v>
      </c>
      <c r="AP83" s="26" t="s">
        <v>386</v>
      </c>
      <c r="AQ83" s="26" t="s">
        <v>387</v>
      </c>
      <c r="AR83" s="26" t="s">
        <v>156</v>
      </c>
      <c r="AS83" s="26">
        <v>51</v>
      </c>
      <c r="AT83" s="26" t="s">
        <v>251</v>
      </c>
      <c r="AU83" s="26" t="s">
        <v>554</v>
      </c>
      <c r="AV83" s="40">
        <v>1600</v>
      </c>
      <c r="AW83" s="40">
        <v>1450</v>
      </c>
      <c r="AX83" s="40">
        <v>950</v>
      </c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DD83" s="18"/>
      <c r="DE83" s="18"/>
      <c r="DF83" s="18"/>
      <c r="DG83" s="18"/>
      <c r="DH83" s="18"/>
    </row>
    <row r="84" spans="1:112" ht="39" customHeight="1" x14ac:dyDescent="0.35">
      <c r="A84" s="27">
        <v>102110078</v>
      </c>
      <c r="B84" s="27" t="s">
        <v>420</v>
      </c>
      <c r="C84" s="26">
        <v>36.200000000000003</v>
      </c>
      <c r="D84" s="26" t="s">
        <v>364</v>
      </c>
      <c r="E84" s="26">
        <v>15</v>
      </c>
      <c r="F84" s="27">
        <v>34.5</v>
      </c>
      <c r="G84" s="26">
        <v>127</v>
      </c>
      <c r="H84" s="28" t="s">
        <v>90</v>
      </c>
      <c r="I84" s="27">
        <v>50</v>
      </c>
      <c r="J84" s="27">
        <v>150</v>
      </c>
      <c r="K84" s="29">
        <v>200</v>
      </c>
      <c r="L84" s="27">
        <v>230</v>
      </c>
      <c r="M84" s="27">
        <v>65</v>
      </c>
      <c r="N84" s="10">
        <v>320</v>
      </c>
      <c r="O84" s="33">
        <v>3.2</v>
      </c>
      <c r="P84" s="33">
        <v>3</v>
      </c>
      <c r="Q84" s="26" t="s">
        <v>35</v>
      </c>
      <c r="R84" s="26" t="s">
        <v>104</v>
      </c>
      <c r="S84" s="26">
        <v>650</v>
      </c>
      <c r="T84" s="26" t="s">
        <v>535</v>
      </c>
      <c r="U84" s="26" t="s">
        <v>378</v>
      </c>
      <c r="V84" s="29">
        <v>220</v>
      </c>
      <c r="W84" s="27">
        <v>1.2</v>
      </c>
      <c r="X84" s="27">
        <v>160</v>
      </c>
      <c r="Y84" s="26" t="s">
        <v>111</v>
      </c>
      <c r="Z84" s="26">
        <v>10</v>
      </c>
      <c r="AA84" s="26">
        <v>30</v>
      </c>
      <c r="AB84" s="27">
        <v>47</v>
      </c>
      <c r="AC84" s="26">
        <v>50</v>
      </c>
      <c r="AD84" s="26">
        <v>36.200000000000003</v>
      </c>
      <c r="AE84" s="27">
        <v>70</v>
      </c>
      <c r="AF84" s="27" t="s">
        <v>379</v>
      </c>
      <c r="AG84" s="27" t="s">
        <v>380</v>
      </c>
      <c r="AH84" s="27">
        <v>580</v>
      </c>
      <c r="AI84" s="27">
        <v>160</v>
      </c>
      <c r="AJ84" s="27" t="s">
        <v>111</v>
      </c>
      <c r="AK84" s="48" t="s">
        <v>381</v>
      </c>
      <c r="AL84" s="27" t="s">
        <v>383</v>
      </c>
      <c r="AM84" s="27" t="s">
        <v>382</v>
      </c>
      <c r="AN84" s="27" t="s">
        <v>384</v>
      </c>
      <c r="AO84" s="26" t="s">
        <v>385</v>
      </c>
      <c r="AP84" s="26" t="s">
        <v>386</v>
      </c>
      <c r="AQ84" s="26" t="s">
        <v>387</v>
      </c>
      <c r="AR84" s="26" t="s">
        <v>156</v>
      </c>
      <c r="AS84" s="26">
        <v>48</v>
      </c>
      <c r="AT84" s="26" t="s">
        <v>251</v>
      </c>
      <c r="AU84" s="26" t="s">
        <v>554</v>
      </c>
      <c r="AV84" s="40">
        <v>1300</v>
      </c>
      <c r="AW84" s="40">
        <v>800</v>
      </c>
      <c r="AX84" s="40">
        <v>900</v>
      </c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DD84" s="18"/>
      <c r="DE84" s="18"/>
      <c r="DF84" s="18"/>
      <c r="DG84" s="18"/>
      <c r="DH84" s="18"/>
    </row>
    <row r="85" spans="1:112" ht="39" customHeight="1" x14ac:dyDescent="0.35">
      <c r="A85" s="27">
        <v>102110077</v>
      </c>
      <c r="B85" s="27" t="s">
        <v>418</v>
      </c>
      <c r="C85" s="26">
        <v>36.200000000000003</v>
      </c>
      <c r="D85" s="26" t="s">
        <v>364</v>
      </c>
      <c r="E85" s="26">
        <v>10</v>
      </c>
      <c r="F85" s="27">
        <v>34.5</v>
      </c>
      <c r="G85" s="26">
        <v>127</v>
      </c>
      <c r="H85" s="28" t="s">
        <v>90</v>
      </c>
      <c r="I85" s="27">
        <v>50</v>
      </c>
      <c r="J85" s="27">
        <v>150</v>
      </c>
      <c r="K85" s="29">
        <v>200</v>
      </c>
      <c r="L85" s="27">
        <v>230</v>
      </c>
      <c r="M85" s="27">
        <v>50</v>
      </c>
      <c r="N85" s="10">
        <v>225</v>
      </c>
      <c r="O85" s="33">
        <v>3.5</v>
      </c>
      <c r="P85" s="33">
        <v>3</v>
      </c>
      <c r="Q85" s="26" t="s">
        <v>35</v>
      </c>
      <c r="R85" s="26" t="s">
        <v>104</v>
      </c>
      <c r="S85" s="26">
        <v>650</v>
      </c>
      <c r="T85" s="26" t="s">
        <v>535</v>
      </c>
      <c r="U85" s="26" t="s">
        <v>378</v>
      </c>
      <c r="V85" s="29">
        <v>220</v>
      </c>
      <c r="W85" s="27">
        <v>1.2</v>
      </c>
      <c r="X85" s="27">
        <v>160</v>
      </c>
      <c r="Y85" s="26" t="s">
        <v>111</v>
      </c>
      <c r="Z85" s="26">
        <v>10</v>
      </c>
      <c r="AA85" s="26">
        <v>30</v>
      </c>
      <c r="AB85" s="27">
        <v>47</v>
      </c>
      <c r="AC85" s="26">
        <v>50</v>
      </c>
      <c r="AD85" s="26">
        <v>36.200000000000003</v>
      </c>
      <c r="AE85" s="27">
        <v>70</v>
      </c>
      <c r="AF85" s="27" t="s">
        <v>379</v>
      </c>
      <c r="AG85" s="27" t="s">
        <v>380</v>
      </c>
      <c r="AH85" s="27">
        <v>580</v>
      </c>
      <c r="AI85" s="27">
        <v>160</v>
      </c>
      <c r="AJ85" s="27" t="s">
        <v>111</v>
      </c>
      <c r="AK85" s="48" t="s">
        <v>381</v>
      </c>
      <c r="AL85" s="27" t="s">
        <v>383</v>
      </c>
      <c r="AM85" s="27" t="s">
        <v>382</v>
      </c>
      <c r="AN85" s="27" t="s">
        <v>384</v>
      </c>
      <c r="AO85" s="26" t="s">
        <v>385</v>
      </c>
      <c r="AP85" s="26" t="s">
        <v>386</v>
      </c>
      <c r="AQ85" s="26" t="s">
        <v>387</v>
      </c>
      <c r="AR85" s="26" t="s">
        <v>156</v>
      </c>
      <c r="AS85" s="26">
        <v>48</v>
      </c>
      <c r="AT85" s="26" t="s">
        <v>251</v>
      </c>
      <c r="AU85" s="26" t="s">
        <v>554</v>
      </c>
      <c r="AV85" s="40">
        <v>1300</v>
      </c>
      <c r="AW85" s="40">
        <v>800</v>
      </c>
      <c r="AX85" s="40">
        <v>900</v>
      </c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DD85" s="18"/>
      <c r="DE85" s="18"/>
      <c r="DF85" s="18"/>
      <c r="DG85" s="18"/>
      <c r="DH85" s="18"/>
    </row>
    <row r="86" spans="1:112" ht="39" customHeight="1" x14ac:dyDescent="0.35">
      <c r="A86" s="27">
        <v>102110076</v>
      </c>
      <c r="B86" s="27" t="s">
        <v>426</v>
      </c>
      <c r="C86" s="26">
        <v>36.200000000000003</v>
      </c>
      <c r="D86" s="26" t="s">
        <v>364</v>
      </c>
      <c r="E86" s="26">
        <v>5</v>
      </c>
      <c r="F86" s="27">
        <v>34.5</v>
      </c>
      <c r="G86" s="26">
        <v>127</v>
      </c>
      <c r="H86" s="28" t="s">
        <v>90</v>
      </c>
      <c r="I86" s="27">
        <v>50</v>
      </c>
      <c r="J86" s="27">
        <v>150</v>
      </c>
      <c r="K86" s="29">
        <v>200</v>
      </c>
      <c r="L86" s="27">
        <v>230</v>
      </c>
      <c r="M86" s="27">
        <v>35</v>
      </c>
      <c r="N86" s="10">
        <v>130</v>
      </c>
      <c r="O86" s="34">
        <v>4.0999999999999996</v>
      </c>
      <c r="P86" s="33">
        <v>3</v>
      </c>
      <c r="Q86" s="26" t="s">
        <v>35</v>
      </c>
      <c r="R86" s="26" t="s">
        <v>104</v>
      </c>
      <c r="S86" s="26">
        <v>650</v>
      </c>
      <c r="T86" s="26" t="s">
        <v>535</v>
      </c>
      <c r="U86" s="26" t="s">
        <v>378</v>
      </c>
      <c r="V86" s="29">
        <v>220</v>
      </c>
      <c r="W86" s="27">
        <v>1.2</v>
      </c>
      <c r="X86" s="27">
        <v>160</v>
      </c>
      <c r="Y86" s="26" t="s">
        <v>111</v>
      </c>
      <c r="Z86" s="26">
        <v>10</v>
      </c>
      <c r="AA86" s="26">
        <v>30</v>
      </c>
      <c r="AB86" s="27">
        <v>47</v>
      </c>
      <c r="AC86" s="26">
        <v>50</v>
      </c>
      <c r="AD86" s="26">
        <v>36.200000000000003</v>
      </c>
      <c r="AE86" s="27">
        <v>70</v>
      </c>
      <c r="AF86" s="27" t="s">
        <v>379</v>
      </c>
      <c r="AG86" s="27" t="s">
        <v>380</v>
      </c>
      <c r="AH86" s="27">
        <v>580</v>
      </c>
      <c r="AI86" s="27">
        <v>160</v>
      </c>
      <c r="AJ86" s="27" t="s">
        <v>111</v>
      </c>
      <c r="AK86" s="48" t="s">
        <v>381</v>
      </c>
      <c r="AL86" s="27" t="s">
        <v>383</v>
      </c>
      <c r="AM86" s="27" t="s">
        <v>382</v>
      </c>
      <c r="AN86" s="27" t="s">
        <v>384</v>
      </c>
      <c r="AO86" s="26" t="s">
        <v>385</v>
      </c>
      <c r="AP86" s="26" t="s">
        <v>386</v>
      </c>
      <c r="AQ86" s="26" t="s">
        <v>387</v>
      </c>
      <c r="AR86" s="26" t="s">
        <v>156</v>
      </c>
      <c r="AS86" s="26">
        <v>48</v>
      </c>
      <c r="AT86" s="26" t="s">
        <v>251</v>
      </c>
      <c r="AU86" s="26" t="s">
        <v>554</v>
      </c>
      <c r="AV86" s="40">
        <v>1300</v>
      </c>
      <c r="AW86" s="40">
        <v>800</v>
      </c>
      <c r="AX86" s="40">
        <v>900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DD86" s="18"/>
      <c r="DE86" s="18"/>
      <c r="DF86" s="18"/>
      <c r="DG86" s="18"/>
      <c r="DH86" s="18"/>
    </row>
    <row r="87" spans="1:112" ht="39" customHeight="1" x14ac:dyDescent="0.35">
      <c r="A87" s="27">
        <v>102110069</v>
      </c>
      <c r="B87" s="27" t="s">
        <v>422</v>
      </c>
      <c r="C87" s="26">
        <v>36.200000000000003</v>
      </c>
      <c r="D87" s="26" t="s">
        <v>364</v>
      </c>
      <c r="E87" s="26">
        <v>25</v>
      </c>
      <c r="F87" s="27">
        <v>34.5</v>
      </c>
      <c r="G87" s="26">
        <v>127</v>
      </c>
      <c r="H87" s="28" t="s">
        <v>90</v>
      </c>
      <c r="I87" s="27">
        <v>50</v>
      </c>
      <c r="J87" s="27">
        <v>150</v>
      </c>
      <c r="K87" s="29">
        <v>200</v>
      </c>
      <c r="L87" s="27">
        <v>230</v>
      </c>
      <c r="M87" s="27">
        <v>85</v>
      </c>
      <c r="N87" s="10">
        <v>455</v>
      </c>
      <c r="O87" s="33">
        <v>3</v>
      </c>
      <c r="P87" s="33">
        <v>3</v>
      </c>
      <c r="Q87" s="26" t="s">
        <v>35</v>
      </c>
      <c r="R87" s="26" t="s">
        <v>104</v>
      </c>
      <c r="S87" s="26">
        <v>650</v>
      </c>
      <c r="T87" s="26" t="s">
        <v>535</v>
      </c>
      <c r="U87" s="26" t="s">
        <v>378</v>
      </c>
      <c r="V87" s="29">
        <v>220</v>
      </c>
      <c r="W87" s="27">
        <v>1.2</v>
      </c>
      <c r="X87" s="27">
        <v>400</v>
      </c>
      <c r="Y87" s="26" t="s">
        <v>111</v>
      </c>
      <c r="Z87" s="26">
        <v>10</v>
      </c>
      <c r="AA87" s="26">
        <v>30</v>
      </c>
      <c r="AB87" s="27">
        <v>60</v>
      </c>
      <c r="AC87" s="27">
        <v>65</v>
      </c>
      <c r="AD87" s="26">
        <v>36.200000000000003</v>
      </c>
      <c r="AE87" s="27">
        <v>70</v>
      </c>
      <c r="AF87" s="27" t="s">
        <v>379</v>
      </c>
      <c r="AG87" s="27" t="s">
        <v>380</v>
      </c>
      <c r="AH87" s="27">
        <v>580</v>
      </c>
      <c r="AI87" s="27">
        <v>160</v>
      </c>
      <c r="AJ87" s="27" t="s">
        <v>111</v>
      </c>
      <c r="AK87" s="48" t="s">
        <v>381</v>
      </c>
      <c r="AL87" s="27" t="s">
        <v>383</v>
      </c>
      <c r="AM87" s="27" t="s">
        <v>382</v>
      </c>
      <c r="AN87" s="27" t="s">
        <v>384</v>
      </c>
      <c r="AO87" s="26" t="s">
        <v>385</v>
      </c>
      <c r="AP87" s="26" t="s">
        <v>386</v>
      </c>
      <c r="AQ87" s="26" t="s">
        <v>387</v>
      </c>
      <c r="AR87" s="26" t="s">
        <v>156</v>
      </c>
      <c r="AS87" s="26">
        <v>48</v>
      </c>
      <c r="AT87" s="26" t="s">
        <v>251</v>
      </c>
      <c r="AU87" s="26" t="s">
        <v>554</v>
      </c>
      <c r="AV87" s="40">
        <v>1300</v>
      </c>
      <c r="AW87" s="40">
        <v>800</v>
      </c>
      <c r="AX87" s="40">
        <v>900</v>
      </c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DD87" s="18"/>
      <c r="DE87" s="18"/>
      <c r="DF87" s="18"/>
      <c r="DG87" s="18"/>
      <c r="DH87" s="18"/>
    </row>
    <row r="88" spans="1:112" ht="39" customHeight="1" x14ac:dyDescent="0.35">
      <c r="A88" s="27">
        <v>102110187</v>
      </c>
      <c r="B88" s="27" t="s">
        <v>432</v>
      </c>
      <c r="C88" s="26">
        <v>36.200000000000003</v>
      </c>
      <c r="D88" s="26" t="s">
        <v>365</v>
      </c>
      <c r="E88" s="26">
        <v>25</v>
      </c>
      <c r="F88" s="27">
        <v>34.5</v>
      </c>
      <c r="G88" s="26">
        <v>127</v>
      </c>
      <c r="H88" s="28" t="s">
        <v>92</v>
      </c>
      <c r="I88" s="27">
        <v>50</v>
      </c>
      <c r="J88" s="27">
        <v>150</v>
      </c>
      <c r="K88" s="29">
        <v>200</v>
      </c>
      <c r="L88" s="27">
        <v>230</v>
      </c>
      <c r="M88" s="27">
        <v>85</v>
      </c>
      <c r="N88" s="10">
        <v>455</v>
      </c>
      <c r="O88" s="33">
        <v>3</v>
      </c>
      <c r="P88" s="33">
        <v>3</v>
      </c>
      <c r="Q88" s="26" t="s">
        <v>35</v>
      </c>
      <c r="R88" s="26" t="s">
        <v>104</v>
      </c>
      <c r="S88" s="26">
        <v>650</v>
      </c>
      <c r="T88" s="26" t="s">
        <v>535</v>
      </c>
      <c r="U88" s="26" t="s">
        <v>378</v>
      </c>
      <c r="V88" s="29">
        <v>220</v>
      </c>
      <c r="W88" s="27">
        <v>1.2</v>
      </c>
      <c r="X88" s="27">
        <v>400</v>
      </c>
      <c r="Y88" s="26" t="s">
        <v>111</v>
      </c>
      <c r="Z88" s="26">
        <v>10</v>
      </c>
      <c r="AA88" s="26">
        <v>30</v>
      </c>
      <c r="AB88" s="27">
        <v>60</v>
      </c>
      <c r="AC88" s="27">
        <v>65</v>
      </c>
      <c r="AD88" s="26">
        <v>36.200000000000003</v>
      </c>
      <c r="AE88" s="27">
        <v>70</v>
      </c>
      <c r="AF88" s="27" t="s">
        <v>379</v>
      </c>
      <c r="AG88" s="27" t="s">
        <v>380</v>
      </c>
      <c r="AH88" s="27">
        <v>580</v>
      </c>
      <c r="AI88" s="27">
        <v>160</v>
      </c>
      <c r="AJ88" s="27" t="s">
        <v>111</v>
      </c>
      <c r="AK88" s="48" t="s">
        <v>381</v>
      </c>
      <c r="AL88" s="27" t="s">
        <v>383</v>
      </c>
      <c r="AM88" s="27" t="s">
        <v>382</v>
      </c>
      <c r="AN88" s="27" t="s">
        <v>384</v>
      </c>
      <c r="AO88" s="26" t="s">
        <v>385</v>
      </c>
      <c r="AP88" s="26" t="s">
        <v>386</v>
      </c>
      <c r="AQ88" s="26" t="s">
        <v>387</v>
      </c>
      <c r="AR88" s="26" t="s">
        <v>156</v>
      </c>
      <c r="AS88" s="26">
        <v>48</v>
      </c>
      <c r="AT88" s="26" t="s">
        <v>251</v>
      </c>
      <c r="AU88" s="26" t="s">
        <v>554</v>
      </c>
      <c r="AV88" s="40">
        <v>1300</v>
      </c>
      <c r="AW88" s="40">
        <v>800</v>
      </c>
      <c r="AX88" s="40">
        <v>900</v>
      </c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DD88" s="18"/>
      <c r="DE88" s="18"/>
      <c r="DF88" s="18"/>
      <c r="DG88" s="18"/>
      <c r="DH88" s="18"/>
    </row>
    <row r="89" spans="1:112" ht="39" customHeight="1" x14ac:dyDescent="0.35">
      <c r="A89" s="27">
        <v>102110182</v>
      </c>
      <c r="B89" s="27" t="s">
        <v>430</v>
      </c>
      <c r="C89" s="26">
        <v>36.200000000000003</v>
      </c>
      <c r="D89" s="26" t="s">
        <v>365</v>
      </c>
      <c r="E89" s="26">
        <v>15</v>
      </c>
      <c r="F89" s="27">
        <v>34.5</v>
      </c>
      <c r="G89" s="26">
        <v>127</v>
      </c>
      <c r="H89" s="28" t="s">
        <v>92</v>
      </c>
      <c r="I89" s="27">
        <v>50</v>
      </c>
      <c r="J89" s="27">
        <v>150</v>
      </c>
      <c r="K89" s="29">
        <v>200</v>
      </c>
      <c r="L89" s="27">
        <v>230</v>
      </c>
      <c r="M89" s="27">
        <v>65</v>
      </c>
      <c r="N89" s="10">
        <v>320</v>
      </c>
      <c r="O89" s="33">
        <v>3.2</v>
      </c>
      <c r="P89" s="33">
        <v>3</v>
      </c>
      <c r="Q89" s="26" t="s">
        <v>35</v>
      </c>
      <c r="R89" s="26" t="s">
        <v>104</v>
      </c>
      <c r="S89" s="26">
        <v>650</v>
      </c>
      <c r="T89" s="26" t="s">
        <v>535</v>
      </c>
      <c r="U89" s="26" t="s">
        <v>378</v>
      </c>
      <c r="V89" s="29">
        <v>220</v>
      </c>
      <c r="W89" s="27">
        <v>1.2</v>
      </c>
      <c r="X89" s="27">
        <v>160</v>
      </c>
      <c r="Y89" s="26" t="s">
        <v>111</v>
      </c>
      <c r="Z89" s="26">
        <v>10</v>
      </c>
      <c r="AA89" s="26">
        <v>30</v>
      </c>
      <c r="AB89" s="27">
        <v>47</v>
      </c>
      <c r="AC89" s="26">
        <v>50</v>
      </c>
      <c r="AD89" s="26">
        <v>36.200000000000003</v>
      </c>
      <c r="AE89" s="27">
        <v>70</v>
      </c>
      <c r="AF89" s="27" t="s">
        <v>379</v>
      </c>
      <c r="AG89" s="27" t="s">
        <v>380</v>
      </c>
      <c r="AH89" s="27">
        <v>580</v>
      </c>
      <c r="AI89" s="27">
        <v>160</v>
      </c>
      <c r="AJ89" s="27" t="s">
        <v>111</v>
      </c>
      <c r="AK89" s="48" t="s">
        <v>381</v>
      </c>
      <c r="AL89" s="27" t="s">
        <v>383</v>
      </c>
      <c r="AM89" s="27" t="s">
        <v>382</v>
      </c>
      <c r="AN89" s="27" t="s">
        <v>384</v>
      </c>
      <c r="AO89" s="26" t="s">
        <v>385</v>
      </c>
      <c r="AP89" s="26" t="s">
        <v>386</v>
      </c>
      <c r="AQ89" s="26" t="s">
        <v>387</v>
      </c>
      <c r="AR89" s="26" t="s">
        <v>156</v>
      </c>
      <c r="AS89" s="26">
        <v>48</v>
      </c>
      <c r="AT89" s="26" t="s">
        <v>251</v>
      </c>
      <c r="AU89" s="26" t="s">
        <v>554</v>
      </c>
      <c r="AV89" s="40">
        <v>1300</v>
      </c>
      <c r="AW89" s="40">
        <v>800</v>
      </c>
      <c r="AX89" s="40">
        <v>900</v>
      </c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DD89" s="18"/>
      <c r="DE89" s="18"/>
      <c r="DF89" s="18"/>
      <c r="DG89" s="18"/>
      <c r="DH89" s="18"/>
    </row>
    <row r="90" spans="1:112" ht="39" customHeight="1" x14ac:dyDescent="0.35">
      <c r="A90" s="27">
        <v>102110177</v>
      </c>
      <c r="B90" s="27" t="s">
        <v>428</v>
      </c>
      <c r="C90" s="26">
        <v>36.200000000000003</v>
      </c>
      <c r="D90" s="26" t="s">
        <v>365</v>
      </c>
      <c r="E90" s="26">
        <v>10</v>
      </c>
      <c r="F90" s="27">
        <v>34.5</v>
      </c>
      <c r="G90" s="26">
        <v>127</v>
      </c>
      <c r="H90" s="28" t="s">
        <v>92</v>
      </c>
      <c r="I90" s="27">
        <v>50</v>
      </c>
      <c r="J90" s="27">
        <v>150</v>
      </c>
      <c r="K90" s="29">
        <v>200</v>
      </c>
      <c r="L90" s="27">
        <v>230</v>
      </c>
      <c r="M90" s="27">
        <v>50</v>
      </c>
      <c r="N90" s="10">
        <v>225</v>
      </c>
      <c r="O90" s="33">
        <v>3.5</v>
      </c>
      <c r="P90" s="33">
        <v>3</v>
      </c>
      <c r="Q90" s="26" t="s">
        <v>35</v>
      </c>
      <c r="R90" s="26" t="s">
        <v>104</v>
      </c>
      <c r="S90" s="26">
        <v>650</v>
      </c>
      <c r="T90" s="26" t="s">
        <v>535</v>
      </c>
      <c r="U90" s="26" t="s">
        <v>378</v>
      </c>
      <c r="V90" s="29">
        <v>220</v>
      </c>
      <c r="W90" s="27">
        <v>1.2</v>
      </c>
      <c r="X90" s="27">
        <v>160</v>
      </c>
      <c r="Y90" s="26" t="s">
        <v>111</v>
      </c>
      <c r="Z90" s="26">
        <v>10</v>
      </c>
      <c r="AA90" s="26">
        <v>30</v>
      </c>
      <c r="AB90" s="27">
        <v>47</v>
      </c>
      <c r="AC90" s="26">
        <v>50</v>
      </c>
      <c r="AD90" s="26">
        <v>36.200000000000003</v>
      </c>
      <c r="AE90" s="27">
        <v>70</v>
      </c>
      <c r="AF90" s="27" t="s">
        <v>379</v>
      </c>
      <c r="AG90" s="27" t="s">
        <v>380</v>
      </c>
      <c r="AH90" s="27">
        <v>580</v>
      </c>
      <c r="AI90" s="27">
        <v>160</v>
      </c>
      <c r="AJ90" s="27" t="s">
        <v>111</v>
      </c>
      <c r="AK90" s="48" t="s">
        <v>381</v>
      </c>
      <c r="AL90" s="27" t="s">
        <v>383</v>
      </c>
      <c r="AM90" s="27" t="s">
        <v>382</v>
      </c>
      <c r="AN90" s="27" t="s">
        <v>384</v>
      </c>
      <c r="AO90" s="26" t="s">
        <v>385</v>
      </c>
      <c r="AP90" s="26" t="s">
        <v>386</v>
      </c>
      <c r="AQ90" s="26" t="s">
        <v>387</v>
      </c>
      <c r="AR90" s="26" t="s">
        <v>156</v>
      </c>
      <c r="AS90" s="26">
        <v>48</v>
      </c>
      <c r="AT90" s="26" t="s">
        <v>251</v>
      </c>
      <c r="AU90" s="26" t="s">
        <v>554</v>
      </c>
      <c r="AV90" s="40">
        <v>1300</v>
      </c>
      <c r="AW90" s="40">
        <v>800</v>
      </c>
      <c r="AX90" s="40">
        <v>900</v>
      </c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DD90" s="18"/>
      <c r="DE90" s="18"/>
      <c r="DF90" s="18"/>
      <c r="DG90" s="18"/>
      <c r="DH90" s="18"/>
    </row>
    <row r="91" spans="1:112" ht="39" customHeight="1" x14ac:dyDescent="0.35">
      <c r="A91" s="27">
        <v>102110195</v>
      </c>
      <c r="B91" s="27" t="s">
        <v>436</v>
      </c>
      <c r="C91" s="26">
        <v>36.200000000000003</v>
      </c>
      <c r="D91" s="26" t="s">
        <v>365</v>
      </c>
      <c r="E91" s="26">
        <v>5</v>
      </c>
      <c r="F91" s="27">
        <v>34.5</v>
      </c>
      <c r="G91" s="26">
        <v>220</v>
      </c>
      <c r="H91" s="28" t="s">
        <v>92</v>
      </c>
      <c r="I91" s="27">
        <v>50</v>
      </c>
      <c r="J91" s="27">
        <v>150</v>
      </c>
      <c r="K91" s="29">
        <v>200</v>
      </c>
      <c r="L91" s="27">
        <v>230</v>
      </c>
      <c r="M91" s="27">
        <v>35</v>
      </c>
      <c r="N91" s="10">
        <v>130</v>
      </c>
      <c r="O91" s="34">
        <v>4.0999999999999996</v>
      </c>
      <c r="P91" s="33">
        <v>3</v>
      </c>
      <c r="Q91" s="26" t="s">
        <v>35</v>
      </c>
      <c r="R91" s="26" t="s">
        <v>104</v>
      </c>
      <c r="S91" s="26">
        <v>650</v>
      </c>
      <c r="T91" s="26" t="s">
        <v>535</v>
      </c>
      <c r="U91" s="26" t="s">
        <v>378</v>
      </c>
      <c r="V91" s="29">
        <v>220</v>
      </c>
      <c r="W91" s="27">
        <v>1.2</v>
      </c>
      <c r="X91" s="27">
        <v>160</v>
      </c>
      <c r="Y91" s="26" t="s">
        <v>111</v>
      </c>
      <c r="Z91" s="26">
        <v>10</v>
      </c>
      <c r="AA91" s="26">
        <v>30</v>
      </c>
      <c r="AB91" s="27">
        <v>47</v>
      </c>
      <c r="AC91" s="26">
        <v>50</v>
      </c>
      <c r="AD91" s="26">
        <v>36.200000000000003</v>
      </c>
      <c r="AE91" s="27">
        <v>70</v>
      </c>
      <c r="AF91" s="27" t="s">
        <v>379</v>
      </c>
      <c r="AG91" s="27" t="s">
        <v>380</v>
      </c>
      <c r="AH91" s="27">
        <v>580</v>
      </c>
      <c r="AI91" s="27">
        <v>160</v>
      </c>
      <c r="AJ91" s="27" t="s">
        <v>111</v>
      </c>
      <c r="AK91" s="48" t="s">
        <v>381</v>
      </c>
      <c r="AL91" s="27" t="s">
        <v>383</v>
      </c>
      <c r="AM91" s="27" t="s">
        <v>382</v>
      </c>
      <c r="AN91" s="27" t="s">
        <v>384</v>
      </c>
      <c r="AO91" s="26" t="s">
        <v>385</v>
      </c>
      <c r="AP91" s="26" t="s">
        <v>386</v>
      </c>
      <c r="AQ91" s="26" t="s">
        <v>387</v>
      </c>
      <c r="AR91" s="26" t="s">
        <v>156</v>
      </c>
      <c r="AS91" s="26">
        <v>48</v>
      </c>
      <c r="AT91" s="26" t="s">
        <v>251</v>
      </c>
      <c r="AU91" s="26" t="s">
        <v>554</v>
      </c>
      <c r="AV91" s="40">
        <v>1300</v>
      </c>
      <c r="AW91" s="40">
        <v>800</v>
      </c>
      <c r="AX91" s="40">
        <v>900</v>
      </c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DD91" s="18"/>
      <c r="DE91" s="18"/>
      <c r="DF91" s="18"/>
      <c r="DG91" s="18"/>
      <c r="DH91" s="18"/>
    </row>
    <row r="92" spans="1:112" ht="39" customHeight="1" x14ac:dyDescent="0.35">
      <c r="A92" s="27">
        <v>102110178</v>
      </c>
      <c r="B92" s="27" t="s">
        <v>429</v>
      </c>
      <c r="C92" s="26">
        <v>36.200000000000003</v>
      </c>
      <c r="D92" s="26" t="s">
        <v>365</v>
      </c>
      <c r="E92" s="26">
        <v>10</v>
      </c>
      <c r="F92" s="27">
        <v>34.5</v>
      </c>
      <c r="G92" s="26">
        <v>220</v>
      </c>
      <c r="H92" s="28" t="s">
        <v>92</v>
      </c>
      <c r="I92" s="27">
        <v>50</v>
      </c>
      <c r="J92" s="27">
        <v>150</v>
      </c>
      <c r="K92" s="29">
        <v>200</v>
      </c>
      <c r="L92" s="27">
        <v>230</v>
      </c>
      <c r="M92" s="27">
        <v>50</v>
      </c>
      <c r="N92" s="10">
        <v>225</v>
      </c>
      <c r="O92" s="33">
        <v>3.5</v>
      </c>
      <c r="P92" s="33">
        <v>3</v>
      </c>
      <c r="Q92" s="26" t="s">
        <v>35</v>
      </c>
      <c r="R92" s="26" t="s">
        <v>104</v>
      </c>
      <c r="S92" s="26">
        <v>650</v>
      </c>
      <c r="T92" s="26" t="s">
        <v>535</v>
      </c>
      <c r="U92" s="26" t="s">
        <v>378</v>
      </c>
      <c r="V92" s="29">
        <v>220</v>
      </c>
      <c r="W92" s="27">
        <v>1.2</v>
      </c>
      <c r="X92" s="27">
        <v>160</v>
      </c>
      <c r="Y92" s="26" t="s">
        <v>111</v>
      </c>
      <c r="Z92" s="26">
        <v>10</v>
      </c>
      <c r="AA92" s="26">
        <v>30</v>
      </c>
      <c r="AB92" s="27">
        <v>47</v>
      </c>
      <c r="AC92" s="26">
        <v>50</v>
      </c>
      <c r="AD92" s="26">
        <v>36.200000000000003</v>
      </c>
      <c r="AE92" s="27">
        <v>70</v>
      </c>
      <c r="AF92" s="27" t="s">
        <v>379</v>
      </c>
      <c r="AG92" s="27" t="s">
        <v>380</v>
      </c>
      <c r="AH92" s="27">
        <v>580</v>
      </c>
      <c r="AI92" s="27">
        <v>160</v>
      </c>
      <c r="AJ92" s="27" t="s">
        <v>111</v>
      </c>
      <c r="AK92" s="48" t="s">
        <v>381</v>
      </c>
      <c r="AL92" s="27" t="s">
        <v>383</v>
      </c>
      <c r="AM92" s="27" t="s">
        <v>382</v>
      </c>
      <c r="AN92" s="27" t="s">
        <v>384</v>
      </c>
      <c r="AO92" s="26" t="s">
        <v>385</v>
      </c>
      <c r="AP92" s="26" t="s">
        <v>386</v>
      </c>
      <c r="AQ92" s="26" t="s">
        <v>387</v>
      </c>
      <c r="AR92" s="26" t="s">
        <v>156</v>
      </c>
      <c r="AS92" s="26">
        <v>48</v>
      </c>
      <c r="AT92" s="26" t="s">
        <v>251</v>
      </c>
      <c r="AU92" s="26" t="s">
        <v>554</v>
      </c>
      <c r="AV92" s="40">
        <v>1300</v>
      </c>
      <c r="AW92" s="40">
        <v>800</v>
      </c>
      <c r="AX92" s="40">
        <v>900</v>
      </c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DD92" s="18"/>
      <c r="DE92" s="18"/>
      <c r="DF92" s="18"/>
      <c r="DG92" s="18"/>
      <c r="DH92" s="18"/>
    </row>
    <row r="93" spans="1:112" ht="39" customHeight="1" x14ac:dyDescent="0.35">
      <c r="A93" s="27">
        <v>102110183</v>
      </c>
      <c r="B93" s="27" t="s">
        <v>431</v>
      </c>
      <c r="C93" s="26">
        <v>36.200000000000003</v>
      </c>
      <c r="D93" s="26" t="s">
        <v>365</v>
      </c>
      <c r="E93" s="26">
        <v>15</v>
      </c>
      <c r="F93" s="27">
        <v>34.5</v>
      </c>
      <c r="G93" s="26">
        <v>220</v>
      </c>
      <c r="H93" s="28" t="s">
        <v>92</v>
      </c>
      <c r="I93" s="27">
        <v>50</v>
      </c>
      <c r="J93" s="27">
        <v>150</v>
      </c>
      <c r="K93" s="29">
        <v>200</v>
      </c>
      <c r="L93" s="27">
        <v>230</v>
      </c>
      <c r="M93" s="27">
        <v>65</v>
      </c>
      <c r="N93" s="10">
        <v>320</v>
      </c>
      <c r="O93" s="33">
        <v>3.2</v>
      </c>
      <c r="P93" s="33">
        <v>3</v>
      </c>
      <c r="Q93" s="26" t="s">
        <v>35</v>
      </c>
      <c r="R93" s="26" t="s">
        <v>104</v>
      </c>
      <c r="S93" s="26">
        <v>650</v>
      </c>
      <c r="T93" s="26" t="s">
        <v>535</v>
      </c>
      <c r="U93" s="26" t="s">
        <v>378</v>
      </c>
      <c r="V93" s="29">
        <v>220</v>
      </c>
      <c r="W93" s="27">
        <v>1.2</v>
      </c>
      <c r="X93" s="27">
        <v>160</v>
      </c>
      <c r="Y93" s="26" t="s">
        <v>111</v>
      </c>
      <c r="Z93" s="26">
        <v>10</v>
      </c>
      <c r="AA93" s="26">
        <v>30</v>
      </c>
      <c r="AB93" s="27">
        <v>47</v>
      </c>
      <c r="AC93" s="26">
        <v>50</v>
      </c>
      <c r="AD93" s="26">
        <v>36.200000000000003</v>
      </c>
      <c r="AE93" s="27">
        <v>70</v>
      </c>
      <c r="AF93" s="27" t="s">
        <v>379</v>
      </c>
      <c r="AG93" s="27" t="s">
        <v>380</v>
      </c>
      <c r="AH93" s="27">
        <v>580</v>
      </c>
      <c r="AI93" s="27">
        <v>160</v>
      </c>
      <c r="AJ93" s="27" t="s">
        <v>111</v>
      </c>
      <c r="AK93" s="48" t="s">
        <v>381</v>
      </c>
      <c r="AL93" s="27" t="s">
        <v>383</v>
      </c>
      <c r="AM93" s="27" t="s">
        <v>382</v>
      </c>
      <c r="AN93" s="27" t="s">
        <v>384</v>
      </c>
      <c r="AO93" s="26" t="s">
        <v>385</v>
      </c>
      <c r="AP93" s="26" t="s">
        <v>386</v>
      </c>
      <c r="AQ93" s="26" t="s">
        <v>387</v>
      </c>
      <c r="AR93" s="26" t="s">
        <v>156</v>
      </c>
      <c r="AS93" s="26">
        <v>48</v>
      </c>
      <c r="AT93" s="26" t="s">
        <v>251</v>
      </c>
      <c r="AU93" s="26" t="s">
        <v>554</v>
      </c>
      <c r="AV93" s="40">
        <v>1300</v>
      </c>
      <c r="AW93" s="40">
        <v>800</v>
      </c>
      <c r="AX93" s="40">
        <v>900</v>
      </c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DD93" s="18"/>
      <c r="DE93" s="18"/>
      <c r="DF93" s="18"/>
      <c r="DG93" s="18"/>
      <c r="DH93" s="18"/>
    </row>
    <row r="94" spans="1:112" ht="39" customHeight="1" x14ac:dyDescent="0.35">
      <c r="A94" s="27">
        <v>102110188</v>
      </c>
      <c r="B94" s="27" t="s">
        <v>433</v>
      </c>
      <c r="C94" s="26">
        <v>36.200000000000003</v>
      </c>
      <c r="D94" s="26" t="s">
        <v>365</v>
      </c>
      <c r="E94" s="26">
        <v>25</v>
      </c>
      <c r="F94" s="27">
        <v>34.5</v>
      </c>
      <c r="G94" s="26">
        <v>220</v>
      </c>
      <c r="H94" s="28" t="s">
        <v>92</v>
      </c>
      <c r="I94" s="27">
        <v>50</v>
      </c>
      <c r="J94" s="27">
        <v>150</v>
      </c>
      <c r="K94" s="29">
        <v>200</v>
      </c>
      <c r="L94" s="27">
        <v>230</v>
      </c>
      <c r="M94" s="27">
        <v>85</v>
      </c>
      <c r="N94" s="10">
        <v>455</v>
      </c>
      <c r="O94" s="33">
        <v>3</v>
      </c>
      <c r="P94" s="33">
        <v>3</v>
      </c>
      <c r="Q94" s="26" t="s">
        <v>35</v>
      </c>
      <c r="R94" s="26" t="s">
        <v>104</v>
      </c>
      <c r="S94" s="26">
        <v>650</v>
      </c>
      <c r="T94" s="26" t="s">
        <v>535</v>
      </c>
      <c r="U94" s="26" t="s">
        <v>378</v>
      </c>
      <c r="V94" s="29">
        <v>220</v>
      </c>
      <c r="W94" s="27">
        <v>1.2</v>
      </c>
      <c r="X94" s="27">
        <v>160</v>
      </c>
      <c r="Y94" s="26" t="s">
        <v>111</v>
      </c>
      <c r="Z94" s="26">
        <v>10</v>
      </c>
      <c r="AA94" s="26">
        <v>30</v>
      </c>
      <c r="AB94" s="27">
        <v>60</v>
      </c>
      <c r="AC94" s="27">
        <v>65</v>
      </c>
      <c r="AD94" s="26">
        <v>36.200000000000003</v>
      </c>
      <c r="AE94" s="27">
        <v>70</v>
      </c>
      <c r="AF94" s="27" t="s">
        <v>379</v>
      </c>
      <c r="AG94" s="27" t="s">
        <v>380</v>
      </c>
      <c r="AH94" s="27">
        <v>580</v>
      </c>
      <c r="AI94" s="27">
        <v>160</v>
      </c>
      <c r="AJ94" s="27" t="s">
        <v>111</v>
      </c>
      <c r="AK94" s="48" t="s">
        <v>381</v>
      </c>
      <c r="AL94" s="27" t="s">
        <v>383</v>
      </c>
      <c r="AM94" s="27" t="s">
        <v>382</v>
      </c>
      <c r="AN94" s="27" t="s">
        <v>384</v>
      </c>
      <c r="AO94" s="26" t="s">
        <v>385</v>
      </c>
      <c r="AP94" s="26" t="s">
        <v>386</v>
      </c>
      <c r="AQ94" s="26" t="s">
        <v>387</v>
      </c>
      <c r="AR94" s="26" t="s">
        <v>156</v>
      </c>
      <c r="AS94" s="26">
        <v>48</v>
      </c>
      <c r="AT94" s="26" t="s">
        <v>251</v>
      </c>
      <c r="AU94" s="26" t="s">
        <v>554</v>
      </c>
      <c r="AV94" s="40">
        <v>1300</v>
      </c>
      <c r="AW94" s="40">
        <v>800</v>
      </c>
      <c r="AX94" s="40">
        <v>900</v>
      </c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DD94" s="18"/>
      <c r="DE94" s="18"/>
      <c r="DF94" s="18"/>
      <c r="DG94" s="18"/>
      <c r="DH94" s="18"/>
    </row>
    <row r="95" spans="1:112" ht="39" customHeight="1" x14ac:dyDescent="0.35">
      <c r="A95" s="27">
        <v>102100076</v>
      </c>
      <c r="B95" s="27" t="s">
        <v>427</v>
      </c>
      <c r="C95" s="26">
        <v>36.200000000000003</v>
      </c>
      <c r="D95" s="26" t="s">
        <v>364</v>
      </c>
      <c r="E95" s="26">
        <v>5</v>
      </c>
      <c r="F95" s="27">
        <v>34.5</v>
      </c>
      <c r="G95" s="26">
        <v>220</v>
      </c>
      <c r="H95" s="28" t="s">
        <v>90</v>
      </c>
      <c r="I95" s="27">
        <v>50</v>
      </c>
      <c r="J95" s="27">
        <v>150</v>
      </c>
      <c r="K95" s="29">
        <v>200</v>
      </c>
      <c r="L95" s="27">
        <v>230</v>
      </c>
      <c r="M95" s="27">
        <v>35</v>
      </c>
      <c r="N95" s="10">
        <v>130</v>
      </c>
      <c r="O95" s="34">
        <v>4.0999999999999996</v>
      </c>
      <c r="P95" s="33">
        <v>3</v>
      </c>
      <c r="Q95" s="26" t="s">
        <v>35</v>
      </c>
      <c r="R95" s="26" t="s">
        <v>104</v>
      </c>
      <c r="S95" s="26">
        <v>650</v>
      </c>
      <c r="T95" s="26" t="s">
        <v>535</v>
      </c>
      <c r="U95" s="26" t="s">
        <v>378</v>
      </c>
      <c r="V95" s="29">
        <v>220</v>
      </c>
      <c r="W95" s="27">
        <v>1.2</v>
      </c>
      <c r="X95" s="27">
        <v>160</v>
      </c>
      <c r="Y95" s="26" t="s">
        <v>111</v>
      </c>
      <c r="Z95" s="26">
        <v>10</v>
      </c>
      <c r="AA95" s="26">
        <v>30</v>
      </c>
      <c r="AB95" s="27">
        <v>47</v>
      </c>
      <c r="AC95" s="26">
        <v>50</v>
      </c>
      <c r="AD95" s="26">
        <v>36.200000000000003</v>
      </c>
      <c r="AE95" s="27">
        <v>70</v>
      </c>
      <c r="AF95" s="27" t="s">
        <v>379</v>
      </c>
      <c r="AG95" s="27" t="s">
        <v>380</v>
      </c>
      <c r="AH95" s="27">
        <v>580</v>
      </c>
      <c r="AI95" s="27">
        <v>160</v>
      </c>
      <c r="AJ95" s="27" t="s">
        <v>111</v>
      </c>
      <c r="AK95" s="48" t="s">
        <v>381</v>
      </c>
      <c r="AL95" s="27" t="s">
        <v>383</v>
      </c>
      <c r="AM95" s="27" t="s">
        <v>382</v>
      </c>
      <c r="AN95" s="27" t="s">
        <v>384</v>
      </c>
      <c r="AO95" s="26" t="s">
        <v>385</v>
      </c>
      <c r="AP95" s="26" t="s">
        <v>386</v>
      </c>
      <c r="AQ95" s="26" t="s">
        <v>387</v>
      </c>
      <c r="AR95" s="26" t="s">
        <v>156</v>
      </c>
      <c r="AS95" s="26">
        <v>48</v>
      </c>
      <c r="AT95" s="26" t="s">
        <v>251</v>
      </c>
      <c r="AU95" s="26" t="s">
        <v>554</v>
      </c>
      <c r="AV95" s="40">
        <v>1300</v>
      </c>
      <c r="AW95" s="40">
        <v>800</v>
      </c>
      <c r="AX95" s="40">
        <v>900</v>
      </c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DD95" s="18"/>
      <c r="DE95" s="18"/>
      <c r="DF95" s="18"/>
      <c r="DG95" s="18"/>
      <c r="DH95" s="18"/>
    </row>
    <row r="96" spans="1:112" ht="39" customHeight="1" x14ac:dyDescent="0.35">
      <c r="A96" s="27">
        <v>102110071</v>
      </c>
      <c r="B96" s="27" t="s">
        <v>419</v>
      </c>
      <c r="C96" s="26">
        <v>36.200000000000003</v>
      </c>
      <c r="D96" s="26" t="s">
        <v>364</v>
      </c>
      <c r="E96" s="26">
        <v>10</v>
      </c>
      <c r="F96" s="27">
        <v>34.5</v>
      </c>
      <c r="G96" s="26">
        <v>220</v>
      </c>
      <c r="H96" s="28" t="s">
        <v>90</v>
      </c>
      <c r="I96" s="27">
        <v>50</v>
      </c>
      <c r="J96" s="27">
        <v>150</v>
      </c>
      <c r="K96" s="29">
        <v>200</v>
      </c>
      <c r="L96" s="27">
        <v>230</v>
      </c>
      <c r="M96" s="27">
        <v>50</v>
      </c>
      <c r="N96" s="10">
        <v>225</v>
      </c>
      <c r="O96" s="33">
        <v>3.5</v>
      </c>
      <c r="P96" s="33">
        <v>3</v>
      </c>
      <c r="Q96" s="26" t="s">
        <v>35</v>
      </c>
      <c r="R96" s="26" t="s">
        <v>104</v>
      </c>
      <c r="S96" s="26">
        <v>650</v>
      </c>
      <c r="T96" s="26" t="s">
        <v>535</v>
      </c>
      <c r="U96" s="26" t="s">
        <v>378</v>
      </c>
      <c r="V96" s="29">
        <v>220</v>
      </c>
      <c r="W96" s="27">
        <v>1.2</v>
      </c>
      <c r="X96" s="27">
        <v>160</v>
      </c>
      <c r="Y96" s="26" t="s">
        <v>111</v>
      </c>
      <c r="Z96" s="26">
        <v>10</v>
      </c>
      <c r="AA96" s="26">
        <v>30</v>
      </c>
      <c r="AB96" s="27">
        <v>47</v>
      </c>
      <c r="AC96" s="26">
        <v>50</v>
      </c>
      <c r="AD96" s="26">
        <v>36.200000000000003</v>
      </c>
      <c r="AE96" s="27">
        <v>70</v>
      </c>
      <c r="AF96" s="27" t="s">
        <v>379</v>
      </c>
      <c r="AG96" s="27" t="s">
        <v>380</v>
      </c>
      <c r="AH96" s="27">
        <v>580</v>
      </c>
      <c r="AI96" s="27">
        <v>160</v>
      </c>
      <c r="AJ96" s="27" t="s">
        <v>111</v>
      </c>
      <c r="AK96" s="48" t="s">
        <v>381</v>
      </c>
      <c r="AL96" s="27" t="s">
        <v>383</v>
      </c>
      <c r="AM96" s="27" t="s">
        <v>382</v>
      </c>
      <c r="AN96" s="27" t="s">
        <v>384</v>
      </c>
      <c r="AO96" s="26" t="s">
        <v>385</v>
      </c>
      <c r="AP96" s="26" t="s">
        <v>386</v>
      </c>
      <c r="AQ96" s="26" t="s">
        <v>387</v>
      </c>
      <c r="AR96" s="26" t="s">
        <v>156</v>
      </c>
      <c r="AS96" s="26">
        <v>48</v>
      </c>
      <c r="AT96" s="26" t="s">
        <v>251</v>
      </c>
      <c r="AU96" s="26" t="s">
        <v>554</v>
      </c>
      <c r="AV96" s="40">
        <v>1300</v>
      </c>
      <c r="AW96" s="40">
        <v>800</v>
      </c>
      <c r="AX96" s="40">
        <v>900</v>
      </c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DD96" s="18"/>
      <c r="DE96" s="18"/>
      <c r="DF96" s="18"/>
      <c r="DG96" s="18"/>
      <c r="DH96" s="18"/>
    </row>
    <row r="97" spans="1:112" ht="39" customHeight="1" x14ac:dyDescent="0.35">
      <c r="A97" s="27">
        <v>102110070</v>
      </c>
      <c r="B97" s="27" t="s">
        <v>421</v>
      </c>
      <c r="C97" s="26">
        <v>36.200000000000003</v>
      </c>
      <c r="D97" s="26" t="s">
        <v>364</v>
      </c>
      <c r="E97" s="26">
        <v>15</v>
      </c>
      <c r="F97" s="27">
        <v>34.5</v>
      </c>
      <c r="G97" s="26">
        <v>220</v>
      </c>
      <c r="H97" s="28" t="s">
        <v>90</v>
      </c>
      <c r="I97" s="27">
        <v>50</v>
      </c>
      <c r="J97" s="27">
        <v>150</v>
      </c>
      <c r="K97" s="29">
        <v>200</v>
      </c>
      <c r="L97" s="27">
        <v>230</v>
      </c>
      <c r="M97" s="27">
        <v>65</v>
      </c>
      <c r="N97" s="10">
        <v>320</v>
      </c>
      <c r="O97" s="33">
        <v>3.2</v>
      </c>
      <c r="P97" s="33">
        <v>3</v>
      </c>
      <c r="Q97" s="26" t="s">
        <v>35</v>
      </c>
      <c r="R97" s="26" t="s">
        <v>104</v>
      </c>
      <c r="S97" s="26">
        <v>650</v>
      </c>
      <c r="T97" s="26" t="s">
        <v>535</v>
      </c>
      <c r="U97" s="26" t="s">
        <v>378</v>
      </c>
      <c r="V97" s="29">
        <v>220</v>
      </c>
      <c r="W97" s="27">
        <v>1.2</v>
      </c>
      <c r="X97" s="27">
        <v>160</v>
      </c>
      <c r="Y97" s="26" t="s">
        <v>111</v>
      </c>
      <c r="Z97" s="26">
        <v>10</v>
      </c>
      <c r="AA97" s="26">
        <v>30</v>
      </c>
      <c r="AB97" s="27">
        <v>47</v>
      </c>
      <c r="AC97" s="26">
        <v>50</v>
      </c>
      <c r="AD97" s="26">
        <v>36.200000000000003</v>
      </c>
      <c r="AE97" s="27">
        <v>70</v>
      </c>
      <c r="AF97" s="27" t="s">
        <v>379</v>
      </c>
      <c r="AG97" s="27" t="s">
        <v>380</v>
      </c>
      <c r="AH97" s="27">
        <v>580</v>
      </c>
      <c r="AI97" s="27">
        <v>160</v>
      </c>
      <c r="AJ97" s="27" t="s">
        <v>111</v>
      </c>
      <c r="AK97" s="48" t="s">
        <v>381</v>
      </c>
      <c r="AL97" s="27" t="s">
        <v>383</v>
      </c>
      <c r="AM97" s="27" t="s">
        <v>382</v>
      </c>
      <c r="AN97" s="27" t="s">
        <v>384</v>
      </c>
      <c r="AO97" s="26" t="s">
        <v>385</v>
      </c>
      <c r="AP97" s="26" t="s">
        <v>386</v>
      </c>
      <c r="AQ97" s="26" t="s">
        <v>387</v>
      </c>
      <c r="AR97" s="26" t="s">
        <v>156</v>
      </c>
      <c r="AS97" s="26">
        <v>48</v>
      </c>
      <c r="AT97" s="26" t="s">
        <v>251</v>
      </c>
      <c r="AU97" s="26" t="s">
        <v>554</v>
      </c>
      <c r="AV97" s="40">
        <v>1300</v>
      </c>
      <c r="AW97" s="40">
        <v>800</v>
      </c>
      <c r="AX97" s="40">
        <v>900</v>
      </c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DD97" s="18"/>
      <c r="DE97" s="18"/>
      <c r="DF97" s="18"/>
      <c r="DG97" s="18"/>
      <c r="DH97" s="18"/>
    </row>
    <row r="98" spans="1:112" ht="39" customHeight="1" x14ac:dyDescent="0.35">
      <c r="A98" s="27">
        <v>102110172</v>
      </c>
      <c r="B98" s="27" t="s">
        <v>423</v>
      </c>
      <c r="C98" s="26">
        <v>36.200000000000003</v>
      </c>
      <c r="D98" s="26" t="s">
        <v>364</v>
      </c>
      <c r="E98" s="26">
        <v>25</v>
      </c>
      <c r="F98" s="27">
        <v>34.5</v>
      </c>
      <c r="G98" s="26">
        <v>220</v>
      </c>
      <c r="H98" s="28" t="s">
        <v>90</v>
      </c>
      <c r="I98" s="27">
        <v>50</v>
      </c>
      <c r="J98" s="27">
        <v>150</v>
      </c>
      <c r="K98" s="29">
        <v>200</v>
      </c>
      <c r="L98" s="27">
        <v>230</v>
      </c>
      <c r="M98" s="27">
        <v>85</v>
      </c>
      <c r="N98" s="10">
        <v>455</v>
      </c>
      <c r="O98" s="33">
        <v>3</v>
      </c>
      <c r="P98" s="33">
        <v>3</v>
      </c>
      <c r="Q98" s="26" t="s">
        <v>35</v>
      </c>
      <c r="R98" s="26" t="s">
        <v>104</v>
      </c>
      <c r="S98" s="26">
        <v>650</v>
      </c>
      <c r="T98" s="26" t="s">
        <v>535</v>
      </c>
      <c r="U98" s="26" t="s">
        <v>378</v>
      </c>
      <c r="V98" s="29">
        <v>220</v>
      </c>
      <c r="W98" s="27">
        <v>1.2</v>
      </c>
      <c r="X98" s="27">
        <v>160</v>
      </c>
      <c r="Y98" s="26" t="s">
        <v>111</v>
      </c>
      <c r="Z98" s="26">
        <v>10</v>
      </c>
      <c r="AA98" s="26">
        <v>30</v>
      </c>
      <c r="AB98" s="27">
        <v>60</v>
      </c>
      <c r="AC98" s="27">
        <v>65</v>
      </c>
      <c r="AD98" s="26">
        <v>36.200000000000003</v>
      </c>
      <c r="AE98" s="27">
        <v>70</v>
      </c>
      <c r="AF98" s="27" t="s">
        <v>379</v>
      </c>
      <c r="AG98" s="27" t="s">
        <v>380</v>
      </c>
      <c r="AH98" s="27">
        <v>580</v>
      </c>
      <c r="AI98" s="27">
        <v>160</v>
      </c>
      <c r="AJ98" s="27" t="s">
        <v>111</v>
      </c>
      <c r="AK98" s="48" t="s">
        <v>381</v>
      </c>
      <c r="AL98" s="27" t="s">
        <v>383</v>
      </c>
      <c r="AM98" s="27" t="s">
        <v>382</v>
      </c>
      <c r="AN98" s="27" t="s">
        <v>384</v>
      </c>
      <c r="AO98" s="26" t="s">
        <v>385</v>
      </c>
      <c r="AP98" s="26" t="s">
        <v>386</v>
      </c>
      <c r="AQ98" s="26" t="s">
        <v>387</v>
      </c>
      <c r="AR98" s="26" t="s">
        <v>156</v>
      </c>
      <c r="AS98" s="26">
        <v>48</v>
      </c>
      <c r="AT98" s="26" t="s">
        <v>251</v>
      </c>
      <c r="AU98" s="26" t="s">
        <v>554</v>
      </c>
      <c r="AV98" s="40">
        <v>1300</v>
      </c>
      <c r="AW98" s="40">
        <v>800</v>
      </c>
      <c r="AX98" s="40">
        <v>900</v>
      </c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DD98" s="18"/>
      <c r="DE98" s="18"/>
      <c r="DF98" s="18"/>
      <c r="DG98" s="18"/>
      <c r="DH98" s="18"/>
    </row>
    <row r="99" spans="1:112" ht="39" customHeight="1" x14ac:dyDescent="0.35">
      <c r="A99" s="27">
        <v>102110068</v>
      </c>
      <c r="B99" s="27" t="s">
        <v>464</v>
      </c>
      <c r="C99" s="26">
        <v>36.200000000000003</v>
      </c>
      <c r="D99" s="26" t="s">
        <v>81</v>
      </c>
      <c r="E99" s="26">
        <v>225</v>
      </c>
      <c r="F99" s="27">
        <v>34.5</v>
      </c>
      <c r="G99" s="27" t="s">
        <v>19</v>
      </c>
      <c r="H99" s="28" t="s">
        <v>90</v>
      </c>
      <c r="I99" s="27">
        <v>50</v>
      </c>
      <c r="J99" s="27">
        <v>150</v>
      </c>
      <c r="K99" s="29">
        <v>200</v>
      </c>
      <c r="L99" s="27">
        <v>230</v>
      </c>
      <c r="M99" s="27">
        <v>565</v>
      </c>
      <c r="N99" s="81">
        <v>2925</v>
      </c>
      <c r="O99" s="33">
        <v>2.5</v>
      </c>
      <c r="P99" s="33">
        <v>5</v>
      </c>
      <c r="Q99" s="27" t="s">
        <v>101</v>
      </c>
      <c r="R99" s="27" t="s">
        <v>35</v>
      </c>
      <c r="S99" s="26">
        <v>650</v>
      </c>
      <c r="T99" s="26" t="s">
        <v>535</v>
      </c>
      <c r="U99" s="26" t="s">
        <v>378</v>
      </c>
      <c r="V99" s="29">
        <v>220</v>
      </c>
      <c r="W99" s="27">
        <v>1.2</v>
      </c>
      <c r="X99" s="27">
        <v>800</v>
      </c>
      <c r="Y99" s="26" t="s">
        <v>112</v>
      </c>
      <c r="Z99" s="26">
        <v>10</v>
      </c>
      <c r="AA99" s="26">
        <v>30</v>
      </c>
      <c r="AB99" s="26">
        <v>81</v>
      </c>
      <c r="AC99" s="26">
        <v>87</v>
      </c>
      <c r="AD99" s="26">
        <v>36.200000000000003</v>
      </c>
      <c r="AE99" s="27">
        <v>70</v>
      </c>
      <c r="AF99" s="27" t="s">
        <v>379</v>
      </c>
      <c r="AG99" s="27" t="s">
        <v>380</v>
      </c>
      <c r="AH99" s="27">
        <v>580</v>
      </c>
      <c r="AI99" s="27">
        <v>160</v>
      </c>
      <c r="AJ99" s="27" t="s">
        <v>111</v>
      </c>
      <c r="AK99" s="48" t="s">
        <v>381</v>
      </c>
      <c r="AL99" s="27" t="s">
        <v>383</v>
      </c>
      <c r="AM99" s="27" t="s">
        <v>382</v>
      </c>
      <c r="AN99" s="27" t="s">
        <v>384</v>
      </c>
      <c r="AO99" s="26" t="s">
        <v>385</v>
      </c>
      <c r="AP99" s="26" t="s">
        <v>386</v>
      </c>
      <c r="AQ99" s="26" t="s">
        <v>387</v>
      </c>
      <c r="AR99" s="26" t="s">
        <v>156</v>
      </c>
      <c r="AS99" s="26">
        <v>55</v>
      </c>
      <c r="AT99" s="26" t="s">
        <v>251</v>
      </c>
      <c r="AU99" s="26" t="s">
        <v>554</v>
      </c>
      <c r="AV99" s="40">
        <v>2000</v>
      </c>
      <c r="AW99" s="40">
        <v>1700</v>
      </c>
      <c r="AX99" s="40">
        <v>1200</v>
      </c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DD99" s="18"/>
      <c r="DE99" s="18"/>
      <c r="DF99" s="18"/>
      <c r="DG99" s="18"/>
      <c r="DH99" s="18"/>
    </row>
    <row r="100" spans="1:112" ht="39" customHeight="1" x14ac:dyDescent="0.35">
      <c r="A100" s="27">
        <v>102110081</v>
      </c>
      <c r="B100" s="27" t="s">
        <v>424</v>
      </c>
      <c r="C100" s="26">
        <v>36.200000000000003</v>
      </c>
      <c r="D100" s="26" t="s">
        <v>364</v>
      </c>
      <c r="E100" s="26">
        <v>37.5</v>
      </c>
      <c r="F100" s="27">
        <v>34.5</v>
      </c>
      <c r="G100" s="26">
        <v>127</v>
      </c>
      <c r="H100" s="28" t="s">
        <v>90</v>
      </c>
      <c r="I100" s="27">
        <v>50</v>
      </c>
      <c r="J100" s="27">
        <v>150</v>
      </c>
      <c r="K100" s="29">
        <v>200</v>
      </c>
      <c r="L100" s="27">
        <v>230</v>
      </c>
      <c r="M100" s="27">
        <v>120</v>
      </c>
      <c r="N100" s="24">
        <v>620</v>
      </c>
      <c r="O100" s="33">
        <v>2.8</v>
      </c>
      <c r="P100" s="33">
        <v>3</v>
      </c>
      <c r="Q100" s="26" t="s">
        <v>35</v>
      </c>
      <c r="R100" s="26" t="s">
        <v>104</v>
      </c>
      <c r="S100" s="26">
        <v>650</v>
      </c>
      <c r="T100" s="26" t="s">
        <v>535</v>
      </c>
      <c r="U100" s="26" t="s">
        <v>378</v>
      </c>
      <c r="V100" s="29">
        <v>220</v>
      </c>
      <c r="W100" s="27">
        <v>1.2</v>
      </c>
      <c r="X100" s="27">
        <v>400</v>
      </c>
      <c r="Y100" s="26" t="s">
        <v>111</v>
      </c>
      <c r="Z100" s="26">
        <v>10</v>
      </c>
      <c r="AA100" s="26">
        <v>30</v>
      </c>
      <c r="AB100" s="27">
        <v>60</v>
      </c>
      <c r="AC100" s="27">
        <v>65</v>
      </c>
      <c r="AD100" s="26">
        <v>36.200000000000003</v>
      </c>
      <c r="AE100" s="27">
        <v>70</v>
      </c>
      <c r="AF100" s="27" t="s">
        <v>379</v>
      </c>
      <c r="AG100" s="27" t="s">
        <v>380</v>
      </c>
      <c r="AH100" s="27">
        <v>580</v>
      </c>
      <c r="AI100" s="27">
        <v>160</v>
      </c>
      <c r="AJ100" s="27" t="s">
        <v>111</v>
      </c>
      <c r="AK100" s="48" t="s">
        <v>381</v>
      </c>
      <c r="AL100" s="27" t="s">
        <v>383</v>
      </c>
      <c r="AM100" s="27" t="s">
        <v>382</v>
      </c>
      <c r="AN100" s="27" t="s">
        <v>384</v>
      </c>
      <c r="AO100" s="26" t="s">
        <v>385</v>
      </c>
      <c r="AP100" s="26" t="s">
        <v>386</v>
      </c>
      <c r="AQ100" s="26" t="s">
        <v>387</v>
      </c>
      <c r="AR100" s="26" t="s">
        <v>156</v>
      </c>
      <c r="AS100" s="26">
        <v>48</v>
      </c>
      <c r="AT100" s="26" t="s">
        <v>251</v>
      </c>
      <c r="AU100" s="26" t="s">
        <v>554</v>
      </c>
      <c r="AV100" s="40">
        <v>1300</v>
      </c>
      <c r="AW100" s="40">
        <v>800</v>
      </c>
      <c r="AX100" s="40">
        <v>900</v>
      </c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DD100" s="18"/>
      <c r="DE100" s="18"/>
      <c r="DF100" s="18"/>
      <c r="DG100" s="18"/>
      <c r="DH100" s="18"/>
    </row>
    <row r="101" spans="1:112" ht="39" customHeight="1" x14ac:dyDescent="0.35">
      <c r="A101" s="27">
        <v>102110082</v>
      </c>
      <c r="B101" s="27" t="s">
        <v>425</v>
      </c>
      <c r="C101" s="26">
        <v>36.200000000000003</v>
      </c>
      <c r="D101" s="26" t="s">
        <v>364</v>
      </c>
      <c r="E101" s="26">
        <v>37.5</v>
      </c>
      <c r="F101" s="27">
        <v>34.5</v>
      </c>
      <c r="G101" s="26">
        <v>220</v>
      </c>
      <c r="H101" s="28" t="s">
        <v>90</v>
      </c>
      <c r="I101" s="27">
        <v>50</v>
      </c>
      <c r="J101" s="27">
        <v>150</v>
      </c>
      <c r="K101" s="29">
        <v>200</v>
      </c>
      <c r="L101" s="27">
        <v>230</v>
      </c>
      <c r="M101" s="27">
        <v>120</v>
      </c>
      <c r="N101" s="81">
        <v>620</v>
      </c>
      <c r="O101" s="33">
        <v>2.8</v>
      </c>
      <c r="P101" s="33">
        <v>3</v>
      </c>
      <c r="Q101" s="26" t="s">
        <v>35</v>
      </c>
      <c r="R101" s="26" t="s">
        <v>104</v>
      </c>
      <c r="S101" s="26">
        <v>650</v>
      </c>
      <c r="T101" s="26" t="s">
        <v>535</v>
      </c>
      <c r="U101" s="26" t="s">
        <v>378</v>
      </c>
      <c r="V101" s="29">
        <v>220</v>
      </c>
      <c r="W101" s="27">
        <v>1.2</v>
      </c>
      <c r="X101" s="27">
        <v>400</v>
      </c>
      <c r="Y101" s="26" t="s">
        <v>111</v>
      </c>
      <c r="Z101" s="26">
        <v>10</v>
      </c>
      <c r="AA101" s="26">
        <v>30</v>
      </c>
      <c r="AB101" s="27">
        <v>60</v>
      </c>
      <c r="AC101" s="27">
        <v>65</v>
      </c>
      <c r="AD101" s="26">
        <v>36.200000000000003</v>
      </c>
      <c r="AE101" s="27">
        <v>70</v>
      </c>
      <c r="AF101" s="27" t="s">
        <v>379</v>
      </c>
      <c r="AG101" s="27" t="s">
        <v>380</v>
      </c>
      <c r="AH101" s="27">
        <v>580</v>
      </c>
      <c r="AI101" s="27">
        <v>160</v>
      </c>
      <c r="AJ101" s="27" t="s">
        <v>111</v>
      </c>
      <c r="AK101" s="48" t="s">
        <v>381</v>
      </c>
      <c r="AL101" s="27" t="s">
        <v>383</v>
      </c>
      <c r="AM101" s="27" t="s">
        <v>382</v>
      </c>
      <c r="AN101" s="27" t="s">
        <v>384</v>
      </c>
      <c r="AO101" s="26" t="s">
        <v>385</v>
      </c>
      <c r="AP101" s="26" t="s">
        <v>386</v>
      </c>
      <c r="AQ101" s="26" t="s">
        <v>387</v>
      </c>
      <c r="AR101" s="26" t="s">
        <v>156</v>
      </c>
      <c r="AS101" s="26">
        <v>48</v>
      </c>
      <c r="AT101" s="26" t="s">
        <v>251</v>
      </c>
      <c r="AU101" s="26" t="s">
        <v>554</v>
      </c>
      <c r="AV101" s="40">
        <v>1300</v>
      </c>
      <c r="AW101" s="40">
        <v>800</v>
      </c>
      <c r="AX101" s="40">
        <v>900</v>
      </c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DD101" s="18"/>
      <c r="DE101" s="18"/>
      <c r="DF101" s="18"/>
      <c r="DG101" s="18"/>
      <c r="DH101" s="18"/>
    </row>
    <row r="102" spans="1:112" ht="39" customHeight="1" x14ac:dyDescent="0.35">
      <c r="A102" s="27">
        <v>102110082</v>
      </c>
      <c r="B102" s="27" t="s">
        <v>425</v>
      </c>
      <c r="C102" s="26">
        <v>36.200000000000003</v>
      </c>
      <c r="D102" s="26" t="s">
        <v>365</v>
      </c>
      <c r="E102" s="26">
        <v>37.5</v>
      </c>
      <c r="F102" s="27">
        <v>34.5</v>
      </c>
      <c r="G102" s="26">
        <v>220</v>
      </c>
      <c r="H102" s="28" t="s">
        <v>92</v>
      </c>
      <c r="I102" s="27">
        <v>50</v>
      </c>
      <c r="J102" s="27">
        <v>150</v>
      </c>
      <c r="K102" s="29">
        <v>200</v>
      </c>
      <c r="L102" s="27">
        <v>230</v>
      </c>
      <c r="M102" s="27">
        <v>120</v>
      </c>
      <c r="N102" s="81">
        <v>620</v>
      </c>
      <c r="O102" s="33">
        <v>2.8</v>
      </c>
      <c r="P102" s="33">
        <v>3</v>
      </c>
      <c r="Q102" s="26" t="s">
        <v>35</v>
      </c>
      <c r="R102" s="26" t="s">
        <v>104</v>
      </c>
      <c r="S102" s="26">
        <v>650</v>
      </c>
      <c r="T102" s="26" t="s">
        <v>535</v>
      </c>
      <c r="U102" s="26" t="s">
        <v>378</v>
      </c>
      <c r="V102" s="29">
        <v>220</v>
      </c>
      <c r="W102" s="27">
        <v>1.2</v>
      </c>
      <c r="X102" s="27">
        <v>400</v>
      </c>
      <c r="Y102" s="26" t="s">
        <v>111</v>
      </c>
      <c r="Z102" s="26">
        <v>10</v>
      </c>
      <c r="AA102" s="26">
        <v>30</v>
      </c>
      <c r="AB102" s="27">
        <v>60</v>
      </c>
      <c r="AC102" s="27">
        <v>65</v>
      </c>
      <c r="AD102" s="26">
        <v>36.200000000000003</v>
      </c>
      <c r="AE102" s="27">
        <v>70</v>
      </c>
      <c r="AF102" s="27" t="s">
        <v>379</v>
      </c>
      <c r="AG102" s="27" t="s">
        <v>380</v>
      </c>
      <c r="AH102" s="27">
        <v>580</v>
      </c>
      <c r="AI102" s="27">
        <v>160</v>
      </c>
      <c r="AJ102" s="27" t="s">
        <v>111</v>
      </c>
      <c r="AK102" s="48" t="s">
        <v>381</v>
      </c>
      <c r="AL102" s="27" t="s">
        <v>383</v>
      </c>
      <c r="AM102" s="27" t="s">
        <v>382</v>
      </c>
      <c r="AN102" s="27" t="s">
        <v>384</v>
      </c>
      <c r="AO102" s="26" t="s">
        <v>385</v>
      </c>
      <c r="AP102" s="26" t="s">
        <v>386</v>
      </c>
      <c r="AQ102" s="26" t="s">
        <v>387</v>
      </c>
      <c r="AR102" s="26" t="s">
        <v>156</v>
      </c>
      <c r="AS102" s="26">
        <v>48</v>
      </c>
      <c r="AT102" s="26" t="s">
        <v>251</v>
      </c>
      <c r="AU102" s="26" t="s">
        <v>554</v>
      </c>
      <c r="AV102" s="40">
        <v>1300</v>
      </c>
      <c r="AW102" s="40">
        <v>800</v>
      </c>
      <c r="AX102" s="40">
        <v>900</v>
      </c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DD102" s="18"/>
      <c r="DE102" s="18"/>
      <c r="DF102" s="18"/>
      <c r="DG102" s="18"/>
      <c r="DH102" s="18"/>
    </row>
    <row r="103" spans="1:112" ht="39" customHeight="1" x14ac:dyDescent="0.35">
      <c r="A103" s="27">
        <v>102110192</v>
      </c>
      <c r="B103" s="27" t="s">
        <v>434</v>
      </c>
      <c r="C103" s="26">
        <v>36.200000000000003</v>
      </c>
      <c r="D103" s="26" t="s">
        <v>365</v>
      </c>
      <c r="E103" s="26">
        <v>37.5</v>
      </c>
      <c r="F103" s="27">
        <v>34.5</v>
      </c>
      <c r="G103" s="26">
        <v>127</v>
      </c>
      <c r="H103" s="28" t="s">
        <v>92</v>
      </c>
      <c r="I103" s="27">
        <v>50</v>
      </c>
      <c r="J103" s="27">
        <v>150</v>
      </c>
      <c r="K103" s="29">
        <v>200</v>
      </c>
      <c r="L103" s="27">
        <v>230</v>
      </c>
      <c r="M103" s="27">
        <v>120</v>
      </c>
      <c r="N103" s="81">
        <v>620</v>
      </c>
      <c r="O103" s="33">
        <v>2.8</v>
      </c>
      <c r="P103" s="33">
        <v>3</v>
      </c>
      <c r="Q103" s="26" t="s">
        <v>35</v>
      </c>
      <c r="R103" s="26" t="s">
        <v>104</v>
      </c>
      <c r="S103" s="26">
        <v>650</v>
      </c>
      <c r="T103" s="26" t="s">
        <v>535</v>
      </c>
      <c r="U103" s="26" t="s">
        <v>378</v>
      </c>
      <c r="V103" s="29">
        <v>220</v>
      </c>
      <c r="W103" s="27">
        <v>1.2</v>
      </c>
      <c r="X103" s="27">
        <v>400</v>
      </c>
      <c r="Y103" s="26" t="s">
        <v>111</v>
      </c>
      <c r="Z103" s="26">
        <v>10</v>
      </c>
      <c r="AA103" s="26">
        <v>30</v>
      </c>
      <c r="AB103" s="27">
        <v>60</v>
      </c>
      <c r="AC103" s="27">
        <v>65</v>
      </c>
      <c r="AD103" s="26">
        <v>36.200000000000003</v>
      </c>
      <c r="AE103" s="27">
        <v>70</v>
      </c>
      <c r="AF103" s="27" t="s">
        <v>379</v>
      </c>
      <c r="AG103" s="27" t="s">
        <v>380</v>
      </c>
      <c r="AH103" s="27">
        <v>580</v>
      </c>
      <c r="AI103" s="27">
        <v>160</v>
      </c>
      <c r="AJ103" s="27" t="s">
        <v>111</v>
      </c>
      <c r="AK103" s="48" t="s">
        <v>381</v>
      </c>
      <c r="AL103" s="27" t="s">
        <v>383</v>
      </c>
      <c r="AM103" s="27" t="s">
        <v>382</v>
      </c>
      <c r="AN103" s="27" t="s">
        <v>384</v>
      </c>
      <c r="AO103" s="26" t="s">
        <v>385</v>
      </c>
      <c r="AP103" s="26" t="s">
        <v>386</v>
      </c>
      <c r="AQ103" s="26" t="s">
        <v>387</v>
      </c>
      <c r="AR103" s="26" t="s">
        <v>156</v>
      </c>
      <c r="AS103" s="26">
        <v>48</v>
      </c>
      <c r="AT103" s="26" t="s">
        <v>251</v>
      </c>
      <c r="AU103" s="26" t="s">
        <v>554</v>
      </c>
      <c r="AV103" s="40">
        <v>1300</v>
      </c>
      <c r="AW103" s="40">
        <v>800</v>
      </c>
      <c r="AX103" s="40">
        <v>900</v>
      </c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DD103" s="18"/>
      <c r="DE103" s="18"/>
      <c r="DF103" s="18"/>
      <c r="DG103" s="18"/>
      <c r="DH103" s="18"/>
    </row>
    <row r="104" spans="1:112" ht="39" customHeight="1" x14ac:dyDescent="0.35">
      <c r="A104" s="27">
        <v>102110173</v>
      </c>
      <c r="B104" s="27" t="s">
        <v>518</v>
      </c>
      <c r="C104" s="26">
        <v>36.200000000000003</v>
      </c>
      <c r="D104" s="26" t="s">
        <v>364</v>
      </c>
      <c r="E104" s="26">
        <v>25</v>
      </c>
      <c r="F104" s="27">
        <v>34.5</v>
      </c>
      <c r="G104" s="26" t="s">
        <v>18</v>
      </c>
      <c r="H104" s="28" t="s">
        <v>90</v>
      </c>
      <c r="I104" s="27">
        <v>50</v>
      </c>
      <c r="J104" s="27">
        <v>150</v>
      </c>
      <c r="K104" s="29">
        <v>200</v>
      </c>
      <c r="L104" s="27">
        <v>230</v>
      </c>
      <c r="M104" s="27">
        <v>85</v>
      </c>
      <c r="N104" s="10">
        <v>455</v>
      </c>
      <c r="O104" s="33">
        <v>3</v>
      </c>
      <c r="P104" s="33">
        <v>3</v>
      </c>
      <c r="Q104" s="26" t="s">
        <v>35</v>
      </c>
      <c r="R104" s="26" t="s">
        <v>104</v>
      </c>
      <c r="S104" s="26">
        <v>650</v>
      </c>
      <c r="T104" s="26" t="s">
        <v>535</v>
      </c>
      <c r="U104" s="26" t="s">
        <v>378</v>
      </c>
      <c r="V104" s="29">
        <v>220</v>
      </c>
      <c r="W104" s="27">
        <v>1.2</v>
      </c>
      <c r="X104" s="27">
        <v>160</v>
      </c>
      <c r="Y104" s="26" t="s">
        <v>111</v>
      </c>
      <c r="Z104" s="26">
        <v>10</v>
      </c>
      <c r="AA104" s="26">
        <v>30</v>
      </c>
      <c r="AB104" s="27">
        <v>60</v>
      </c>
      <c r="AC104" s="27">
        <v>65</v>
      </c>
      <c r="AD104" s="26">
        <v>36.200000000000003</v>
      </c>
      <c r="AE104" s="27">
        <v>70</v>
      </c>
      <c r="AF104" s="27" t="s">
        <v>379</v>
      </c>
      <c r="AG104" s="27" t="s">
        <v>380</v>
      </c>
      <c r="AH104" s="27">
        <v>580</v>
      </c>
      <c r="AI104" s="27">
        <v>160</v>
      </c>
      <c r="AJ104" s="27" t="s">
        <v>111</v>
      </c>
      <c r="AK104" s="48" t="s">
        <v>381</v>
      </c>
      <c r="AL104" s="27" t="s">
        <v>383</v>
      </c>
      <c r="AM104" s="27" t="s">
        <v>382</v>
      </c>
      <c r="AN104" s="27" t="s">
        <v>384</v>
      </c>
      <c r="AO104" s="26" t="s">
        <v>385</v>
      </c>
      <c r="AP104" s="26" t="s">
        <v>386</v>
      </c>
      <c r="AQ104" s="26" t="s">
        <v>387</v>
      </c>
      <c r="AR104" s="26" t="s">
        <v>156</v>
      </c>
      <c r="AS104" s="26">
        <v>48</v>
      </c>
      <c r="AT104" s="26" t="s">
        <v>251</v>
      </c>
      <c r="AU104" s="26" t="s">
        <v>554</v>
      </c>
      <c r="AV104" s="40">
        <v>1300</v>
      </c>
      <c r="AW104" s="40">
        <v>800</v>
      </c>
      <c r="AX104" s="40">
        <v>900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DD104" s="18"/>
      <c r="DE104" s="18"/>
      <c r="DF104" s="18"/>
      <c r="DG104" s="18"/>
      <c r="DH104" s="18"/>
    </row>
    <row r="105" spans="1:112" ht="39" customHeight="1" x14ac:dyDescent="0.35">
      <c r="A105" s="27">
        <v>102100063</v>
      </c>
      <c r="B105" s="27" t="s">
        <v>439</v>
      </c>
      <c r="C105" s="26">
        <v>15</v>
      </c>
      <c r="D105" s="26" t="s">
        <v>81</v>
      </c>
      <c r="E105" s="26">
        <v>150</v>
      </c>
      <c r="F105" s="27">
        <v>13.8</v>
      </c>
      <c r="G105" s="27" t="s">
        <v>17</v>
      </c>
      <c r="H105" s="28" t="s">
        <v>87</v>
      </c>
      <c r="I105" s="27">
        <v>34</v>
      </c>
      <c r="J105" s="27">
        <v>95</v>
      </c>
      <c r="K105" s="29">
        <v>130</v>
      </c>
      <c r="L105" s="27">
        <v>140</v>
      </c>
      <c r="M105" s="27">
        <v>350</v>
      </c>
      <c r="N105" s="24">
        <v>1880</v>
      </c>
      <c r="O105" s="33">
        <v>2.2999999999999998</v>
      </c>
      <c r="P105" s="33">
        <v>3.5</v>
      </c>
      <c r="Q105" s="27" t="s">
        <v>101</v>
      </c>
      <c r="R105" s="27" t="s">
        <v>35</v>
      </c>
      <c r="S105" s="26">
        <v>250</v>
      </c>
      <c r="T105" s="26" t="s">
        <v>535</v>
      </c>
      <c r="U105" s="26" t="s">
        <v>378</v>
      </c>
      <c r="V105" s="29">
        <v>220</v>
      </c>
      <c r="W105" s="27">
        <v>1.2</v>
      </c>
      <c r="X105" s="27">
        <v>800</v>
      </c>
      <c r="Y105" s="26" t="s">
        <v>112</v>
      </c>
      <c r="Z105" s="26">
        <v>10</v>
      </c>
      <c r="AA105" s="26">
        <v>30</v>
      </c>
      <c r="AB105" s="26">
        <v>81</v>
      </c>
      <c r="AC105" s="26">
        <v>87</v>
      </c>
      <c r="AD105" s="26">
        <v>24.2</v>
      </c>
      <c r="AE105" s="27">
        <v>50</v>
      </c>
      <c r="AF105" s="27">
        <v>150</v>
      </c>
      <c r="AG105" s="27">
        <v>225</v>
      </c>
      <c r="AH105" s="27">
        <v>450</v>
      </c>
      <c r="AI105" s="27">
        <v>160</v>
      </c>
      <c r="AJ105" s="27" t="s">
        <v>111</v>
      </c>
      <c r="AK105" s="48" t="s">
        <v>381</v>
      </c>
      <c r="AL105" s="27" t="s">
        <v>383</v>
      </c>
      <c r="AM105" s="27" t="s">
        <v>382</v>
      </c>
      <c r="AN105" s="27" t="s">
        <v>384</v>
      </c>
      <c r="AO105" s="26" t="s">
        <v>385</v>
      </c>
      <c r="AP105" s="26" t="s">
        <v>386</v>
      </c>
      <c r="AQ105" s="26" t="s">
        <v>387</v>
      </c>
      <c r="AR105" s="26" t="s">
        <v>156</v>
      </c>
      <c r="AS105" s="26">
        <v>55</v>
      </c>
      <c r="AT105" s="26" t="s">
        <v>251</v>
      </c>
      <c r="AU105" s="26" t="s">
        <v>554</v>
      </c>
      <c r="AV105" s="40">
        <v>1300</v>
      </c>
      <c r="AW105" s="40">
        <v>1350</v>
      </c>
      <c r="AX105" s="40">
        <v>950</v>
      </c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DD105" s="18"/>
      <c r="DE105" s="18"/>
      <c r="DF105" s="18"/>
      <c r="DG105" s="18"/>
      <c r="DH105" s="18"/>
    </row>
    <row r="106" spans="1:112" ht="39" customHeight="1" x14ac:dyDescent="0.35">
      <c r="A106" s="27">
        <v>102100067</v>
      </c>
      <c r="B106" s="27" t="s">
        <v>440</v>
      </c>
      <c r="C106" s="26">
        <v>15</v>
      </c>
      <c r="D106" s="26" t="s">
        <v>81</v>
      </c>
      <c r="E106" s="26">
        <v>150</v>
      </c>
      <c r="F106" s="27">
        <v>13.8</v>
      </c>
      <c r="G106" s="27" t="s">
        <v>19</v>
      </c>
      <c r="H106" s="28" t="s">
        <v>87</v>
      </c>
      <c r="I106" s="27">
        <v>34</v>
      </c>
      <c r="J106" s="27">
        <v>95</v>
      </c>
      <c r="K106" s="29">
        <v>130</v>
      </c>
      <c r="L106" s="27">
        <v>140</v>
      </c>
      <c r="M106" s="27">
        <v>350</v>
      </c>
      <c r="N106" s="81">
        <v>1880</v>
      </c>
      <c r="O106" s="33">
        <v>2.2999999999999998</v>
      </c>
      <c r="P106" s="33">
        <v>3.5</v>
      </c>
      <c r="Q106" s="27" t="s">
        <v>101</v>
      </c>
      <c r="R106" s="27" t="s">
        <v>35</v>
      </c>
      <c r="S106" s="26">
        <v>250</v>
      </c>
      <c r="T106" s="26" t="s">
        <v>535</v>
      </c>
      <c r="U106" s="26" t="s">
        <v>378</v>
      </c>
      <c r="V106" s="29">
        <v>220</v>
      </c>
      <c r="W106" s="27">
        <v>1.2</v>
      </c>
      <c r="X106" s="27">
        <v>400</v>
      </c>
      <c r="Y106" s="26" t="s">
        <v>111</v>
      </c>
      <c r="Z106" s="26">
        <v>10</v>
      </c>
      <c r="AA106" s="26">
        <v>30</v>
      </c>
      <c r="AB106" s="27">
        <v>60</v>
      </c>
      <c r="AC106" s="27">
        <v>65</v>
      </c>
      <c r="AD106" s="26">
        <v>24.2</v>
      </c>
      <c r="AE106" s="27">
        <v>50</v>
      </c>
      <c r="AF106" s="27">
        <v>150</v>
      </c>
      <c r="AG106" s="27">
        <v>225</v>
      </c>
      <c r="AH106" s="27">
        <v>450</v>
      </c>
      <c r="AI106" s="27">
        <v>160</v>
      </c>
      <c r="AJ106" s="27" t="s">
        <v>111</v>
      </c>
      <c r="AK106" s="48" t="s">
        <v>381</v>
      </c>
      <c r="AL106" s="27" t="s">
        <v>383</v>
      </c>
      <c r="AM106" s="27" t="s">
        <v>382</v>
      </c>
      <c r="AN106" s="27" t="s">
        <v>384</v>
      </c>
      <c r="AO106" s="26" t="s">
        <v>385</v>
      </c>
      <c r="AP106" s="26" t="s">
        <v>386</v>
      </c>
      <c r="AQ106" s="26" t="s">
        <v>387</v>
      </c>
      <c r="AR106" s="26" t="s">
        <v>156</v>
      </c>
      <c r="AS106" s="26">
        <v>55</v>
      </c>
      <c r="AT106" s="26" t="s">
        <v>251</v>
      </c>
      <c r="AU106" s="26" t="s">
        <v>554</v>
      </c>
      <c r="AV106" s="40">
        <v>1300</v>
      </c>
      <c r="AW106" s="40">
        <v>1350</v>
      </c>
      <c r="AX106" s="40">
        <v>950</v>
      </c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DD106" s="18"/>
      <c r="DE106" s="18"/>
      <c r="DF106" s="18"/>
      <c r="DG106" s="18"/>
      <c r="DH106" s="18"/>
    </row>
    <row r="107" spans="1:112" ht="39" customHeight="1" x14ac:dyDescent="0.35">
      <c r="A107" s="27">
        <v>102110066</v>
      </c>
      <c r="B107" s="27" t="s">
        <v>462</v>
      </c>
      <c r="C107" s="26">
        <v>36.200000000000003</v>
      </c>
      <c r="D107" s="26" t="s">
        <v>81</v>
      </c>
      <c r="E107" s="26">
        <v>150</v>
      </c>
      <c r="F107" s="27">
        <v>34.5</v>
      </c>
      <c r="G107" s="27" t="s">
        <v>19</v>
      </c>
      <c r="H107" s="28" t="s">
        <v>90</v>
      </c>
      <c r="I107" s="27">
        <v>50</v>
      </c>
      <c r="J107" s="27">
        <v>150</v>
      </c>
      <c r="K107" s="29">
        <v>200</v>
      </c>
      <c r="L107" s="27">
        <v>230</v>
      </c>
      <c r="M107" s="27">
        <v>405</v>
      </c>
      <c r="N107" s="24">
        <v>2145</v>
      </c>
      <c r="O107" s="33">
        <v>2.8</v>
      </c>
      <c r="P107" s="33">
        <v>4</v>
      </c>
      <c r="Q107" s="27" t="s">
        <v>101</v>
      </c>
      <c r="R107" s="27" t="s">
        <v>35</v>
      </c>
      <c r="S107" s="26">
        <v>650</v>
      </c>
      <c r="T107" s="26" t="s">
        <v>535</v>
      </c>
      <c r="U107" s="26" t="s">
        <v>378</v>
      </c>
      <c r="V107" s="29">
        <v>220</v>
      </c>
      <c r="W107" s="27">
        <v>1.2</v>
      </c>
      <c r="X107" s="27">
        <v>400</v>
      </c>
      <c r="Y107" s="26" t="s">
        <v>111</v>
      </c>
      <c r="Z107" s="26">
        <v>10</v>
      </c>
      <c r="AA107" s="26">
        <v>30</v>
      </c>
      <c r="AB107" s="27">
        <v>60</v>
      </c>
      <c r="AC107" s="27">
        <v>65</v>
      </c>
      <c r="AD107" s="26">
        <v>36.200000000000003</v>
      </c>
      <c r="AE107" s="27">
        <v>70</v>
      </c>
      <c r="AF107" s="27" t="s">
        <v>379</v>
      </c>
      <c r="AG107" s="27" t="s">
        <v>380</v>
      </c>
      <c r="AH107" s="27">
        <v>580</v>
      </c>
      <c r="AI107" s="27">
        <v>160</v>
      </c>
      <c r="AJ107" s="27" t="s">
        <v>111</v>
      </c>
      <c r="AK107" s="48" t="s">
        <v>381</v>
      </c>
      <c r="AL107" s="27" t="s">
        <v>383</v>
      </c>
      <c r="AM107" s="27" t="s">
        <v>382</v>
      </c>
      <c r="AN107" s="27" t="s">
        <v>384</v>
      </c>
      <c r="AO107" s="26" t="s">
        <v>385</v>
      </c>
      <c r="AP107" s="26" t="s">
        <v>386</v>
      </c>
      <c r="AQ107" s="26" t="s">
        <v>387</v>
      </c>
      <c r="AR107" s="26" t="s">
        <v>156</v>
      </c>
      <c r="AS107" s="26">
        <v>55</v>
      </c>
      <c r="AT107" s="26" t="s">
        <v>251</v>
      </c>
      <c r="AU107" s="26" t="s">
        <v>554</v>
      </c>
      <c r="AV107" s="40">
        <v>1600</v>
      </c>
      <c r="AW107" s="40">
        <v>1450</v>
      </c>
      <c r="AX107" s="40">
        <v>950</v>
      </c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DD107" s="18"/>
      <c r="DE107" s="18"/>
      <c r="DF107" s="18"/>
      <c r="DG107" s="18"/>
      <c r="DH107" s="18"/>
    </row>
    <row r="108" spans="1:112" ht="39" customHeight="1" x14ac:dyDescent="0.35">
      <c r="A108" s="27">
        <v>102110072</v>
      </c>
      <c r="B108" s="27" t="s">
        <v>461</v>
      </c>
      <c r="C108" s="26">
        <v>36.200000000000003</v>
      </c>
      <c r="D108" s="26" t="s">
        <v>81</v>
      </c>
      <c r="E108" s="26">
        <v>150</v>
      </c>
      <c r="F108" s="27">
        <v>34.5</v>
      </c>
      <c r="G108" s="27" t="s">
        <v>17</v>
      </c>
      <c r="H108" s="28" t="s">
        <v>90</v>
      </c>
      <c r="I108" s="27">
        <v>50</v>
      </c>
      <c r="J108" s="27">
        <v>150</v>
      </c>
      <c r="K108" s="29">
        <v>200</v>
      </c>
      <c r="L108" s="27">
        <v>230</v>
      </c>
      <c r="M108" s="27">
        <v>405</v>
      </c>
      <c r="N108" s="81">
        <v>2145</v>
      </c>
      <c r="O108" s="33">
        <v>2.8</v>
      </c>
      <c r="P108" s="33">
        <v>4</v>
      </c>
      <c r="Q108" s="27" t="s">
        <v>101</v>
      </c>
      <c r="R108" s="27" t="s">
        <v>35</v>
      </c>
      <c r="S108" s="26">
        <v>650</v>
      </c>
      <c r="T108" s="26" t="s">
        <v>535</v>
      </c>
      <c r="U108" s="26" t="s">
        <v>378</v>
      </c>
      <c r="V108" s="29">
        <v>220</v>
      </c>
      <c r="W108" s="27">
        <v>1.2</v>
      </c>
      <c r="X108" s="27">
        <v>800</v>
      </c>
      <c r="Y108" s="26" t="s">
        <v>112</v>
      </c>
      <c r="Z108" s="26">
        <v>10</v>
      </c>
      <c r="AA108" s="26">
        <v>30</v>
      </c>
      <c r="AB108" s="26">
        <v>81</v>
      </c>
      <c r="AC108" s="26">
        <v>87</v>
      </c>
      <c r="AD108" s="26">
        <v>36.200000000000003</v>
      </c>
      <c r="AE108" s="27">
        <v>70</v>
      </c>
      <c r="AF108" s="27" t="s">
        <v>379</v>
      </c>
      <c r="AG108" s="27" t="s">
        <v>380</v>
      </c>
      <c r="AH108" s="27">
        <v>580</v>
      </c>
      <c r="AI108" s="27">
        <v>160</v>
      </c>
      <c r="AJ108" s="27" t="s">
        <v>111</v>
      </c>
      <c r="AK108" s="48" t="s">
        <v>381</v>
      </c>
      <c r="AL108" s="27" t="s">
        <v>383</v>
      </c>
      <c r="AM108" s="27" t="s">
        <v>382</v>
      </c>
      <c r="AN108" s="27" t="s">
        <v>384</v>
      </c>
      <c r="AO108" s="26" t="s">
        <v>385</v>
      </c>
      <c r="AP108" s="26" t="s">
        <v>386</v>
      </c>
      <c r="AQ108" s="26" t="s">
        <v>387</v>
      </c>
      <c r="AR108" s="26" t="s">
        <v>156</v>
      </c>
      <c r="AS108" s="26">
        <v>55</v>
      </c>
      <c r="AT108" s="26" t="s">
        <v>251</v>
      </c>
      <c r="AU108" s="26" t="s">
        <v>554</v>
      </c>
      <c r="AV108" s="40">
        <v>1600</v>
      </c>
      <c r="AW108" s="40">
        <v>1450</v>
      </c>
      <c r="AX108" s="40">
        <v>950</v>
      </c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DD108" s="18"/>
      <c r="DE108" s="18"/>
      <c r="DF108" s="18"/>
      <c r="DG108" s="18"/>
      <c r="DH108" s="18"/>
    </row>
    <row r="109" spans="1:112" ht="39" customHeight="1" x14ac:dyDescent="0.35">
      <c r="A109" s="27">
        <v>102110165</v>
      </c>
      <c r="B109" s="27" t="s">
        <v>512</v>
      </c>
      <c r="C109" s="27">
        <v>24.2</v>
      </c>
      <c r="D109" s="26" t="s">
        <v>365</v>
      </c>
      <c r="E109" s="26">
        <v>5</v>
      </c>
      <c r="F109" s="26">
        <v>23.1</v>
      </c>
      <c r="G109" s="26" t="s">
        <v>18</v>
      </c>
      <c r="H109" s="28" t="s">
        <v>376</v>
      </c>
      <c r="I109" s="27">
        <v>50</v>
      </c>
      <c r="J109" s="27">
        <v>125</v>
      </c>
      <c r="K109" s="29">
        <v>200</v>
      </c>
      <c r="L109" s="27">
        <v>230</v>
      </c>
      <c r="M109" s="27">
        <v>30</v>
      </c>
      <c r="N109" s="24">
        <v>125</v>
      </c>
      <c r="O109" s="33">
        <v>3.8</v>
      </c>
      <c r="P109" s="33">
        <v>2.5</v>
      </c>
      <c r="Q109" s="26" t="s">
        <v>35</v>
      </c>
      <c r="R109" s="26" t="s">
        <v>104</v>
      </c>
      <c r="S109" s="26">
        <v>650</v>
      </c>
      <c r="T109" s="26" t="s">
        <v>535</v>
      </c>
      <c r="U109" s="26" t="s">
        <v>378</v>
      </c>
      <c r="V109" s="29">
        <v>220</v>
      </c>
      <c r="W109" s="27">
        <v>1.2</v>
      </c>
      <c r="X109" s="27">
        <v>160</v>
      </c>
      <c r="Y109" s="26" t="s">
        <v>111</v>
      </c>
      <c r="Z109" s="26">
        <v>10</v>
      </c>
      <c r="AA109" s="26">
        <v>30</v>
      </c>
      <c r="AB109" s="27">
        <v>47</v>
      </c>
      <c r="AC109" s="26">
        <v>50</v>
      </c>
      <c r="AD109" s="26">
        <v>24.2</v>
      </c>
      <c r="AE109" s="27">
        <v>50</v>
      </c>
      <c r="AF109" s="27">
        <v>150</v>
      </c>
      <c r="AG109" s="27">
        <v>225</v>
      </c>
      <c r="AH109" s="27">
        <v>450</v>
      </c>
      <c r="AI109" s="27">
        <v>160</v>
      </c>
      <c r="AJ109" s="27" t="s">
        <v>111</v>
      </c>
      <c r="AK109" s="48" t="s">
        <v>381</v>
      </c>
      <c r="AL109" s="27" t="s">
        <v>383</v>
      </c>
      <c r="AM109" s="27" t="s">
        <v>382</v>
      </c>
      <c r="AN109" s="27" t="s">
        <v>384</v>
      </c>
      <c r="AO109" s="26" t="s">
        <v>385</v>
      </c>
      <c r="AP109" s="26" t="s">
        <v>386</v>
      </c>
      <c r="AQ109" s="26" t="s">
        <v>387</v>
      </c>
      <c r="AR109" s="26" t="s">
        <v>156</v>
      </c>
      <c r="AS109" s="26">
        <v>48</v>
      </c>
      <c r="AT109" s="26" t="s">
        <v>251</v>
      </c>
      <c r="AU109" s="26" t="s">
        <v>554</v>
      </c>
      <c r="AV109" s="40">
        <v>1300</v>
      </c>
      <c r="AW109" s="40">
        <v>800</v>
      </c>
      <c r="AX109" s="40">
        <v>900</v>
      </c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DD109" s="18"/>
      <c r="DE109" s="18"/>
      <c r="DF109" s="18"/>
      <c r="DG109" s="18"/>
      <c r="DH109" s="18"/>
    </row>
    <row r="110" spans="1:112" ht="39" customHeight="1" x14ac:dyDescent="0.35">
      <c r="A110" s="27">
        <v>102110148</v>
      </c>
      <c r="B110" s="27" t="s">
        <v>503</v>
      </c>
      <c r="C110" s="27">
        <v>24.2</v>
      </c>
      <c r="D110" s="26" t="s">
        <v>365</v>
      </c>
      <c r="E110" s="26">
        <v>10</v>
      </c>
      <c r="F110" s="26">
        <v>23.1</v>
      </c>
      <c r="G110" s="26" t="s">
        <v>18</v>
      </c>
      <c r="H110" s="28" t="s">
        <v>376</v>
      </c>
      <c r="I110" s="27">
        <v>50</v>
      </c>
      <c r="J110" s="27">
        <v>125</v>
      </c>
      <c r="K110" s="29">
        <v>200</v>
      </c>
      <c r="L110" s="27">
        <v>230</v>
      </c>
      <c r="M110" s="27">
        <v>45</v>
      </c>
      <c r="N110" s="24">
        <v>220</v>
      </c>
      <c r="O110" s="33">
        <v>3.3</v>
      </c>
      <c r="P110" s="33">
        <v>2.5</v>
      </c>
      <c r="Q110" s="26" t="s">
        <v>35</v>
      </c>
      <c r="R110" s="26" t="s">
        <v>104</v>
      </c>
      <c r="S110" s="26">
        <v>650</v>
      </c>
      <c r="T110" s="26" t="s">
        <v>535</v>
      </c>
      <c r="U110" s="26" t="s">
        <v>378</v>
      </c>
      <c r="V110" s="29">
        <v>220</v>
      </c>
      <c r="W110" s="27">
        <v>1.2</v>
      </c>
      <c r="X110" s="27">
        <v>160</v>
      </c>
      <c r="Y110" s="26" t="s">
        <v>111</v>
      </c>
      <c r="Z110" s="26">
        <v>10</v>
      </c>
      <c r="AA110" s="26">
        <v>30</v>
      </c>
      <c r="AB110" s="27">
        <v>47</v>
      </c>
      <c r="AC110" s="26">
        <v>50</v>
      </c>
      <c r="AD110" s="26">
        <v>24.2</v>
      </c>
      <c r="AE110" s="27">
        <v>50</v>
      </c>
      <c r="AF110" s="27">
        <v>150</v>
      </c>
      <c r="AG110" s="27">
        <v>225</v>
      </c>
      <c r="AH110" s="27">
        <v>450</v>
      </c>
      <c r="AI110" s="27">
        <v>160</v>
      </c>
      <c r="AJ110" s="27" t="s">
        <v>111</v>
      </c>
      <c r="AK110" s="48" t="s">
        <v>381</v>
      </c>
      <c r="AL110" s="27" t="s">
        <v>383</v>
      </c>
      <c r="AM110" s="27" t="s">
        <v>382</v>
      </c>
      <c r="AN110" s="27" t="s">
        <v>384</v>
      </c>
      <c r="AO110" s="26" t="s">
        <v>385</v>
      </c>
      <c r="AP110" s="26" t="s">
        <v>386</v>
      </c>
      <c r="AQ110" s="26" t="s">
        <v>387</v>
      </c>
      <c r="AR110" s="26" t="s">
        <v>156</v>
      </c>
      <c r="AS110" s="26">
        <v>48</v>
      </c>
      <c r="AT110" s="26" t="s">
        <v>251</v>
      </c>
      <c r="AU110" s="26" t="s">
        <v>554</v>
      </c>
      <c r="AV110" s="40">
        <v>1300</v>
      </c>
      <c r="AW110" s="40">
        <v>800</v>
      </c>
      <c r="AX110" s="40">
        <v>900</v>
      </c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DD110" s="18"/>
      <c r="DE110" s="18"/>
      <c r="DF110" s="18"/>
      <c r="DG110" s="18"/>
      <c r="DH110" s="18"/>
    </row>
    <row r="111" spans="1:112" ht="39" customHeight="1" x14ac:dyDescent="0.35">
      <c r="A111" s="27">
        <v>102110153</v>
      </c>
      <c r="B111" s="27" t="s">
        <v>506</v>
      </c>
      <c r="C111" s="27">
        <v>24.2</v>
      </c>
      <c r="D111" s="26" t="s">
        <v>365</v>
      </c>
      <c r="E111" s="26">
        <v>15</v>
      </c>
      <c r="F111" s="26">
        <v>23.1</v>
      </c>
      <c r="G111" s="26" t="s">
        <v>18</v>
      </c>
      <c r="H111" s="28" t="s">
        <v>376</v>
      </c>
      <c r="I111" s="27">
        <v>50</v>
      </c>
      <c r="J111" s="27">
        <v>125</v>
      </c>
      <c r="K111" s="29">
        <v>200</v>
      </c>
      <c r="L111" s="27">
        <v>230</v>
      </c>
      <c r="M111" s="27">
        <v>60</v>
      </c>
      <c r="N111" s="24">
        <v>300</v>
      </c>
      <c r="O111" s="33">
        <v>3</v>
      </c>
      <c r="P111" s="33">
        <v>2.5</v>
      </c>
      <c r="Q111" s="26" t="s">
        <v>35</v>
      </c>
      <c r="R111" s="26" t="s">
        <v>104</v>
      </c>
      <c r="S111" s="26">
        <v>650</v>
      </c>
      <c r="T111" s="26" t="s">
        <v>535</v>
      </c>
      <c r="U111" s="26" t="s">
        <v>378</v>
      </c>
      <c r="V111" s="29">
        <v>220</v>
      </c>
      <c r="W111" s="27">
        <v>1.2</v>
      </c>
      <c r="X111" s="27">
        <v>160</v>
      </c>
      <c r="Y111" s="26" t="s">
        <v>111</v>
      </c>
      <c r="Z111" s="26">
        <v>10</v>
      </c>
      <c r="AA111" s="26">
        <v>30</v>
      </c>
      <c r="AB111" s="27">
        <v>47</v>
      </c>
      <c r="AC111" s="26">
        <v>50</v>
      </c>
      <c r="AD111" s="26">
        <v>24.2</v>
      </c>
      <c r="AE111" s="27">
        <v>50</v>
      </c>
      <c r="AF111" s="27">
        <v>150</v>
      </c>
      <c r="AG111" s="27">
        <v>225</v>
      </c>
      <c r="AH111" s="27">
        <v>450</v>
      </c>
      <c r="AI111" s="27">
        <v>160</v>
      </c>
      <c r="AJ111" s="27" t="s">
        <v>111</v>
      </c>
      <c r="AK111" s="48" t="s">
        <v>381</v>
      </c>
      <c r="AL111" s="27" t="s">
        <v>383</v>
      </c>
      <c r="AM111" s="27" t="s">
        <v>382</v>
      </c>
      <c r="AN111" s="27" t="s">
        <v>384</v>
      </c>
      <c r="AO111" s="26" t="s">
        <v>385</v>
      </c>
      <c r="AP111" s="26" t="s">
        <v>386</v>
      </c>
      <c r="AQ111" s="26" t="s">
        <v>387</v>
      </c>
      <c r="AR111" s="26" t="s">
        <v>156</v>
      </c>
      <c r="AS111" s="26">
        <v>48</v>
      </c>
      <c r="AT111" s="26" t="s">
        <v>251</v>
      </c>
      <c r="AU111" s="26" t="s">
        <v>554</v>
      </c>
      <c r="AV111" s="40">
        <v>1300</v>
      </c>
      <c r="AW111" s="40">
        <v>800</v>
      </c>
      <c r="AX111" s="40">
        <v>900</v>
      </c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DD111" s="18"/>
      <c r="DE111" s="18"/>
      <c r="DF111" s="18"/>
      <c r="DG111" s="18"/>
      <c r="DH111" s="18"/>
    </row>
    <row r="112" spans="1:112" ht="39" customHeight="1" x14ac:dyDescent="0.35">
      <c r="A112" s="27">
        <v>102110144</v>
      </c>
      <c r="B112" s="27" t="s">
        <v>501</v>
      </c>
      <c r="C112" s="27">
        <v>24.2</v>
      </c>
      <c r="D112" s="26" t="s">
        <v>364</v>
      </c>
      <c r="E112" s="26">
        <v>5</v>
      </c>
      <c r="F112" s="26">
        <v>23.1</v>
      </c>
      <c r="G112" s="26" t="s">
        <v>20</v>
      </c>
      <c r="H112" s="28" t="s">
        <v>377</v>
      </c>
      <c r="I112" s="27">
        <v>50</v>
      </c>
      <c r="J112" s="27">
        <v>125</v>
      </c>
      <c r="K112" s="29">
        <v>200</v>
      </c>
      <c r="L112" s="27">
        <v>230</v>
      </c>
      <c r="M112" s="27">
        <v>30</v>
      </c>
      <c r="N112" s="81">
        <v>125</v>
      </c>
      <c r="O112" s="33">
        <v>3.8</v>
      </c>
      <c r="P112" s="33">
        <v>2.5</v>
      </c>
      <c r="Q112" s="26" t="s">
        <v>35</v>
      </c>
      <c r="R112" s="26" t="s">
        <v>104</v>
      </c>
      <c r="S112" s="26">
        <v>650</v>
      </c>
      <c r="T112" s="26" t="s">
        <v>535</v>
      </c>
      <c r="U112" s="26" t="s">
        <v>378</v>
      </c>
      <c r="V112" s="29">
        <v>220</v>
      </c>
      <c r="W112" s="27">
        <v>1.2</v>
      </c>
      <c r="X112" s="27">
        <v>160</v>
      </c>
      <c r="Y112" s="26" t="s">
        <v>111</v>
      </c>
      <c r="Z112" s="26">
        <v>10</v>
      </c>
      <c r="AA112" s="26">
        <v>30</v>
      </c>
      <c r="AB112" s="27">
        <v>47</v>
      </c>
      <c r="AC112" s="26">
        <v>50</v>
      </c>
      <c r="AD112" s="26">
        <v>24.2</v>
      </c>
      <c r="AE112" s="27">
        <v>50</v>
      </c>
      <c r="AF112" s="27">
        <v>150</v>
      </c>
      <c r="AG112" s="27">
        <v>225</v>
      </c>
      <c r="AH112" s="27">
        <v>450</v>
      </c>
      <c r="AI112" s="27">
        <v>160</v>
      </c>
      <c r="AJ112" s="27" t="s">
        <v>111</v>
      </c>
      <c r="AK112" s="48" t="s">
        <v>381</v>
      </c>
      <c r="AL112" s="27" t="s">
        <v>383</v>
      </c>
      <c r="AM112" s="27" t="s">
        <v>382</v>
      </c>
      <c r="AN112" s="27" t="s">
        <v>384</v>
      </c>
      <c r="AO112" s="26" t="s">
        <v>385</v>
      </c>
      <c r="AP112" s="26" t="s">
        <v>386</v>
      </c>
      <c r="AQ112" s="26" t="s">
        <v>387</v>
      </c>
      <c r="AR112" s="26" t="s">
        <v>156</v>
      </c>
      <c r="AS112" s="26">
        <v>48</v>
      </c>
      <c r="AT112" s="26" t="s">
        <v>251</v>
      </c>
      <c r="AU112" s="26" t="s">
        <v>554</v>
      </c>
      <c r="AV112" s="40">
        <v>1300</v>
      </c>
      <c r="AW112" s="40">
        <v>800</v>
      </c>
      <c r="AX112" s="40">
        <v>900</v>
      </c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DD112" s="18"/>
      <c r="DE112" s="18"/>
      <c r="DF112" s="18"/>
      <c r="DG112" s="18"/>
      <c r="DH112" s="18"/>
    </row>
    <row r="113" spans="1:112" ht="39" customHeight="1" x14ac:dyDescent="0.35">
      <c r="A113" s="27">
        <v>102110137</v>
      </c>
      <c r="B113" s="27" t="s">
        <v>494</v>
      </c>
      <c r="C113" s="27">
        <v>24.2</v>
      </c>
      <c r="D113" s="26" t="s">
        <v>364</v>
      </c>
      <c r="E113" s="26">
        <v>10</v>
      </c>
      <c r="F113" s="26">
        <v>23.1</v>
      </c>
      <c r="G113" s="26" t="s">
        <v>20</v>
      </c>
      <c r="H113" s="28" t="s">
        <v>377</v>
      </c>
      <c r="I113" s="27">
        <v>50</v>
      </c>
      <c r="J113" s="27">
        <v>125</v>
      </c>
      <c r="K113" s="29">
        <v>200</v>
      </c>
      <c r="L113" s="27">
        <v>230</v>
      </c>
      <c r="M113" s="27">
        <v>45</v>
      </c>
      <c r="N113" s="81">
        <v>220</v>
      </c>
      <c r="O113" s="33">
        <v>3.3</v>
      </c>
      <c r="P113" s="33">
        <v>2.5</v>
      </c>
      <c r="Q113" s="26" t="s">
        <v>35</v>
      </c>
      <c r="R113" s="26" t="s">
        <v>104</v>
      </c>
      <c r="S113" s="26">
        <v>650</v>
      </c>
      <c r="T113" s="26" t="s">
        <v>535</v>
      </c>
      <c r="U113" s="26" t="s">
        <v>378</v>
      </c>
      <c r="V113" s="29">
        <v>220</v>
      </c>
      <c r="W113" s="27">
        <v>1.2</v>
      </c>
      <c r="X113" s="27">
        <v>160</v>
      </c>
      <c r="Y113" s="26" t="s">
        <v>111</v>
      </c>
      <c r="Z113" s="26">
        <v>10</v>
      </c>
      <c r="AA113" s="26">
        <v>30</v>
      </c>
      <c r="AB113" s="27">
        <v>47</v>
      </c>
      <c r="AC113" s="26">
        <v>50</v>
      </c>
      <c r="AD113" s="26">
        <v>24.2</v>
      </c>
      <c r="AE113" s="27">
        <v>50</v>
      </c>
      <c r="AF113" s="27">
        <v>150</v>
      </c>
      <c r="AG113" s="27">
        <v>225</v>
      </c>
      <c r="AH113" s="27">
        <v>450</v>
      </c>
      <c r="AI113" s="27">
        <v>160</v>
      </c>
      <c r="AJ113" s="27" t="s">
        <v>111</v>
      </c>
      <c r="AK113" s="48" t="s">
        <v>381</v>
      </c>
      <c r="AL113" s="27" t="s">
        <v>383</v>
      </c>
      <c r="AM113" s="27" t="s">
        <v>382</v>
      </c>
      <c r="AN113" s="27" t="s">
        <v>384</v>
      </c>
      <c r="AO113" s="26" t="s">
        <v>385</v>
      </c>
      <c r="AP113" s="26" t="s">
        <v>386</v>
      </c>
      <c r="AQ113" s="26" t="s">
        <v>387</v>
      </c>
      <c r="AR113" s="26" t="s">
        <v>156</v>
      </c>
      <c r="AS113" s="26">
        <v>48</v>
      </c>
      <c r="AT113" s="26" t="s">
        <v>251</v>
      </c>
      <c r="AU113" s="26" t="s">
        <v>554</v>
      </c>
      <c r="AV113" s="40">
        <v>1300</v>
      </c>
      <c r="AW113" s="40">
        <v>800</v>
      </c>
      <c r="AX113" s="40">
        <v>900</v>
      </c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DD113" s="18"/>
      <c r="DE113" s="18"/>
      <c r="DF113" s="18"/>
      <c r="DG113" s="18"/>
      <c r="DH113" s="18"/>
    </row>
    <row r="114" spans="1:112" ht="39" customHeight="1" x14ac:dyDescent="0.35">
      <c r="A114" s="27">
        <v>102110139</v>
      </c>
      <c r="B114" s="27" t="s">
        <v>496</v>
      </c>
      <c r="C114" s="27">
        <v>24.2</v>
      </c>
      <c r="D114" s="26" t="s">
        <v>364</v>
      </c>
      <c r="E114" s="26">
        <v>15</v>
      </c>
      <c r="F114" s="26">
        <v>23.1</v>
      </c>
      <c r="G114" s="26" t="s">
        <v>20</v>
      </c>
      <c r="H114" s="28" t="s">
        <v>377</v>
      </c>
      <c r="I114" s="27">
        <v>50</v>
      </c>
      <c r="J114" s="27">
        <v>125</v>
      </c>
      <c r="K114" s="29">
        <v>200</v>
      </c>
      <c r="L114" s="27">
        <v>230</v>
      </c>
      <c r="M114" s="27">
        <v>60</v>
      </c>
      <c r="N114" s="81">
        <v>300</v>
      </c>
      <c r="O114" s="33">
        <v>3</v>
      </c>
      <c r="P114" s="33">
        <v>2.5</v>
      </c>
      <c r="Q114" s="26" t="s">
        <v>35</v>
      </c>
      <c r="R114" s="26" t="s">
        <v>104</v>
      </c>
      <c r="S114" s="26">
        <v>650</v>
      </c>
      <c r="T114" s="26" t="s">
        <v>535</v>
      </c>
      <c r="U114" s="26" t="s">
        <v>378</v>
      </c>
      <c r="V114" s="29">
        <v>220</v>
      </c>
      <c r="W114" s="27">
        <v>1.2</v>
      </c>
      <c r="X114" s="27">
        <v>160</v>
      </c>
      <c r="Y114" s="26" t="s">
        <v>111</v>
      </c>
      <c r="Z114" s="26">
        <v>10</v>
      </c>
      <c r="AA114" s="26">
        <v>30</v>
      </c>
      <c r="AB114" s="27">
        <v>47</v>
      </c>
      <c r="AC114" s="26">
        <v>50</v>
      </c>
      <c r="AD114" s="26">
        <v>24.2</v>
      </c>
      <c r="AE114" s="27">
        <v>50</v>
      </c>
      <c r="AF114" s="27">
        <v>150</v>
      </c>
      <c r="AG114" s="27">
        <v>225</v>
      </c>
      <c r="AH114" s="27">
        <v>450</v>
      </c>
      <c r="AI114" s="27">
        <v>160</v>
      </c>
      <c r="AJ114" s="27" t="s">
        <v>111</v>
      </c>
      <c r="AK114" s="48" t="s">
        <v>381</v>
      </c>
      <c r="AL114" s="27" t="s">
        <v>383</v>
      </c>
      <c r="AM114" s="27" t="s">
        <v>382</v>
      </c>
      <c r="AN114" s="27" t="s">
        <v>384</v>
      </c>
      <c r="AO114" s="26" t="s">
        <v>385</v>
      </c>
      <c r="AP114" s="26" t="s">
        <v>386</v>
      </c>
      <c r="AQ114" s="26" t="s">
        <v>387</v>
      </c>
      <c r="AR114" s="26" t="s">
        <v>156</v>
      </c>
      <c r="AS114" s="26">
        <v>48</v>
      </c>
      <c r="AT114" s="26" t="s">
        <v>251</v>
      </c>
      <c r="AU114" s="26" t="s">
        <v>554</v>
      </c>
      <c r="AV114" s="40">
        <v>1300</v>
      </c>
      <c r="AW114" s="40">
        <v>800</v>
      </c>
      <c r="AX114" s="40">
        <v>900</v>
      </c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DD114" s="18"/>
      <c r="DE114" s="18"/>
      <c r="DF114" s="18"/>
      <c r="DG114" s="18"/>
      <c r="DH114" s="18"/>
    </row>
    <row r="115" spans="1:112" ht="39" customHeight="1" x14ac:dyDescent="0.35">
      <c r="A115" s="27">
        <v>102110166</v>
      </c>
      <c r="B115" s="27" t="s">
        <v>513</v>
      </c>
      <c r="C115" s="27">
        <v>24.2</v>
      </c>
      <c r="D115" s="26" t="s">
        <v>365</v>
      </c>
      <c r="E115" s="26">
        <v>5</v>
      </c>
      <c r="F115" s="26">
        <v>23.1</v>
      </c>
      <c r="G115" s="26" t="s">
        <v>20</v>
      </c>
      <c r="H115" s="28" t="s">
        <v>376</v>
      </c>
      <c r="I115" s="27">
        <v>50</v>
      </c>
      <c r="J115" s="27">
        <v>125</v>
      </c>
      <c r="K115" s="29">
        <v>200</v>
      </c>
      <c r="L115" s="27">
        <v>230</v>
      </c>
      <c r="M115" s="27">
        <v>30</v>
      </c>
      <c r="N115" s="81">
        <v>125</v>
      </c>
      <c r="O115" s="33">
        <v>3.8</v>
      </c>
      <c r="P115" s="33">
        <v>2.5</v>
      </c>
      <c r="Q115" s="26" t="s">
        <v>35</v>
      </c>
      <c r="R115" s="26" t="s">
        <v>104</v>
      </c>
      <c r="S115" s="26">
        <v>650</v>
      </c>
      <c r="T115" s="26" t="s">
        <v>535</v>
      </c>
      <c r="U115" s="26" t="s">
        <v>378</v>
      </c>
      <c r="V115" s="29">
        <v>220</v>
      </c>
      <c r="W115" s="27">
        <v>1.2</v>
      </c>
      <c r="X115" s="27">
        <v>160</v>
      </c>
      <c r="Y115" s="26" t="s">
        <v>111</v>
      </c>
      <c r="Z115" s="26">
        <v>10</v>
      </c>
      <c r="AA115" s="26">
        <v>30</v>
      </c>
      <c r="AB115" s="27">
        <v>47</v>
      </c>
      <c r="AC115" s="26">
        <v>50</v>
      </c>
      <c r="AD115" s="26">
        <v>24.2</v>
      </c>
      <c r="AE115" s="27">
        <v>50</v>
      </c>
      <c r="AF115" s="27">
        <v>150</v>
      </c>
      <c r="AG115" s="27">
        <v>225</v>
      </c>
      <c r="AH115" s="27">
        <v>450</v>
      </c>
      <c r="AI115" s="27">
        <v>160</v>
      </c>
      <c r="AJ115" s="27" t="s">
        <v>111</v>
      </c>
      <c r="AK115" s="48" t="s">
        <v>381</v>
      </c>
      <c r="AL115" s="27" t="s">
        <v>383</v>
      </c>
      <c r="AM115" s="27" t="s">
        <v>382</v>
      </c>
      <c r="AN115" s="27" t="s">
        <v>384</v>
      </c>
      <c r="AO115" s="26" t="s">
        <v>385</v>
      </c>
      <c r="AP115" s="26" t="s">
        <v>386</v>
      </c>
      <c r="AQ115" s="26" t="s">
        <v>387</v>
      </c>
      <c r="AR115" s="26" t="s">
        <v>156</v>
      </c>
      <c r="AS115" s="26">
        <v>48</v>
      </c>
      <c r="AT115" s="26" t="s">
        <v>251</v>
      </c>
      <c r="AU115" s="26" t="s">
        <v>554</v>
      </c>
      <c r="AV115" s="40">
        <v>1300</v>
      </c>
      <c r="AW115" s="40">
        <v>800</v>
      </c>
      <c r="AX115" s="40">
        <v>900</v>
      </c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DD115" s="18"/>
      <c r="DE115" s="18"/>
      <c r="DF115" s="18"/>
      <c r="DG115" s="18"/>
      <c r="DH115" s="18"/>
    </row>
    <row r="116" spans="1:112" ht="39" customHeight="1" x14ac:dyDescent="0.35">
      <c r="A116" s="27">
        <v>102110149</v>
      </c>
      <c r="B116" s="27" t="s">
        <v>504</v>
      </c>
      <c r="C116" s="27">
        <v>24.2</v>
      </c>
      <c r="D116" s="26" t="s">
        <v>365</v>
      </c>
      <c r="E116" s="26">
        <v>10</v>
      </c>
      <c r="F116" s="26">
        <v>23.1</v>
      </c>
      <c r="G116" s="26" t="s">
        <v>20</v>
      </c>
      <c r="H116" s="28" t="s">
        <v>376</v>
      </c>
      <c r="I116" s="27">
        <v>50</v>
      </c>
      <c r="J116" s="27">
        <v>125</v>
      </c>
      <c r="K116" s="29">
        <v>200</v>
      </c>
      <c r="L116" s="27">
        <v>230</v>
      </c>
      <c r="M116" s="27">
        <v>45</v>
      </c>
      <c r="N116" s="81">
        <v>220</v>
      </c>
      <c r="O116" s="33">
        <v>3.3</v>
      </c>
      <c r="P116" s="33">
        <v>2.5</v>
      </c>
      <c r="Q116" s="26" t="s">
        <v>35</v>
      </c>
      <c r="R116" s="26" t="s">
        <v>104</v>
      </c>
      <c r="S116" s="26">
        <v>650</v>
      </c>
      <c r="T116" s="26" t="s">
        <v>535</v>
      </c>
      <c r="U116" s="26" t="s">
        <v>378</v>
      </c>
      <c r="V116" s="29">
        <v>220</v>
      </c>
      <c r="W116" s="27">
        <v>1.2</v>
      </c>
      <c r="X116" s="27">
        <v>160</v>
      </c>
      <c r="Y116" s="26" t="s">
        <v>111</v>
      </c>
      <c r="Z116" s="26">
        <v>10</v>
      </c>
      <c r="AA116" s="26">
        <v>30</v>
      </c>
      <c r="AB116" s="27">
        <v>47</v>
      </c>
      <c r="AC116" s="26">
        <v>50</v>
      </c>
      <c r="AD116" s="26">
        <v>24.2</v>
      </c>
      <c r="AE116" s="27">
        <v>50</v>
      </c>
      <c r="AF116" s="27">
        <v>150</v>
      </c>
      <c r="AG116" s="27">
        <v>225</v>
      </c>
      <c r="AH116" s="27">
        <v>450</v>
      </c>
      <c r="AI116" s="27">
        <v>160</v>
      </c>
      <c r="AJ116" s="27" t="s">
        <v>111</v>
      </c>
      <c r="AK116" s="48" t="s">
        <v>381</v>
      </c>
      <c r="AL116" s="27" t="s">
        <v>383</v>
      </c>
      <c r="AM116" s="27" t="s">
        <v>382</v>
      </c>
      <c r="AN116" s="27" t="s">
        <v>384</v>
      </c>
      <c r="AO116" s="26" t="s">
        <v>385</v>
      </c>
      <c r="AP116" s="26" t="s">
        <v>386</v>
      </c>
      <c r="AQ116" s="26" t="s">
        <v>387</v>
      </c>
      <c r="AR116" s="26" t="s">
        <v>156</v>
      </c>
      <c r="AS116" s="26">
        <v>48</v>
      </c>
      <c r="AT116" s="26" t="s">
        <v>251</v>
      </c>
      <c r="AU116" s="26" t="s">
        <v>554</v>
      </c>
      <c r="AV116" s="40">
        <v>1300</v>
      </c>
      <c r="AW116" s="40">
        <v>800</v>
      </c>
      <c r="AX116" s="40">
        <v>900</v>
      </c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DD116" s="18"/>
      <c r="DE116" s="18"/>
      <c r="DF116" s="18"/>
      <c r="DG116" s="18"/>
      <c r="DH116" s="18"/>
    </row>
    <row r="117" spans="1:112" ht="39" customHeight="1" x14ac:dyDescent="0.35">
      <c r="A117" s="27">
        <v>102110154</v>
      </c>
      <c r="B117" s="27" t="s">
        <v>507</v>
      </c>
      <c r="C117" s="27">
        <v>24.2</v>
      </c>
      <c r="D117" s="26" t="s">
        <v>365</v>
      </c>
      <c r="E117" s="26">
        <v>15</v>
      </c>
      <c r="F117" s="26">
        <v>23.1</v>
      </c>
      <c r="G117" s="26" t="s">
        <v>20</v>
      </c>
      <c r="H117" s="28" t="s">
        <v>376</v>
      </c>
      <c r="I117" s="27">
        <v>50</v>
      </c>
      <c r="J117" s="27">
        <v>125</v>
      </c>
      <c r="K117" s="29">
        <v>200</v>
      </c>
      <c r="L117" s="27">
        <v>230</v>
      </c>
      <c r="M117" s="27">
        <v>60</v>
      </c>
      <c r="N117" s="81">
        <v>300</v>
      </c>
      <c r="O117" s="33">
        <v>3</v>
      </c>
      <c r="P117" s="33">
        <v>2.5</v>
      </c>
      <c r="Q117" s="26" t="s">
        <v>35</v>
      </c>
      <c r="R117" s="26" t="s">
        <v>104</v>
      </c>
      <c r="S117" s="26">
        <v>650</v>
      </c>
      <c r="T117" s="26" t="s">
        <v>535</v>
      </c>
      <c r="U117" s="26" t="s">
        <v>378</v>
      </c>
      <c r="V117" s="29">
        <v>220</v>
      </c>
      <c r="W117" s="27">
        <v>1.2</v>
      </c>
      <c r="X117" s="27">
        <v>160</v>
      </c>
      <c r="Y117" s="26" t="s">
        <v>111</v>
      </c>
      <c r="Z117" s="26">
        <v>10</v>
      </c>
      <c r="AA117" s="26">
        <v>30</v>
      </c>
      <c r="AB117" s="27">
        <v>47</v>
      </c>
      <c r="AC117" s="26">
        <v>50</v>
      </c>
      <c r="AD117" s="26">
        <v>24.2</v>
      </c>
      <c r="AE117" s="27">
        <v>50</v>
      </c>
      <c r="AF117" s="27">
        <v>150</v>
      </c>
      <c r="AG117" s="27">
        <v>225</v>
      </c>
      <c r="AH117" s="27">
        <v>450</v>
      </c>
      <c r="AI117" s="27">
        <v>160</v>
      </c>
      <c r="AJ117" s="27" t="s">
        <v>111</v>
      </c>
      <c r="AK117" s="48" t="s">
        <v>381</v>
      </c>
      <c r="AL117" s="27" t="s">
        <v>383</v>
      </c>
      <c r="AM117" s="27" t="s">
        <v>382</v>
      </c>
      <c r="AN117" s="27" t="s">
        <v>384</v>
      </c>
      <c r="AO117" s="26" t="s">
        <v>385</v>
      </c>
      <c r="AP117" s="26" t="s">
        <v>386</v>
      </c>
      <c r="AQ117" s="26" t="s">
        <v>387</v>
      </c>
      <c r="AR117" s="26" t="s">
        <v>156</v>
      </c>
      <c r="AS117" s="26">
        <v>48</v>
      </c>
      <c r="AT117" s="26" t="s">
        <v>251</v>
      </c>
      <c r="AU117" s="26" t="s">
        <v>554</v>
      </c>
      <c r="AV117" s="40">
        <v>1300</v>
      </c>
      <c r="AW117" s="40">
        <v>800</v>
      </c>
      <c r="AX117" s="40">
        <v>900</v>
      </c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DD117" s="18"/>
      <c r="DE117" s="18"/>
      <c r="DF117" s="18"/>
      <c r="DG117" s="18"/>
      <c r="DH117" s="18"/>
    </row>
    <row r="118" spans="1:112" ht="39" customHeight="1" x14ac:dyDescent="0.35">
      <c r="A118" s="27">
        <v>102110159</v>
      </c>
      <c r="B118" s="27" t="s">
        <v>510</v>
      </c>
      <c r="C118" s="27">
        <v>24.2</v>
      </c>
      <c r="D118" s="26" t="s">
        <v>365</v>
      </c>
      <c r="E118" s="26">
        <v>25</v>
      </c>
      <c r="F118" s="26">
        <v>23.1</v>
      </c>
      <c r="G118" s="26" t="s">
        <v>20</v>
      </c>
      <c r="H118" s="28" t="s">
        <v>376</v>
      </c>
      <c r="I118" s="27">
        <v>50</v>
      </c>
      <c r="J118" s="27">
        <v>125</v>
      </c>
      <c r="K118" s="29">
        <v>200</v>
      </c>
      <c r="L118" s="27">
        <v>230</v>
      </c>
      <c r="M118" s="27">
        <v>80</v>
      </c>
      <c r="N118" s="24">
        <v>430</v>
      </c>
      <c r="O118" s="33">
        <v>2.8</v>
      </c>
      <c r="P118" s="33">
        <v>2.5</v>
      </c>
      <c r="Q118" s="26" t="s">
        <v>35</v>
      </c>
      <c r="R118" s="26" t="s">
        <v>104</v>
      </c>
      <c r="S118" s="26">
        <v>650</v>
      </c>
      <c r="T118" s="26" t="s">
        <v>535</v>
      </c>
      <c r="U118" s="26" t="s">
        <v>378</v>
      </c>
      <c r="V118" s="29">
        <v>220</v>
      </c>
      <c r="W118" s="27">
        <v>1.2</v>
      </c>
      <c r="X118" s="27">
        <v>160</v>
      </c>
      <c r="Y118" s="26" t="s">
        <v>111</v>
      </c>
      <c r="Z118" s="26">
        <v>10</v>
      </c>
      <c r="AA118" s="26">
        <v>30</v>
      </c>
      <c r="AB118" s="27">
        <v>60</v>
      </c>
      <c r="AC118" s="27">
        <v>65</v>
      </c>
      <c r="AD118" s="26">
        <v>24.2</v>
      </c>
      <c r="AE118" s="27">
        <v>50</v>
      </c>
      <c r="AF118" s="27">
        <v>150</v>
      </c>
      <c r="AG118" s="27">
        <v>225</v>
      </c>
      <c r="AH118" s="27">
        <v>450</v>
      </c>
      <c r="AI118" s="27">
        <v>160</v>
      </c>
      <c r="AJ118" s="27" t="s">
        <v>111</v>
      </c>
      <c r="AK118" s="48" t="s">
        <v>381</v>
      </c>
      <c r="AL118" s="27" t="s">
        <v>383</v>
      </c>
      <c r="AM118" s="27" t="s">
        <v>382</v>
      </c>
      <c r="AN118" s="27" t="s">
        <v>384</v>
      </c>
      <c r="AO118" s="26" t="s">
        <v>385</v>
      </c>
      <c r="AP118" s="26" t="s">
        <v>386</v>
      </c>
      <c r="AQ118" s="26" t="s">
        <v>387</v>
      </c>
      <c r="AR118" s="26" t="s">
        <v>156</v>
      </c>
      <c r="AS118" s="26">
        <v>48</v>
      </c>
      <c r="AT118" s="26" t="s">
        <v>251</v>
      </c>
      <c r="AU118" s="26" t="s">
        <v>554</v>
      </c>
      <c r="AV118" s="40">
        <v>1300</v>
      </c>
      <c r="AW118" s="40">
        <v>800</v>
      </c>
      <c r="AX118" s="40">
        <v>900</v>
      </c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DD118" s="18"/>
      <c r="DE118" s="18"/>
      <c r="DF118" s="18"/>
      <c r="DG118" s="18"/>
      <c r="DH118" s="18"/>
    </row>
    <row r="119" spans="1:112" ht="39" customHeight="1" x14ac:dyDescent="0.35">
      <c r="A119" s="27">
        <v>102110138</v>
      </c>
      <c r="B119" s="27" t="s">
        <v>495</v>
      </c>
      <c r="C119" s="27">
        <v>24.2</v>
      </c>
      <c r="D119" s="26" t="s">
        <v>364</v>
      </c>
      <c r="E119" s="26">
        <v>15</v>
      </c>
      <c r="F119" s="26">
        <v>23.1</v>
      </c>
      <c r="G119" s="26" t="s">
        <v>18</v>
      </c>
      <c r="H119" s="28" t="s">
        <v>377</v>
      </c>
      <c r="I119" s="27">
        <v>50</v>
      </c>
      <c r="J119" s="27">
        <v>125</v>
      </c>
      <c r="K119" s="29">
        <v>200</v>
      </c>
      <c r="L119" s="27">
        <v>230</v>
      </c>
      <c r="M119" s="27">
        <v>60</v>
      </c>
      <c r="N119" s="81">
        <v>300</v>
      </c>
      <c r="O119" s="33">
        <v>3</v>
      </c>
      <c r="P119" s="33">
        <v>2.5</v>
      </c>
      <c r="Q119" s="26" t="s">
        <v>35</v>
      </c>
      <c r="R119" s="26" t="s">
        <v>104</v>
      </c>
      <c r="S119" s="26">
        <v>650</v>
      </c>
      <c r="T119" s="26" t="s">
        <v>535</v>
      </c>
      <c r="U119" s="26" t="s">
        <v>378</v>
      </c>
      <c r="V119" s="29">
        <v>220</v>
      </c>
      <c r="W119" s="27">
        <v>1.2</v>
      </c>
      <c r="X119" s="27">
        <v>160</v>
      </c>
      <c r="Y119" s="26" t="s">
        <v>111</v>
      </c>
      <c r="Z119" s="26">
        <v>10</v>
      </c>
      <c r="AA119" s="26">
        <v>30</v>
      </c>
      <c r="AB119" s="27">
        <v>47</v>
      </c>
      <c r="AC119" s="26">
        <v>50</v>
      </c>
      <c r="AD119" s="26">
        <v>24.2</v>
      </c>
      <c r="AE119" s="27">
        <v>50</v>
      </c>
      <c r="AF119" s="27">
        <v>150</v>
      </c>
      <c r="AG119" s="27">
        <v>225</v>
      </c>
      <c r="AH119" s="27">
        <v>450</v>
      </c>
      <c r="AI119" s="27">
        <v>160</v>
      </c>
      <c r="AJ119" s="27" t="s">
        <v>111</v>
      </c>
      <c r="AK119" s="48" t="s">
        <v>381</v>
      </c>
      <c r="AL119" s="27" t="s">
        <v>383</v>
      </c>
      <c r="AM119" s="27" t="s">
        <v>382</v>
      </c>
      <c r="AN119" s="27" t="s">
        <v>384</v>
      </c>
      <c r="AO119" s="26" t="s">
        <v>385</v>
      </c>
      <c r="AP119" s="26" t="s">
        <v>386</v>
      </c>
      <c r="AQ119" s="26" t="s">
        <v>387</v>
      </c>
      <c r="AR119" s="26" t="s">
        <v>156</v>
      </c>
      <c r="AS119" s="26">
        <v>48</v>
      </c>
      <c r="AT119" s="26" t="s">
        <v>251</v>
      </c>
      <c r="AU119" s="26" t="s">
        <v>554</v>
      </c>
      <c r="AV119" s="40">
        <v>1300</v>
      </c>
      <c r="AW119" s="40">
        <v>800</v>
      </c>
      <c r="AX119" s="40">
        <v>900</v>
      </c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DD119" s="18"/>
      <c r="DE119" s="18"/>
      <c r="DF119" s="18"/>
      <c r="DG119" s="18"/>
      <c r="DH119" s="18"/>
    </row>
    <row r="120" spans="1:112" ht="39" customHeight="1" x14ac:dyDescent="0.35">
      <c r="A120" s="27">
        <v>102110140</v>
      </c>
      <c r="B120" s="27" t="s">
        <v>497</v>
      </c>
      <c r="C120" s="27">
        <v>24.2</v>
      </c>
      <c r="D120" s="26" t="s">
        <v>364</v>
      </c>
      <c r="E120" s="26">
        <v>25</v>
      </c>
      <c r="F120" s="26">
        <v>23.1</v>
      </c>
      <c r="G120" s="26" t="s">
        <v>18</v>
      </c>
      <c r="H120" s="28" t="s">
        <v>377</v>
      </c>
      <c r="I120" s="27">
        <v>50</v>
      </c>
      <c r="J120" s="27">
        <v>125</v>
      </c>
      <c r="K120" s="29">
        <v>200</v>
      </c>
      <c r="L120" s="27">
        <v>230</v>
      </c>
      <c r="M120" s="27">
        <v>80</v>
      </c>
      <c r="N120" s="81">
        <v>430</v>
      </c>
      <c r="O120" s="33">
        <v>2.8</v>
      </c>
      <c r="P120" s="33">
        <v>2.5</v>
      </c>
      <c r="Q120" s="26" t="s">
        <v>35</v>
      </c>
      <c r="R120" s="26" t="s">
        <v>104</v>
      </c>
      <c r="S120" s="26">
        <v>650</v>
      </c>
      <c r="T120" s="26" t="s">
        <v>535</v>
      </c>
      <c r="U120" s="26" t="s">
        <v>378</v>
      </c>
      <c r="V120" s="29">
        <v>220</v>
      </c>
      <c r="W120" s="27">
        <v>1.2</v>
      </c>
      <c r="X120" s="27">
        <v>160</v>
      </c>
      <c r="Y120" s="26" t="s">
        <v>111</v>
      </c>
      <c r="Z120" s="26">
        <v>10</v>
      </c>
      <c r="AA120" s="26">
        <v>30</v>
      </c>
      <c r="AB120" s="27">
        <v>60</v>
      </c>
      <c r="AC120" s="27">
        <v>65</v>
      </c>
      <c r="AD120" s="26">
        <v>24.2</v>
      </c>
      <c r="AE120" s="27">
        <v>50</v>
      </c>
      <c r="AF120" s="27">
        <v>150</v>
      </c>
      <c r="AG120" s="27">
        <v>225</v>
      </c>
      <c r="AH120" s="27">
        <v>450</v>
      </c>
      <c r="AI120" s="27">
        <v>160</v>
      </c>
      <c r="AJ120" s="27" t="s">
        <v>111</v>
      </c>
      <c r="AK120" s="48" t="s">
        <v>381</v>
      </c>
      <c r="AL120" s="27" t="s">
        <v>383</v>
      </c>
      <c r="AM120" s="27" t="s">
        <v>382</v>
      </c>
      <c r="AN120" s="27" t="s">
        <v>384</v>
      </c>
      <c r="AO120" s="26" t="s">
        <v>385</v>
      </c>
      <c r="AP120" s="26" t="s">
        <v>386</v>
      </c>
      <c r="AQ120" s="26" t="s">
        <v>387</v>
      </c>
      <c r="AR120" s="26" t="s">
        <v>156</v>
      </c>
      <c r="AS120" s="26">
        <v>48</v>
      </c>
      <c r="AT120" s="26" t="s">
        <v>251</v>
      </c>
      <c r="AU120" s="26" t="s">
        <v>554</v>
      </c>
      <c r="AV120" s="40">
        <v>1300</v>
      </c>
      <c r="AW120" s="40">
        <v>800</v>
      </c>
      <c r="AX120" s="40">
        <v>900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DD120" s="18"/>
      <c r="DE120" s="18"/>
      <c r="DF120" s="18"/>
      <c r="DG120" s="18"/>
      <c r="DH120" s="18"/>
    </row>
    <row r="121" spans="1:112" ht="39" customHeight="1" x14ac:dyDescent="0.35">
      <c r="A121" s="27">
        <v>102110158</v>
      </c>
      <c r="B121" s="27" t="s">
        <v>509</v>
      </c>
      <c r="C121" s="27">
        <v>24.2</v>
      </c>
      <c r="D121" s="26" t="s">
        <v>365</v>
      </c>
      <c r="E121" s="26">
        <v>25</v>
      </c>
      <c r="F121" s="26">
        <v>23.1</v>
      </c>
      <c r="G121" s="26" t="s">
        <v>18</v>
      </c>
      <c r="H121" s="28" t="s">
        <v>376</v>
      </c>
      <c r="I121" s="27">
        <v>50</v>
      </c>
      <c r="J121" s="27">
        <v>125</v>
      </c>
      <c r="K121" s="29">
        <v>200</v>
      </c>
      <c r="L121" s="27">
        <v>230</v>
      </c>
      <c r="M121" s="27">
        <v>80</v>
      </c>
      <c r="N121" s="81">
        <v>430</v>
      </c>
      <c r="O121" s="33">
        <v>2.8</v>
      </c>
      <c r="P121" s="33">
        <v>2.5</v>
      </c>
      <c r="Q121" s="26" t="s">
        <v>35</v>
      </c>
      <c r="R121" s="26" t="s">
        <v>104</v>
      </c>
      <c r="S121" s="26">
        <v>650</v>
      </c>
      <c r="T121" s="26" t="s">
        <v>535</v>
      </c>
      <c r="U121" s="26" t="s">
        <v>378</v>
      </c>
      <c r="V121" s="29">
        <v>220</v>
      </c>
      <c r="W121" s="27">
        <v>1.2</v>
      </c>
      <c r="X121" s="27">
        <v>160</v>
      </c>
      <c r="Y121" s="26" t="s">
        <v>111</v>
      </c>
      <c r="Z121" s="26">
        <v>10</v>
      </c>
      <c r="AA121" s="26">
        <v>30</v>
      </c>
      <c r="AB121" s="27">
        <v>60</v>
      </c>
      <c r="AC121" s="27">
        <v>65</v>
      </c>
      <c r="AD121" s="26">
        <v>24.2</v>
      </c>
      <c r="AE121" s="27">
        <v>50</v>
      </c>
      <c r="AF121" s="27">
        <v>150</v>
      </c>
      <c r="AG121" s="27">
        <v>225</v>
      </c>
      <c r="AH121" s="27">
        <v>450</v>
      </c>
      <c r="AI121" s="27">
        <v>160</v>
      </c>
      <c r="AJ121" s="27" t="s">
        <v>111</v>
      </c>
      <c r="AK121" s="48" t="s">
        <v>381</v>
      </c>
      <c r="AL121" s="27" t="s">
        <v>383</v>
      </c>
      <c r="AM121" s="27" t="s">
        <v>382</v>
      </c>
      <c r="AN121" s="27" t="s">
        <v>384</v>
      </c>
      <c r="AO121" s="26" t="s">
        <v>385</v>
      </c>
      <c r="AP121" s="26" t="s">
        <v>386</v>
      </c>
      <c r="AQ121" s="26" t="s">
        <v>387</v>
      </c>
      <c r="AR121" s="26" t="s">
        <v>156</v>
      </c>
      <c r="AS121" s="26">
        <v>48</v>
      </c>
      <c r="AT121" s="26" t="s">
        <v>251</v>
      </c>
      <c r="AU121" s="26" t="s">
        <v>554</v>
      </c>
      <c r="AV121" s="40">
        <v>1300</v>
      </c>
      <c r="AW121" s="40">
        <v>800</v>
      </c>
      <c r="AX121" s="40">
        <v>900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DD121" s="18"/>
      <c r="DE121" s="18"/>
      <c r="DF121" s="18"/>
      <c r="DG121" s="18"/>
      <c r="DH121" s="18"/>
    </row>
    <row r="122" spans="1:112" ht="39" customHeight="1" x14ac:dyDescent="0.35">
      <c r="A122" s="27">
        <v>102110136</v>
      </c>
      <c r="B122" s="27" t="s">
        <v>493</v>
      </c>
      <c r="C122" s="27">
        <v>24.2</v>
      </c>
      <c r="D122" s="26" t="s">
        <v>364</v>
      </c>
      <c r="E122" s="26">
        <v>10</v>
      </c>
      <c r="F122" s="26">
        <v>23.1</v>
      </c>
      <c r="G122" s="26" t="s">
        <v>18</v>
      </c>
      <c r="H122" s="28" t="s">
        <v>377</v>
      </c>
      <c r="I122" s="27">
        <v>50</v>
      </c>
      <c r="J122" s="27">
        <v>125</v>
      </c>
      <c r="K122" s="29">
        <v>200</v>
      </c>
      <c r="L122" s="27">
        <v>230</v>
      </c>
      <c r="M122" s="27">
        <v>45</v>
      </c>
      <c r="N122" s="81">
        <v>220</v>
      </c>
      <c r="O122" s="33">
        <v>3.3</v>
      </c>
      <c r="P122" s="33">
        <v>2.5</v>
      </c>
      <c r="Q122" s="26" t="s">
        <v>35</v>
      </c>
      <c r="R122" s="26" t="s">
        <v>104</v>
      </c>
      <c r="S122" s="26">
        <v>650</v>
      </c>
      <c r="T122" s="26" t="s">
        <v>535</v>
      </c>
      <c r="U122" s="26" t="s">
        <v>378</v>
      </c>
      <c r="V122" s="29">
        <v>220</v>
      </c>
      <c r="W122" s="27">
        <v>1.2</v>
      </c>
      <c r="X122" s="27">
        <v>160</v>
      </c>
      <c r="Y122" s="26" t="s">
        <v>111</v>
      </c>
      <c r="Z122" s="26">
        <v>10</v>
      </c>
      <c r="AA122" s="26">
        <v>30</v>
      </c>
      <c r="AB122" s="27">
        <v>47</v>
      </c>
      <c r="AC122" s="26">
        <v>50</v>
      </c>
      <c r="AD122" s="26">
        <v>24.2</v>
      </c>
      <c r="AE122" s="27">
        <v>50</v>
      </c>
      <c r="AF122" s="27">
        <v>150</v>
      </c>
      <c r="AG122" s="27">
        <v>225</v>
      </c>
      <c r="AH122" s="27">
        <v>450</v>
      </c>
      <c r="AI122" s="27">
        <v>160</v>
      </c>
      <c r="AJ122" s="27" t="s">
        <v>111</v>
      </c>
      <c r="AK122" s="48" t="s">
        <v>381</v>
      </c>
      <c r="AL122" s="27" t="s">
        <v>383</v>
      </c>
      <c r="AM122" s="27" t="s">
        <v>382</v>
      </c>
      <c r="AN122" s="27" t="s">
        <v>384</v>
      </c>
      <c r="AO122" s="26" t="s">
        <v>385</v>
      </c>
      <c r="AP122" s="26" t="s">
        <v>386</v>
      </c>
      <c r="AQ122" s="26" t="s">
        <v>387</v>
      </c>
      <c r="AR122" s="26" t="s">
        <v>156</v>
      </c>
      <c r="AS122" s="26">
        <v>48</v>
      </c>
      <c r="AT122" s="26" t="s">
        <v>251</v>
      </c>
      <c r="AU122" s="26" t="s">
        <v>554</v>
      </c>
      <c r="AV122" s="40">
        <v>1300</v>
      </c>
      <c r="AW122" s="40">
        <v>800</v>
      </c>
      <c r="AX122" s="40">
        <v>900</v>
      </c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DD122" s="18"/>
      <c r="DE122" s="18"/>
      <c r="DF122" s="18"/>
      <c r="DG122" s="18"/>
      <c r="DH122" s="18"/>
    </row>
    <row r="123" spans="1:112" ht="39" customHeight="1" x14ac:dyDescent="0.35">
      <c r="A123" s="27">
        <v>102110143</v>
      </c>
      <c r="B123" s="27" t="s">
        <v>500</v>
      </c>
      <c r="C123" s="27">
        <v>24.2</v>
      </c>
      <c r="D123" s="26" t="s">
        <v>364</v>
      </c>
      <c r="E123" s="26">
        <v>5</v>
      </c>
      <c r="F123" s="26">
        <v>23.1</v>
      </c>
      <c r="G123" s="26" t="s">
        <v>18</v>
      </c>
      <c r="H123" s="28" t="s">
        <v>377</v>
      </c>
      <c r="I123" s="27">
        <v>50</v>
      </c>
      <c r="J123" s="27">
        <v>125</v>
      </c>
      <c r="K123" s="29">
        <v>200</v>
      </c>
      <c r="L123" s="27">
        <v>230</v>
      </c>
      <c r="M123" s="27">
        <v>30</v>
      </c>
      <c r="N123" s="81">
        <v>125</v>
      </c>
      <c r="O123" s="33">
        <v>3.8</v>
      </c>
      <c r="P123" s="33">
        <v>2.5</v>
      </c>
      <c r="Q123" s="26" t="s">
        <v>35</v>
      </c>
      <c r="R123" s="26" t="s">
        <v>104</v>
      </c>
      <c r="S123" s="26">
        <v>650</v>
      </c>
      <c r="T123" s="26" t="s">
        <v>535</v>
      </c>
      <c r="U123" s="26" t="s">
        <v>378</v>
      </c>
      <c r="V123" s="29">
        <v>220</v>
      </c>
      <c r="W123" s="27">
        <v>1.2</v>
      </c>
      <c r="X123" s="27">
        <v>160</v>
      </c>
      <c r="Y123" s="26" t="s">
        <v>111</v>
      </c>
      <c r="Z123" s="26">
        <v>10</v>
      </c>
      <c r="AA123" s="26">
        <v>30</v>
      </c>
      <c r="AB123" s="27">
        <v>47</v>
      </c>
      <c r="AC123" s="26">
        <v>50</v>
      </c>
      <c r="AD123" s="26">
        <v>24.2</v>
      </c>
      <c r="AE123" s="27">
        <v>50</v>
      </c>
      <c r="AF123" s="27">
        <v>150</v>
      </c>
      <c r="AG123" s="27">
        <v>225</v>
      </c>
      <c r="AH123" s="27">
        <v>450</v>
      </c>
      <c r="AI123" s="27">
        <v>160</v>
      </c>
      <c r="AJ123" s="27" t="s">
        <v>111</v>
      </c>
      <c r="AK123" s="48" t="s">
        <v>381</v>
      </c>
      <c r="AL123" s="27" t="s">
        <v>383</v>
      </c>
      <c r="AM123" s="27" t="s">
        <v>382</v>
      </c>
      <c r="AN123" s="27" t="s">
        <v>384</v>
      </c>
      <c r="AO123" s="26" t="s">
        <v>385</v>
      </c>
      <c r="AP123" s="26" t="s">
        <v>386</v>
      </c>
      <c r="AQ123" s="26" t="s">
        <v>387</v>
      </c>
      <c r="AR123" s="26" t="s">
        <v>156</v>
      </c>
      <c r="AS123" s="26">
        <v>48</v>
      </c>
      <c r="AT123" s="26" t="s">
        <v>251</v>
      </c>
      <c r="AU123" s="26" t="s">
        <v>554</v>
      </c>
      <c r="AV123" s="40">
        <v>1300</v>
      </c>
      <c r="AW123" s="40">
        <v>800</v>
      </c>
      <c r="AX123" s="40">
        <v>900</v>
      </c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DD123" s="18"/>
      <c r="DE123" s="18"/>
      <c r="DF123" s="18"/>
      <c r="DG123" s="18"/>
      <c r="DH123" s="18"/>
    </row>
    <row r="124" spans="1:112" ht="39" customHeight="1" x14ac:dyDescent="0.35">
      <c r="A124" s="27">
        <v>102110141</v>
      </c>
      <c r="B124" s="27" t="s">
        <v>498</v>
      </c>
      <c r="C124" s="27">
        <v>24.2</v>
      </c>
      <c r="D124" s="26" t="s">
        <v>364</v>
      </c>
      <c r="E124" s="26">
        <v>25</v>
      </c>
      <c r="F124" s="26">
        <v>23.1</v>
      </c>
      <c r="G124" s="26" t="s">
        <v>20</v>
      </c>
      <c r="H124" s="28" t="s">
        <v>377</v>
      </c>
      <c r="I124" s="27">
        <v>50</v>
      </c>
      <c r="J124" s="27">
        <v>125</v>
      </c>
      <c r="K124" s="29">
        <v>200</v>
      </c>
      <c r="L124" s="27">
        <v>230</v>
      </c>
      <c r="M124" s="27">
        <v>80</v>
      </c>
      <c r="N124" s="81">
        <v>430</v>
      </c>
      <c r="O124" s="33">
        <v>2.8</v>
      </c>
      <c r="P124" s="33">
        <v>2.5</v>
      </c>
      <c r="Q124" s="26" t="s">
        <v>35</v>
      </c>
      <c r="R124" s="26" t="s">
        <v>104</v>
      </c>
      <c r="S124" s="26">
        <v>650</v>
      </c>
      <c r="T124" s="26" t="s">
        <v>535</v>
      </c>
      <c r="U124" s="26" t="s">
        <v>378</v>
      </c>
      <c r="V124" s="29">
        <v>220</v>
      </c>
      <c r="W124" s="27">
        <v>1.2</v>
      </c>
      <c r="X124" s="27">
        <v>160</v>
      </c>
      <c r="Y124" s="26" t="s">
        <v>111</v>
      </c>
      <c r="Z124" s="26">
        <v>10</v>
      </c>
      <c r="AA124" s="26">
        <v>30</v>
      </c>
      <c r="AB124" s="27">
        <v>60</v>
      </c>
      <c r="AC124" s="27">
        <v>65</v>
      </c>
      <c r="AD124" s="26">
        <v>24.2</v>
      </c>
      <c r="AE124" s="27">
        <v>50</v>
      </c>
      <c r="AF124" s="27">
        <v>150</v>
      </c>
      <c r="AG124" s="27">
        <v>225</v>
      </c>
      <c r="AH124" s="27">
        <v>450</v>
      </c>
      <c r="AI124" s="27">
        <v>160</v>
      </c>
      <c r="AJ124" s="27" t="s">
        <v>111</v>
      </c>
      <c r="AK124" s="48" t="s">
        <v>381</v>
      </c>
      <c r="AL124" s="27" t="s">
        <v>383</v>
      </c>
      <c r="AM124" s="27" t="s">
        <v>382</v>
      </c>
      <c r="AN124" s="27" t="s">
        <v>384</v>
      </c>
      <c r="AO124" s="26" t="s">
        <v>385</v>
      </c>
      <c r="AP124" s="26" t="s">
        <v>386</v>
      </c>
      <c r="AQ124" s="26" t="s">
        <v>387</v>
      </c>
      <c r="AR124" s="26" t="s">
        <v>156</v>
      </c>
      <c r="AS124" s="26">
        <v>48</v>
      </c>
      <c r="AT124" s="26" t="s">
        <v>251</v>
      </c>
      <c r="AU124" s="26" t="s">
        <v>554</v>
      </c>
      <c r="AV124" s="40">
        <v>1300</v>
      </c>
      <c r="AW124" s="40">
        <v>800</v>
      </c>
      <c r="AX124" s="40">
        <v>900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DD124" s="18"/>
      <c r="DE124" s="18"/>
      <c r="DF124" s="18"/>
      <c r="DG124" s="18"/>
      <c r="DH124" s="18"/>
    </row>
    <row r="125" spans="1:112" ht="39" customHeight="1" x14ac:dyDescent="0.35">
      <c r="A125" s="27">
        <v>102110142</v>
      </c>
      <c r="B125" s="27" t="s">
        <v>499</v>
      </c>
      <c r="C125" s="27">
        <v>24.2</v>
      </c>
      <c r="D125" s="26" t="s">
        <v>364</v>
      </c>
      <c r="E125" s="26">
        <v>5</v>
      </c>
      <c r="F125" s="26">
        <v>23.1</v>
      </c>
      <c r="G125" s="26" t="s">
        <v>85</v>
      </c>
      <c r="H125" s="28" t="s">
        <v>377</v>
      </c>
      <c r="I125" s="27">
        <v>50</v>
      </c>
      <c r="J125" s="27">
        <v>125</v>
      </c>
      <c r="K125" s="29">
        <v>200</v>
      </c>
      <c r="L125" s="27">
        <v>230</v>
      </c>
      <c r="M125" s="27">
        <v>30</v>
      </c>
      <c r="N125" s="81">
        <v>125</v>
      </c>
      <c r="O125" s="33">
        <v>3.8</v>
      </c>
      <c r="P125" s="33">
        <v>2.5</v>
      </c>
      <c r="Q125" s="26" t="s">
        <v>35</v>
      </c>
      <c r="R125" s="26" t="s">
        <v>104</v>
      </c>
      <c r="S125" s="26">
        <v>650</v>
      </c>
      <c r="T125" s="26" t="s">
        <v>535</v>
      </c>
      <c r="U125" s="26" t="s">
        <v>378</v>
      </c>
      <c r="V125" s="29">
        <v>220</v>
      </c>
      <c r="W125" s="27">
        <v>1.2</v>
      </c>
      <c r="X125" s="27">
        <v>160</v>
      </c>
      <c r="Y125" s="26" t="s">
        <v>111</v>
      </c>
      <c r="Z125" s="26">
        <v>10</v>
      </c>
      <c r="AA125" s="26">
        <v>30</v>
      </c>
      <c r="AB125" s="27">
        <v>47</v>
      </c>
      <c r="AC125" s="26">
        <v>50</v>
      </c>
      <c r="AD125" s="26">
        <v>24.2</v>
      </c>
      <c r="AE125" s="27">
        <v>50</v>
      </c>
      <c r="AF125" s="27">
        <v>150</v>
      </c>
      <c r="AG125" s="27">
        <v>225</v>
      </c>
      <c r="AH125" s="27">
        <v>450</v>
      </c>
      <c r="AI125" s="27">
        <v>160</v>
      </c>
      <c r="AJ125" s="27" t="s">
        <v>111</v>
      </c>
      <c r="AK125" s="48" t="s">
        <v>381</v>
      </c>
      <c r="AL125" s="27" t="s">
        <v>383</v>
      </c>
      <c r="AM125" s="27" t="s">
        <v>382</v>
      </c>
      <c r="AN125" s="27" t="s">
        <v>384</v>
      </c>
      <c r="AO125" s="26" t="s">
        <v>385</v>
      </c>
      <c r="AP125" s="26" t="s">
        <v>386</v>
      </c>
      <c r="AQ125" s="26" t="s">
        <v>387</v>
      </c>
      <c r="AR125" s="26" t="s">
        <v>156</v>
      </c>
      <c r="AS125" s="26">
        <v>48</v>
      </c>
      <c r="AT125" s="26" t="s">
        <v>251</v>
      </c>
      <c r="AU125" s="26" t="s">
        <v>554</v>
      </c>
      <c r="AV125" s="40">
        <v>1300</v>
      </c>
      <c r="AW125" s="40">
        <v>800</v>
      </c>
      <c r="AX125" s="40">
        <v>900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DD125" s="18"/>
      <c r="DE125" s="18"/>
      <c r="DF125" s="18"/>
      <c r="DG125" s="18"/>
      <c r="DH125" s="18"/>
    </row>
    <row r="126" spans="1:112" ht="39" customHeight="1" x14ac:dyDescent="0.35">
      <c r="A126" s="27">
        <v>102110147</v>
      </c>
      <c r="B126" s="27" t="s">
        <v>502</v>
      </c>
      <c r="C126" s="27">
        <v>24.2</v>
      </c>
      <c r="D126" s="26" t="s">
        <v>365</v>
      </c>
      <c r="E126" s="26">
        <v>10</v>
      </c>
      <c r="F126" s="26">
        <v>23.1</v>
      </c>
      <c r="G126" s="26" t="s">
        <v>85</v>
      </c>
      <c r="H126" s="28" t="s">
        <v>376</v>
      </c>
      <c r="I126" s="27">
        <v>50</v>
      </c>
      <c r="J126" s="27">
        <v>125</v>
      </c>
      <c r="K126" s="29">
        <v>200</v>
      </c>
      <c r="L126" s="27">
        <v>230</v>
      </c>
      <c r="M126" s="27">
        <v>45</v>
      </c>
      <c r="N126" s="81">
        <v>220</v>
      </c>
      <c r="O126" s="33">
        <v>3.3</v>
      </c>
      <c r="P126" s="33">
        <v>2.5</v>
      </c>
      <c r="Q126" s="26" t="s">
        <v>35</v>
      </c>
      <c r="R126" s="26" t="s">
        <v>104</v>
      </c>
      <c r="S126" s="26">
        <v>650</v>
      </c>
      <c r="T126" s="26" t="s">
        <v>535</v>
      </c>
      <c r="U126" s="26" t="s">
        <v>378</v>
      </c>
      <c r="V126" s="29">
        <v>220</v>
      </c>
      <c r="W126" s="27">
        <v>1.2</v>
      </c>
      <c r="X126" s="27">
        <v>160</v>
      </c>
      <c r="Y126" s="26" t="s">
        <v>111</v>
      </c>
      <c r="Z126" s="26">
        <v>10</v>
      </c>
      <c r="AA126" s="26">
        <v>30</v>
      </c>
      <c r="AB126" s="27">
        <v>47</v>
      </c>
      <c r="AC126" s="26">
        <v>50</v>
      </c>
      <c r="AD126" s="26">
        <v>24.2</v>
      </c>
      <c r="AE126" s="27">
        <v>50</v>
      </c>
      <c r="AF126" s="27">
        <v>150</v>
      </c>
      <c r="AG126" s="27">
        <v>225</v>
      </c>
      <c r="AH126" s="27">
        <v>450</v>
      </c>
      <c r="AI126" s="27">
        <v>160</v>
      </c>
      <c r="AJ126" s="27" t="s">
        <v>111</v>
      </c>
      <c r="AK126" s="48" t="s">
        <v>381</v>
      </c>
      <c r="AL126" s="27" t="s">
        <v>383</v>
      </c>
      <c r="AM126" s="27" t="s">
        <v>382</v>
      </c>
      <c r="AN126" s="27" t="s">
        <v>384</v>
      </c>
      <c r="AO126" s="26" t="s">
        <v>385</v>
      </c>
      <c r="AP126" s="26" t="s">
        <v>386</v>
      </c>
      <c r="AQ126" s="26" t="s">
        <v>387</v>
      </c>
      <c r="AR126" s="26" t="s">
        <v>156</v>
      </c>
      <c r="AS126" s="26">
        <v>48</v>
      </c>
      <c r="AT126" s="26" t="s">
        <v>251</v>
      </c>
      <c r="AU126" s="26" t="s">
        <v>554</v>
      </c>
      <c r="AV126" s="40">
        <v>1300</v>
      </c>
      <c r="AW126" s="40">
        <v>800</v>
      </c>
      <c r="AX126" s="40">
        <v>900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DD126" s="18"/>
      <c r="DE126" s="18"/>
      <c r="DF126" s="18"/>
      <c r="DG126" s="18"/>
      <c r="DH126" s="18"/>
    </row>
    <row r="127" spans="1:112" ht="39" customHeight="1" x14ac:dyDescent="0.35">
      <c r="A127" s="27">
        <v>102110152</v>
      </c>
      <c r="B127" s="27" t="s">
        <v>505</v>
      </c>
      <c r="C127" s="27">
        <v>24.2</v>
      </c>
      <c r="D127" s="26" t="s">
        <v>365</v>
      </c>
      <c r="E127" s="26">
        <v>15</v>
      </c>
      <c r="F127" s="26">
        <v>23.1</v>
      </c>
      <c r="G127" s="26" t="s">
        <v>85</v>
      </c>
      <c r="H127" s="28" t="s">
        <v>376</v>
      </c>
      <c r="I127" s="27">
        <v>50</v>
      </c>
      <c r="J127" s="27">
        <v>125</v>
      </c>
      <c r="K127" s="29">
        <v>200</v>
      </c>
      <c r="L127" s="27">
        <v>230</v>
      </c>
      <c r="M127" s="27">
        <v>60</v>
      </c>
      <c r="N127" s="81">
        <v>300</v>
      </c>
      <c r="O127" s="33">
        <v>3</v>
      </c>
      <c r="P127" s="33">
        <v>2.5</v>
      </c>
      <c r="Q127" s="26" t="s">
        <v>35</v>
      </c>
      <c r="R127" s="26" t="s">
        <v>104</v>
      </c>
      <c r="S127" s="26">
        <v>650</v>
      </c>
      <c r="T127" s="26" t="s">
        <v>535</v>
      </c>
      <c r="U127" s="26" t="s">
        <v>378</v>
      </c>
      <c r="V127" s="29">
        <v>220</v>
      </c>
      <c r="W127" s="27">
        <v>1.2</v>
      </c>
      <c r="X127" s="27">
        <v>160</v>
      </c>
      <c r="Y127" s="26" t="s">
        <v>111</v>
      </c>
      <c r="Z127" s="26">
        <v>10</v>
      </c>
      <c r="AA127" s="26">
        <v>30</v>
      </c>
      <c r="AB127" s="27">
        <v>47</v>
      </c>
      <c r="AC127" s="26">
        <v>50</v>
      </c>
      <c r="AD127" s="26">
        <v>24.2</v>
      </c>
      <c r="AE127" s="27">
        <v>50</v>
      </c>
      <c r="AF127" s="27">
        <v>150</v>
      </c>
      <c r="AG127" s="27">
        <v>225</v>
      </c>
      <c r="AH127" s="27">
        <v>450</v>
      </c>
      <c r="AI127" s="27">
        <v>160</v>
      </c>
      <c r="AJ127" s="27" t="s">
        <v>111</v>
      </c>
      <c r="AK127" s="48" t="s">
        <v>381</v>
      </c>
      <c r="AL127" s="27" t="s">
        <v>383</v>
      </c>
      <c r="AM127" s="27" t="s">
        <v>382</v>
      </c>
      <c r="AN127" s="27" t="s">
        <v>384</v>
      </c>
      <c r="AO127" s="26" t="s">
        <v>385</v>
      </c>
      <c r="AP127" s="26" t="s">
        <v>386</v>
      </c>
      <c r="AQ127" s="26" t="s">
        <v>387</v>
      </c>
      <c r="AR127" s="26" t="s">
        <v>156</v>
      </c>
      <c r="AS127" s="26">
        <v>48</v>
      </c>
      <c r="AT127" s="26" t="s">
        <v>251</v>
      </c>
      <c r="AU127" s="26" t="s">
        <v>554</v>
      </c>
      <c r="AV127" s="40">
        <v>1300</v>
      </c>
      <c r="AW127" s="40">
        <v>800</v>
      </c>
      <c r="AX127" s="40">
        <v>900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DD127" s="18"/>
      <c r="DE127" s="18"/>
      <c r="DF127" s="18"/>
      <c r="DG127" s="18"/>
      <c r="DH127" s="18"/>
    </row>
    <row r="128" spans="1:112" ht="39" customHeight="1" x14ac:dyDescent="0.35">
      <c r="A128" s="27">
        <v>102110157</v>
      </c>
      <c r="B128" s="27" t="s">
        <v>508</v>
      </c>
      <c r="C128" s="27">
        <v>24.2</v>
      </c>
      <c r="D128" s="26" t="s">
        <v>365</v>
      </c>
      <c r="E128" s="26">
        <v>25</v>
      </c>
      <c r="F128" s="26">
        <v>23.1</v>
      </c>
      <c r="G128" s="26" t="s">
        <v>85</v>
      </c>
      <c r="H128" s="28" t="s">
        <v>376</v>
      </c>
      <c r="I128" s="27">
        <v>50</v>
      </c>
      <c r="J128" s="27">
        <v>125</v>
      </c>
      <c r="K128" s="29">
        <v>200</v>
      </c>
      <c r="L128" s="27">
        <v>230</v>
      </c>
      <c r="M128" s="27">
        <v>80</v>
      </c>
      <c r="N128" s="81">
        <v>430</v>
      </c>
      <c r="O128" s="33">
        <v>2.8</v>
      </c>
      <c r="P128" s="33">
        <v>2.5</v>
      </c>
      <c r="Q128" s="26" t="s">
        <v>35</v>
      </c>
      <c r="R128" s="26" t="s">
        <v>104</v>
      </c>
      <c r="S128" s="26">
        <v>650</v>
      </c>
      <c r="T128" s="26" t="s">
        <v>535</v>
      </c>
      <c r="U128" s="26" t="s">
        <v>378</v>
      </c>
      <c r="V128" s="29">
        <v>220</v>
      </c>
      <c r="W128" s="27">
        <v>1.2</v>
      </c>
      <c r="X128" s="27">
        <v>160</v>
      </c>
      <c r="Y128" s="26" t="s">
        <v>111</v>
      </c>
      <c r="Z128" s="26">
        <v>10</v>
      </c>
      <c r="AA128" s="26">
        <v>30</v>
      </c>
      <c r="AB128" s="27">
        <v>60</v>
      </c>
      <c r="AC128" s="27">
        <v>65</v>
      </c>
      <c r="AD128" s="26">
        <v>24.2</v>
      </c>
      <c r="AE128" s="27">
        <v>50</v>
      </c>
      <c r="AF128" s="27">
        <v>150</v>
      </c>
      <c r="AG128" s="27">
        <v>225</v>
      </c>
      <c r="AH128" s="27">
        <v>450</v>
      </c>
      <c r="AI128" s="27">
        <v>160</v>
      </c>
      <c r="AJ128" s="27" t="s">
        <v>111</v>
      </c>
      <c r="AK128" s="48" t="s">
        <v>381</v>
      </c>
      <c r="AL128" s="27" t="s">
        <v>383</v>
      </c>
      <c r="AM128" s="27" t="s">
        <v>382</v>
      </c>
      <c r="AN128" s="27" t="s">
        <v>384</v>
      </c>
      <c r="AO128" s="26" t="s">
        <v>385</v>
      </c>
      <c r="AP128" s="26" t="s">
        <v>386</v>
      </c>
      <c r="AQ128" s="26" t="s">
        <v>387</v>
      </c>
      <c r="AR128" s="26" t="s">
        <v>156</v>
      </c>
      <c r="AS128" s="26">
        <v>48</v>
      </c>
      <c r="AT128" s="26" t="s">
        <v>251</v>
      </c>
      <c r="AU128" s="26" t="s">
        <v>554</v>
      </c>
      <c r="AV128" s="40">
        <v>1300</v>
      </c>
      <c r="AW128" s="40">
        <v>800</v>
      </c>
      <c r="AX128" s="40">
        <v>900</v>
      </c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DD128" s="18"/>
      <c r="DE128" s="18"/>
      <c r="DF128" s="18"/>
      <c r="DG128" s="18"/>
      <c r="DH128" s="18"/>
    </row>
    <row r="129" spans="1:112" ht="39" customHeight="1" x14ac:dyDescent="0.35">
      <c r="A129" s="27">
        <v>102110164</v>
      </c>
      <c r="B129" s="27" t="s">
        <v>511</v>
      </c>
      <c r="C129" s="27">
        <v>24.2</v>
      </c>
      <c r="D129" s="26" t="s">
        <v>365</v>
      </c>
      <c r="E129" s="26">
        <v>5</v>
      </c>
      <c r="F129" s="26">
        <v>23.1</v>
      </c>
      <c r="G129" s="26" t="s">
        <v>85</v>
      </c>
      <c r="H129" s="28" t="s">
        <v>376</v>
      </c>
      <c r="I129" s="27">
        <v>50</v>
      </c>
      <c r="J129" s="27">
        <v>125</v>
      </c>
      <c r="K129" s="29">
        <v>200</v>
      </c>
      <c r="L129" s="27">
        <v>230</v>
      </c>
      <c r="M129" s="27">
        <v>30</v>
      </c>
      <c r="N129" s="81">
        <v>125</v>
      </c>
      <c r="O129" s="33">
        <v>3.8</v>
      </c>
      <c r="P129" s="33">
        <v>2.5</v>
      </c>
      <c r="Q129" s="26" t="s">
        <v>35</v>
      </c>
      <c r="R129" s="26" t="s">
        <v>104</v>
      </c>
      <c r="S129" s="26">
        <v>650</v>
      </c>
      <c r="T129" s="26" t="s">
        <v>535</v>
      </c>
      <c r="U129" s="26" t="s">
        <v>378</v>
      </c>
      <c r="V129" s="29">
        <v>220</v>
      </c>
      <c r="W129" s="27">
        <v>1.2</v>
      </c>
      <c r="X129" s="27">
        <v>160</v>
      </c>
      <c r="Y129" s="26" t="s">
        <v>111</v>
      </c>
      <c r="Z129" s="26">
        <v>10</v>
      </c>
      <c r="AA129" s="26">
        <v>30</v>
      </c>
      <c r="AB129" s="27">
        <v>47</v>
      </c>
      <c r="AC129" s="26">
        <v>50</v>
      </c>
      <c r="AD129" s="26">
        <v>24.2</v>
      </c>
      <c r="AE129" s="27">
        <v>50</v>
      </c>
      <c r="AF129" s="27">
        <v>150</v>
      </c>
      <c r="AG129" s="27">
        <v>225</v>
      </c>
      <c r="AH129" s="27">
        <v>450</v>
      </c>
      <c r="AI129" s="27">
        <v>160</v>
      </c>
      <c r="AJ129" s="27" t="s">
        <v>111</v>
      </c>
      <c r="AK129" s="48" t="s">
        <v>381</v>
      </c>
      <c r="AL129" s="27" t="s">
        <v>383</v>
      </c>
      <c r="AM129" s="27" t="s">
        <v>382</v>
      </c>
      <c r="AN129" s="27" t="s">
        <v>384</v>
      </c>
      <c r="AO129" s="26" t="s">
        <v>385</v>
      </c>
      <c r="AP129" s="26" t="s">
        <v>386</v>
      </c>
      <c r="AQ129" s="26" t="s">
        <v>387</v>
      </c>
      <c r="AR129" s="26" t="s">
        <v>156</v>
      </c>
      <c r="AS129" s="26">
        <v>48</v>
      </c>
      <c r="AT129" s="26" t="s">
        <v>251</v>
      </c>
      <c r="AU129" s="26" t="s">
        <v>554</v>
      </c>
      <c r="AV129" s="40">
        <v>1300</v>
      </c>
      <c r="AW129" s="40">
        <v>800</v>
      </c>
      <c r="AX129" s="40">
        <v>900</v>
      </c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DD129" s="18"/>
      <c r="DE129" s="18"/>
      <c r="DF129" s="18"/>
      <c r="DG129" s="18"/>
      <c r="DH129" s="18"/>
    </row>
    <row r="130" spans="1:112" ht="39" customHeight="1" x14ac:dyDescent="0.35">
      <c r="A130" s="27">
        <v>102110155</v>
      </c>
      <c r="B130" s="27" t="s">
        <v>412</v>
      </c>
      <c r="C130" s="27">
        <v>24.2</v>
      </c>
      <c r="D130" s="26" t="s">
        <v>365</v>
      </c>
      <c r="E130" s="26">
        <v>25</v>
      </c>
      <c r="F130" s="26">
        <v>23.1</v>
      </c>
      <c r="G130" s="26">
        <v>127</v>
      </c>
      <c r="H130" s="28" t="s">
        <v>376</v>
      </c>
      <c r="I130" s="27">
        <v>50</v>
      </c>
      <c r="J130" s="27">
        <v>125</v>
      </c>
      <c r="K130" s="29">
        <v>200</v>
      </c>
      <c r="L130" s="27">
        <v>230</v>
      </c>
      <c r="M130" s="27">
        <v>80</v>
      </c>
      <c r="N130" s="81">
        <v>430</v>
      </c>
      <c r="O130" s="33">
        <v>2.8</v>
      </c>
      <c r="P130" s="33">
        <v>2.5</v>
      </c>
      <c r="Q130" s="26" t="s">
        <v>35</v>
      </c>
      <c r="R130" s="26" t="s">
        <v>104</v>
      </c>
      <c r="S130" s="26">
        <v>650</v>
      </c>
      <c r="T130" s="26" t="s">
        <v>535</v>
      </c>
      <c r="U130" s="26" t="s">
        <v>378</v>
      </c>
      <c r="V130" s="29">
        <v>220</v>
      </c>
      <c r="W130" s="27">
        <v>1.2</v>
      </c>
      <c r="X130" s="27">
        <v>400</v>
      </c>
      <c r="Y130" s="26" t="s">
        <v>111</v>
      </c>
      <c r="Z130" s="26">
        <v>10</v>
      </c>
      <c r="AA130" s="26">
        <v>30</v>
      </c>
      <c r="AB130" s="27">
        <v>60</v>
      </c>
      <c r="AC130" s="27">
        <v>65</v>
      </c>
      <c r="AD130" s="26">
        <v>24.2</v>
      </c>
      <c r="AE130" s="27">
        <v>50</v>
      </c>
      <c r="AF130" s="27">
        <v>150</v>
      </c>
      <c r="AG130" s="27">
        <v>225</v>
      </c>
      <c r="AH130" s="27">
        <v>450</v>
      </c>
      <c r="AI130" s="27">
        <v>160</v>
      </c>
      <c r="AJ130" s="27" t="s">
        <v>111</v>
      </c>
      <c r="AK130" s="48" t="s">
        <v>381</v>
      </c>
      <c r="AL130" s="27" t="s">
        <v>383</v>
      </c>
      <c r="AM130" s="27" t="s">
        <v>382</v>
      </c>
      <c r="AN130" s="27" t="s">
        <v>384</v>
      </c>
      <c r="AO130" s="26" t="s">
        <v>385</v>
      </c>
      <c r="AP130" s="26" t="s">
        <v>386</v>
      </c>
      <c r="AQ130" s="26" t="s">
        <v>387</v>
      </c>
      <c r="AR130" s="26" t="s">
        <v>156</v>
      </c>
      <c r="AS130" s="26">
        <v>48</v>
      </c>
      <c r="AT130" s="26" t="s">
        <v>251</v>
      </c>
      <c r="AU130" s="26" t="s">
        <v>554</v>
      </c>
      <c r="AV130" s="40">
        <v>1300</v>
      </c>
      <c r="AW130" s="40">
        <v>800</v>
      </c>
      <c r="AX130" s="40">
        <v>900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DD130" s="18"/>
      <c r="DE130" s="18"/>
      <c r="DF130" s="18"/>
      <c r="DG130" s="18"/>
      <c r="DH130" s="18"/>
    </row>
    <row r="131" spans="1:112" ht="39" customHeight="1" x14ac:dyDescent="0.35">
      <c r="A131" s="27">
        <v>102110150</v>
      </c>
      <c r="B131" s="27" t="s">
        <v>410</v>
      </c>
      <c r="C131" s="27">
        <v>24.2</v>
      </c>
      <c r="D131" s="26" t="s">
        <v>365</v>
      </c>
      <c r="E131" s="26">
        <v>15</v>
      </c>
      <c r="F131" s="26">
        <v>23.1</v>
      </c>
      <c r="G131" s="26">
        <v>127</v>
      </c>
      <c r="H131" s="28" t="s">
        <v>376</v>
      </c>
      <c r="I131" s="27">
        <v>50</v>
      </c>
      <c r="J131" s="27">
        <v>125</v>
      </c>
      <c r="K131" s="29">
        <v>200</v>
      </c>
      <c r="L131" s="27">
        <v>230</v>
      </c>
      <c r="M131" s="27">
        <v>60</v>
      </c>
      <c r="N131" s="81">
        <v>300</v>
      </c>
      <c r="O131" s="33">
        <v>3</v>
      </c>
      <c r="P131" s="33">
        <v>2.5</v>
      </c>
      <c r="Q131" s="26" t="s">
        <v>35</v>
      </c>
      <c r="R131" s="26" t="s">
        <v>104</v>
      </c>
      <c r="S131" s="26">
        <v>650</v>
      </c>
      <c r="T131" s="26" t="s">
        <v>535</v>
      </c>
      <c r="U131" s="26" t="s">
        <v>378</v>
      </c>
      <c r="V131" s="29">
        <v>220</v>
      </c>
      <c r="W131" s="27">
        <v>1.2</v>
      </c>
      <c r="X131" s="27">
        <v>160</v>
      </c>
      <c r="Y131" s="26" t="s">
        <v>111</v>
      </c>
      <c r="Z131" s="26">
        <v>10</v>
      </c>
      <c r="AA131" s="26">
        <v>30</v>
      </c>
      <c r="AB131" s="27">
        <v>47</v>
      </c>
      <c r="AC131" s="26">
        <v>50</v>
      </c>
      <c r="AD131" s="26">
        <v>24.2</v>
      </c>
      <c r="AE131" s="27">
        <v>50</v>
      </c>
      <c r="AF131" s="27">
        <v>150</v>
      </c>
      <c r="AG131" s="27">
        <v>225</v>
      </c>
      <c r="AH131" s="27">
        <v>450</v>
      </c>
      <c r="AI131" s="27">
        <v>160</v>
      </c>
      <c r="AJ131" s="27" t="s">
        <v>111</v>
      </c>
      <c r="AK131" s="48" t="s">
        <v>381</v>
      </c>
      <c r="AL131" s="27" t="s">
        <v>383</v>
      </c>
      <c r="AM131" s="27" t="s">
        <v>382</v>
      </c>
      <c r="AN131" s="27" t="s">
        <v>384</v>
      </c>
      <c r="AO131" s="26" t="s">
        <v>385</v>
      </c>
      <c r="AP131" s="26" t="s">
        <v>386</v>
      </c>
      <c r="AQ131" s="26" t="s">
        <v>387</v>
      </c>
      <c r="AR131" s="26" t="s">
        <v>156</v>
      </c>
      <c r="AS131" s="26">
        <v>48</v>
      </c>
      <c r="AT131" s="26" t="s">
        <v>251</v>
      </c>
      <c r="AU131" s="26" t="s">
        <v>554</v>
      </c>
      <c r="AV131" s="40">
        <v>1300</v>
      </c>
      <c r="AW131" s="40">
        <v>800</v>
      </c>
      <c r="AX131" s="40">
        <v>900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DD131" s="18"/>
      <c r="DE131" s="18"/>
      <c r="DF131" s="18"/>
      <c r="DG131" s="18"/>
      <c r="DH131" s="18"/>
    </row>
    <row r="132" spans="1:112" ht="39" customHeight="1" x14ac:dyDescent="0.35">
      <c r="A132" s="27">
        <v>102110162</v>
      </c>
      <c r="B132" s="27" t="s">
        <v>416</v>
      </c>
      <c r="C132" s="27">
        <v>24.2</v>
      </c>
      <c r="D132" s="26" t="s">
        <v>365</v>
      </c>
      <c r="E132" s="26">
        <v>5</v>
      </c>
      <c r="F132" s="26">
        <v>23.1</v>
      </c>
      <c r="G132" s="26">
        <v>127</v>
      </c>
      <c r="H132" s="28" t="s">
        <v>376</v>
      </c>
      <c r="I132" s="27">
        <v>50</v>
      </c>
      <c r="J132" s="27">
        <v>125</v>
      </c>
      <c r="K132" s="29">
        <v>200</v>
      </c>
      <c r="L132" s="27">
        <v>230</v>
      </c>
      <c r="M132" s="27">
        <v>30</v>
      </c>
      <c r="N132" s="81">
        <v>125</v>
      </c>
      <c r="O132" s="33">
        <v>3.8</v>
      </c>
      <c r="P132" s="33">
        <v>2.5</v>
      </c>
      <c r="Q132" s="26" t="s">
        <v>35</v>
      </c>
      <c r="R132" s="26" t="s">
        <v>104</v>
      </c>
      <c r="S132" s="26">
        <v>650</v>
      </c>
      <c r="T132" s="26" t="s">
        <v>535</v>
      </c>
      <c r="U132" s="26" t="s">
        <v>378</v>
      </c>
      <c r="V132" s="29">
        <v>220</v>
      </c>
      <c r="W132" s="27">
        <v>1.2</v>
      </c>
      <c r="X132" s="27">
        <v>160</v>
      </c>
      <c r="Y132" s="26" t="s">
        <v>111</v>
      </c>
      <c r="Z132" s="26">
        <v>10</v>
      </c>
      <c r="AA132" s="26">
        <v>30</v>
      </c>
      <c r="AB132" s="27">
        <v>47</v>
      </c>
      <c r="AC132" s="26">
        <v>50</v>
      </c>
      <c r="AD132" s="26">
        <v>24.2</v>
      </c>
      <c r="AE132" s="27">
        <v>50</v>
      </c>
      <c r="AF132" s="27">
        <v>150</v>
      </c>
      <c r="AG132" s="27">
        <v>225</v>
      </c>
      <c r="AH132" s="27">
        <v>450</v>
      </c>
      <c r="AI132" s="27">
        <v>160</v>
      </c>
      <c r="AJ132" s="27" t="s">
        <v>111</v>
      </c>
      <c r="AK132" s="48" t="s">
        <v>381</v>
      </c>
      <c r="AL132" s="27" t="s">
        <v>383</v>
      </c>
      <c r="AM132" s="27" t="s">
        <v>382</v>
      </c>
      <c r="AN132" s="27" t="s">
        <v>384</v>
      </c>
      <c r="AO132" s="26" t="s">
        <v>385</v>
      </c>
      <c r="AP132" s="26" t="s">
        <v>386</v>
      </c>
      <c r="AQ132" s="26" t="s">
        <v>387</v>
      </c>
      <c r="AR132" s="26" t="s">
        <v>156</v>
      </c>
      <c r="AS132" s="26">
        <v>48</v>
      </c>
      <c r="AT132" s="26" t="s">
        <v>251</v>
      </c>
      <c r="AU132" s="26" t="s">
        <v>554</v>
      </c>
      <c r="AV132" s="40">
        <v>1300</v>
      </c>
      <c r="AW132" s="40">
        <v>800</v>
      </c>
      <c r="AX132" s="40">
        <v>900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DD132" s="18"/>
      <c r="DE132" s="18"/>
      <c r="DF132" s="18"/>
      <c r="DG132" s="18"/>
      <c r="DH132" s="18"/>
    </row>
    <row r="133" spans="1:112" ht="39" customHeight="1" x14ac:dyDescent="0.35">
      <c r="A133" s="27">
        <v>102110145</v>
      </c>
      <c r="B133" s="27" t="s">
        <v>408</v>
      </c>
      <c r="C133" s="27">
        <v>24.2</v>
      </c>
      <c r="D133" s="26" t="s">
        <v>365</v>
      </c>
      <c r="E133" s="26">
        <v>10</v>
      </c>
      <c r="F133" s="26">
        <v>23.1</v>
      </c>
      <c r="G133" s="26">
        <v>127</v>
      </c>
      <c r="H133" s="28" t="s">
        <v>376</v>
      </c>
      <c r="I133" s="27">
        <v>50</v>
      </c>
      <c r="J133" s="27">
        <v>125</v>
      </c>
      <c r="K133" s="29">
        <v>200</v>
      </c>
      <c r="L133" s="27">
        <v>230</v>
      </c>
      <c r="M133" s="27">
        <v>45</v>
      </c>
      <c r="N133" s="81">
        <v>220</v>
      </c>
      <c r="O133" s="33">
        <v>3.3</v>
      </c>
      <c r="P133" s="33">
        <v>2.5</v>
      </c>
      <c r="Q133" s="26" t="s">
        <v>35</v>
      </c>
      <c r="R133" s="26" t="s">
        <v>104</v>
      </c>
      <c r="S133" s="26">
        <v>650</v>
      </c>
      <c r="T133" s="26" t="s">
        <v>535</v>
      </c>
      <c r="U133" s="26" t="s">
        <v>378</v>
      </c>
      <c r="V133" s="29">
        <v>220</v>
      </c>
      <c r="W133" s="27">
        <v>1.2</v>
      </c>
      <c r="X133" s="27">
        <v>160</v>
      </c>
      <c r="Y133" s="26" t="s">
        <v>111</v>
      </c>
      <c r="Z133" s="26">
        <v>10</v>
      </c>
      <c r="AA133" s="26">
        <v>30</v>
      </c>
      <c r="AB133" s="27">
        <v>47</v>
      </c>
      <c r="AC133" s="26">
        <v>50</v>
      </c>
      <c r="AD133" s="26">
        <v>24.2</v>
      </c>
      <c r="AE133" s="27">
        <v>50</v>
      </c>
      <c r="AF133" s="27">
        <v>150</v>
      </c>
      <c r="AG133" s="27">
        <v>225</v>
      </c>
      <c r="AH133" s="27">
        <v>450</v>
      </c>
      <c r="AI133" s="27">
        <v>160</v>
      </c>
      <c r="AJ133" s="27" t="s">
        <v>111</v>
      </c>
      <c r="AK133" s="48" t="s">
        <v>381</v>
      </c>
      <c r="AL133" s="27" t="s">
        <v>383</v>
      </c>
      <c r="AM133" s="27" t="s">
        <v>382</v>
      </c>
      <c r="AN133" s="27" t="s">
        <v>384</v>
      </c>
      <c r="AO133" s="26" t="s">
        <v>385</v>
      </c>
      <c r="AP133" s="26" t="s">
        <v>386</v>
      </c>
      <c r="AQ133" s="26" t="s">
        <v>387</v>
      </c>
      <c r="AR133" s="26" t="s">
        <v>156</v>
      </c>
      <c r="AS133" s="26">
        <v>48</v>
      </c>
      <c r="AT133" s="26" t="s">
        <v>251</v>
      </c>
      <c r="AU133" s="26" t="s">
        <v>554</v>
      </c>
      <c r="AV133" s="40">
        <v>1300</v>
      </c>
      <c r="AW133" s="40">
        <v>800</v>
      </c>
      <c r="AX133" s="40">
        <v>900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DD133" s="18"/>
      <c r="DE133" s="18"/>
      <c r="DF133" s="18"/>
      <c r="DG133" s="18"/>
      <c r="DH133" s="18"/>
    </row>
    <row r="134" spans="1:112" ht="39" customHeight="1" x14ac:dyDescent="0.35">
      <c r="A134" s="27">
        <v>102110163</v>
      </c>
      <c r="B134" s="27" t="s">
        <v>417</v>
      </c>
      <c r="C134" s="27">
        <v>24.2</v>
      </c>
      <c r="D134" s="26" t="s">
        <v>365</v>
      </c>
      <c r="E134" s="26">
        <v>5</v>
      </c>
      <c r="F134" s="26">
        <v>23.1</v>
      </c>
      <c r="G134" s="26">
        <v>220</v>
      </c>
      <c r="H134" s="28" t="s">
        <v>376</v>
      </c>
      <c r="I134" s="27">
        <v>50</v>
      </c>
      <c r="J134" s="27">
        <v>125</v>
      </c>
      <c r="K134" s="29">
        <v>200</v>
      </c>
      <c r="L134" s="27">
        <v>230</v>
      </c>
      <c r="M134" s="27">
        <v>30</v>
      </c>
      <c r="N134" s="81">
        <v>125</v>
      </c>
      <c r="O134" s="33">
        <v>3.8</v>
      </c>
      <c r="P134" s="33">
        <v>2.5</v>
      </c>
      <c r="Q134" s="26" t="s">
        <v>35</v>
      </c>
      <c r="R134" s="26" t="s">
        <v>104</v>
      </c>
      <c r="S134" s="26">
        <v>650</v>
      </c>
      <c r="T134" s="26" t="s">
        <v>535</v>
      </c>
      <c r="U134" s="26" t="s">
        <v>378</v>
      </c>
      <c r="V134" s="29">
        <v>220</v>
      </c>
      <c r="W134" s="27">
        <v>1.2</v>
      </c>
      <c r="X134" s="27">
        <v>160</v>
      </c>
      <c r="Y134" s="26" t="s">
        <v>111</v>
      </c>
      <c r="Z134" s="26">
        <v>10</v>
      </c>
      <c r="AA134" s="26">
        <v>30</v>
      </c>
      <c r="AB134" s="27">
        <v>47</v>
      </c>
      <c r="AC134" s="26">
        <v>50</v>
      </c>
      <c r="AD134" s="26">
        <v>24.2</v>
      </c>
      <c r="AE134" s="27">
        <v>50</v>
      </c>
      <c r="AF134" s="27">
        <v>150</v>
      </c>
      <c r="AG134" s="27">
        <v>225</v>
      </c>
      <c r="AH134" s="27">
        <v>450</v>
      </c>
      <c r="AI134" s="27">
        <v>160</v>
      </c>
      <c r="AJ134" s="27" t="s">
        <v>111</v>
      </c>
      <c r="AK134" s="48" t="s">
        <v>381</v>
      </c>
      <c r="AL134" s="27" t="s">
        <v>383</v>
      </c>
      <c r="AM134" s="27" t="s">
        <v>382</v>
      </c>
      <c r="AN134" s="27" t="s">
        <v>384</v>
      </c>
      <c r="AO134" s="26" t="s">
        <v>385</v>
      </c>
      <c r="AP134" s="26" t="s">
        <v>386</v>
      </c>
      <c r="AQ134" s="26" t="s">
        <v>387</v>
      </c>
      <c r="AR134" s="26" t="s">
        <v>156</v>
      </c>
      <c r="AS134" s="26">
        <v>48</v>
      </c>
      <c r="AT134" s="26" t="s">
        <v>251</v>
      </c>
      <c r="AU134" s="26" t="s">
        <v>554</v>
      </c>
      <c r="AV134" s="40">
        <v>1300</v>
      </c>
      <c r="AW134" s="40">
        <v>800</v>
      </c>
      <c r="AX134" s="40">
        <v>900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DD134" s="18"/>
      <c r="DE134" s="18"/>
      <c r="DF134" s="18"/>
      <c r="DG134" s="18"/>
      <c r="DH134" s="18"/>
    </row>
    <row r="135" spans="1:112" ht="39" customHeight="1" x14ac:dyDescent="0.35">
      <c r="A135" s="27">
        <v>102110146</v>
      </c>
      <c r="B135" s="27" t="s">
        <v>409</v>
      </c>
      <c r="C135" s="27">
        <v>24.2</v>
      </c>
      <c r="D135" s="26" t="s">
        <v>365</v>
      </c>
      <c r="E135" s="26">
        <v>10</v>
      </c>
      <c r="F135" s="26">
        <v>23.1</v>
      </c>
      <c r="G135" s="26">
        <v>220</v>
      </c>
      <c r="H135" s="28" t="s">
        <v>376</v>
      </c>
      <c r="I135" s="27">
        <v>50</v>
      </c>
      <c r="J135" s="27">
        <v>125</v>
      </c>
      <c r="K135" s="29">
        <v>200</v>
      </c>
      <c r="L135" s="27">
        <v>230</v>
      </c>
      <c r="M135" s="27">
        <v>45</v>
      </c>
      <c r="N135" s="81">
        <v>220</v>
      </c>
      <c r="O135" s="33">
        <v>3.3</v>
      </c>
      <c r="P135" s="33">
        <v>2.5</v>
      </c>
      <c r="Q135" s="26" t="s">
        <v>35</v>
      </c>
      <c r="R135" s="26" t="s">
        <v>104</v>
      </c>
      <c r="S135" s="26">
        <v>650</v>
      </c>
      <c r="T135" s="26" t="s">
        <v>535</v>
      </c>
      <c r="U135" s="26" t="s">
        <v>378</v>
      </c>
      <c r="V135" s="29">
        <v>220</v>
      </c>
      <c r="W135" s="27">
        <v>1.2</v>
      </c>
      <c r="X135" s="27">
        <v>160</v>
      </c>
      <c r="Y135" s="26" t="s">
        <v>111</v>
      </c>
      <c r="Z135" s="26">
        <v>10</v>
      </c>
      <c r="AA135" s="26">
        <v>30</v>
      </c>
      <c r="AB135" s="27">
        <v>47</v>
      </c>
      <c r="AC135" s="26">
        <v>50</v>
      </c>
      <c r="AD135" s="26">
        <v>24.2</v>
      </c>
      <c r="AE135" s="27">
        <v>50</v>
      </c>
      <c r="AF135" s="27">
        <v>150</v>
      </c>
      <c r="AG135" s="27">
        <v>225</v>
      </c>
      <c r="AH135" s="27">
        <v>450</v>
      </c>
      <c r="AI135" s="27">
        <v>160</v>
      </c>
      <c r="AJ135" s="27" t="s">
        <v>111</v>
      </c>
      <c r="AK135" s="48" t="s">
        <v>381</v>
      </c>
      <c r="AL135" s="27" t="s">
        <v>383</v>
      </c>
      <c r="AM135" s="27" t="s">
        <v>382</v>
      </c>
      <c r="AN135" s="27" t="s">
        <v>384</v>
      </c>
      <c r="AO135" s="26" t="s">
        <v>385</v>
      </c>
      <c r="AP135" s="26" t="s">
        <v>386</v>
      </c>
      <c r="AQ135" s="26" t="s">
        <v>387</v>
      </c>
      <c r="AR135" s="26" t="s">
        <v>156</v>
      </c>
      <c r="AS135" s="26">
        <v>48</v>
      </c>
      <c r="AT135" s="26" t="s">
        <v>251</v>
      </c>
      <c r="AU135" s="26" t="s">
        <v>554</v>
      </c>
      <c r="AV135" s="40">
        <v>1300</v>
      </c>
      <c r="AW135" s="40">
        <v>800</v>
      </c>
      <c r="AX135" s="40">
        <v>900</v>
      </c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DD135" s="18"/>
      <c r="DE135" s="18"/>
      <c r="DF135" s="18"/>
      <c r="DG135" s="18"/>
      <c r="DH135" s="18"/>
    </row>
    <row r="136" spans="1:112" ht="39" customHeight="1" x14ac:dyDescent="0.35">
      <c r="A136" s="27">
        <v>102110151</v>
      </c>
      <c r="B136" s="27" t="s">
        <v>411</v>
      </c>
      <c r="C136" s="27">
        <v>24.2</v>
      </c>
      <c r="D136" s="26" t="s">
        <v>365</v>
      </c>
      <c r="E136" s="26">
        <v>15</v>
      </c>
      <c r="F136" s="26">
        <v>23.1</v>
      </c>
      <c r="G136" s="26">
        <v>220</v>
      </c>
      <c r="H136" s="28" t="s">
        <v>376</v>
      </c>
      <c r="I136" s="27">
        <v>50</v>
      </c>
      <c r="J136" s="27">
        <v>125</v>
      </c>
      <c r="K136" s="29">
        <v>200</v>
      </c>
      <c r="L136" s="27">
        <v>230</v>
      </c>
      <c r="M136" s="27">
        <v>60</v>
      </c>
      <c r="N136" s="81">
        <v>300</v>
      </c>
      <c r="O136" s="33">
        <v>3</v>
      </c>
      <c r="P136" s="33">
        <v>2.5</v>
      </c>
      <c r="Q136" s="26" t="s">
        <v>35</v>
      </c>
      <c r="R136" s="26" t="s">
        <v>104</v>
      </c>
      <c r="S136" s="26">
        <v>650</v>
      </c>
      <c r="T136" s="26" t="s">
        <v>535</v>
      </c>
      <c r="U136" s="26" t="s">
        <v>378</v>
      </c>
      <c r="V136" s="29">
        <v>220</v>
      </c>
      <c r="W136" s="27">
        <v>1.2</v>
      </c>
      <c r="X136" s="27">
        <v>160</v>
      </c>
      <c r="Y136" s="26" t="s">
        <v>111</v>
      </c>
      <c r="Z136" s="26">
        <v>10</v>
      </c>
      <c r="AA136" s="26">
        <v>30</v>
      </c>
      <c r="AB136" s="27">
        <v>47</v>
      </c>
      <c r="AC136" s="26">
        <v>50</v>
      </c>
      <c r="AD136" s="26">
        <v>24.2</v>
      </c>
      <c r="AE136" s="27">
        <v>50</v>
      </c>
      <c r="AF136" s="27">
        <v>150</v>
      </c>
      <c r="AG136" s="27">
        <v>225</v>
      </c>
      <c r="AH136" s="27">
        <v>450</v>
      </c>
      <c r="AI136" s="27">
        <v>160</v>
      </c>
      <c r="AJ136" s="27" t="s">
        <v>111</v>
      </c>
      <c r="AK136" s="48" t="s">
        <v>381</v>
      </c>
      <c r="AL136" s="27" t="s">
        <v>383</v>
      </c>
      <c r="AM136" s="27" t="s">
        <v>382</v>
      </c>
      <c r="AN136" s="27" t="s">
        <v>384</v>
      </c>
      <c r="AO136" s="26" t="s">
        <v>385</v>
      </c>
      <c r="AP136" s="26" t="s">
        <v>386</v>
      </c>
      <c r="AQ136" s="26" t="s">
        <v>387</v>
      </c>
      <c r="AR136" s="26" t="s">
        <v>156</v>
      </c>
      <c r="AS136" s="26">
        <v>48</v>
      </c>
      <c r="AT136" s="26" t="s">
        <v>251</v>
      </c>
      <c r="AU136" s="26" t="s">
        <v>554</v>
      </c>
      <c r="AV136" s="40">
        <v>1300</v>
      </c>
      <c r="AW136" s="40">
        <v>800</v>
      </c>
      <c r="AX136" s="40">
        <v>900</v>
      </c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DD136" s="18"/>
      <c r="DE136" s="18"/>
      <c r="DF136" s="18"/>
      <c r="DG136" s="18"/>
      <c r="DH136" s="18"/>
    </row>
    <row r="137" spans="1:112" ht="39" customHeight="1" x14ac:dyDescent="0.35">
      <c r="A137" s="27">
        <v>102110156</v>
      </c>
      <c r="B137" s="27" t="s">
        <v>413</v>
      </c>
      <c r="C137" s="27">
        <v>24.2</v>
      </c>
      <c r="D137" s="26" t="s">
        <v>365</v>
      </c>
      <c r="E137" s="26">
        <v>25</v>
      </c>
      <c r="F137" s="26">
        <v>23.1</v>
      </c>
      <c r="G137" s="26">
        <v>220</v>
      </c>
      <c r="H137" s="28" t="s">
        <v>376</v>
      </c>
      <c r="I137" s="27">
        <v>50</v>
      </c>
      <c r="J137" s="27">
        <v>125</v>
      </c>
      <c r="K137" s="29">
        <v>200</v>
      </c>
      <c r="L137" s="27">
        <v>230</v>
      </c>
      <c r="M137" s="27">
        <v>80</v>
      </c>
      <c r="N137" s="81">
        <v>430</v>
      </c>
      <c r="O137" s="33">
        <v>2.8</v>
      </c>
      <c r="P137" s="33">
        <v>2.5</v>
      </c>
      <c r="Q137" s="26" t="s">
        <v>35</v>
      </c>
      <c r="R137" s="26" t="s">
        <v>104</v>
      </c>
      <c r="S137" s="26">
        <v>650</v>
      </c>
      <c r="T137" s="26" t="s">
        <v>535</v>
      </c>
      <c r="U137" s="26" t="s">
        <v>378</v>
      </c>
      <c r="V137" s="29">
        <v>220</v>
      </c>
      <c r="W137" s="27">
        <v>1.2</v>
      </c>
      <c r="X137" s="27">
        <v>160</v>
      </c>
      <c r="Y137" s="26" t="s">
        <v>111</v>
      </c>
      <c r="Z137" s="26">
        <v>10</v>
      </c>
      <c r="AA137" s="26">
        <v>30</v>
      </c>
      <c r="AB137" s="27">
        <v>60</v>
      </c>
      <c r="AC137" s="27">
        <v>65</v>
      </c>
      <c r="AD137" s="26">
        <v>24.2</v>
      </c>
      <c r="AE137" s="27">
        <v>50</v>
      </c>
      <c r="AF137" s="27">
        <v>150</v>
      </c>
      <c r="AG137" s="27">
        <v>225</v>
      </c>
      <c r="AH137" s="27">
        <v>450</v>
      </c>
      <c r="AI137" s="27">
        <v>160</v>
      </c>
      <c r="AJ137" s="27" t="s">
        <v>111</v>
      </c>
      <c r="AK137" s="48" t="s">
        <v>381</v>
      </c>
      <c r="AL137" s="27" t="s">
        <v>383</v>
      </c>
      <c r="AM137" s="27" t="s">
        <v>382</v>
      </c>
      <c r="AN137" s="27" t="s">
        <v>384</v>
      </c>
      <c r="AO137" s="26" t="s">
        <v>385</v>
      </c>
      <c r="AP137" s="26" t="s">
        <v>386</v>
      </c>
      <c r="AQ137" s="26" t="s">
        <v>387</v>
      </c>
      <c r="AR137" s="26" t="s">
        <v>156</v>
      </c>
      <c r="AS137" s="26">
        <v>48</v>
      </c>
      <c r="AT137" s="26" t="s">
        <v>251</v>
      </c>
      <c r="AU137" s="26" t="s">
        <v>554</v>
      </c>
      <c r="AV137" s="40">
        <v>1300</v>
      </c>
      <c r="AW137" s="40">
        <v>800</v>
      </c>
      <c r="AX137" s="40">
        <v>900</v>
      </c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DD137" s="18"/>
      <c r="DE137" s="18"/>
      <c r="DF137" s="18"/>
      <c r="DG137" s="18"/>
      <c r="DH137" s="18"/>
    </row>
    <row r="138" spans="1:112" ht="39" customHeight="1" x14ac:dyDescent="0.35">
      <c r="A138" s="27">
        <v>102110134</v>
      </c>
      <c r="B138" s="27" t="s">
        <v>491</v>
      </c>
      <c r="C138" s="27">
        <v>24.2</v>
      </c>
      <c r="D138" s="26" t="s">
        <v>364</v>
      </c>
      <c r="E138" s="26">
        <v>37.5</v>
      </c>
      <c r="F138" s="26">
        <v>23.1</v>
      </c>
      <c r="G138" s="26" t="s">
        <v>20</v>
      </c>
      <c r="H138" s="28" t="s">
        <v>377</v>
      </c>
      <c r="I138" s="27">
        <v>50</v>
      </c>
      <c r="J138" s="27">
        <v>125</v>
      </c>
      <c r="K138" s="29">
        <v>200</v>
      </c>
      <c r="L138" s="27">
        <v>230</v>
      </c>
      <c r="M138" s="27">
        <v>115</v>
      </c>
      <c r="N138" s="24">
        <v>595</v>
      </c>
      <c r="O138" s="33">
        <v>2.7</v>
      </c>
      <c r="P138" s="33">
        <v>2.5</v>
      </c>
      <c r="Q138" s="26" t="s">
        <v>35</v>
      </c>
      <c r="R138" s="26" t="s">
        <v>104</v>
      </c>
      <c r="S138" s="26">
        <v>650</v>
      </c>
      <c r="T138" s="26" t="s">
        <v>535</v>
      </c>
      <c r="U138" s="26" t="s">
        <v>378</v>
      </c>
      <c r="V138" s="29">
        <v>220</v>
      </c>
      <c r="W138" s="27">
        <v>1.2</v>
      </c>
      <c r="X138" s="27">
        <v>160</v>
      </c>
      <c r="Y138" s="26" t="s">
        <v>111</v>
      </c>
      <c r="Z138" s="26">
        <v>10</v>
      </c>
      <c r="AA138" s="26">
        <v>30</v>
      </c>
      <c r="AB138" s="27">
        <v>47</v>
      </c>
      <c r="AC138" s="26">
        <v>50</v>
      </c>
      <c r="AD138" s="26">
        <v>24.2</v>
      </c>
      <c r="AE138" s="27">
        <v>50</v>
      </c>
      <c r="AF138" s="27">
        <v>150</v>
      </c>
      <c r="AG138" s="27">
        <v>225</v>
      </c>
      <c r="AH138" s="27">
        <v>450</v>
      </c>
      <c r="AI138" s="27">
        <v>160</v>
      </c>
      <c r="AJ138" s="27" t="s">
        <v>111</v>
      </c>
      <c r="AK138" s="48" t="s">
        <v>381</v>
      </c>
      <c r="AL138" s="27" t="s">
        <v>383</v>
      </c>
      <c r="AM138" s="27" t="s">
        <v>382</v>
      </c>
      <c r="AN138" s="27" t="s">
        <v>384</v>
      </c>
      <c r="AO138" s="26" t="s">
        <v>385</v>
      </c>
      <c r="AP138" s="26" t="s">
        <v>386</v>
      </c>
      <c r="AQ138" s="26" t="s">
        <v>387</v>
      </c>
      <c r="AR138" s="26" t="s">
        <v>156</v>
      </c>
      <c r="AS138" s="26">
        <v>48</v>
      </c>
      <c r="AT138" s="26" t="s">
        <v>251</v>
      </c>
      <c r="AU138" s="26" t="s">
        <v>554</v>
      </c>
      <c r="AV138" s="40">
        <v>1300</v>
      </c>
      <c r="AW138" s="40">
        <v>800</v>
      </c>
      <c r="AX138" s="40">
        <v>900</v>
      </c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DD138" s="18"/>
      <c r="DE138" s="18"/>
      <c r="DF138" s="18"/>
      <c r="DG138" s="18"/>
      <c r="DH138" s="18"/>
    </row>
    <row r="139" spans="1:112" ht="39" customHeight="1" x14ac:dyDescent="0.35">
      <c r="A139" s="27">
        <v>102110135</v>
      </c>
      <c r="B139" s="27" t="s">
        <v>492</v>
      </c>
      <c r="C139" s="27">
        <v>24.2</v>
      </c>
      <c r="D139" s="26" t="s">
        <v>365</v>
      </c>
      <c r="E139" s="26">
        <v>37.5</v>
      </c>
      <c r="F139" s="26">
        <v>23.1</v>
      </c>
      <c r="G139" s="26" t="s">
        <v>20</v>
      </c>
      <c r="H139" s="28" t="s">
        <v>376</v>
      </c>
      <c r="I139" s="27">
        <v>50</v>
      </c>
      <c r="J139" s="27">
        <v>125</v>
      </c>
      <c r="K139" s="29">
        <v>200</v>
      </c>
      <c r="L139" s="27">
        <v>230</v>
      </c>
      <c r="M139" s="27">
        <v>115</v>
      </c>
      <c r="N139" s="81">
        <v>595</v>
      </c>
      <c r="O139" s="33">
        <v>2.7</v>
      </c>
      <c r="P139" s="33">
        <v>2.5</v>
      </c>
      <c r="Q139" s="26" t="s">
        <v>35</v>
      </c>
      <c r="R139" s="26" t="s">
        <v>104</v>
      </c>
      <c r="S139" s="26">
        <v>650</v>
      </c>
      <c r="T139" s="26" t="s">
        <v>535</v>
      </c>
      <c r="U139" s="26" t="s">
        <v>378</v>
      </c>
      <c r="V139" s="29">
        <v>220</v>
      </c>
      <c r="W139" s="27">
        <v>1.2</v>
      </c>
      <c r="X139" s="27">
        <v>160</v>
      </c>
      <c r="Y139" s="26" t="s">
        <v>111</v>
      </c>
      <c r="Z139" s="26">
        <v>10</v>
      </c>
      <c r="AA139" s="26">
        <v>30</v>
      </c>
      <c r="AB139" s="27">
        <v>47</v>
      </c>
      <c r="AC139" s="26">
        <v>50</v>
      </c>
      <c r="AD139" s="26">
        <v>24.2</v>
      </c>
      <c r="AE139" s="27">
        <v>50</v>
      </c>
      <c r="AF139" s="27">
        <v>150</v>
      </c>
      <c r="AG139" s="27">
        <v>225</v>
      </c>
      <c r="AH139" s="27">
        <v>450</v>
      </c>
      <c r="AI139" s="27">
        <v>160</v>
      </c>
      <c r="AJ139" s="27" t="s">
        <v>111</v>
      </c>
      <c r="AK139" s="48" t="s">
        <v>381</v>
      </c>
      <c r="AL139" s="27" t="s">
        <v>383</v>
      </c>
      <c r="AM139" s="27" t="s">
        <v>382</v>
      </c>
      <c r="AN139" s="27" t="s">
        <v>384</v>
      </c>
      <c r="AO139" s="26" t="s">
        <v>385</v>
      </c>
      <c r="AP139" s="26" t="s">
        <v>386</v>
      </c>
      <c r="AQ139" s="26" t="s">
        <v>387</v>
      </c>
      <c r="AR139" s="26" t="s">
        <v>156</v>
      </c>
      <c r="AS139" s="26">
        <v>48</v>
      </c>
      <c r="AT139" s="26" t="s">
        <v>251</v>
      </c>
      <c r="AU139" s="26" t="s">
        <v>554</v>
      </c>
      <c r="AV139" s="40">
        <v>1300</v>
      </c>
      <c r="AW139" s="40">
        <v>800</v>
      </c>
      <c r="AX139" s="40">
        <v>900</v>
      </c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DD139" s="18"/>
      <c r="DE139" s="18"/>
      <c r="DF139" s="18"/>
      <c r="DG139" s="18"/>
      <c r="DH139" s="18"/>
    </row>
    <row r="140" spans="1:112" ht="39" customHeight="1" x14ac:dyDescent="0.35">
      <c r="A140" s="27">
        <v>102110160</v>
      </c>
      <c r="B140" s="27" t="s">
        <v>414</v>
      </c>
      <c r="C140" s="27">
        <v>24.2</v>
      </c>
      <c r="D140" s="26" t="s">
        <v>365</v>
      </c>
      <c r="E140" s="26">
        <v>37.5</v>
      </c>
      <c r="F140" s="26">
        <v>23.1</v>
      </c>
      <c r="G140" s="26">
        <v>127</v>
      </c>
      <c r="H140" s="28" t="s">
        <v>376</v>
      </c>
      <c r="I140" s="27">
        <v>50</v>
      </c>
      <c r="J140" s="27">
        <v>125</v>
      </c>
      <c r="K140" s="29">
        <v>200</v>
      </c>
      <c r="L140" s="27">
        <v>230</v>
      </c>
      <c r="M140" s="27">
        <v>115</v>
      </c>
      <c r="N140" s="81">
        <v>595</v>
      </c>
      <c r="O140" s="33">
        <v>2.7</v>
      </c>
      <c r="P140" s="33">
        <v>2.5</v>
      </c>
      <c r="Q140" s="26" t="s">
        <v>35</v>
      </c>
      <c r="R140" s="26" t="s">
        <v>104</v>
      </c>
      <c r="S140" s="26">
        <v>650</v>
      </c>
      <c r="T140" s="26" t="s">
        <v>535</v>
      </c>
      <c r="U140" s="26" t="s">
        <v>378</v>
      </c>
      <c r="V140" s="29">
        <v>220</v>
      </c>
      <c r="W140" s="27">
        <v>1.2</v>
      </c>
      <c r="X140" s="27">
        <v>400</v>
      </c>
      <c r="Y140" s="26" t="s">
        <v>111</v>
      </c>
      <c r="Z140" s="26">
        <v>10</v>
      </c>
      <c r="AA140" s="26">
        <v>30</v>
      </c>
      <c r="AB140" s="27">
        <v>60</v>
      </c>
      <c r="AC140" s="27">
        <v>65</v>
      </c>
      <c r="AD140" s="26">
        <v>24.2</v>
      </c>
      <c r="AE140" s="27">
        <v>50</v>
      </c>
      <c r="AF140" s="27">
        <v>150</v>
      </c>
      <c r="AG140" s="27">
        <v>225</v>
      </c>
      <c r="AH140" s="27">
        <v>450</v>
      </c>
      <c r="AI140" s="27">
        <v>160</v>
      </c>
      <c r="AJ140" s="27" t="s">
        <v>111</v>
      </c>
      <c r="AK140" s="48" t="s">
        <v>381</v>
      </c>
      <c r="AL140" s="27" t="s">
        <v>383</v>
      </c>
      <c r="AM140" s="27" t="s">
        <v>382</v>
      </c>
      <c r="AN140" s="27" t="s">
        <v>384</v>
      </c>
      <c r="AO140" s="26" t="s">
        <v>385</v>
      </c>
      <c r="AP140" s="26" t="s">
        <v>386</v>
      </c>
      <c r="AQ140" s="26" t="s">
        <v>387</v>
      </c>
      <c r="AR140" s="26" t="s">
        <v>156</v>
      </c>
      <c r="AS140" s="26">
        <v>48</v>
      </c>
      <c r="AT140" s="26" t="s">
        <v>251</v>
      </c>
      <c r="AU140" s="26" t="s">
        <v>554</v>
      </c>
      <c r="AV140" s="40">
        <v>1300</v>
      </c>
      <c r="AW140" s="40">
        <v>800</v>
      </c>
      <c r="AX140" s="40">
        <v>900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DD140" s="18"/>
      <c r="DE140" s="18"/>
      <c r="DF140" s="18"/>
      <c r="DG140" s="18"/>
      <c r="DH140" s="18"/>
    </row>
    <row r="141" spans="1:112" ht="39" customHeight="1" x14ac:dyDescent="0.35">
      <c r="A141" s="27">
        <v>102110161</v>
      </c>
      <c r="B141" s="27" t="s">
        <v>415</v>
      </c>
      <c r="C141" s="27">
        <v>24.2</v>
      </c>
      <c r="D141" s="26" t="s">
        <v>365</v>
      </c>
      <c r="E141" s="26">
        <v>37.5</v>
      </c>
      <c r="F141" s="26">
        <v>23.1</v>
      </c>
      <c r="G141" s="26">
        <v>220</v>
      </c>
      <c r="H141" s="28" t="s">
        <v>376</v>
      </c>
      <c r="I141" s="27">
        <v>50</v>
      </c>
      <c r="J141" s="27">
        <v>125</v>
      </c>
      <c r="K141" s="29">
        <v>200</v>
      </c>
      <c r="L141" s="27">
        <v>230</v>
      </c>
      <c r="M141" s="27">
        <v>115</v>
      </c>
      <c r="N141" s="81">
        <v>595</v>
      </c>
      <c r="O141" s="33">
        <v>2.7</v>
      </c>
      <c r="P141" s="33">
        <v>2.5</v>
      </c>
      <c r="Q141" s="26" t="s">
        <v>35</v>
      </c>
      <c r="R141" s="26" t="s">
        <v>104</v>
      </c>
      <c r="S141" s="26">
        <v>650</v>
      </c>
      <c r="T141" s="26" t="s">
        <v>535</v>
      </c>
      <c r="U141" s="26" t="s">
        <v>378</v>
      </c>
      <c r="V141" s="29">
        <v>220</v>
      </c>
      <c r="W141" s="27">
        <v>1.2</v>
      </c>
      <c r="X141" s="27">
        <v>400</v>
      </c>
      <c r="Y141" s="26" t="s">
        <v>111</v>
      </c>
      <c r="Z141" s="26">
        <v>10</v>
      </c>
      <c r="AA141" s="26">
        <v>30</v>
      </c>
      <c r="AB141" s="27">
        <v>60</v>
      </c>
      <c r="AC141" s="27">
        <v>65</v>
      </c>
      <c r="AD141" s="26">
        <v>24.2</v>
      </c>
      <c r="AE141" s="27">
        <v>50</v>
      </c>
      <c r="AF141" s="27">
        <v>150</v>
      </c>
      <c r="AG141" s="27">
        <v>225</v>
      </c>
      <c r="AH141" s="27">
        <v>450</v>
      </c>
      <c r="AI141" s="27">
        <v>160</v>
      </c>
      <c r="AJ141" s="27" t="s">
        <v>111</v>
      </c>
      <c r="AK141" s="48" t="s">
        <v>381</v>
      </c>
      <c r="AL141" s="27" t="s">
        <v>383</v>
      </c>
      <c r="AM141" s="27" t="s">
        <v>382</v>
      </c>
      <c r="AN141" s="27" t="s">
        <v>384</v>
      </c>
      <c r="AO141" s="26" t="s">
        <v>385</v>
      </c>
      <c r="AP141" s="26" t="s">
        <v>386</v>
      </c>
      <c r="AQ141" s="26" t="s">
        <v>387</v>
      </c>
      <c r="AR141" s="26" t="s">
        <v>156</v>
      </c>
      <c r="AS141" s="26">
        <v>48</v>
      </c>
      <c r="AT141" s="26" t="s">
        <v>251</v>
      </c>
      <c r="AU141" s="26" t="s">
        <v>554</v>
      </c>
      <c r="AV141" s="40">
        <v>1300</v>
      </c>
      <c r="AW141" s="40">
        <v>800</v>
      </c>
      <c r="AX141" s="40">
        <v>900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DD141" s="18"/>
      <c r="DE141" s="18"/>
      <c r="DF141" s="18"/>
      <c r="DG141" s="18"/>
      <c r="DH141" s="18"/>
    </row>
    <row r="142" spans="1:112" ht="39" customHeight="1" x14ac:dyDescent="0.35">
      <c r="A142" s="27">
        <v>102110205</v>
      </c>
      <c r="B142" s="27" t="s">
        <v>455</v>
      </c>
      <c r="C142" s="27">
        <v>24.2</v>
      </c>
      <c r="D142" s="26" t="s">
        <v>81</v>
      </c>
      <c r="E142" s="26">
        <v>45</v>
      </c>
      <c r="F142" s="26">
        <v>23.1</v>
      </c>
      <c r="G142" s="26" t="s">
        <v>17</v>
      </c>
      <c r="H142" s="28" t="s">
        <v>377</v>
      </c>
      <c r="I142" s="27">
        <v>50</v>
      </c>
      <c r="J142" s="27">
        <v>125</v>
      </c>
      <c r="K142" s="29">
        <v>200</v>
      </c>
      <c r="L142" s="27">
        <v>230</v>
      </c>
      <c r="M142" s="27">
        <v>155</v>
      </c>
      <c r="N142" s="24">
        <v>815</v>
      </c>
      <c r="O142" s="33">
        <v>3.6</v>
      </c>
      <c r="P142" s="33">
        <v>4</v>
      </c>
      <c r="Q142" s="27" t="s">
        <v>101</v>
      </c>
      <c r="R142" s="27" t="s">
        <v>35</v>
      </c>
      <c r="S142" s="26">
        <v>650</v>
      </c>
      <c r="T142" s="26" t="s">
        <v>535</v>
      </c>
      <c r="U142" s="26" t="s">
        <v>378</v>
      </c>
      <c r="V142" s="29">
        <v>220</v>
      </c>
      <c r="W142" s="27">
        <v>1.2</v>
      </c>
      <c r="X142" s="27">
        <v>160</v>
      </c>
      <c r="Y142" s="26" t="s">
        <v>111</v>
      </c>
      <c r="Z142" s="26">
        <v>10</v>
      </c>
      <c r="AA142" s="26">
        <v>30</v>
      </c>
      <c r="AB142" s="27">
        <v>47</v>
      </c>
      <c r="AC142" s="26">
        <v>50</v>
      </c>
      <c r="AD142" s="26">
        <v>24.2</v>
      </c>
      <c r="AE142" s="27">
        <v>50</v>
      </c>
      <c r="AF142" s="27">
        <v>150</v>
      </c>
      <c r="AG142" s="27">
        <v>225</v>
      </c>
      <c r="AH142" s="27">
        <v>450</v>
      </c>
      <c r="AI142" s="27">
        <v>160</v>
      </c>
      <c r="AJ142" s="27" t="s">
        <v>111</v>
      </c>
      <c r="AK142" s="48" t="s">
        <v>381</v>
      </c>
      <c r="AL142" s="27" t="s">
        <v>383</v>
      </c>
      <c r="AM142" s="27" t="s">
        <v>382</v>
      </c>
      <c r="AN142" s="27" t="s">
        <v>384</v>
      </c>
      <c r="AO142" s="26" t="s">
        <v>385</v>
      </c>
      <c r="AP142" s="26" t="s">
        <v>386</v>
      </c>
      <c r="AQ142" s="26" t="s">
        <v>387</v>
      </c>
      <c r="AR142" s="26" t="s">
        <v>156</v>
      </c>
      <c r="AS142" s="26">
        <v>48</v>
      </c>
      <c r="AT142" s="26" t="s">
        <v>251</v>
      </c>
      <c r="AU142" s="26" t="s">
        <v>554</v>
      </c>
      <c r="AV142" s="40">
        <v>1600</v>
      </c>
      <c r="AW142" s="40">
        <v>1400</v>
      </c>
      <c r="AX142" s="40">
        <v>900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DD142" s="18"/>
      <c r="DE142" s="18"/>
      <c r="DF142" s="18"/>
      <c r="DG142" s="18"/>
      <c r="DH142" s="18"/>
    </row>
    <row r="143" spans="1:112" ht="39" customHeight="1" x14ac:dyDescent="0.35">
      <c r="A143" s="27">
        <v>102110199</v>
      </c>
      <c r="B143" s="27" t="s">
        <v>449</v>
      </c>
      <c r="C143" s="27">
        <v>24.2</v>
      </c>
      <c r="D143" s="26" t="s">
        <v>81</v>
      </c>
      <c r="E143" s="26">
        <v>112.5</v>
      </c>
      <c r="F143" s="26">
        <v>23.1</v>
      </c>
      <c r="G143" s="26" t="s">
        <v>17</v>
      </c>
      <c r="H143" s="28" t="s">
        <v>377</v>
      </c>
      <c r="I143" s="27">
        <v>50</v>
      </c>
      <c r="J143" s="27">
        <v>125</v>
      </c>
      <c r="K143" s="29">
        <v>200</v>
      </c>
      <c r="L143" s="27">
        <v>230</v>
      </c>
      <c r="M143" s="27">
        <v>310</v>
      </c>
      <c r="N143" s="24">
        <v>1595</v>
      </c>
      <c r="O143" s="33">
        <v>2.8</v>
      </c>
      <c r="P143" s="33">
        <v>4</v>
      </c>
      <c r="Q143" s="27" t="s">
        <v>101</v>
      </c>
      <c r="R143" s="27" t="s">
        <v>35</v>
      </c>
      <c r="S143" s="26">
        <v>650</v>
      </c>
      <c r="T143" s="26" t="s">
        <v>535</v>
      </c>
      <c r="U143" s="26" t="s">
        <v>378</v>
      </c>
      <c r="V143" s="29">
        <v>220</v>
      </c>
      <c r="W143" s="27">
        <v>1.2</v>
      </c>
      <c r="X143" s="27">
        <v>400</v>
      </c>
      <c r="Y143" s="26" t="s">
        <v>111</v>
      </c>
      <c r="Z143" s="26">
        <v>10</v>
      </c>
      <c r="AA143" s="26">
        <v>30</v>
      </c>
      <c r="AB143" s="27">
        <v>60</v>
      </c>
      <c r="AC143" s="27">
        <v>65</v>
      </c>
      <c r="AD143" s="26">
        <v>24.2</v>
      </c>
      <c r="AE143" s="27">
        <v>50</v>
      </c>
      <c r="AF143" s="27">
        <v>150</v>
      </c>
      <c r="AG143" s="27">
        <v>225</v>
      </c>
      <c r="AH143" s="27">
        <v>450</v>
      </c>
      <c r="AI143" s="27">
        <v>160</v>
      </c>
      <c r="AJ143" s="27" t="s">
        <v>111</v>
      </c>
      <c r="AK143" s="48" t="s">
        <v>381</v>
      </c>
      <c r="AL143" s="27" t="s">
        <v>383</v>
      </c>
      <c r="AM143" s="27" t="s">
        <v>382</v>
      </c>
      <c r="AN143" s="27" t="s">
        <v>384</v>
      </c>
      <c r="AO143" s="26" t="s">
        <v>385</v>
      </c>
      <c r="AP143" s="26" t="s">
        <v>386</v>
      </c>
      <c r="AQ143" s="26" t="s">
        <v>387</v>
      </c>
      <c r="AR143" s="26" t="s">
        <v>156</v>
      </c>
      <c r="AS143" s="26">
        <v>55</v>
      </c>
      <c r="AT143" s="26" t="s">
        <v>251</v>
      </c>
      <c r="AU143" s="26" t="s">
        <v>554</v>
      </c>
      <c r="AV143" s="40">
        <v>1600</v>
      </c>
      <c r="AW143" s="40">
        <v>1450</v>
      </c>
      <c r="AX143" s="40">
        <v>950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DD143" s="18"/>
      <c r="DE143" s="18"/>
      <c r="DF143" s="18"/>
      <c r="DG143" s="18"/>
      <c r="DH143" s="18"/>
    </row>
    <row r="144" spans="1:112" ht="39" customHeight="1" x14ac:dyDescent="0.35">
      <c r="A144" s="27">
        <v>102110206</v>
      </c>
      <c r="B144" s="27" t="s">
        <v>456</v>
      </c>
      <c r="C144" s="27">
        <v>24.2</v>
      </c>
      <c r="D144" s="26" t="s">
        <v>81</v>
      </c>
      <c r="E144" s="26">
        <v>45</v>
      </c>
      <c r="F144" s="26">
        <v>23.1</v>
      </c>
      <c r="G144" s="26" t="s">
        <v>19</v>
      </c>
      <c r="H144" s="28" t="s">
        <v>377</v>
      </c>
      <c r="I144" s="27">
        <v>50</v>
      </c>
      <c r="J144" s="27">
        <v>125</v>
      </c>
      <c r="K144" s="29">
        <v>200</v>
      </c>
      <c r="L144" s="27">
        <v>230</v>
      </c>
      <c r="M144" s="27">
        <v>155</v>
      </c>
      <c r="N144" s="81">
        <v>815</v>
      </c>
      <c r="O144" s="33">
        <v>3.6</v>
      </c>
      <c r="P144" s="33">
        <v>4</v>
      </c>
      <c r="Q144" s="27" t="s">
        <v>101</v>
      </c>
      <c r="R144" s="27" t="s">
        <v>35</v>
      </c>
      <c r="S144" s="26">
        <v>650</v>
      </c>
      <c r="T144" s="26" t="s">
        <v>535</v>
      </c>
      <c r="U144" s="26" t="s">
        <v>378</v>
      </c>
      <c r="V144" s="29">
        <v>220</v>
      </c>
      <c r="W144" s="27">
        <v>1.2</v>
      </c>
      <c r="X144" s="27">
        <v>160</v>
      </c>
      <c r="Y144" s="26" t="s">
        <v>111</v>
      </c>
      <c r="Z144" s="26">
        <v>10</v>
      </c>
      <c r="AA144" s="26">
        <v>30</v>
      </c>
      <c r="AB144" s="27">
        <v>47</v>
      </c>
      <c r="AC144" s="26">
        <v>50</v>
      </c>
      <c r="AD144" s="26">
        <v>24.2</v>
      </c>
      <c r="AE144" s="27">
        <v>50</v>
      </c>
      <c r="AF144" s="27">
        <v>150</v>
      </c>
      <c r="AG144" s="27">
        <v>225</v>
      </c>
      <c r="AH144" s="27">
        <v>450</v>
      </c>
      <c r="AI144" s="27">
        <v>160</v>
      </c>
      <c r="AJ144" s="27" t="s">
        <v>111</v>
      </c>
      <c r="AK144" s="48" t="s">
        <v>381</v>
      </c>
      <c r="AL144" s="27" t="s">
        <v>383</v>
      </c>
      <c r="AM144" s="27" t="s">
        <v>382</v>
      </c>
      <c r="AN144" s="27" t="s">
        <v>384</v>
      </c>
      <c r="AO144" s="26" t="s">
        <v>385</v>
      </c>
      <c r="AP144" s="26" t="s">
        <v>386</v>
      </c>
      <c r="AQ144" s="26" t="s">
        <v>387</v>
      </c>
      <c r="AR144" s="26" t="s">
        <v>156</v>
      </c>
      <c r="AS144" s="26">
        <v>48</v>
      </c>
      <c r="AT144" s="26" t="s">
        <v>251</v>
      </c>
      <c r="AU144" s="26" t="s">
        <v>554</v>
      </c>
      <c r="AV144" s="40">
        <v>1600</v>
      </c>
      <c r="AW144" s="40">
        <v>1400</v>
      </c>
      <c r="AX144" s="40">
        <v>900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DD144" s="18"/>
      <c r="DE144" s="18"/>
      <c r="DF144" s="18"/>
      <c r="DG144" s="18"/>
      <c r="DH144" s="18"/>
    </row>
    <row r="145" spans="1:112" ht="39" customHeight="1" x14ac:dyDescent="0.35">
      <c r="A145" s="27">
        <v>102110208</v>
      </c>
      <c r="B145" s="27" t="s">
        <v>458</v>
      </c>
      <c r="C145" s="27">
        <v>24.2</v>
      </c>
      <c r="D145" s="26" t="s">
        <v>81</v>
      </c>
      <c r="E145" s="26">
        <v>75</v>
      </c>
      <c r="F145" s="26">
        <v>23.1</v>
      </c>
      <c r="G145" s="26" t="s">
        <v>19</v>
      </c>
      <c r="H145" s="28" t="s">
        <v>377</v>
      </c>
      <c r="I145" s="27">
        <v>50</v>
      </c>
      <c r="J145" s="27">
        <v>125</v>
      </c>
      <c r="K145" s="29">
        <v>200</v>
      </c>
      <c r="L145" s="27">
        <v>230</v>
      </c>
      <c r="M145" s="27">
        <v>230</v>
      </c>
      <c r="N145" s="24">
        <v>1200</v>
      </c>
      <c r="O145" s="33">
        <v>3.2</v>
      </c>
      <c r="P145" s="33">
        <v>4</v>
      </c>
      <c r="Q145" s="27" t="s">
        <v>101</v>
      </c>
      <c r="R145" s="27" t="s">
        <v>35</v>
      </c>
      <c r="S145" s="26">
        <v>650</v>
      </c>
      <c r="T145" s="26" t="s">
        <v>535</v>
      </c>
      <c r="U145" s="26" t="s">
        <v>378</v>
      </c>
      <c r="V145" s="29">
        <v>220</v>
      </c>
      <c r="W145" s="27">
        <v>1.2</v>
      </c>
      <c r="X145" s="27">
        <v>160</v>
      </c>
      <c r="Y145" s="26" t="s">
        <v>111</v>
      </c>
      <c r="Z145" s="26">
        <v>10</v>
      </c>
      <c r="AA145" s="26">
        <v>30</v>
      </c>
      <c r="AB145" s="27">
        <v>47</v>
      </c>
      <c r="AC145" s="26">
        <v>50</v>
      </c>
      <c r="AD145" s="26">
        <v>24.2</v>
      </c>
      <c r="AE145" s="27">
        <v>50</v>
      </c>
      <c r="AF145" s="27">
        <v>150</v>
      </c>
      <c r="AG145" s="27">
        <v>225</v>
      </c>
      <c r="AH145" s="27">
        <v>450</v>
      </c>
      <c r="AI145" s="27">
        <v>160</v>
      </c>
      <c r="AJ145" s="27" t="s">
        <v>111</v>
      </c>
      <c r="AK145" s="48" t="s">
        <v>381</v>
      </c>
      <c r="AL145" s="27" t="s">
        <v>383</v>
      </c>
      <c r="AM145" s="27" t="s">
        <v>382</v>
      </c>
      <c r="AN145" s="27" t="s">
        <v>384</v>
      </c>
      <c r="AO145" s="26" t="s">
        <v>385</v>
      </c>
      <c r="AP145" s="26" t="s">
        <v>386</v>
      </c>
      <c r="AQ145" s="26" t="s">
        <v>387</v>
      </c>
      <c r="AR145" s="26" t="s">
        <v>156</v>
      </c>
      <c r="AS145" s="26">
        <v>51</v>
      </c>
      <c r="AT145" s="26" t="s">
        <v>251</v>
      </c>
      <c r="AU145" s="26" t="s">
        <v>554</v>
      </c>
      <c r="AV145" s="40">
        <v>1600</v>
      </c>
      <c r="AW145" s="40">
        <v>1450</v>
      </c>
      <c r="AX145" s="40">
        <v>950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DD145" s="18"/>
      <c r="DE145" s="18"/>
      <c r="DF145" s="18"/>
      <c r="DG145" s="18"/>
      <c r="DH145" s="18"/>
    </row>
    <row r="146" spans="1:112" ht="39" customHeight="1" x14ac:dyDescent="0.35">
      <c r="A146" s="27">
        <v>102110200</v>
      </c>
      <c r="B146" s="27" t="s">
        <v>450</v>
      </c>
      <c r="C146" s="27">
        <v>24.2</v>
      </c>
      <c r="D146" s="26" t="s">
        <v>81</v>
      </c>
      <c r="E146" s="26">
        <v>112.5</v>
      </c>
      <c r="F146" s="26">
        <v>23.1</v>
      </c>
      <c r="G146" s="26" t="s">
        <v>19</v>
      </c>
      <c r="H146" s="28" t="s">
        <v>377</v>
      </c>
      <c r="I146" s="27">
        <v>50</v>
      </c>
      <c r="J146" s="27">
        <v>125</v>
      </c>
      <c r="K146" s="29">
        <v>200</v>
      </c>
      <c r="L146" s="27">
        <v>230</v>
      </c>
      <c r="M146" s="27">
        <v>310</v>
      </c>
      <c r="N146" s="81">
        <v>1595</v>
      </c>
      <c r="O146" s="33">
        <v>2.8</v>
      </c>
      <c r="P146" s="33">
        <v>4</v>
      </c>
      <c r="Q146" s="27" t="s">
        <v>101</v>
      </c>
      <c r="R146" s="27" t="s">
        <v>35</v>
      </c>
      <c r="S146" s="26">
        <v>650</v>
      </c>
      <c r="T146" s="26" t="s">
        <v>535</v>
      </c>
      <c r="U146" s="26" t="s">
        <v>378</v>
      </c>
      <c r="V146" s="29">
        <v>220</v>
      </c>
      <c r="W146" s="27">
        <v>1.2</v>
      </c>
      <c r="X146" s="27">
        <v>400</v>
      </c>
      <c r="Y146" s="26" t="s">
        <v>111</v>
      </c>
      <c r="Z146" s="26">
        <v>10</v>
      </c>
      <c r="AA146" s="26">
        <v>30</v>
      </c>
      <c r="AB146" s="27">
        <v>60</v>
      </c>
      <c r="AC146" s="27">
        <v>65</v>
      </c>
      <c r="AD146" s="26">
        <v>24.2</v>
      </c>
      <c r="AE146" s="27">
        <v>50</v>
      </c>
      <c r="AF146" s="27">
        <v>150</v>
      </c>
      <c r="AG146" s="27">
        <v>225</v>
      </c>
      <c r="AH146" s="27">
        <v>450</v>
      </c>
      <c r="AI146" s="27">
        <v>160</v>
      </c>
      <c r="AJ146" s="27" t="s">
        <v>111</v>
      </c>
      <c r="AK146" s="48" t="s">
        <v>381</v>
      </c>
      <c r="AL146" s="27" t="s">
        <v>383</v>
      </c>
      <c r="AM146" s="27" t="s">
        <v>382</v>
      </c>
      <c r="AN146" s="27" t="s">
        <v>384</v>
      </c>
      <c r="AO146" s="26" t="s">
        <v>385</v>
      </c>
      <c r="AP146" s="26" t="s">
        <v>386</v>
      </c>
      <c r="AQ146" s="26" t="s">
        <v>387</v>
      </c>
      <c r="AR146" s="26" t="s">
        <v>156</v>
      </c>
      <c r="AS146" s="26">
        <v>55</v>
      </c>
      <c r="AT146" s="26" t="s">
        <v>251</v>
      </c>
      <c r="AU146" s="26" t="s">
        <v>554</v>
      </c>
      <c r="AV146" s="40">
        <v>1600</v>
      </c>
      <c r="AW146" s="40">
        <v>1450</v>
      </c>
      <c r="AX146" s="40">
        <v>950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DD146" s="18"/>
      <c r="DE146" s="18"/>
      <c r="DF146" s="18"/>
      <c r="DG146" s="18"/>
      <c r="DH146" s="18"/>
    </row>
    <row r="147" spans="1:112" ht="39" customHeight="1" x14ac:dyDescent="0.35">
      <c r="A147" s="27">
        <v>102110203</v>
      </c>
      <c r="B147" s="27" t="s">
        <v>453</v>
      </c>
      <c r="C147" s="27">
        <v>24.2</v>
      </c>
      <c r="D147" s="26" t="s">
        <v>81</v>
      </c>
      <c r="E147" s="26">
        <v>225</v>
      </c>
      <c r="F147" s="26">
        <v>23.1</v>
      </c>
      <c r="G147" s="26" t="s">
        <v>17</v>
      </c>
      <c r="H147" s="28" t="s">
        <v>377</v>
      </c>
      <c r="I147" s="27">
        <v>50</v>
      </c>
      <c r="J147" s="27">
        <v>125</v>
      </c>
      <c r="K147" s="29">
        <v>200</v>
      </c>
      <c r="L147" s="27">
        <v>230</v>
      </c>
      <c r="M147" s="27">
        <v>530</v>
      </c>
      <c r="N147" s="26">
        <v>2770</v>
      </c>
      <c r="O147" s="33">
        <v>2.4</v>
      </c>
      <c r="P147" s="33">
        <v>5</v>
      </c>
      <c r="Q147" s="27" t="s">
        <v>101</v>
      </c>
      <c r="R147" s="27" t="s">
        <v>35</v>
      </c>
      <c r="S147" s="26">
        <v>650</v>
      </c>
      <c r="T147" s="26" t="s">
        <v>535</v>
      </c>
      <c r="U147" s="26" t="s">
        <v>378</v>
      </c>
      <c r="V147" s="29">
        <v>220</v>
      </c>
      <c r="W147" s="27">
        <v>1.2</v>
      </c>
      <c r="X147" s="27">
        <v>800</v>
      </c>
      <c r="Y147" s="26" t="s">
        <v>112</v>
      </c>
      <c r="Z147" s="26">
        <v>10</v>
      </c>
      <c r="AA147" s="26">
        <v>30</v>
      </c>
      <c r="AB147" s="26">
        <v>81</v>
      </c>
      <c r="AC147" s="26">
        <v>87</v>
      </c>
      <c r="AD147" s="26">
        <v>24.2</v>
      </c>
      <c r="AE147" s="27">
        <v>50</v>
      </c>
      <c r="AF147" s="27">
        <v>150</v>
      </c>
      <c r="AG147" s="27">
        <v>225</v>
      </c>
      <c r="AH147" s="27">
        <v>450</v>
      </c>
      <c r="AI147" s="27">
        <v>160</v>
      </c>
      <c r="AJ147" s="27" t="s">
        <v>111</v>
      </c>
      <c r="AK147" s="48" t="s">
        <v>381</v>
      </c>
      <c r="AL147" s="27" t="s">
        <v>383</v>
      </c>
      <c r="AM147" s="27" t="s">
        <v>382</v>
      </c>
      <c r="AN147" s="27" t="s">
        <v>384</v>
      </c>
      <c r="AO147" s="26" t="s">
        <v>385</v>
      </c>
      <c r="AP147" s="26" t="s">
        <v>386</v>
      </c>
      <c r="AQ147" s="26" t="s">
        <v>387</v>
      </c>
      <c r="AR147" s="26" t="s">
        <v>156</v>
      </c>
      <c r="AS147" s="26">
        <v>55</v>
      </c>
      <c r="AT147" s="26" t="s">
        <v>251</v>
      </c>
      <c r="AU147" s="26" t="s">
        <v>554</v>
      </c>
      <c r="AV147" s="40">
        <v>2000</v>
      </c>
      <c r="AW147" s="40">
        <v>1700</v>
      </c>
      <c r="AX147" s="40">
        <v>1200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DD147" s="18"/>
      <c r="DE147" s="18"/>
      <c r="DF147" s="18"/>
      <c r="DG147" s="18"/>
      <c r="DH147" s="18"/>
    </row>
    <row r="148" spans="1:112" ht="39" customHeight="1" x14ac:dyDescent="0.35">
      <c r="A148" s="27">
        <v>102110207</v>
      </c>
      <c r="B148" s="27" t="s">
        <v>457</v>
      </c>
      <c r="C148" s="27">
        <v>24.2</v>
      </c>
      <c r="D148" s="26" t="s">
        <v>81</v>
      </c>
      <c r="E148" s="27">
        <v>75</v>
      </c>
      <c r="F148" s="26">
        <v>23.1</v>
      </c>
      <c r="G148" s="26" t="s">
        <v>17</v>
      </c>
      <c r="H148" s="28" t="s">
        <v>377</v>
      </c>
      <c r="I148" s="27">
        <v>50</v>
      </c>
      <c r="J148" s="27">
        <v>125</v>
      </c>
      <c r="K148" s="29">
        <v>200</v>
      </c>
      <c r="L148" s="27">
        <v>230</v>
      </c>
      <c r="M148" s="27">
        <v>230</v>
      </c>
      <c r="N148" s="81">
        <v>1200</v>
      </c>
      <c r="O148" s="33">
        <v>3.2</v>
      </c>
      <c r="P148" s="33">
        <v>4</v>
      </c>
      <c r="Q148" s="27" t="s">
        <v>101</v>
      </c>
      <c r="R148" s="27" t="s">
        <v>35</v>
      </c>
      <c r="S148" s="26">
        <v>650</v>
      </c>
      <c r="T148" s="26" t="s">
        <v>535</v>
      </c>
      <c r="U148" s="26" t="s">
        <v>378</v>
      </c>
      <c r="V148" s="29">
        <v>220</v>
      </c>
      <c r="W148" s="27">
        <v>1.2</v>
      </c>
      <c r="X148" s="27">
        <v>400</v>
      </c>
      <c r="Y148" s="26" t="s">
        <v>111</v>
      </c>
      <c r="Z148" s="26">
        <v>10</v>
      </c>
      <c r="AA148" s="26">
        <v>30</v>
      </c>
      <c r="AB148" s="27">
        <v>60</v>
      </c>
      <c r="AC148" s="27">
        <v>65</v>
      </c>
      <c r="AD148" s="26">
        <v>24.2</v>
      </c>
      <c r="AE148" s="27">
        <v>50</v>
      </c>
      <c r="AF148" s="27">
        <v>150</v>
      </c>
      <c r="AG148" s="27">
        <v>225</v>
      </c>
      <c r="AH148" s="27">
        <v>450</v>
      </c>
      <c r="AI148" s="27">
        <v>160</v>
      </c>
      <c r="AJ148" s="27" t="s">
        <v>111</v>
      </c>
      <c r="AK148" s="48" t="s">
        <v>381</v>
      </c>
      <c r="AL148" s="27" t="s">
        <v>383</v>
      </c>
      <c r="AM148" s="27" t="s">
        <v>382</v>
      </c>
      <c r="AN148" s="27" t="s">
        <v>384</v>
      </c>
      <c r="AO148" s="26" t="s">
        <v>385</v>
      </c>
      <c r="AP148" s="26" t="s">
        <v>386</v>
      </c>
      <c r="AQ148" s="26" t="s">
        <v>387</v>
      </c>
      <c r="AR148" s="26" t="s">
        <v>156</v>
      </c>
      <c r="AS148" s="26">
        <v>51</v>
      </c>
      <c r="AT148" s="26" t="s">
        <v>251</v>
      </c>
      <c r="AU148" s="26" t="s">
        <v>554</v>
      </c>
      <c r="AV148" s="40">
        <v>1600</v>
      </c>
      <c r="AW148" s="40">
        <v>1450</v>
      </c>
      <c r="AX148" s="40">
        <v>950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DD148" s="18"/>
      <c r="DE148" s="18"/>
      <c r="DF148" s="18"/>
      <c r="DG148" s="18"/>
      <c r="DH148" s="18"/>
    </row>
    <row r="149" spans="1:112" ht="39" customHeight="1" x14ac:dyDescent="0.35">
      <c r="A149" s="27">
        <v>102110204</v>
      </c>
      <c r="B149" s="27" t="s">
        <v>454</v>
      </c>
      <c r="C149" s="27">
        <v>24.2</v>
      </c>
      <c r="D149" s="26" t="s">
        <v>81</v>
      </c>
      <c r="E149" s="27">
        <v>225</v>
      </c>
      <c r="F149" s="26">
        <v>23.1</v>
      </c>
      <c r="G149" s="26" t="s">
        <v>19</v>
      </c>
      <c r="H149" s="28" t="s">
        <v>377</v>
      </c>
      <c r="I149" s="27">
        <v>50</v>
      </c>
      <c r="J149" s="27">
        <v>125</v>
      </c>
      <c r="K149" s="29">
        <v>200</v>
      </c>
      <c r="L149" s="27">
        <v>230</v>
      </c>
      <c r="M149" s="27">
        <v>530</v>
      </c>
      <c r="N149" s="26">
        <v>2770</v>
      </c>
      <c r="O149" s="33">
        <v>2.4</v>
      </c>
      <c r="P149" s="33">
        <v>5</v>
      </c>
      <c r="Q149" s="27" t="s">
        <v>101</v>
      </c>
      <c r="R149" s="27" t="s">
        <v>35</v>
      </c>
      <c r="S149" s="26">
        <v>650</v>
      </c>
      <c r="T149" s="26" t="s">
        <v>535</v>
      </c>
      <c r="U149" s="26" t="s">
        <v>378</v>
      </c>
      <c r="V149" s="29">
        <v>220</v>
      </c>
      <c r="W149" s="27">
        <v>1.2</v>
      </c>
      <c r="X149" s="27">
        <v>800</v>
      </c>
      <c r="Y149" s="26" t="s">
        <v>112</v>
      </c>
      <c r="Z149" s="26">
        <v>10</v>
      </c>
      <c r="AA149" s="26">
        <v>30</v>
      </c>
      <c r="AB149" s="26">
        <v>81</v>
      </c>
      <c r="AC149" s="26">
        <v>87</v>
      </c>
      <c r="AD149" s="26">
        <v>24.2</v>
      </c>
      <c r="AE149" s="27">
        <v>50</v>
      </c>
      <c r="AF149" s="27">
        <v>150</v>
      </c>
      <c r="AG149" s="27">
        <v>225</v>
      </c>
      <c r="AH149" s="27">
        <v>450</v>
      </c>
      <c r="AI149" s="27">
        <v>160</v>
      </c>
      <c r="AJ149" s="27" t="s">
        <v>111</v>
      </c>
      <c r="AK149" s="48" t="s">
        <v>381</v>
      </c>
      <c r="AL149" s="27" t="s">
        <v>383</v>
      </c>
      <c r="AM149" s="27" t="s">
        <v>382</v>
      </c>
      <c r="AN149" s="27" t="s">
        <v>384</v>
      </c>
      <c r="AO149" s="26" t="s">
        <v>385</v>
      </c>
      <c r="AP149" s="26" t="s">
        <v>386</v>
      </c>
      <c r="AQ149" s="26" t="s">
        <v>387</v>
      </c>
      <c r="AR149" s="26" t="s">
        <v>156</v>
      </c>
      <c r="AS149" s="26">
        <v>55</v>
      </c>
      <c r="AT149" s="26" t="s">
        <v>251</v>
      </c>
      <c r="AU149" s="26" t="s">
        <v>554</v>
      </c>
      <c r="AV149" s="40">
        <v>2000</v>
      </c>
      <c r="AW149" s="40">
        <v>1700</v>
      </c>
      <c r="AX149" s="40">
        <v>1200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DD149" s="18"/>
      <c r="DE149" s="18"/>
      <c r="DF149" s="18"/>
      <c r="DG149" s="18"/>
      <c r="DH149" s="18"/>
    </row>
    <row r="150" spans="1:112" ht="39" customHeight="1" x14ac:dyDescent="0.35">
      <c r="A150" s="27">
        <v>102110202</v>
      </c>
      <c r="B150" s="27" t="s">
        <v>452</v>
      </c>
      <c r="C150" s="27">
        <v>24.2</v>
      </c>
      <c r="D150" s="26" t="s">
        <v>81</v>
      </c>
      <c r="E150" s="27">
        <v>150</v>
      </c>
      <c r="F150" s="26">
        <v>23.1</v>
      </c>
      <c r="G150" s="26" t="s">
        <v>19</v>
      </c>
      <c r="H150" s="28" t="s">
        <v>377</v>
      </c>
      <c r="I150" s="27">
        <v>50</v>
      </c>
      <c r="J150" s="27">
        <v>125</v>
      </c>
      <c r="K150" s="29">
        <v>200</v>
      </c>
      <c r="L150" s="27">
        <v>230</v>
      </c>
      <c r="M150" s="27">
        <v>380</v>
      </c>
      <c r="N150" s="59">
        <v>2010</v>
      </c>
      <c r="O150" s="33">
        <v>2.6</v>
      </c>
      <c r="P150" s="33">
        <v>4</v>
      </c>
      <c r="Q150" s="27" t="s">
        <v>101</v>
      </c>
      <c r="R150" s="27" t="s">
        <v>35</v>
      </c>
      <c r="S150" s="26">
        <v>650</v>
      </c>
      <c r="T150" s="26" t="s">
        <v>535</v>
      </c>
      <c r="U150" s="26" t="s">
        <v>378</v>
      </c>
      <c r="V150" s="29">
        <v>220</v>
      </c>
      <c r="W150" s="27">
        <v>1.2</v>
      </c>
      <c r="X150" s="27">
        <v>400</v>
      </c>
      <c r="Y150" s="26" t="s">
        <v>111</v>
      </c>
      <c r="Z150" s="26">
        <v>10</v>
      </c>
      <c r="AA150" s="26">
        <v>30</v>
      </c>
      <c r="AB150" s="27">
        <v>60</v>
      </c>
      <c r="AC150" s="27">
        <v>65</v>
      </c>
      <c r="AD150" s="26">
        <v>24.2</v>
      </c>
      <c r="AE150" s="27">
        <v>50</v>
      </c>
      <c r="AF150" s="27">
        <v>150</v>
      </c>
      <c r="AG150" s="27">
        <v>225</v>
      </c>
      <c r="AH150" s="27">
        <v>450</v>
      </c>
      <c r="AI150" s="27">
        <v>160</v>
      </c>
      <c r="AJ150" s="27" t="s">
        <v>111</v>
      </c>
      <c r="AK150" s="48" t="s">
        <v>381</v>
      </c>
      <c r="AL150" s="27" t="s">
        <v>383</v>
      </c>
      <c r="AM150" s="27" t="s">
        <v>382</v>
      </c>
      <c r="AN150" s="27" t="s">
        <v>384</v>
      </c>
      <c r="AO150" s="26" t="s">
        <v>385</v>
      </c>
      <c r="AP150" s="26" t="s">
        <v>386</v>
      </c>
      <c r="AQ150" s="26" t="s">
        <v>387</v>
      </c>
      <c r="AR150" s="26" t="s">
        <v>156</v>
      </c>
      <c r="AS150" s="26">
        <v>55</v>
      </c>
      <c r="AT150" s="26" t="s">
        <v>251</v>
      </c>
      <c r="AU150" s="26" t="s">
        <v>554</v>
      </c>
      <c r="AV150" s="40">
        <v>1600</v>
      </c>
      <c r="AW150" s="40">
        <v>1450</v>
      </c>
      <c r="AX150" s="40">
        <v>950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DD150" s="18"/>
      <c r="DE150" s="18"/>
      <c r="DF150" s="18"/>
      <c r="DG150" s="18"/>
      <c r="DH150" s="18"/>
    </row>
    <row r="151" spans="1:112" ht="39" customHeight="1" x14ac:dyDescent="0.35">
      <c r="A151" s="27">
        <v>102110201</v>
      </c>
      <c r="B151" s="27" t="s">
        <v>451</v>
      </c>
      <c r="C151" s="27">
        <v>24.2</v>
      </c>
      <c r="D151" s="26" t="s">
        <v>81</v>
      </c>
      <c r="E151" s="27">
        <v>150</v>
      </c>
      <c r="F151" s="26">
        <v>23.1</v>
      </c>
      <c r="G151" s="26" t="s">
        <v>17</v>
      </c>
      <c r="H151" s="28" t="s">
        <v>377</v>
      </c>
      <c r="I151" s="27">
        <v>50</v>
      </c>
      <c r="J151" s="27">
        <v>125</v>
      </c>
      <c r="K151" s="29">
        <v>200</v>
      </c>
      <c r="L151" s="27">
        <v>230</v>
      </c>
      <c r="M151" s="27">
        <v>380</v>
      </c>
      <c r="N151" s="59">
        <v>2010</v>
      </c>
      <c r="O151" s="33">
        <v>2.6</v>
      </c>
      <c r="P151" s="33">
        <v>4</v>
      </c>
      <c r="Q151" s="27" t="s">
        <v>101</v>
      </c>
      <c r="R151" s="27" t="s">
        <v>35</v>
      </c>
      <c r="S151" s="26">
        <v>650</v>
      </c>
      <c r="T151" s="26" t="s">
        <v>535</v>
      </c>
      <c r="U151" s="26" t="s">
        <v>378</v>
      </c>
      <c r="V151" s="29">
        <v>220</v>
      </c>
      <c r="W151" s="27">
        <v>1.2</v>
      </c>
      <c r="X151" s="27">
        <v>800</v>
      </c>
      <c r="Y151" s="26" t="s">
        <v>112</v>
      </c>
      <c r="Z151" s="26">
        <v>10</v>
      </c>
      <c r="AA151" s="26">
        <v>30</v>
      </c>
      <c r="AB151" s="26">
        <v>81</v>
      </c>
      <c r="AC151" s="26">
        <v>87</v>
      </c>
      <c r="AD151" s="26">
        <v>24.2</v>
      </c>
      <c r="AE151" s="27">
        <v>50</v>
      </c>
      <c r="AF151" s="27">
        <v>150</v>
      </c>
      <c r="AG151" s="27">
        <v>225</v>
      </c>
      <c r="AH151" s="27">
        <v>450</v>
      </c>
      <c r="AI151" s="27">
        <v>160</v>
      </c>
      <c r="AJ151" s="27" t="s">
        <v>111</v>
      </c>
      <c r="AK151" s="48" t="s">
        <v>381</v>
      </c>
      <c r="AL151" s="27" t="s">
        <v>383</v>
      </c>
      <c r="AM151" s="27" t="s">
        <v>382</v>
      </c>
      <c r="AN151" s="27" t="s">
        <v>384</v>
      </c>
      <c r="AO151" s="26" t="s">
        <v>385</v>
      </c>
      <c r="AP151" s="26" t="s">
        <v>386</v>
      </c>
      <c r="AQ151" s="26" t="s">
        <v>387</v>
      </c>
      <c r="AR151" s="26" t="s">
        <v>156</v>
      </c>
      <c r="AS151" s="26">
        <v>55</v>
      </c>
      <c r="AT151" s="26" t="s">
        <v>251</v>
      </c>
      <c r="AU151" s="26" t="s">
        <v>554</v>
      </c>
      <c r="AV151" s="40">
        <v>1600</v>
      </c>
      <c r="AW151" s="40">
        <v>1450</v>
      </c>
      <c r="AX151" s="40">
        <v>950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DD151" s="18"/>
      <c r="DE151" s="18"/>
      <c r="DF151" s="18"/>
      <c r="DG151" s="18"/>
      <c r="DH151" s="18"/>
    </row>
    <row r="152" spans="1:112" ht="39" customHeight="1" x14ac:dyDescent="0.35">
      <c r="A152" s="27">
        <v>102100158</v>
      </c>
      <c r="B152" s="27" t="s">
        <v>536</v>
      </c>
      <c r="C152" s="27">
        <v>15</v>
      </c>
      <c r="D152" s="26" t="s">
        <v>364</v>
      </c>
      <c r="E152" s="27">
        <v>5</v>
      </c>
      <c r="F152" s="26">
        <v>13.8</v>
      </c>
      <c r="G152" s="26" t="s">
        <v>20</v>
      </c>
      <c r="H152" s="28" t="s">
        <v>376</v>
      </c>
      <c r="I152" s="27">
        <v>34</v>
      </c>
      <c r="J152" s="27">
        <v>95</v>
      </c>
      <c r="K152" s="29">
        <v>130</v>
      </c>
      <c r="L152" s="27">
        <v>140</v>
      </c>
      <c r="M152" s="27">
        <v>25</v>
      </c>
      <c r="N152" s="59">
        <v>110</v>
      </c>
      <c r="O152" s="33">
        <v>3.4</v>
      </c>
      <c r="P152" s="33">
        <v>2.5</v>
      </c>
      <c r="Q152" s="27" t="s">
        <v>35</v>
      </c>
      <c r="R152" s="27" t="s">
        <v>104</v>
      </c>
      <c r="S152" s="26">
        <v>250</v>
      </c>
      <c r="T152" s="26" t="s">
        <v>535</v>
      </c>
      <c r="U152" s="26" t="s">
        <v>378</v>
      </c>
      <c r="V152" s="29">
        <v>220</v>
      </c>
      <c r="W152" s="27">
        <v>1.2</v>
      </c>
      <c r="X152" s="27">
        <v>160</v>
      </c>
      <c r="Y152" s="26" t="s">
        <v>111</v>
      </c>
      <c r="Z152" s="26">
        <v>10</v>
      </c>
      <c r="AA152" s="26">
        <v>30</v>
      </c>
      <c r="AB152" s="26">
        <v>47</v>
      </c>
      <c r="AC152" s="26">
        <v>50</v>
      </c>
      <c r="AD152" s="26">
        <v>24.2</v>
      </c>
      <c r="AE152" s="27">
        <v>50</v>
      </c>
      <c r="AF152" s="27">
        <v>150</v>
      </c>
      <c r="AG152" s="27">
        <v>225</v>
      </c>
      <c r="AH152" s="27">
        <v>450</v>
      </c>
      <c r="AI152" s="27">
        <v>160</v>
      </c>
      <c r="AJ152" s="27" t="s">
        <v>111</v>
      </c>
      <c r="AK152" s="48" t="s">
        <v>381</v>
      </c>
      <c r="AL152" s="27" t="s">
        <v>383</v>
      </c>
      <c r="AM152" s="27" t="s">
        <v>382</v>
      </c>
      <c r="AN152" s="27" t="s">
        <v>384</v>
      </c>
      <c r="AO152" s="26" t="s">
        <v>385</v>
      </c>
      <c r="AP152" s="26" t="s">
        <v>386</v>
      </c>
      <c r="AQ152" s="26" t="s">
        <v>387</v>
      </c>
      <c r="AR152" s="26" t="s">
        <v>156</v>
      </c>
      <c r="AS152" s="26">
        <v>48</v>
      </c>
      <c r="AT152" s="26" t="s">
        <v>251</v>
      </c>
      <c r="AU152" s="26" t="s">
        <v>554</v>
      </c>
      <c r="AV152" s="40">
        <v>1200</v>
      </c>
      <c r="AW152" s="40">
        <v>800</v>
      </c>
      <c r="AX152" s="40">
        <v>900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DD152" s="18"/>
      <c r="DE152" s="18"/>
      <c r="DF152" s="18"/>
      <c r="DG152" s="18"/>
      <c r="DH152" s="18"/>
    </row>
    <row r="153" spans="1:112" ht="39" customHeight="1" x14ac:dyDescent="0.35">
      <c r="A153" s="27">
        <v>102110213</v>
      </c>
      <c r="B153" s="27" t="s">
        <v>537</v>
      </c>
      <c r="C153" s="27">
        <v>24.2</v>
      </c>
      <c r="D153" s="26" t="s">
        <v>364</v>
      </c>
      <c r="E153" s="27">
        <v>25</v>
      </c>
      <c r="F153" s="26">
        <v>23.1</v>
      </c>
      <c r="G153" s="26">
        <v>127</v>
      </c>
      <c r="H153" s="28" t="s">
        <v>377</v>
      </c>
      <c r="I153" s="27">
        <v>50</v>
      </c>
      <c r="J153" s="27">
        <v>125</v>
      </c>
      <c r="K153" s="29">
        <v>200</v>
      </c>
      <c r="L153" s="27">
        <v>230</v>
      </c>
      <c r="M153" s="27">
        <v>80</v>
      </c>
      <c r="N153" s="83">
        <v>430</v>
      </c>
      <c r="O153" s="33">
        <v>2.8</v>
      </c>
      <c r="P153" s="33">
        <v>2.5</v>
      </c>
      <c r="Q153" s="26" t="s">
        <v>35</v>
      </c>
      <c r="R153" s="26" t="s">
        <v>104</v>
      </c>
      <c r="S153" s="26">
        <v>650</v>
      </c>
      <c r="T153" s="26" t="s">
        <v>535</v>
      </c>
      <c r="U153" s="26" t="s">
        <v>378</v>
      </c>
      <c r="V153" s="29">
        <v>220</v>
      </c>
      <c r="W153" s="27">
        <v>1.2</v>
      </c>
      <c r="X153" s="27">
        <v>400</v>
      </c>
      <c r="Y153" s="26" t="s">
        <v>111</v>
      </c>
      <c r="Z153" s="26">
        <v>10</v>
      </c>
      <c r="AA153" s="26">
        <v>30</v>
      </c>
      <c r="AB153" s="27">
        <v>60</v>
      </c>
      <c r="AC153" s="27">
        <v>65</v>
      </c>
      <c r="AD153" s="26">
        <v>24.2</v>
      </c>
      <c r="AE153" s="27">
        <v>50</v>
      </c>
      <c r="AF153" s="27">
        <v>150</v>
      </c>
      <c r="AG153" s="27">
        <v>225</v>
      </c>
      <c r="AH153" s="27">
        <v>450</v>
      </c>
      <c r="AI153" s="27">
        <v>160</v>
      </c>
      <c r="AJ153" s="27" t="s">
        <v>111</v>
      </c>
      <c r="AK153" s="48" t="s">
        <v>381</v>
      </c>
      <c r="AL153" s="27" t="s">
        <v>383</v>
      </c>
      <c r="AM153" s="27" t="s">
        <v>382</v>
      </c>
      <c r="AN153" s="27" t="s">
        <v>384</v>
      </c>
      <c r="AO153" s="26" t="s">
        <v>385</v>
      </c>
      <c r="AP153" s="26" t="s">
        <v>386</v>
      </c>
      <c r="AQ153" s="26" t="s">
        <v>387</v>
      </c>
      <c r="AR153" s="26" t="s">
        <v>156</v>
      </c>
      <c r="AS153" s="26">
        <v>48</v>
      </c>
      <c r="AT153" s="26" t="s">
        <v>251</v>
      </c>
      <c r="AU153" s="26" t="s">
        <v>554</v>
      </c>
      <c r="AV153" s="40">
        <v>1300</v>
      </c>
      <c r="AW153" s="40">
        <v>800</v>
      </c>
      <c r="AX153" s="40">
        <v>900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DD153" s="18"/>
      <c r="DE153" s="18"/>
      <c r="DF153" s="18"/>
      <c r="DG153" s="18"/>
      <c r="DH153" s="18"/>
    </row>
    <row r="154" spans="1:112" ht="39" customHeight="1" x14ac:dyDescent="0.35">
      <c r="A154" s="27">
        <v>102110211</v>
      </c>
      <c r="B154" s="27" t="s">
        <v>538</v>
      </c>
      <c r="C154" s="27">
        <v>24.2</v>
      </c>
      <c r="D154" s="26" t="s">
        <v>364</v>
      </c>
      <c r="E154" s="27">
        <v>15</v>
      </c>
      <c r="F154" s="26">
        <v>23.1</v>
      </c>
      <c r="G154" s="26">
        <v>127</v>
      </c>
      <c r="H154" s="28" t="s">
        <v>377</v>
      </c>
      <c r="I154" s="27">
        <v>50</v>
      </c>
      <c r="J154" s="27">
        <v>125</v>
      </c>
      <c r="K154" s="29">
        <v>200</v>
      </c>
      <c r="L154" s="27">
        <v>230</v>
      </c>
      <c r="M154" s="27">
        <v>60</v>
      </c>
      <c r="N154" s="83">
        <v>300</v>
      </c>
      <c r="O154" s="33">
        <v>3</v>
      </c>
      <c r="P154" s="33">
        <v>2.5</v>
      </c>
      <c r="Q154" s="26" t="s">
        <v>35</v>
      </c>
      <c r="R154" s="26" t="s">
        <v>104</v>
      </c>
      <c r="S154" s="26">
        <v>650</v>
      </c>
      <c r="T154" s="26" t="s">
        <v>535</v>
      </c>
      <c r="U154" s="26" t="s">
        <v>378</v>
      </c>
      <c r="V154" s="29">
        <v>220</v>
      </c>
      <c r="W154" s="27">
        <v>1.2</v>
      </c>
      <c r="X154" s="27">
        <v>160</v>
      </c>
      <c r="Y154" s="26" t="s">
        <v>111</v>
      </c>
      <c r="Z154" s="26">
        <v>10</v>
      </c>
      <c r="AA154" s="26">
        <v>30</v>
      </c>
      <c r="AB154" s="27">
        <v>47</v>
      </c>
      <c r="AC154" s="26">
        <v>50</v>
      </c>
      <c r="AD154" s="26">
        <v>24.2</v>
      </c>
      <c r="AE154" s="27">
        <v>50</v>
      </c>
      <c r="AF154" s="27">
        <v>150</v>
      </c>
      <c r="AG154" s="27">
        <v>225</v>
      </c>
      <c r="AH154" s="27">
        <v>450</v>
      </c>
      <c r="AI154" s="27">
        <v>160</v>
      </c>
      <c r="AJ154" s="27" t="s">
        <v>111</v>
      </c>
      <c r="AK154" s="48" t="s">
        <v>381</v>
      </c>
      <c r="AL154" s="27" t="s">
        <v>383</v>
      </c>
      <c r="AM154" s="27" t="s">
        <v>382</v>
      </c>
      <c r="AN154" s="27" t="s">
        <v>384</v>
      </c>
      <c r="AO154" s="26" t="s">
        <v>385</v>
      </c>
      <c r="AP154" s="26" t="s">
        <v>386</v>
      </c>
      <c r="AQ154" s="26" t="s">
        <v>387</v>
      </c>
      <c r="AR154" s="26" t="s">
        <v>156</v>
      </c>
      <c r="AS154" s="26">
        <v>48</v>
      </c>
      <c r="AT154" s="26" t="s">
        <v>251</v>
      </c>
      <c r="AU154" s="26" t="s">
        <v>554</v>
      </c>
      <c r="AV154" s="40">
        <v>1300</v>
      </c>
      <c r="AW154" s="40">
        <v>800</v>
      </c>
      <c r="AX154" s="40">
        <v>900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DD154" s="18"/>
      <c r="DE154" s="18"/>
      <c r="DF154" s="18"/>
      <c r="DG154" s="18"/>
      <c r="DH154" s="18"/>
    </row>
    <row r="155" spans="1:112" ht="39" customHeight="1" x14ac:dyDescent="0.35">
      <c r="A155" s="27">
        <v>102110209</v>
      </c>
      <c r="B155" s="27" t="s">
        <v>539</v>
      </c>
      <c r="C155" s="27">
        <v>24.2</v>
      </c>
      <c r="D155" s="26" t="s">
        <v>364</v>
      </c>
      <c r="E155" s="27">
        <v>10</v>
      </c>
      <c r="F155" s="26">
        <v>23.1</v>
      </c>
      <c r="G155" s="26">
        <v>127</v>
      </c>
      <c r="H155" s="28" t="s">
        <v>377</v>
      </c>
      <c r="I155" s="27">
        <v>50</v>
      </c>
      <c r="J155" s="27">
        <v>125</v>
      </c>
      <c r="K155" s="29">
        <v>200</v>
      </c>
      <c r="L155" s="27">
        <v>230</v>
      </c>
      <c r="M155" s="27">
        <v>45</v>
      </c>
      <c r="N155" s="83">
        <v>220</v>
      </c>
      <c r="O155" s="33">
        <v>3.3</v>
      </c>
      <c r="P155" s="33">
        <v>2.5</v>
      </c>
      <c r="Q155" s="26" t="s">
        <v>35</v>
      </c>
      <c r="R155" s="26" t="s">
        <v>104</v>
      </c>
      <c r="S155" s="26">
        <v>650</v>
      </c>
      <c r="T155" s="26" t="s">
        <v>535</v>
      </c>
      <c r="U155" s="26" t="s">
        <v>378</v>
      </c>
      <c r="V155" s="29">
        <v>220</v>
      </c>
      <c r="W155" s="27">
        <v>1.2</v>
      </c>
      <c r="X155" s="27">
        <v>160</v>
      </c>
      <c r="Y155" s="26" t="s">
        <v>111</v>
      </c>
      <c r="Z155" s="26">
        <v>10</v>
      </c>
      <c r="AA155" s="26">
        <v>30</v>
      </c>
      <c r="AB155" s="27">
        <v>47</v>
      </c>
      <c r="AC155" s="26">
        <v>50</v>
      </c>
      <c r="AD155" s="26">
        <v>24.2</v>
      </c>
      <c r="AE155" s="27">
        <v>50</v>
      </c>
      <c r="AF155" s="27">
        <v>150</v>
      </c>
      <c r="AG155" s="27">
        <v>225</v>
      </c>
      <c r="AH155" s="27">
        <v>450</v>
      </c>
      <c r="AI155" s="27">
        <v>160</v>
      </c>
      <c r="AJ155" s="27" t="s">
        <v>111</v>
      </c>
      <c r="AK155" s="48" t="s">
        <v>381</v>
      </c>
      <c r="AL155" s="27" t="s">
        <v>383</v>
      </c>
      <c r="AM155" s="27" t="s">
        <v>382</v>
      </c>
      <c r="AN155" s="27" t="s">
        <v>384</v>
      </c>
      <c r="AO155" s="26" t="s">
        <v>385</v>
      </c>
      <c r="AP155" s="26" t="s">
        <v>386</v>
      </c>
      <c r="AQ155" s="26" t="s">
        <v>387</v>
      </c>
      <c r="AR155" s="26" t="s">
        <v>156</v>
      </c>
      <c r="AS155" s="26">
        <v>48</v>
      </c>
      <c r="AT155" s="26" t="s">
        <v>251</v>
      </c>
      <c r="AU155" s="26" t="s">
        <v>554</v>
      </c>
      <c r="AV155" s="40">
        <v>1300</v>
      </c>
      <c r="AW155" s="40">
        <v>800</v>
      </c>
      <c r="AX155" s="40">
        <v>900</v>
      </c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DD155" s="18"/>
      <c r="DE155" s="18"/>
      <c r="DF155" s="18"/>
      <c r="DG155" s="18"/>
      <c r="DH155" s="18"/>
    </row>
    <row r="156" spans="1:112" ht="39" customHeight="1" x14ac:dyDescent="0.35">
      <c r="A156" s="27">
        <v>102110217</v>
      </c>
      <c r="B156" s="27" t="s">
        <v>540</v>
      </c>
      <c r="C156" s="27">
        <v>24.2</v>
      </c>
      <c r="D156" s="26" t="s">
        <v>364</v>
      </c>
      <c r="E156" s="27">
        <v>5</v>
      </c>
      <c r="F156" s="26">
        <v>23.1</v>
      </c>
      <c r="G156" s="26">
        <v>127</v>
      </c>
      <c r="H156" s="28" t="s">
        <v>377</v>
      </c>
      <c r="I156" s="27">
        <v>50</v>
      </c>
      <c r="J156" s="27">
        <v>125</v>
      </c>
      <c r="K156" s="29">
        <v>200</v>
      </c>
      <c r="L156" s="27">
        <v>230</v>
      </c>
      <c r="M156" s="27">
        <v>30</v>
      </c>
      <c r="N156" s="83">
        <v>125</v>
      </c>
      <c r="O156" s="33">
        <v>3.8</v>
      </c>
      <c r="P156" s="33">
        <v>2.5</v>
      </c>
      <c r="Q156" s="26" t="s">
        <v>35</v>
      </c>
      <c r="R156" s="26" t="s">
        <v>104</v>
      </c>
      <c r="S156" s="26">
        <v>650</v>
      </c>
      <c r="T156" s="26" t="s">
        <v>535</v>
      </c>
      <c r="U156" s="26" t="s">
        <v>378</v>
      </c>
      <c r="V156" s="29">
        <v>220</v>
      </c>
      <c r="W156" s="27">
        <v>1.2</v>
      </c>
      <c r="X156" s="27">
        <v>160</v>
      </c>
      <c r="Y156" s="26" t="s">
        <v>111</v>
      </c>
      <c r="Z156" s="26">
        <v>10</v>
      </c>
      <c r="AA156" s="26">
        <v>30</v>
      </c>
      <c r="AB156" s="27">
        <v>47</v>
      </c>
      <c r="AC156" s="26">
        <v>50</v>
      </c>
      <c r="AD156" s="26">
        <v>24.2</v>
      </c>
      <c r="AE156" s="27">
        <v>50</v>
      </c>
      <c r="AF156" s="27">
        <v>150</v>
      </c>
      <c r="AG156" s="27">
        <v>225</v>
      </c>
      <c r="AH156" s="27">
        <v>450</v>
      </c>
      <c r="AI156" s="27">
        <v>160</v>
      </c>
      <c r="AJ156" s="27" t="s">
        <v>111</v>
      </c>
      <c r="AK156" s="48" t="s">
        <v>381</v>
      </c>
      <c r="AL156" s="27" t="s">
        <v>383</v>
      </c>
      <c r="AM156" s="27" t="s">
        <v>382</v>
      </c>
      <c r="AN156" s="27" t="s">
        <v>384</v>
      </c>
      <c r="AO156" s="26" t="s">
        <v>385</v>
      </c>
      <c r="AP156" s="26" t="s">
        <v>386</v>
      </c>
      <c r="AQ156" s="26" t="s">
        <v>387</v>
      </c>
      <c r="AR156" s="26" t="s">
        <v>156</v>
      </c>
      <c r="AS156" s="26">
        <v>48</v>
      </c>
      <c r="AT156" s="26" t="s">
        <v>251</v>
      </c>
      <c r="AU156" s="26" t="s">
        <v>554</v>
      </c>
      <c r="AV156" s="40">
        <v>1300</v>
      </c>
      <c r="AW156" s="40">
        <v>800</v>
      </c>
      <c r="AX156" s="40">
        <v>900</v>
      </c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DD156" s="18"/>
      <c r="DE156" s="18"/>
      <c r="DF156" s="18"/>
      <c r="DG156" s="18"/>
      <c r="DH156" s="18"/>
    </row>
    <row r="157" spans="1:112" ht="39" customHeight="1" x14ac:dyDescent="0.35">
      <c r="A157" s="27">
        <v>102110210</v>
      </c>
      <c r="B157" s="27" t="s">
        <v>541</v>
      </c>
      <c r="C157" s="27">
        <v>24.2</v>
      </c>
      <c r="D157" s="26" t="s">
        <v>364</v>
      </c>
      <c r="E157" s="27">
        <v>10</v>
      </c>
      <c r="F157" s="26">
        <v>23.1</v>
      </c>
      <c r="G157" s="26">
        <v>220</v>
      </c>
      <c r="H157" s="28" t="s">
        <v>377</v>
      </c>
      <c r="I157" s="27">
        <v>50</v>
      </c>
      <c r="J157" s="27">
        <v>125</v>
      </c>
      <c r="K157" s="29">
        <v>200</v>
      </c>
      <c r="L157" s="27">
        <v>230</v>
      </c>
      <c r="M157" s="27">
        <v>45</v>
      </c>
      <c r="N157" s="83">
        <v>220</v>
      </c>
      <c r="O157" s="33">
        <v>3.3</v>
      </c>
      <c r="P157" s="33">
        <v>2.5</v>
      </c>
      <c r="Q157" s="26" t="s">
        <v>35</v>
      </c>
      <c r="R157" s="26" t="s">
        <v>104</v>
      </c>
      <c r="S157" s="26">
        <v>650</v>
      </c>
      <c r="T157" s="26" t="s">
        <v>535</v>
      </c>
      <c r="U157" s="26" t="s">
        <v>378</v>
      </c>
      <c r="V157" s="29">
        <v>220</v>
      </c>
      <c r="W157" s="27">
        <v>1.2</v>
      </c>
      <c r="X157" s="27">
        <v>160</v>
      </c>
      <c r="Y157" s="26" t="s">
        <v>111</v>
      </c>
      <c r="Z157" s="26">
        <v>10</v>
      </c>
      <c r="AA157" s="26">
        <v>30</v>
      </c>
      <c r="AB157" s="27">
        <v>47</v>
      </c>
      <c r="AC157" s="26">
        <v>50</v>
      </c>
      <c r="AD157" s="26">
        <v>24.2</v>
      </c>
      <c r="AE157" s="27">
        <v>50</v>
      </c>
      <c r="AF157" s="27">
        <v>150</v>
      </c>
      <c r="AG157" s="27">
        <v>225</v>
      </c>
      <c r="AH157" s="27">
        <v>450</v>
      </c>
      <c r="AI157" s="27">
        <v>160</v>
      </c>
      <c r="AJ157" s="27" t="s">
        <v>111</v>
      </c>
      <c r="AK157" s="48" t="s">
        <v>381</v>
      </c>
      <c r="AL157" s="27" t="s">
        <v>383</v>
      </c>
      <c r="AM157" s="27" t="s">
        <v>382</v>
      </c>
      <c r="AN157" s="27" t="s">
        <v>384</v>
      </c>
      <c r="AO157" s="26" t="s">
        <v>385</v>
      </c>
      <c r="AP157" s="26" t="s">
        <v>386</v>
      </c>
      <c r="AQ157" s="26" t="s">
        <v>387</v>
      </c>
      <c r="AR157" s="26" t="s">
        <v>156</v>
      </c>
      <c r="AS157" s="26">
        <v>48</v>
      </c>
      <c r="AT157" s="26" t="s">
        <v>251</v>
      </c>
      <c r="AU157" s="26" t="s">
        <v>554</v>
      </c>
      <c r="AV157" s="40">
        <v>1300</v>
      </c>
      <c r="AW157" s="40">
        <v>800</v>
      </c>
      <c r="AX157" s="40">
        <v>900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DD157" s="18"/>
      <c r="DE157" s="18"/>
      <c r="DF157" s="18"/>
      <c r="DG157" s="18"/>
      <c r="DH157" s="18"/>
    </row>
    <row r="158" spans="1:112" ht="39" customHeight="1" x14ac:dyDescent="0.35">
      <c r="A158" s="27">
        <v>102110212</v>
      </c>
      <c r="B158" s="27" t="s">
        <v>542</v>
      </c>
      <c r="C158" s="27">
        <v>24.2</v>
      </c>
      <c r="D158" s="26" t="s">
        <v>364</v>
      </c>
      <c r="E158" s="27">
        <v>15</v>
      </c>
      <c r="F158" s="26">
        <v>23.1</v>
      </c>
      <c r="G158" s="26">
        <v>220</v>
      </c>
      <c r="H158" s="28" t="s">
        <v>377</v>
      </c>
      <c r="I158" s="27">
        <v>50</v>
      </c>
      <c r="J158" s="27">
        <v>125</v>
      </c>
      <c r="K158" s="29">
        <v>200</v>
      </c>
      <c r="L158" s="27">
        <v>230</v>
      </c>
      <c r="M158" s="27">
        <v>60</v>
      </c>
      <c r="N158" s="83">
        <v>300</v>
      </c>
      <c r="O158" s="33">
        <v>3</v>
      </c>
      <c r="P158" s="33">
        <v>2.5</v>
      </c>
      <c r="Q158" s="26" t="s">
        <v>35</v>
      </c>
      <c r="R158" s="26" t="s">
        <v>104</v>
      </c>
      <c r="S158" s="26">
        <v>650</v>
      </c>
      <c r="T158" s="26" t="s">
        <v>535</v>
      </c>
      <c r="U158" s="26" t="s">
        <v>378</v>
      </c>
      <c r="V158" s="29">
        <v>220</v>
      </c>
      <c r="W158" s="27">
        <v>1.2</v>
      </c>
      <c r="X158" s="27">
        <v>160</v>
      </c>
      <c r="Y158" s="26" t="s">
        <v>111</v>
      </c>
      <c r="Z158" s="26">
        <v>10</v>
      </c>
      <c r="AA158" s="26">
        <v>30</v>
      </c>
      <c r="AB158" s="27">
        <v>47</v>
      </c>
      <c r="AC158" s="26">
        <v>50</v>
      </c>
      <c r="AD158" s="26">
        <v>24.2</v>
      </c>
      <c r="AE158" s="27">
        <v>50</v>
      </c>
      <c r="AF158" s="27">
        <v>150</v>
      </c>
      <c r="AG158" s="27">
        <v>225</v>
      </c>
      <c r="AH158" s="27">
        <v>450</v>
      </c>
      <c r="AI158" s="27">
        <v>160</v>
      </c>
      <c r="AJ158" s="27" t="s">
        <v>111</v>
      </c>
      <c r="AK158" s="48" t="s">
        <v>381</v>
      </c>
      <c r="AL158" s="27" t="s">
        <v>383</v>
      </c>
      <c r="AM158" s="27" t="s">
        <v>382</v>
      </c>
      <c r="AN158" s="27" t="s">
        <v>384</v>
      </c>
      <c r="AO158" s="26" t="s">
        <v>385</v>
      </c>
      <c r="AP158" s="26" t="s">
        <v>386</v>
      </c>
      <c r="AQ158" s="26" t="s">
        <v>387</v>
      </c>
      <c r="AR158" s="26" t="s">
        <v>156</v>
      </c>
      <c r="AS158" s="26">
        <v>48</v>
      </c>
      <c r="AT158" s="26" t="s">
        <v>251</v>
      </c>
      <c r="AU158" s="26" t="s">
        <v>554</v>
      </c>
      <c r="AV158" s="40">
        <v>1300</v>
      </c>
      <c r="AW158" s="40">
        <v>800</v>
      </c>
      <c r="AX158" s="40">
        <v>900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DD158" s="18"/>
      <c r="DE158" s="18"/>
      <c r="DF158" s="18"/>
      <c r="DG158" s="18"/>
      <c r="DH158" s="18"/>
    </row>
    <row r="159" spans="1:112" ht="39" customHeight="1" x14ac:dyDescent="0.35">
      <c r="A159" s="27">
        <v>102110214</v>
      </c>
      <c r="B159" s="27" t="s">
        <v>543</v>
      </c>
      <c r="C159" s="27">
        <v>24.2</v>
      </c>
      <c r="D159" s="26" t="s">
        <v>364</v>
      </c>
      <c r="E159" s="27">
        <v>25</v>
      </c>
      <c r="F159" s="26">
        <v>23.1</v>
      </c>
      <c r="G159" s="26">
        <v>220</v>
      </c>
      <c r="H159" s="28" t="s">
        <v>377</v>
      </c>
      <c r="I159" s="27">
        <v>50</v>
      </c>
      <c r="J159" s="27">
        <v>125</v>
      </c>
      <c r="K159" s="29">
        <v>200</v>
      </c>
      <c r="L159" s="27">
        <v>230</v>
      </c>
      <c r="M159" s="27">
        <v>80</v>
      </c>
      <c r="N159" s="83">
        <v>430</v>
      </c>
      <c r="O159" s="33">
        <v>2.8</v>
      </c>
      <c r="P159" s="33">
        <v>2.5</v>
      </c>
      <c r="Q159" s="26" t="s">
        <v>35</v>
      </c>
      <c r="R159" s="26" t="s">
        <v>104</v>
      </c>
      <c r="S159" s="26">
        <v>650</v>
      </c>
      <c r="T159" s="26" t="s">
        <v>535</v>
      </c>
      <c r="U159" s="26" t="s">
        <v>378</v>
      </c>
      <c r="V159" s="29">
        <v>220</v>
      </c>
      <c r="W159" s="27">
        <v>1.2</v>
      </c>
      <c r="X159" s="27">
        <v>160</v>
      </c>
      <c r="Y159" s="26" t="s">
        <v>111</v>
      </c>
      <c r="Z159" s="26">
        <v>10</v>
      </c>
      <c r="AA159" s="26">
        <v>30</v>
      </c>
      <c r="AB159" s="27">
        <v>60</v>
      </c>
      <c r="AC159" s="27">
        <v>65</v>
      </c>
      <c r="AD159" s="26">
        <v>24.2</v>
      </c>
      <c r="AE159" s="27">
        <v>50</v>
      </c>
      <c r="AF159" s="27">
        <v>150</v>
      </c>
      <c r="AG159" s="27">
        <v>225</v>
      </c>
      <c r="AH159" s="27">
        <v>450</v>
      </c>
      <c r="AI159" s="27">
        <v>160</v>
      </c>
      <c r="AJ159" s="27" t="s">
        <v>111</v>
      </c>
      <c r="AK159" s="48" t="s">
        <v>381</v>
      </c>
      <c r="AL159" s="27" t="s">
        <v>383</v>
      </c>
      <c r="AM159" s="27" t="s">
        <v>382</v>
      </c>
      <c r="AN159" s="27" t="s">
        <v>384</v>
      </c>
      <c r="AO159" s="26" t="s">
        <v>385</v>
      </c>
      <c r="AP159" s="26" t="s">
        <v>386</v>
      </c>
      <c r="AQ159" s="26" t="s">
        <v>387</v>
      </c>
      <c r="AR159" s="26" t="s">
        <v>156</v>
      </c>
      <c r="AS159" s="26">
        <v>48</v>
      </c>
      <c r="AT159" s="26" t="s">
        <v>251</v>
      </c>
      <c r="AU159" s="26" t="s">
        <v>554</v>
      </c>
      <c r="AV159" s="40">
        <v>1300</v>
      </c>
      <c r="AW159" s="40">
        <v>800</v>
      </c>
      <c r="AX159" s="40">
        <v>900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DD159" s="18"/>
      <c r="DE159" s="18"/>
      <c r="DF159" s="18"/>
      <c r="DG159" s="18"/>
      <c r="DH159" s="18"/>
    </row>
    <row r="160" spans="1:112" ht="39" customHeight="1" x14ac:dyDescent="0.35">
      <c r="A160" s="27">
        <v>102110215</v>
      </c>
      <c r="B160" s="27" t="s">
        <v>544</v>
      </c>
      <c r="C160" s="27">
        <v>24.2</v>
      </c>
      <c r="D160" s="26" t="s">
        <v>364</v>
      </c>
      <c r="E160" s="27">
        <v>37.5</v>
      </c>
      <c r="F160" s="26">
        <v>23.1</v>
      </c>
      <c r="G160" s="26">
        <v>127</v>
      </c>
      <c r="H160" s="28" t="s">
        <v>377</v>
      </c>
      <c r="I160" s="27">
        <v>50</v>
      </c>
      <c r="J160" s="27">
        <v>125</v>
      </c>
      <c r="K160" s="29">
        <v>200</v>
      </c>
      <c r="L160" s="27">
        <v>230</v>
      </c>
      <c r="M160" s="27">
        <v>115</v>
      </c>
      <c r="N160" s="83">
        <v>595</v>
      </c>
      <c r="O160" s="33">
        <v>2.7</v>
      </c>
      <c r="P160" s="33">
        <v>2.5</v>
      </c>
      <c r="Q160" s="26" t="s">
        <v>35</v>
      </c>
      <c r="R160" s="26" t="s">
        <v>104</v>
      </c>
      <c r="S160" s="26">
        <v>650</v>
      </c>
      <c r="T160" s="26" t="s">
        <v>535</v>
      </c>
      <c r="U160" s="26" t="s">
        <v>378</v>
      </c>
      <c r="V160" s="29">
        <v>220</v>
      </c>
      <c r="W160" s="27">
        <v>1.2</v>
      </c>
      <c r="X160" s="27">
        <v>400</v>
      </c>
      <c r="Y160" s="26" t="s">
        <v>111</v>
      </c>
      <c r="Z160" s="26">
        <v>10</v>
      </c>
      <c r="AA160" s="26">
        <v>30</v>
      </c>
      <c r="AB160" s="27">
        <v>47</v>
      </c>
      <c r="AC160" s="26">
        <v>50</v>
      </c>
      <c r="AD160" s="26">
        <v>24.2</v>
      </c>
      <c r="AE160" s="27">
        <v>50</v>
      </c>
      <c r="AF160" s="27">
        <v>150</v>
      </c>
      <c r="AG160" s="27">
        <v>225</v>
      </c>
      <c r="AH160" s="27">
        <v>450</v>
      </c>
      <c r="AI160" s="27">
        <v>160</v>
      </c>
      <c r="AJ160" s="27" t="s">
        <v>111</v>
      </c>
      <c r="AK160" s="48" t="s">
        <v>381</v>
      </c>
      <c r="AL160" s="27" t="s">
        <v>383</v>
      </c>
      <c r="AM160" s="27" t="s">
        <v>382</v>
      </c>
      <c r="AN160" s="27" t="s">
        <v>384</v>
      </c>
      <c r="AO160" s="26" t="s">
        <v>385</v>
      </c>
      <c r="AP160" s="26" t="s">
        <v>386</v>
      </c>
      <c r="AQ160" s="26" t="s">
        <v>387</v>
      </c>
      <c r="AR160" s="26" t="s">
        <v>156</v>
      </c>
      <c r="AS160" s="26">
        <v>48</v>
      </c>
      <c r="AT160" s="26" t="s">
        <v>251</v>
      </c>
      <c r="AU160" s="26" t="s">
        <v>554</v>
      </c>
      <c r="AV160" s="40">
        <v>1300</v>
      </c>
      <c r="AW160" s="40">
        <v>800</v>
      </c>
      <c r="AX160" s="40">
        <v>900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DD160" s="18"/>
      <c r="DE160" s="18"/>
      <c r="DF160" s="18"/>
      <c r="DG160" s="18"/>
      <c r="DH160" s="18"/>
    </row>
    <row r="161" spans="1:112" ht="39" customHeight="1" x14ac:dyDescent="0.35">
      <c r="A161" s="27">
        <v>102110216</v>
      </c>
      <c r="B161" s="27" t="s">
        <v>545</v>
      </c>
      <c r="C161" s="27">
        <v>24.2</v>
      </c>
      <c r="D161" s="26" t="s">
        <v>364</v>
      </c>
      <c r="E161" s="27">
        <v>37.5</v>
      </c>
      <c r="F161" s="26">
        <v>23.1</v>
      </c>
      <c r="G161" s="26">
        <v>220</v>
      </c>
      <c r="H161" s="28" t="s">
        <v>377</v>
      </c>
      <c r="I161" s="27">
        <v>50</v>
      </c>
      <c r="J161" s="27">
        <v>125</v>
      </c>
      <c r="K161" s="29">
        <v>200</v>
      </c>
      <c r="L161" s="27">
        <v>230</v>
      </c>
      <c r="M161" s="27">
        <v>115</v>
      </c>
      <c r="N161" s="83">
        <v>595</v>
      </c>
      <c r="O161" s="33">
        <v>2.7</v>
      </c>
      <c r="P161" s="33">
        <v>2.5</v>
      </c>
      <c r="Q161" s="26" t="s">
        <v>35</v>
      </c>
      <c r="R161" s="26" t="s">
        <v>104</v>
      </c>
      <c r="S161" s="26">
        <v>650</v>
      </c>
      <c r="T161" s="26" t="s">
        <v>535</v>
      </c>
      <c r="U161" s="26" t="s">
        <v>378</v>
      </c>
      <c r="V161" s="29">
        <v>220</v>
      </c>
      <c r="W161" s="27">
        <v>1.2</v>
      </c>
      <c r="X161" s="27">
        <v>400</v>
      </c>
      <c r="Y161" s="26" t="s">
        <v>111</v>
      </c>
      <c r="Z161" s="26">
        <v>10</v>
      </c>
      <c r="AA161" s="26">
        <v>30</v>
      </c>
      <c r="AB161" s="27">
        <v>47</v>
      </c>
      <c r="AC161" s="26">
        <v>50</v>
      </c>
      <c r="AD161" s="26">
        <v>24.2</v>
      </c>
      <c r="AE161" s="27">
        <v>50</v>
      </c>
      <c r="AF161" s="27">
        <v>150</v>
      </c>
      <c r="AG161" s="27">
        <v>225</v>
      </c>
      <c r="AH161" s="27">
        <v>450</v>
      </c>
      <c r="AI161" s="27">
        <v>160</v>
      </c>
      <c r="AJ161" s="27" t="s">
        <v>111</v>
      </c>
      <c r="AK161" s="48" t="s">
        <v>381</v>
      </c>
      <c r="AL161" s="27" t="s">
        <v>383</v>
      </c>
      <c r="AM161" s="27" t="s">
        <v>382</v>
      </c>
      <c r="AN161" s="27" t="s">
        <v>384</v>
      </c>
      <c r="AO161" s="26" t="s">
        <v>385</v>
      </c>
      <c r="AP161" s="26" t="s">
        <v>386</v>
      </c>
      <c r="AQ161" s="26" t="s">
        <v>387</v>
      </c>
      <c r="AR161" s="26" t="s">
        <v>156</v>
      </c>
      <c r="AS161" s="26">
        <v>48</v>
      </c>
      <c r="AT161" s="26" t="s">
        <v>251</v>
      </c>
      <c r="AU161" s="26" t="s">
        <v>554</v>
      </c>
      <c r="AV161" s="40">
        <v>1300</v>
      </c>
      <c r="AW161" s="40">
        <v>800</v>
      </c>
      <c r="AX161" s="40">
        <v>900</v>
      </c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DD161" s="18"/>
      <c r="DE161" s="18"/>
      <c r="DF161" s="18"/>
      <c r="DG161" s="18"/>
      <c r="DH161" s="18"/>
    </row>
    <row r="162" spans="1:112" ht="39" customHeight="1" x14ac:dyDescent="0.35">
      <c r="A162" s="27">
        <v>102110218</v>
      </c>
      <c r="B162" s="27" t="s">
        <v>546</v>
      </c>
      <c r="C162" s="27">
        <v>24.2</v>
      </c>
      <c r="D162" s="26" t="s">
        <v>364</v>
      </c>
      <c r="E162" s="27">
        <v>5</v>
      </c>
      <c r="F162" s="26">
        <v>23.1</v>
      </c>
      <c r="G162" s="26">
        <v>220</v>
      </c>
      <c r="H162" s="28" t="s">
        <v>377</v>
      </c>
      <c r="I162" s="27">
        <v>50</v>
      </c>
      <c r="J162" s="27">
        <v>125</v>
      </c>
      <c r="K162" s="29">
        <v>200</v>
      </c>
      <c r="L162" s="27">
        <v>230</v>
      </c>
      <c r="M162" s="27">
        <v>30</v>
      </c>
      <c r="N162" s="83">
        <v>125</v>
      </c>
      <c r="O162" s="33">
        <v>3.8</v>
      </c>
      <c r="P162" s="33">
        <v>2.5</v>
      </c>
      <c r="Q162" s="26" t="s">
        <v>35</v>
      </c>
      <c r="R162" s="26" t="s">
        <v>104</v>
      </c>
      <c r="S162" s="26">
        <v>650</v>
      </c>
      <c r="T162" s="26" t="s">
        <v>535</v>
      </c>
      <c r="U162" s="26" t="s">
        <v>378</v>
      </c>
      <c r="V162" s="29">
        <v>220</v>
      </c>
      <c r="W162" s="27">
        <v>1.2</v>
      </c>
      <c r="X162" s="27">
        <v>160</v>
      </c>
      <c r="Y162" s="26" t="s">
        <v>111</v>
      </c>
      <c r="Z162" s="26">
        <v>10</v>
      </c>
      <c r="AA162" s="26">
        <v>30</v>
      </c>
      <c r="AB162" s="27">
        <v>47</v>
      </c>
      <c r="AC162" s="26">
        <v>50</v>
      </c>
      <c r="AD162" s="26">
        <v>24.2</v>
      </c>
      <c r="AE162" s="27">
        <v>50</v>
      </c>
      <c r="AF162" s="27">
        <v>150</v>
      </c>
      <c r="AG162" s="27">
        <v>225</v>
      </c>
      <c r="AH162" s="27">
        <v>450</v>
      </c>
      <c r="AI162" s="27">
        <v>160</v>
      </c>
      <c r="AJ162" s="27" t="s">
        <v>111</v>
      </c>
      <c r="AK162" s="48" t="s">
        <v>381</v>
      </c>
      <c r="AL162" s="27" t="s">
        <v>383</v>
      </c>
      <c r="AM162" s="27" t="s">
        <v>382</v>
      </c>
      <c r="AN162" s="27" t="s">
        <v>384</v>
      </c>
      <c r="AO162" s="26" t="s">
        <v>385</v>
      </c>
      <c r="AP162" s="26" t="s">
        <v>386</v>
      </c>
      <c r="AQ162" s="26" t="s">
        <v>387</v>
      </c>
      <c r="AR162" s="26" t="s">
        <v>156</v>
      </c>
      <c r="AS162" s="26">
        <v>48</v>
      </c>
      <c r="AT162" s="26" t="s">
        <v>251</v>
      </c>
      <c r="AU162" s="26" t="s">
        <v>554</v>
      </c>
      <c r="AV162" s="40">
        <v>1300</v>
      </c>
      <c r="AW162" s="40">
        <v>800</v>
      </c>
      <c r="AX162" s="40">
        <v>900</v>
      </c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DD162" s="18"/>
      <c r="DE162" s="18"/>
      <c r="DF162" s="18"/>
      <c r="DG162" s="18"/>
      <c r="DH162" s="18"/>
    </row>
    <row r="163" spans="1:112" x14ac:dyDescent="0.35">
      <c r="H163" s="78"/>
      <c r="DD163" s="18"/>
      <c r="DE163" s="18"/>
      <c r="DF163" s="18"/>
      <c r="DG163" s="18"/>
      <c r="DH163" s="18"/>
    </row>
    <row r="164" spans="1:112" x14ac:dyDescent="0.35">
      <c r="DD164" s="18"/>
      <c r="DE164" s="18"/>
      <c r="DF164" s="18"/>
      <c r="DG164" s="18"/>
      <c r="DH164" s="18"/>
    </row>
    <row r="165" spans="1:112" x14ac:dyDescent="0.35">
      <c r="DD165" s="18"/>
      <c r="DE165" s="18"/>
      <c r="DF165" s="18"/>
      <c r="DG165" s="18"/>
      <c r="DH165" s="18"/>
    </row>
    <row r="166" spans="1:112" x14ac:dyDescent="0.35">
      <c r="DD166" s="18"/>
      <c r="DE166" s="18"/>
      <c r="DF166" s="18"/>
      <c r="DG166" s="18"/>
      <c r="DH166" s="18"/>
    </row>
    <row r="167" spans="1:112" x14ac:dyDescent="0.35">
      <c r="DD167" s="18"/>
      <c r="DE167" s="18"/>
      <c r="DF167" s="18"/>
      <c r="DG167" s="18"/>
      <c r="DH167" s="18"/>
    </row>
    <row r="168" spans="1:112" x14ac:dyDescent="0.35">
      <c r="AB168" s="90" t="s">
        <v>547</v>
      </c>
      <c r="DD168" s="18"/>
      <c r="DE168" s="18"/>
      <c r="DF168" s="18"/>
      <c r="DG168" s="18"/>
      <c r="DH168" s="18"/>
    </row>
    <row r="169" spans="1:112" x14ac:dyDescent="0.35">
      <c r="DD169" s="18"/>
      <c r="DE169" s="18"/>
      <c r="DF169" s="18"/>
      <c r="DG169" s="18"/>
      <c r="DH169" s="18"/>
    </row>
    <row r="170" spans="1:112" x14ac:dyDescent="0.35">
      <c r="DD170" s="18"/>
      <c r="DE170" s="18"/>
      <c r="DF170" s="18"/>
      <c r="DG170" s="18"/>
      <c r="DH170" s="18"/>
    </row>
    <row r="171" spans="1:112" x14ac:dyDescent="0.35">
      <c r="DD171" s="18"/>
      <c r="DE171" s="18"/>
      <c r="DF171" s="18"/>
      <c r="DG171" s="18"/>
      <c r="DH171" s="18"/>
    </row>
    <row r="172" spans="1:112" x14ac:dyDescent="0.35">
      <c r="DD172" s="18"/>
      <c r="DE172" s="18"/>
      <c r="DF172" s="18"/>
      <c r="DG172" s="18"/>
      <c r="DH172" s="18"/>
    </row>
    <row r="173" spans="1:112" x14ac:dyDescent="0.35">
      <c r="DD173" s="18"/>
      <c r="DE173" s="18"/>
      <c r="DF173" s="18"/>
      <c r="DG173" s="18"/>
      <c r="DH173" s="18"/>
    </row>
    <row r="174" spans="1:112" x14ac:dyDescent="0.35">
      <c r="DD174" s="18"/>
      <c r="DE174" s="18"/>
      <c r="DF174" s="18"/>
      <c r="DG174" s="18"/>
      <c r="DH174" s="18"/>
    </row>
    <row r="175" spans="1:112" x14ac:dyDescent="0.35">
      <c r="DD175" s="18"/>
      <c r="DE175" s="18"/>
      <c r="DF175" s="18"/>
      <c r="DG175" s="18"/>
      <c r="DH175" s="18"/>
    </row>
    <row r="176" spans="1:112" x14ac:dyDescent="0.35">
      <c r="DD176" s="18"/>
      <c r="DE176" s="18"/>
      <c r="DF176" s="18"/>
      <c r="DG176" s="18"/>
      <c r="DH176" s="18"/>
    </row>
    <row r="177" spans="108:112" x14ac:dyDescent="0.35">
      <c r="DD177" s="18"/>
      <c r="DE177" s="18"/>
      <c r="DF177" s="18"/>
      <c r="DG177" s="18"/>
      <c r="DH177" s="18"/>
    </row>
    <row r="178" spans="108:112" x14ac:dyDescent="0.35">
      <c r="DD178" s="18"/>
      <c r="DE178" s="18"/>
      <c r="DF178" s="18"/>
      <c r="DG178" s="18"/>
      <c r="DH178" s="18"/>
    </row>
    <row r="179" spans="108:112" x14ac:dyDescent="0.35">
      <c r="DD179" s="18"/>
      <c r="DE179" s="18"/>
      <c r="DF179" s="18"/>
      <c r="DG179" s="18"/>
      <c r="DH179" s="18"/>
    </row>
    <row r="180" spans="108:112" x14ac:dyDescent="0.35">
      <c r="DD180" s="18"/>
      <c r="DE180" s="18"/>
      <c r="DF180" s="18"/>
      <c r="DG180" s="18"/>
      <c r="DH180" s="18"/>
    </row>
    <row r="181" spans="108:112" x14ac:dyDescent="0.35">
      <c r="DD181" s="18"/>
      <c r="DE181" s="18"/>
      <c r="DF181" s="18"/>
      <c r="DG181" s="18"/>
      <c r="DH181" s="18"/>
    </row>
    <row r="182" spans="108:112" x14ac:dyDescent="0.35">
      <c r="DD182" s="18"/>
      <c r="DE182" s="18"/>
      <c r="DF182" s="18"/>
      <c r="DG182" s="18"/>
      <c r="DH182" s="18"/>
    </row>
    <row r="183" spans="108:112" x14ac:dyDescent="0.35">
      <c r="DD183" s="18"/>
      <c r="DE183" s="18"/>
      <c r="DF183" s="18"/>
      <c r="DG183" s="18"/>
      <c r="DH183" s="18"/>
    </row>
    <row r="184" spans="108:112" x14ac:dyDescent="0.35">
      <c r="DD184" s="18"/>
      <c r="DE184" s="18"/>
      <c r="DF184" s="18"/>
      <c r="DG184" s="18"/>
      <c r="DH184" s="18"/>
    </row>
    <row r="185" spans="108:112" x14ac:dyDescent="0.35">
      <c r="DD185" s="18"/>
      <c r="DE185" s="18"/>
      <c r="DF185" s="18"/>
      <c r="DG185" s="18"/>
      <c r="DH185" s="18"/>
    </row>
    <row r="186" spans="108:112" x14ac:dyDescent="0.35">
      <c r="DD186" s="18"/>
      <c r="DE186" s="18"/>
      <c r="DF186" s="18"/>
      <c r="DG186" s="18"/>
      <c r="DH186" s="18"/>
    </row>
    <row r="187" spans="108:112" x14ac:dyDescent="0.35">
      <c r="DD187" s="18"/>
      <c r="DE187" s="18"/>
      <c r="DF187" s="18"/>
      <c r="DG187" s="18"/>
      <c r="DH187" s="18"/>
    </row>
    <row r="188" spans="108:112" x14ac:dyDescent="0.35">
      <c r="DD188" s="18"/>
      <c r="DE188" s="18"/>
      <c r="DF188" s="18"/>
      <c r="DG188" s="18"/>
      <c r="DH188" s="18"/>
    </row>
    <row r="189" spans="108:112" x14ac:dyDescent="0.35">
      <c r="DD189" s="18"/>
      <c r="DE189" s="18"/>
      <c r="DF189" s="18"/>
      <c r="DG189" s="18"/>
      <c r="DH189" s="18"/>
    </row>
    <row r="190" spans="108:112" x14ac:dyDescent="0.35">
      <c r="DD190" s="18"/>
      <c r="DE190" s="18"/>
      <c r="DF190" s="18"/>
      <c r="DG190" s="18"/>
      <c r="DH190" s="18"/>
    </row>
    <row r="191" spans="108:112" x14ac:dyDescent="0.35">
      <c r="DD191" s="18"/>
      <c r="DE191" s="18"/>
      <c r="DF191" s="18"/>
      <c r="DG191" s="18"/>
      <c r="DH191" s="18"/>
    </row>
    <row r="192" spans="108:112" x14ac:dyDescent="0.35">
      <c r="DD192" s="18"/>
      <c r="DE192" s="18"/>
      <c r="DF192" s="18"/>
      <c r="DG192" s="18"/>
      <c r="DH192" s="18"/>
    </row>
    <row r="193" spans="108:112" x14ac:dyDescent="0.35">
      <c r="DD193" s="18"/>
      <c r="DE193" s="18"/>
      <c r="DF193" s="18"/>
      <c r="DG193" s="18"/>
      <c r="DH193" s="18"/>
    </row>
    <row r="194" spans="108:112" x14ac:dyDescent="0.35">
      <c r="DD194" s="18"/>
      <c r="DE194" s="18"/>
      <c r="DF194" s="18"/>
      <c r="DG194" s="18"/>
      <c r="DH194" s="18"/>
    </row>
    <row r="195" spans="108:112" x14ac:dyDescent="0.35">
      <c r="DD195" s="18"/>
      <c r="DE195" s="18"/>
      <c r="DF195" s="18"/>
      <c r="DG195" s="18"/>
      <c r="DH195" s="18"/>
    </row>
    <row r="196" spans="108:112" x14ac:dyDescent="0.35">
      <c r="DD196" s="18"/>
      <c r="DE196" s="18"/>
      <c r="DF196" s="18"/>
      <c r="DG196" s="18"/>
      <c r="DH196" s="18"/>
    </row>
    <row r="197" spans="108:112" x14ac:dyDescent="0.35">
      <c r="DD197" s="18"/>
      <c r="DE197" s="18"/>
      <c r="DF197" s="18"/>
      <c r="DG197" s="18"/>
      <c r="DH197" s="18"/>
    </row>
    <row r="198" spans="108:112" x14ac:dyDescent="0.35">
      <c r="DD198" s="18"/>
      <c r="DE198" s="18"/>
      <c r="DF198" s="18"/>
      <c r="DG198" s="18"/>
      <c r="DH198" s="18"/>
    </row>
    <row r="199" spans="108:112" x14ac:dyDescent="0.35">
      <c r="DD199" s="18"/>
      <c r="DE199" s="18"/>
      <c r="DF199" s="18"/>
      <c r="DG199" s="18"/>
      <c r="DH199" s="18"/>
    </row>
    <row r="200" spans="108:112" x14ac:dyDescent="0.35">
      <c r="DD200" s="18"/>
      <c r="DE200" s="18"/>
      <c r="DF200" s="18"/>
      <c r="DG200" s="18"/>
      <c r="DH200" s="18"/>
    </row>
    <row r="201" spans="108:112" x14ac:dyDescent="0.35">
      <c r="DD201" s="18"/>
      <c r="DE201" s="18"/>
      <c r="DF201" s="18"/>
      <c r="DG201" s="18"/>
      <c r="DH201" s="18"/>
    </row>
    <row r="202" spans="108:112" x14ac:dyDescent="0.35">
      <c r="DD202" s="18"/>
      <c r="DE202" s="18"/>
      <c r="DF202" s="18"/>
      <c r="DG202" s="18"/>
      <c r="DH202" s="18"/>
    </row>
    <row r="203" spans="108:112" x14ac:dyDescent="0.35">
      <c r="DD203" s="18"/>
      <c r="DE203" s="18"/>
      <c r="DF203" s="18"/>
      <c r="DG203" s="18"/>
      <c r="DH203" s="18"/>
    </row>
    <row r="204" spans="108:112" x14ac:dyDescent="0.35">
      <c r="DD204" s="18"/>
      <c r="DE204" s="18"/>
      <c r="DF204" s="18"/>
      <c r="DG204" s="18"/>
      <c r="DH204" s="18"/>
    </row>
    <row r="205" spans="108:112" x14ac:dyDescent="0.35">
      <c r="DD205" s="18"/>
      <c r="DE205" s="18"/>
      <c r="DF205" s="18"/>
      <c r="DG205" s="18"/>
      <c r="DH205" s="18"/>
    </row>
    <row r="206" spans="108:112" x14ac:dyDescent="0.35">
      <c r="DD206" s="18"/>
      <c r="DE206" s="18"/>
      <c r="DF206" s="18"/>
      <c r="DG206" s="18"/>
      <c r="DH206" s="18"/>
    </row>
    <row r="207" spans="108:112" x14ac:dyDescent="0.35">
      <c r="DD207" s="18"/>
      <c r="DE207" s="18"/>
      <c r="DF207" s="18"/>
      <c r="DG207" s="18"/>
      <c r="DH207" s="18"/>
    </row>
    <row r="208" spans="108:112" x14ac:dyDescent="0.35">
      <c r="DD208" s="18"/>
      <c r="DE208" s="18"/>
      <c r="DF208" s="18"/>
      <c r="DG208" s="18"/>
      <c r="DH208" s="18"/>
    </row>
    <row r="209" spans="108:112" x14ac:dyDescent="0.35">
      <c r="DD209" s="18"/>
      <c r="DE209" s="18"/>
      <c r="DF209" s="18"/>
      <c r="DG209" s="18"/>
      <c r="DH209" s="18"/>
    </row>
    <row r="210" spans="108:112" x14ac:dyDescent="0.35">
      <c r="DD210" s="18"/>
      <c r="DE210" s="18"/>
      <c r="DF210" s="18"/>
      <c r="DG210" s="18"/>
      <c r="DH210" s="18"/>
    </row>
    <row r="211" spans="108:112" x14ac:dyDescent="0.35">
      <c r="DD211" s="18"/>
      <c r="DE211" s="18"/>
      <c r="DF211" s="18"/>
      <c r="DG211" s="18"/>
      <c r="DH211" s="18"/>
    </row>
    <row r="212" spans="108:112" x14ac:dyDescent="0.35">
      <c r="DD212" s="18"/>
      <c r="DE212" s="18"/>
      <c r="DF212" s="18"/>
      <c r="DG212" s="18"/>
      <c r="DH212" s="18"/>
    </row>
    <row r="213" spans="108:112" x14ac:dyDescent="0.35">
      <c r="DD213" s="18"/>
      <c r="DE213" s="18"/>
      <c r="DF213" s="18"/>
      <c r="DG213" s="18"/>
      <c r="DH213" s="18"/>
    </row>
    <row r="214" spans="108:112" x14ac:dyDescent="0.35">
      <c r="DD214" s="18"/>
      <c r="DE214" s="18"/>
      <c r="DF214" s="18"/>
      <c r="DG214" s="18"/>
      <c r="DH214" s="18"/>
    </row>
    <row r="215" spans="108:112" x14ac:dyDescent="0.35">
      <c r="DD215" s="18"/>
      <c r="DE215" s="18"/>
      <c r="DF215" s="18"/>
      <c r="DG215" s="18"/>
      <c r="DH215" s="18"/>
    </row>
    <row r="216" spans="108:112" x14ac:dyDescent="0.35">
      <c r="DD216" s="18"/>
      <c r="DE216" s="18"/>
      <c r="DF216" s="18"/>
      <c r="DG216" s="18"/>
      <c r="DH216" s="18"/>
    </row>
    <row r="217" spans="108:112" x14ac:dyDescent="0.35">
      <c r="DD217" s="18"/>
      <c r="DE217" s="18"/>
      <c r="DF217" s="18"/>
      <c r="DG217" s="18"/>
      <c r="DH217" s="18"/>
    </row>
    <row r="218" spans="108:112" x14ac:dyDescent="0.35">
      <c r="DD218" s="18"/>
      <c r="DE218" s="18"/>
      <c r="DF218" s="18"/>
      <c r="DG218" s="18"/>
      <c r="DH218" s="18"/>
    </row>
    <row r="219" spans="108:112" x14ac:dyDescent="0.35">
      <c r="DD219" s="18"/>
      <c r="DE219" s="18"/>
      <c r="DF219" s="18"/>
      <c r="DG219" s="18"/>
      <c r="DH219" s="18"/>
    </row>
    <row r="220" spans="108:112" x14ac:dyDescent="0.35">
      <c r="DD220" s="18"/>
      <c r="DE220" s="18"/>
      <c r="DF220" s="18"/>
      <c r="DG220" s="18"/>
      <c r="DH220" s="18"/>
    </row>
    <row r="221" spans="108:112" x14ac:dyDescent="0.35">
      <c r="DD221" s="18"/>
      <c r="DE221" s="18"/>
      <c r="DF221" s="18"/>
      <c r="DG221" s="18"/>
      <c r="DH221" s="18"/>
    </row>
    <row r="222" spans="108:112" x14ac:dyDescent="0.35">
      <c r="DD222" s="18"/>
      <c r="DE222" s="18"/>
      <c r="DF222" s="18"/>
      <c r="DG222" s="18"/>
      <c r="DH222" s="18"/>
    </row>
    <row r="223" spans="108:112" x14ac:dyDescent="0.35">
      <c r="DD223" s="18"/>
      <c r="DE223" s="18"/>
      <c r="DF223" s="18"/>
      <c r="DG223" s="18"/>
      <c r="DH223" s="18"/>
    </row>
    <row r="224" spans="108:112" x14ac:dyDescent="0.35">
      <c r="DD224" s="18"/>
      <c r="DE224" s="18"/>
      <c r="DF224" s="18"/>
      <c r="DG224" s="18"/>
      <c r="DH224" s="18"/>
    </row>
    <row r="225" spans="108:112" x14ac:dyDescent="0.35">
      <c r="DD225" s="18"/>
      <c r="DE225" s="18"/>
      <c r="DF225" s="18"/>
      <c r="DG225" s="18"/>
      <c r="DH225" s="18"/>
    </row>
    <row r="226" spans="108:112" x14ac:dyDescent="0.35">
      <c r="DD226" s="18"/>
      <c r="DE226" s="18"/>
      <c r="DF226" s="18"/>
      <c r="DG226" s="18"/>
      <c r="DH226" s="18"/>
    </row>
    <row r="227" spans="108:112" x14ac:dyDescent="0.35">
      <c r="DD227" s="18"/>
      <c r="DE227" s="18"/>
      <c r="DF227" s="18"/>
      <c r="DG227" s="18"/>
      <c r="DH227" s="18"/>
    </row>
    <row r="228" spans="108:112" x14ac:dyDescent="0.35">
      <c r="DD228" s="18"/>
      <c r="DE228" s="18"/>
      <c r="DF228" s="18"/>
      <c r="DG228" s="18"/>
      <c r="DH228" s="18"/>
    </row>
    <row r="229" spans="108:112" x14ac:dyDescent="0.35">
      <c r="DD229" s="18"/>
      <c r="DE229" s="18"/>
      <c r="DF229" s="18"/>
      <c r="DG229" s="18"/>
      <c r="DH229" s="18"/>
    </row>
    <row r="230" spans="108:112" x14ac:dyDescent="0.35">
      <c r="DD230" s="18"/>
      <c r="DE230" s="18"/>
      <c r="DF230" s="18"/>
      <c r="DG230" s="18"/>
      <c r="DH230" s="18"/>
    </row>
    <row r="231" spans="108:112" x14ac:dyDescent="0.35">
      <c r="DD231" s="18"/>
      <c r="DE231" s="18"/>
      <c r="DF231" s="18"/>
      <c r="DG231" s="18"/>
      <c r="DH231" s="18"/>
    </row>
    <row r="232" spans="108:112" x14ac:dyDescent="0.35">
      <c r="DD232" s="18"/>
      <c r="DE232" s="18"/>
      <c r="DF232" s="18"/>
      <c r="DG232" s="18"/>
      <c r="DH232" s="18"/>
    </row>
    <row r="233" spans="108:112" x14ac:dyDescent="0.35">
      <c r="DD233" s="18"/>
      <c r="DE233" s="18"/>
      <c r="DF233" s="18"/>
      <c r="DG233" s="18"/>
      <c r="DH233" s="18"/>
    </row>
    <row r="234" spans="108:112" x14ac:dyDescent="0.35">
      <c r="DD234" s="18"/>
      <c r="DE234" s="18"/>
      <c r="DF234" s="18"/>
      <c r="DG234" s="18"/>
      <c r="DH234" s="18"/>
    </row>
    <row r="235" spans="108:112" x14ac:dyDescent="0.35">
      <c r="DD235" s="18"/>
      <c r="DE235" s="18"/>
      <c r="DF235" s="18"/>
      <c r="DG235" s="18"/>
      <c r="DH235" s="18"/>
    </row>
    <row r="236" spans="108:112" x14ac:dyDescent="0.35">
      <c r="DD236" s="18"/>
      <c r="DE236" s="18"/>
      <c r="DF236" s="18"/>
      <c r="DG236" s="18"/>
      <c r="DH236" s="18"/>
    </row>
    <row r="237" spans="108:112" x14ac:dyDescent="0.35">
      <c r="DD237" s="18"/>
      <c r="DE237" s="18"/>
      <c r="DF237" s="18"/>
      <c r="DG237" s="18"/>
      <c r="DH237" s="18"/>
    </row>
    <row r="238" spans="108:112" x14ac:dyDescent="0.35">
      <c r="DD238" s="18"/>
      <c r="DE238" s="18"/>
      <c r="DF238" s="18"/>
      <c r="DG238" s="18"/>
      <c r="DH238" s="18"/>
    </row>
    <row r="239" spans="108:112" x14ac:dyDescent="0.35">
      <c r="DD239" s="18"/>
      <c r="DE239" s="18"/>
      <c r="DF239" s="18"/>
      <c r="DG239" s="18"/>
      <c r="DH239" s="18"/>
    </row>
    <row r="240" spans="108:112" x14ac:dyDescent="0.35">
      <c r="DD240" s="18"/>
      <c r="DE240" s="18"/>
      <c r="DF240" s="18"/>
      <c r="DG240" s="18"/>
      <c r="DH240" s="18"/>
    </row>
    <row r="241" spans="108:112" x14ac:dyDescent="0.35">
      <c r="DD241" s="18"/>
      <c r="DE241" s="18"/>
      <c r="DF241" s="18"/>
      <c r="DG241" s="18"/>
      <c r="DH241" s="18"/>
    </row>
    <row r="242" spans="108:112" x14ac:dyDescent="0.35">
      <c r="DD242" s="18"/>
      <c r="DE242" s="18"/>
      <c r="DF242" s="18"/>
      <c r="DG242" s="18"/>
      <c r="DH242" s="18"/>
    </row>
    <row r="243" spans="108:112" x14ac:dyDescent="0.35">
      <c r="DD243" s="18"/>
      <c r="DE243" s="18"/>
      <c r="DF243" s="18"/>
      <c r="DG243" s="18"/>
      <c r="DH243" s="18"/>
    </row>
    <row r="244" spans="108:112" x14ac:dyDescent="0.35">
      <c r="DD244" s="18"/>
      <c r="DE244" s="18"/>
      <c r="DF244" s="18"/>
      <c r="DG244" s="18"/>
      <c r="DH244" s="18"/>
    </row>
    <row r="245" spans="108:112" x14ac:dyDescent="0.35">
      <c r="DD245" s="18"/>
      <c r="DE245" s="18"/>
      <c r="DF245" s="18"/>
      <c r="DG245" s="18"/>
      <c r="DH245" s="18"/>
    </row>
    <row r="246" spans="108:112" x14ac:dyDescent="0.35">
      <c r="DD246" s="18"/>
      <c r="DE246" s="18"/>
      <c r="DF246" s="18"/>
      <c r="DG246" s="18"/>
      <c r="DH246" s="18"/>
    </row>
    <row r="247" spans="108:112" x14ac:dyDescent="0.35">
      <c r="DD247" s="18"/>
      <c r="DE247" s="18"/>
      <c r="DF247" s="18"/>
      <c r="DG247" s="18"/>
      <c r="DH247" s="18"/>
    </row>
    <row r="248" spans="108:112" x14ac:dyDescent="0.35">
      <c r="DD248" s="18"/>
      <c r="DE248" s="18"/>
      <c r="DF248" s="18"/>
      <c r="DG248" s="18"/>
      <c r="DH248" s="18"/>
    </row>
    <row r="249" spans="108:112" x14ac:dyDescent="0.35">
      <c r="DD249" s="18"/>
      <c r="DE249" s="18"/>
      <c r="DF249" s="18"/>
      <c r="DG249" s="18"/>
      <c r="DH249" s="18"/>
    </row>
    <row r="250" spans="108:112" x14ac:dyDescent="0.35">
      <c r="DD250" s="18"/>
      <c r="DE250" s="18"/>
      <c r="DF250" s="18"/>
      <c r="DG250" s="18"/>
      <c r="DH250" s="18"/>
    </row>
    <row r="251" spans="108:112" x14ac:dyDescent="0.35">
      <c r="DD251" s="18"/>
      <c r="DE251" s="18"/>
      <c r="DF251" s="18"/>
      <c r="DG251" s="18"/>
      <c r="DH251" s="18"/>
    </row>
    <row r="252" spans="108:112" x14ac:dyDescent="0.35">
      <c r="DD252" s="18"/>
      <c r="DE252" s="18"/>
      <c r="DF252" s="18"/>
      <c r="DG252" s="18"/>
      <c r="DH252" s="18"/>
    </row>
    <row r="253" spans="108:112" x14ac:dyDescent="0.35">
      <c r="DD253" s="18"/>
      <c r="DE253" s="18"/>
      <c r="DF253" s="18"/>
      <c r="DG253" s="18"/>
      <c r="DH253" s="18"/>
    </row>
    <row r="254" spans="108:112" x14ac:dyDescent="0.35">
      <c r="DD254" s="18"/>
      <c r="DE254" s="18"/>
      <c r="DF254" s="18"/>
      <c r="DG254" s="18"/>
      <c r="DH254" s="18"/>
    </row>
    <row r="255" spans="108:112" x14ac:dyDescent="0.35">
      <c r="DD255" s="18"/>
      <c r="DE255" s="18"/>
      <c r="DF255" s="18"/>
      <c r="DG255" s="18"/>
      <c r="DH255" s="18"/>
    </row>
    <row r="256" spans="108:112" x14ac:dyDescent="0.35">
      <c r="DD256" s="18"/>
      <c r="DE256" s="18"/>
      <c r="DF256" s="18"/>
      <c r="DG256" s="18"/>
      <c r="DH256" s="18"/>
    </row>
    <row r="257" spans="108:112" x14ac:dyDescent="0.35">
      <c r="DD257" s="18"/>
      <c r="DE257" s="18"/>
      <c r="DF257" s="18"/>
      <c r="DG257" s="18"/>
      <c r="DH257" s="18"/>
    </row>
    <row r="258" spans="108:112" x14ac:dyDescent="0.35">
      <c r="DD258" s="18"/>
      <c r="DE258" s="18"/>
      <c r="DF258" s="18"/>
      <c r="DG258" s="18"/>
      <c r="DH258" s="18"/>
    </row>
    <row r="259" spans="108:112" x14ac:dyDescent="0.35">
      <c r="DD259" s="18"/>
      <c r="DE259" s="18"/>
      <c r="DF259" s="18"/>
      <c r="DG259" s="18"/>
      <c r="DH259" s="18"/>
    </row>
    <row r="260" spans="108:112" x14ac:dyDescent="0.35">
      <c r="DD260" s="18"/>
      <c r="DE260" s="18"/>
      <c r="DF260" s="18"/>
      <c r="DG260" s="18"/>
      <c r="DH260" s="18"/>
    </row>
    <row r="261" spans="108:112" x14ac:dyDescent="0.35">
      <c r="DD261" s="18"/>
      <c r="DE261" s="18"/>
      <c r="DF261" s="18"/>
      <c r="DG261" s="18"/>
      <c r="DH261" s="18"/>
    </row>
    <row r="262" spans="108:112" x14ac:dyDescent="0.35">
      <c r="DD262" s="18"/>
      <c r="DE262" s="18"/>
      <c r="DF262" s="18"/>
      <c r="DG262" s="18"/>
      <c r="DH262" s="18"/>
    </row>
    <row r="263" spans="108:112" x14ac:dyDescent="0.35">
      <c r="DD263" s="18"/>
      <c r="DE263" s="18"/>
      <c r="DF263" s="18"/>
      <c r="DG263" s="18"/>
      <c r="DH263" s="18"/>
    </row>
    <row r="264" spans="108:112" x14ac:dyDescent="0.35">
      <c r="DD264" s="18"/>
      <c r="DE264" s="18"/>
      <c r="DF264" s="18"/>
      <c r="DG264" s="18"/>
      <c r="DH264" s="18"/>
    </row>
    <row r="265" spans="108:112" x14ac:dyDescent="0.35">
      <c r="DD265" s="18"/>
      <c r="DE265" s="18"/>
      <c r="DF265" s="18"/>
      <c r="DG265" s="18"/>
      <c r="DH265" s="18"/>
    </row>
    <row r="266" spans="108:112" x14ac:dyDescent="0.35">
      <c r="DD266" s="18"/>
      <c r="DE266" s="18"/>
      <c r="DF266" s="18"/>
      <c r="DG266" s="18"/>
      <c r="DH266" s="18"/>
    </row>
    <row r="267" spans="108:112" x14ac:dyDescent="0.35">
      <c r="DD267" s="18"/>
      <c r="DE267" s="18"/>
      <c r="DF267" s="18"/>
      <c r="DG267" s="18"/>
      <c r="DH267" s="18"/>
    </row>
    <row r="268" spans="108:112" x14ac:dyDescent="0.35">
      <c r="DD268" s="18"/>
      <c r="DE268" s="18"/>
      <c r="DF268" s="18"/>
      <c r="DG268" s="18"/>
      <c r="DH268" s="18"/>
    </row>
    <row r="269" spans="108:112" x14ac:dyDescent="0.35">
      <c r="DD269" s="18"/>
      <c r="DE269" s="18"/>
      <c r="DF269" s="18"/>
      <c r="DG269" s="18"/>
      <c r="DH269" s="18"/>
    </row>
    <row r="270" spans="108:112" x14ac:dyDescent="0.35">
      <c r="DD270" s="18"/>
      <c r="DE270" s="18"/>
      <c r="DF270" s="18"/>
      <c r="DG270" s="18"/>
      <c r="DH270" s="18"/>
    </row>
    <row r="271" spans="108:112" x14ac:dyDescent="0.35">
      <c r="DD271" s="18"/>
      <c r="DE271" s="18"/>
      <c r="DF271" s="18"/>
      <c r="DG271" s="18"/>
      <c r="DH271" s="18"/>
    </row>
    <row r="272" spans="108:112" x14ac:dyDescent="0.35">
      <c r="DD272" s="18"/>
      <c r="DE272" s="18"/>
      <c r="DF272" s="18"/>
      <c r="DG272" s="18"/>
      <c r="DH272" s="18"/>
    </row>
    <row r="273" spans="108:112" x14ac:dyDescent="0.35">
      <c r="DD273" s="18"/>
      <c r="DE273" s="18"/>
      <c r="DF273" s="18"/>
      <c r="DG273" s="18"/>
      <c r="DH273" s="18"/>
    </row>
    <row r="274" spans="108:112" x14ac:dyDescent="0.35">
      <c r="DD274" s="18"/>
      <c r="DE274" s="18"/>
      <c r="DF274" s="18"/>
      <c r="DG274" s="18"/>
      <c r="DH274" s="18"/>
    </row>
    <row r="275" spans="108:112" x14ac:dyDescent="0.35">
      <c r="DD275" s="18"/>
      <c r="DE275" s="18"/>
      <c r="DF275" s="18"/>
      <c r="DG275" s="18"/>
      <c r="DH275" s="18"/>
    </row>
    <row r="276" spans="108:112" x14ac:dyDescent="0.35">
      <c r="DD276" s="18"/>
      <c r="DE276" s="18"/>
      <c r="DF276" s="18"/>
      <c r="DG276" s="18"/>
      <c r="DH276" s="18"/>
    </row>
    <row r="277" spans="108:112" x14ac:dyDescent="0.35">
      <c r="DD277" s="18"/>
      <c r="DE277" s="18"/>
      <c r="DF277" s="18"/>
      <c r="DG277" s="18"/>
      <c r="DH277" s="18"/>
    </row>
    <row r="278" spans="108:112" x14ac:dyDescent="0.35">
      <c r="DD278" s="18"/>
      <c r="DE278" s="18"/>
      <c r="DF278" s="18"/>
      <c r="DG278" s="18"/>
      <c r="DH278" s="18"/>
    </row>
    <row r="279" spans="108:112" x14ac:dyDescent="0.35">
      <c r="DD279" s="18"/>
      <c r="DE279" s="18"/>
      <c r="DF279" s="18"/>
      <c r="DG279" s="18"/>
      <c r="DH279" s="18"/>
    </row>
    <row r="280" spans="108:112" x14ac:dyDescent="0.35">
      <c r="DD280" s="18"/>
      <c r="DE280" s="18"/>
      <c r="DF280" s="18"/>
      <c r="DG280" s="18"/>
      <c r="DH280" s="18"/>
    </row>
    <row r="281" spans="108:112" x14ac:dyDescent="0.35">
      <c r="DD281" s="18"/>
      <c r="DE281" s="18"/>
      <c r="DF281" s="18"/>
      <c r="DG281" s="18"/>
      <c r="DH281" s="18"/>
    </row>
    <row r="282" spans="108:112" x14ac:dyDescent="0.35">
      <c r="DD282" s="18"/>
      <c r="DE282" s="18"/>
      <c r="DF282" s="18"/>
      <c r="DG282" s="18"/>
      <c r="DH282" s="18"/>
    </row>
    <row r="283" spans="108:112" x14ac:dyDescent="0.35">
      <c r="DD283" s="18"/>
      <c r="DE283" s="18"/>
      <c r="DF283" s="18"/>
      <c r="DG283" s="18"/>
      <c r="DH283" s="18"/>
    </row>
    <row r="284" spans="108:112" x14ac:dyDescent="0.35">
      <c r="DD284" s="18"/>
      <c r="DE284" s="18"/>
      <c r="DF284" s="18"/>
      <c r="DG284" s="18"/>
      <c r="DH284" s="18"/>
    </row>
    <row r="285" spans="108:112" x14ac:dyDescent="0.35">
      <c r="DD285" s="18"/>
      <c r="DE285" s="18"/>
      <c r="DF285" s="18"/>
      <c r="DG285" s="18"/>
      <c r="DH285" s="18"/>
    </row>
    <row r="286" spans="108:112" x14ac:dyDescent="0.35">
      <c r="DD286" s="18"/>
      <c r="DE286" s="18"/>
      <c r="DF286" s="18"/>
      <c r="DG286" s="18"/>
      <c r="DH286" s="18"/>
    </row>
    <row r="287" spans="108:112" x14ac:dyDescent="0.35">
      <c r="DD287" s="18"/>
      <c r="DE287" s="18"/>
      <c r="DF287" s="18"/>
      <c r="DG287" s="18"/>
      <c r="DH287" s="18"/>
    </row>
    <row r="288" spans="108:112" x14ac:dyDescent="0.35">
      <c r="DD288" s="18"/>
      <c r="DE288" s="18"/>
      <c r="DF288" s="18"/>
      <c r="DG288" s="18"/>
      <c r="DH288" s="18"/>
    </row>
    <row r="289" spans="108:112" x14ac:dyDescent="0.35">
      <c r="DD289" s="18"/>
      <c r="DE289" s="18"/>
      <c r="DF289" s="18"/>
      <c r="DG289" s="18"/>
      <c r="DH289" s="18"/>
    </row>
    <row r="290" spans="108:112" x14ac:dyDescent="0.35">
      <c r="DD290" s="18"/>
      <c r="DE290" s="18"/>
      <c r="DF290" s="18"/>
      <c r="DG290" s="18"/>
      <c r="DH290" s="18"/>
    </row>
    <row r="291" spans="108:112" x14ac:dyDescent="0.35">
      <c r="DD291" s="18"/>
      <c r="DE291" s="18"/>
      <c r="DF291" s="18"/>
      <c r="DG291" s="18"/>
      <c r="DH291" s="18"/>
    </row>
    <row r="292" spans="108:112" x14ac:dyDescent="0.35">
      <c r="DD292" s="18"/>
      <c r="DE292" s="18"/>
      <c r="DF292" s="18"/>
      <c r="DG292" s="18"/>
      <c r="DH292" s="18"/>
    </row>
    <row r="293" spans="108:112" x14ac:dyDescent="0.35">
      <c r="DD293" s="18"/>
      <c r="DE293" s="18"/>
      <c r="DF293" s="18"/>
      <c r="DG293" s="18"/>
      <c r="DH293" s="18"/>
    </row>
    <row r="294" spans="108:112" x14ac:dyDescent="0.35">
      <c r="DD294" s="18"/>
      <c r="DE294" s="18"/>
      <c r="DF294" s="18"/>
      <c r="DG294" s="18"/>
      <c r="DH294" s="18"/>
    </row>
    <row r="295" spans="108:112" x14ac:dyDescent="0.35">
      <c r="DD295" s="18"/>
      <c r="DE295" s="18"/>
      <c r="DF295" s="18"/>
      <c r="DG295" s="18"/>
      <c r="DH295" s="18"/>
    </row>
    <row r="296" spans="108:112" x14ac:dyDescent="0.35">
      <c r="DD296" s="18"/>
      <c r="DE296" s="18"/>
      <c r="DF296" s="18"/>
      <c r="DG296" s="18"/>
      <c r="DH296" s="18"/>
    </row>
    <row r="297" spans="108:112" x14ac:dyDescent="0.35">
      <c r="DD297" s="18"/>
      <c r="DE297" s="18"/>
      <c r="DF297" s="18"/>
      <c r="DG297" s="18"/>
      <c r="DH297" s="18"/>
    </row>
    <row r="298" spans="108:112" x14ac:dyDescent="0.35">
      <c r="DD298" s="18"/>
      <c r="DE298" s="18"/>
      <c r="DF298" s="18"/>
      <c r="DG298" s="18"/>
      <c r="DH298" s="18"/>
    </row>
    <row r="299" spans="108:112" x14ac:dyDescent="0.35">
      <c r="DD299" s="18"/>
      <c r="DE299" s="18"/>
      <c r="DF299" s="18"/>
      <c r="DG299" s="18"/>
      <c r="DH299" s="18"/>
    </row>
    <row r="300" spans="108:112" x14ac:dyDescent="0.35">
      <c r="DD300" s="18"/>
      <c r="DE300" s="18"/>
      <c r="DF300" s="18"/>
      <c r="DG300" s="18"/>
      <c r="DH300" s="18"/>
    </row>
    <row r="301" spans="108:112" x14ac:dyDescent="0.35">
      <c r="DD301" s="18"/>
      <c r="DE301" s="18"/>
      <c r="DF301" s="18"/>
      <c r="DG301" s="18"/>
      <c r="DH301" s="18"/>
    </row>
    <row r="302" spans="108:112" x14ac:dyDescent="0.35">
      <c r="DD302" s="18"/>
      <c r="DE302" s="18"/>
      <c r="DF302" s="18"/>
      <c r="DG302" s="18"/>
      <c r="DH302" s="18"/>
    </row>
    <row r="303" spans="108:112" x14ac:dyDescent="0.35">
      <c r="DD303" s="18"/>
      <c r="DE303" s="18"/>
      <c r="DF303" s="18"/>
      <c r="DG303" s="18"/>
      <c r="DH303" s="18"/>
    </row>
    <row r="304" spans="108:112" x14ac:dyDescent="0.35">
      <c r="DD304" s="18"/>
      <c r="DE304" s="18"/>
      <c r="DF304" s="18"/>
      <c r="DG304" s="18"/>
      <c r="DH304" s="18"/>
    </row>
    <row r="305" spans="108:112" x14ac:dyDescent="0.35">
      <c r="DD305" s="18"/>
      <c r="DE305" s="18"/>
      <c r="DF305" s="18"/>
      <c r="DG305" s="18"/>
      <c r="DH305" s="18"/>
    </row>
    <row r="306" spans="108:112" x14ac:dyDescent="0.35">
      <c r="DD306" s="18"/>
      <c r="DE306" s="18"/>
      <c r="DF306" s="18"/>
      <c r="DG306" s="18"/>
      <c r="DH306" s="18"/>
    </row>
    <row r="307" spans="108:112" x14ac:dyDescent="0.35">
      <c r="DD307" s="18"/>
      <c r="DE307" s="18"/>
      <c r="DF307" s="18"/>
      <c r="DG307" s="18"/>
      <c r="DH307" s="18"/>
    </row>
    <row r="308" spans="108:112" x14ac:dyDescent="0.35">
      <c r="DD308" s="18"/>
      <c r="DE308" s="18"/>
      <c r="DF308" s="18"/>
      <c r="DG308" s="18"/>
      <c r="DH308" s="18"/>
    </row>
    <row r="309" spans="108:112" x14ac:dyDescent="0.35">
      <c r="DD309" s="18"/>
      <c r="DE309" s="18"/>
      <c r="DF309" s="18"/>
      <c r="DG309" s="18"/>
      <c r="DH309" s="18"/>
    </row>
    <row r="310" spans="108:112" x14ac:dyDescent="0.35">
      <c r="DD310" s="18"/>
      <c r="DE310" s="18"/>
      <c r="DF310" s="18"/>
      <c r="DG310" s="18"/>
      <c r="DH310" s="18"/>
    </row>
    <row r="311" spans="108:112" x14ac:dyDescent="0.35">
      <c r="DD311" s="18"/>
      <c r="DE311" s="18"/>
      <c r="DF311" s="18"/>
      <c r="DG311" s="18"/>
      <c r="DH311" s="18"/>
    </row>
    <row r="312" spans="108:112" x14ac:dyDescent="0.35">
      <c r="DD312" s="18"/>
      <c r="DE312" s="18"/>
      <c r="DF312" s="18"/>
      <c r="DG312" s="18"/>
      <c r="DH312" s="18"/>
    </row>
    <row r="313" spans="108:112" x14ac:dyDescent="0.35">
      <c r="DD313" s="18"/>
      <c r="DE313" s="18"/>
      <c r="DF313" s="18"/>
      <c r="DG313" s="18"/>
      <c r="DH313" s="18"/>
    </row>
    <row r="314" spans="108:112" x14ac:dyDescent="0.35">
      <c r="DD314" s="18"/>
      <c r="DE314" s="18"/>
      <c r="DF314" s="18"/>
      <c r="DG314" s="18"/>
      <c r="DH314" s="18"/>
    </row>
    <row r="315" spans="108:112" x14ac:dyDescent="0.35">
      <c r="DD315" s="18"/>
      <c r="DE315" s="18"/>
      <c r="DF315" s="18"/>
      <c r="DG315" s="18"/>
      <c r="DH315" s="18"/>
    </row>
    <row r="316" spans="108:112" x14ac:dyDescent="0.35">
      <c r="DD316" s="18"/>
      <c r="DE316" s="18"/>
      <c r="DF316" s="18"/>
      <c r="DG316" s="18"/>
      <c r="DH316" s="18"/>
    </row>
    <row r="317" spans="108:112" x14ac:dyDescent="0.35">
      <c r="DD317" s="18"/>
      <c r="DE317" s="18"/>
      <c r="DF317" s="18"/>
      <c r="DG317" s="18"/>
      <c r="DH317" s="18"/>
    </row>
    <row r="318" spans="108:112" x14ac:dyDescent="0.35">
      <c r="DD318" s="18"/>
      <c r="DE318" s="18"/>
      <c r="DF318" s="18"/>
      <c r="DG318" s="18"/>
      <c r="DH318" s="18"/>
    </row>
    <row r="319" spans="108:112" x14ac:dyDescent="0.35">
      <c r="DD319" s="18"/>
      <c r="DE319" s="18"/>
      <c r="DF319" s="18"/>
      <c r="DG319" s="18"/>
      <c r="DH319" s="18"/>
    </row>
    <row r="320" spans="108:112" x14ac:dyDescent="0.35">
      <c r="DD320" s="18"/>
      <c r="DE320" s="18"/>
      <c r="DF320" s="18"/>
      <c r="DG320" s="18"/>
      <c r="DH320" s="18"/>
    </row>
    <row r="321" spans="108:112" x14ac:dyDescent="0.35">
      <c r="DD321" s="18"/>
      <c r="DE321" s="18"/>
      <c r="DF321" s="18"/>
      <c r="DG321" s="18"/>
      <c r="DH321" s="18"/>
    </row>
    <row r="322" spans="108:112" x14ac:dyDescent="0.35">
      <c r="DD322" s="18"/>
      <c r="DE322" s="18"/>
      <c r="DF322" s="18"/>
      <c r="DG322" s="18"/>
      <c r="DH322" s="18"/>
    </row>
    <row r="323" spans="108:112" x14ac:dyDescent="0.35">
      <c r="DD323" s="18"/>
      <c r="DE323" s="18"/>
      <c r="DF323" s="18"/>
      <c r="DG323" s="18"/>
      <c r="DH323" s="18"/>
    </row>
    <row r="324" spans="108:112" x14ac:dyDescent="0.35">
      <c r="DD324" s="18"/>
      <c r="DE324" s="18"/>
      <c r="DF324" s="18"/>
      <c r="DG324" s="18"/>
      <c r="DH324" s="18"/>
    </row>
    <row r="325" spans="108:112" x14ac:dyDescent="0.35">
      <c r="DD325" s="18"/>
      <c r="DE325" s="18"/>
      <c r="DF325" s="18"/>
      <c r="DG325" s="18"/>
      <c r="DH325" s="18"/>
    </row>
    <row r="326" spans="108:112" x14ac:dyDescent="0.35">
      <c r="DD326" s="18"/>
      <c r="DE326" s="18"/>
      <c r="DF326" s="18"/>
      <c r="DG326" s="18"/>
      <c r="DH326" s="18"/>
    </row>
    <row r="327" spans="108:112" x14ac:dyDescent="0.35">
      <c r="DD327" s="18"/>
      <c r="DE327" s="18"/>
      <c r="DF327" s="18"/>
      <c r="DG327" s="18"/>
      <c r="DH327" s="18"/>
    </row>
    <row r="328" spans="108:112" x14ac:dyDescent="0.35">
      <c r="DD328" s="18"/>
      <c r="DE328" s="18"/>
      <c r="DF328" s="18"/>
      <c r="DG328" s="18"/>
      <c r="DH328" s="18"/>
    </row>
    <row r="329" spans="108:112" x14ac:dyDescent="0.35">
      <c r="DD329" s="18"/>
      <c r="DE329" s="18"/>
      <c r="DF329" s="18"/>
      <c r="DG329" s="18"/>
      <c r="DH329" s="18"/>
    </row>
    <row r="330" spans="108:112" x14ac:dyDescent="0.35">
      <c r="DD330" s="18"/>
      <c r="DE330" s="18"/>
      <c r="DF330" s="18"/>
      <c r="DG330" s="18"/>
      <c r="DH330" s="18"/>
    </row>
    <row r="331" spans="108:112" x14ac:dyDescent="0.35">
      <c r="DD331" s="18"/>
      <c r="DE331" s="18"/>
      <c r="DF331" s="18"/>
      <c r="DG331" s="18"/>
      <c r="DH331" s="18"/>
    </row>
    <row r="332" spans="108:112" x14ac:dyDescent="0.35">
      <c r="DD332" s="18"/>
      <c r="DE332" s="18"/>
      <c r="DF332" s="18"/>
      <c r="DG332" s="18"/>
      <c r="DH332" s="18"/>
    </row>
    <row r="333" spans="108:112" x14ac:dyDescent="0.35">
      <c r="DD333" s="18"/>
      <c r="DE333" s="18"/>
      <c r="DF333" s="18"/>
      <c r="DG333" s="18"/>
      <c r="DH333" s="18"/>
    </row>
    <row r="334" spans="108:112" x14ac:dyDescent="0.35">
      <c r="DD334" s="18"/>
      <c r="DE334" s="18"/>
      <c r="DF334" s="18"/>
      <c r="DG334" s="18"/>
      <c r="DH334" s="18"/>
    </row>
    <row r="335" spans="108:112" x14ac:dyDescent="0.35">
      <c r="DD335" s="18"/>
      <c r="DE335" s="18"/>
      <c r="DF335" s="18"/>
      <c r="DG335" s="18"/>
      <c r="DH335" s="18"/>
    </row>
    <row r="336" spans="108:112" x14ac:dyDescent="0.35">
      <c r="DD336" s="18"/>
      <c r="DE336" s="18"/>
      <c r="DF336" s="18"/>
      <c r="DG336" s="18"/>
      <c r="DH336" s="18"/>
    </row>
    <row r="337" spans="108:112" x14ac:dyDescent="0.35">
      <c r="DD337" s="18"/>
      <c r="DE337" s="18"/>
      <c r="DF337" s="18"/>
      <c r="DG337" s="18"/>
      <c r="DH337" s="18"/>
    </row>
    <row r="338" spans="108:112" x14ac:dyDescent="0.35">
      <c r="DD338" s="18"/>
      <c r="DE338" s="18"/>
      <c r="DF338" s="18"/>
      <c r="DG338" s="18"/>
      <c r="DH338" s="18"/>
    </row>
    <row r="339" spans="108:112" x14ac:dyDescent="0.35">
      <c r="DD339" s="18"/>
      <c r="DE339" s="18"/>
      <c r="DF339" s="18"/>
      <c r="DG339" s="18"/>
      <c r="DH339" s="18"/>
    </row>
    <row r="340" spans="108:112" x14ac:dyDescent="0.35">
      <c r="DD340" s="18"/>
      <c r="DE340" s="18"/>
      <c r="DF340" s="18"/>
      <c r="DG340" s="18"/>
      <c r="DH340" s="18"/>
    </row>
    <row r="341" spans="108:112" x14ac:dyDescent="0.35">
      <c r="DD341" s="18"/>
      <c r="DE341" s="18"/>
      <c r="DF341" s="18"/>
      <c r="DG341" s="18"/>
      <c r="DH341" s="18"/>
    </row>
    <row r="342" spans="108:112" x14ac:dyDescent="0.35">
      <c r="DD342" s="18"/>
      <c r="DE342" s="18"/>
      <c r="DF342" s="18"/>
      <c r="DG342" s="18"/>
      <c r="DH342" s="18"/>
    </row>
    <row r="343" spans="108:112" x14ac:dyDescent="0.35">
      <c r="DD343" s="18"/>
      <c r="DE343" s="18"/>
      <c r="DF343" s="18"/>
      <c r="DG343" s="18"/>
      <c r="DH343" s="18"/>
    </row>
    <row r="344" spans="108:112" x14ac:dyDescent="0.35">
      <c r="DD344" s="18"/>
      <c r="DE344" s="18"/>
      <c r="DF344" s="18"/>
      <c r="DG344" s="18"/>
      <c r="DH344" s="18"/>
    </row>
    <row r="345" spans="108:112" x14ac:dyDescent="0.35">
      <c r="DD345" s="18"/>
      <c r="DE345" s="18"/>
      <c r="DF345" s="18"/>
      <c r="DG345" s="18"/>
      <c r="DH345" s="18"/>
    </row>
    <row r="346" spans="108:112" x14ac:dyDescent="0.35">
      <c r="DD346" s="18"/>
      <c r="DE346" s="18"/>
      <c r="DF346" s="18"/>
      <c r="DG346" s="18"/>
      <c r="DH346" s="18"/>
    </row>
    <row r="347" spans="108:112" x14ac:dyDescent="0.35">
      <c r="DD347" s="18"/>
      <c r="DE347" s="18"/>
      <c r="DF347" s="18"/>
      <c r="DG347" s="18"/>
      <c r="DH347" s="18"/>
    </row>
    <row r="348" spans="108:112" x14ac:dyDescent="0.35">
      <c r="DD348" s="18"/>
      <c r="DE348" s="18"/>
      <c r="DF348" s="18"/>
      <c r="DG348" s="18"/>
      <c r="DH348" s="18"/>
    </row>
    <row r="349" spans="108:112" x14ac:dyDescent="0.35">
      <c r="DD349" s="18"/>
      <c r="DE349" s="18"/>
      <c r="DF349" s="18"/>
      <c r="DG349" s="18"/>
      <c r="DH349" s="18"/>
    </row>
    <row r="350" spans="108:112" x14ac:dyDescent="0.35">
      <c r="DD350" s="18"/>
      <c r="DE350" s="18"/>
      <c r="DF350" s="18"/>
      <c r="DG350" s="18"/>
      <c r="DH350" s="18"/>
    </row>
    <row r="351" spans="108:112" x14ac:dyDescent="0.35">
      <c r="DD351" s="18"/>
      <c r="DE351" s="18"/>
      <c r="DF351" s="18"/>
      <c r="DG351" s="18"/>
      <c r="DH351" s="18"/>
    </row>
    <row r="352" spans="108:112" x14ac:dyDescent="0.35">
      <c r="DD352" s="18"/>
      <c r="DE352" s="18"/>
      <c r="DF352" s="18"/>
      <c r="DG352" s="18"/>
      <c r="DH352" s="18"/>
    </row>
    <row r="353" spans="108:112" x14ac:dyDescent="0.35">
      <c r="DD353" s="18"/>
      <c r="DE353" s="18"/>
      <c r="DF353" s="18"/>
      <c r="DG353" s="18"/>
      <c r="DH353" s="18"/>
    </row>
    <row r="354" spans="108:112" x14ac:dyDescent="0.35">
      <c r="DD354" s="18"/>
      <c r="DE354" s="18"/>
      <c r="DF354" s="18"/>
      <c r="DG354" s="18"/>
      <c r="DH354" s="18"/>
    </row>
    <row r="355" spans="108:112" x14ac:dyDescent="0.35">
      <c r="DD355" s="18"/>
      <c r="DE355" s="18"/>
      <c r="DF355" s="18"/>
      <c r="DG355" s="18"/>
      <c r="DH355" s="18"/>
    </row>
    <row r="356" spans="108:112" x14ac:dyDescent="0.35">
      <c r="DD356" s="18"/>
      <c r="DE356" s="18"/>
      <c r="DF356" s="18"/>
      <c r="DG356" s="18"/>
      <c r="DH356" s="18"/>
    </row>
    <row r="357" spans="108:112" x14ac:dyDescent="0.35">
      <c r="DD357" s="18"/>
      <c r="DE357" s="18"/>
      <c r="DF357" s="18"/>
      <c r="DG357" s="18"/>
      <c r="DH357" s="18"/>
    </row>
    <row r="358" spans="108:112" x14ac:dyDescent="0.35">
      <c r="DD358" s="18"/>
      <c r="DE358" s="18"/>
      <c r="DF358" s="18"/>
      <c r="DG358" s="18"/>
      <c r="DH358" s="18"/>
    </row>
    <row r="359" spans="108:112" x14ac:dyDescent="0.35">
      <c r="DD359" s="18"/>
      <c r="DE359" s="18"/>
      <c r="DF359" s="18"/>
      <c r="DG359" s="18"/>
      <c r="DH359" s="18"/>
    </row>
    <row r="360" spans="108:112" x14ac:dyDescent="0.35">
      <c r="DD360" s="18"/>
      <c r="DE360" s="18"/>
      <c r="DF360" s="18"/>
      <c r="DG360" s="18"/>
      <c r="DH360" s="18"/>
    </row>
    <row r="361" spans="108:112" x14ac:dyDescent="0.35">
      <c r="DD361" s="18"/>
      <c r="DE361" s="18"/>
      <c r="DF361" s="18"/>
      <c r="DG361" s="18"/>
      <c r="DH361" s="18"/>
    </row>
    <row r="362" spans="108:112" x14ac:dyDescent="0.35">
      <c r="DD362" s="18"/>
      <c r="DE362" s="18"/>
      <c r="DF362" s="18"/>
      <c r="DG362" s="18"/>
      <c r="DH362" s="18"/>
    </row>
    <row r="363" spans="108:112" x14ac:dyDescent="0.35">
      <c r="DD363" s="18"/>
      <c r="DE363" s="18"/>
      <c r="DF363" s="18"/>
      <c r="DG363" s="18"/>
      <c r="DH363" s="18"/>
    </row>
    <row r="364" spans="108:112" x14ac:dyDescent="0.35">
      <c r="DD364" s="18"/>
      <c r="DE364" s="18"/>
      <c r="DF364" s="18"/>
      <c r="DG364" s="18"/>
      <c r="DH364" s="18"/>
    </row>
    <row r="365" spans="108:112" x14ac:dyDescent="0.35">
      <c r="DD365" s="18"/>
      <c r="DE365" s="18"/>
      <c r="DF365" s="18"/>
      <c r="DG365" s="18"/>
      <c r="DH365" s="18"/>
    </row>
    <row r="366" spans="108:112" x14ac:dyDescent="0.35">
      <c r="DD366" s="18"/>
      <c r="DE366" s="18"/>
      <c r="DF366" s="18"/>
      <c r="DG366" s="18"/>
      <c r="DH366" s="18"/>
    </row>
    <row r="367" spans="108:112" x14ac:dyDescent="0.35">
      <c r="DD367" s="18"/>
      <c r="DE367" s="18"/>
      <c r="DF367" s="18"/>
      <c r="DG367" s="18"/>
      <c r="DH367" s="18"/>
    </row>
    <row r="368" spans="108:112" x14ac:dyDescent="0.35">
      <c r="DD368" s="18"/>
      <c r="DE368" s="18"/>
      <c r="DF368" s="18"/>
      <c r="DG368" s="18"/>
      <c r="DH368" s="18"/>
    </row>
    <row r="369" spans="108:112" x14ac:dyDescent="0.35">
      <c r="DD369" s="18"/>
      <c r="DE369" s="18"/>
      <c r="DF369" s="18"/>
      <c r="DG369" s="18"/>
      <c r="DH369" s="18"/>
    </row>
    <row r="370" spans="108:112" x14ac:dyDescent="0.35">
      <c r="DD370" s="18"/>
      <c r="DE370" s="18"/>
      <c r="DF370" s="18"/>
      <c r="DG370" s="18"/>
      <c r="DH370" s="18"/>
    </row>
    <row r="371" spans="108:112" x14ac:dyDescent="0.35">
      <c r="DD371" s="18"/>
      <c r="DE371" s="18"/>
      <c r="DF371" s="18"/>
      <c r="DG371" s="18"/>
      <c r="DH371" s="18"/>
    </row>
    <row r="372" spans="108:112" x14ac:dyDescent="0.35">
      <c r="DD372" s="18"/>
      <c r="DE372" s="18"/>
      <c r="DF372" s="18"/>
      <c r="DG372" s="18"/>
      <c r="DH372" s="18"/>
    </row>
    <row r="373" spans="108:112" x14ac:dyDescent="0.35">
      <c r="DD373" s="18"/>
      <c r="DE373" s="18"/>
      <c r="DF373" s="18"/>
      <c r="DG373" s="18"/>
      <c r="DH373" s="18"/>
    </row>
    <row r="374" spans="108:112" x14ac:dyDescent="0.35">
      <c r="DD374" s="18"/>
      <c r="DE374" s="18"/>
      <c r="DF374" s="18"/>
      <c r="DG374" s="18"/>
      <c r="DH374" s="18"/>
    </row>
    <row r="375" spans="108:112" x14ac:dyDescent="0.35">
      <c r="DD375" s="18"/>
      <c r="DE375" s="18"/>
      <c r="DF375" s="18"/>
      <c r="DG375" s="18"/>
      <c r="DH375" s="18"/>
    </row>
    <row r="376" spans="108:112" x14ac:dyDescent="0.35">
      <c r="DD376" s="18"/>
      <c r="DE376" s="18"/>
      <c r="DF376" s="18"/>
      <c r="DG376" s="18"/>
      <c r="DH376" s="18"/>
    </row>
    <row r="377" spans="108:112" x14ac:dyDescent="0.35">
      <c r="DD377" s="18"/>
      <c r="DE377" s="18"/>
      <c r="DF377" s="18"/>
      <c r="DG377" s="18"/>
      <c r="DH377" s="18"/>
    </row>
    <row r="378" spans="108:112" x14ac:dyDescent="0.35">
      <c r="DD378" s="18"/>
      <c r="DE378" s="18"/>
      <c r="DF378" s="18"/>
      <c r="DG378" s="18"/>
      <c r="DH378" s="18"/>
    </row>
    <row r="379" spans="108:112" x14ac:dyDescent="0.35">
      <c r="DD379" s="18"/>
      <c r="DE379" s="18"/>
      <c r="DF379" s="18"/>
      <c r="DG379" s="18"/>
      <c r="DH379" s="18"/>
    </row>
    <row r="380" spans="108:112" x14ac:dyDescent="0.35">
      <c r="DD380" s="18"/>
      <c r="DE380" s="18"/>
      <c r="DF380" s="18"/>
      <c r="DG380" s="18"/>
      <c r="DH380" s="18"/>
    </row>
    <row r="381" spans="108:112" x14ac:dyDescent="0.35">
      <c r="DD381" s="18"/>
      <c r="DE381" s="18"/>
      <c r="DF381" s="18"/>
      <c r="DG381" s="18"/>
      <c r="DH381" s="18"/>
    </row>
    <row r="382" spans="108:112" x14ac:dyDescent="0.35">
      <c r="DD382" s="18"/>
      <c r="DE382" s="18"/>
      <c r="DF382" s="18"/>
      <c r="DG382" s="18"/>
      <c r="DH382" s="18"/>
    </row>
    <row r="383" spans="108:112" x14ac:dyDescent="0.35">
      <c r="DD383" s="18"/>
      <c r="DE383" s="18"/>
      <c r="DF383" s="18"/>
      <c r="DG383" s="18"/>
      <c r="DH383" s="18"/>
    </row>
    <row r="384" spans="108:112" x14ac:dyDescent="0.35">
      <c r="DD384" s="18"/>
      <c r="DE384" s="18"/>
      <c r="DF384" s="18"/>
      <c r="DG384" s="18"/>
      <c r="DH384" s="18"/>
    </row>
    <row r="385" spans="108:112" x14ac:dyDescent="0.35">
      <c r="DD385" s="18"/>
      <c r="DE385" s="18"/>
      <c r="DF385" s="18"/>
      <c r="DG385" s="18"/>
      <c r="DH385" s="18"/>
    </row>
    <row r="386" spans="108:112" x14ac:dyDescent="0.35">
      <c r="DD386" s="18"/>
      <c r="DE386" s="18"/>
      <c r="DF386" s="18"/>
      <c r="DG386" s="18"/>
      <c r="DH386" s="18"/>
    </row>
    <row r="387" spans="108:112" x14ac:dyDescent="0.35">
      <c r="DD387" s="18"/>
      <c r="DE387" s="18"/>
      <c r="DF387" s="18"/>
      <c r="DG387" s="18"/>
      <c r="DH387" s="18"/>
    </row>
    <row r="388" spans="108:112" x14ac:dyDescent="0.35">
      <c r="DD388" s="18"/>
      <c r="DE388" s="18"/>
      <c r="DF388" s="18"/>
      <c r="DG388" s="18"/>
      <c r="DH388" s="18"/>
    </row>
    <row r="389" spans="108:112" x14ac:dyDescent="0.35">
      <c r="DD389" s="18"/>
      <c r="DE389" s="18"/>
      <c r="DF389" s="18"/>
      <c r="DG389" s="18"/>
      <c r="DH389" s="18"/>
    </row>
    <row r="390" spans="108:112" x14ac:dyDescent="0.35">
      <c r="DD390" s="18"/>
      <c r="DE390" s="18"/>
      <c r="DF390" s="18"/>
      <c r="DG390" s="18"/>
      <c r="DH390" s="18"/>
    </row>
    <row r="391" spans="108:112" x14ac:dyDescent="0.35">
      <c r="DD391" s="18"/>
      <c r="DE391" s="18"/>
      <c r="DF391" s="18"/>
      <c r="DG391" s="18"/>
      <c r="DH391" s="18"/>
    </row>
    <row r="392" spans="108:112" x14ac:dyDescent="0.35">
      <c r="DD392" s="18"/>
      <c r="DE392" s="18"/>
      <c r="DF392" s="18"/>
      <c r="DG392" s="18"/>
      <c r="DH392" s="18"/>
    </row>
    <row r="393" spans="108:112" x14ac:dyDescent="0.35">
      <c r="DD393" s="18"/>
      <c r="DE393" s="18"/>
      <c r="DF393" s="18"/>
      <c r="DG393" s="18"/>
      <c r="DH393" s="18"/>
    </row>
    <row r="394" spans="108:112" x14ac:dyDescent="0.35">
      <c r="DD394" s="18"/>
      <c r="DE394" s="18"/>
      <c r="DF394" s="18"/>
      <c r="DG394" s="18"/>
      <c r="DH394" s="18"/>
    </row>
    <row r="395" spans="108:112" x14ac:dyDescent="0.35">
      <c r="DD395" s="18"/>
      <c r="DE395" s="18"/>
      <c r="DF395" s="18"/>
      <c r="DG395" s="18"/>
      <c r="DH395" s="18"/>
    </row>
    <row r="396" spans="108:112" x14ac:dyDescent="0.35">
      <c r="DD396" s="18"/>
      <c r="DE396" s="18"/>
      <c r="DF396" s="18"/>
      <c r="DG396" s="18"/>
      <c r="DH396" s="18"/>
    </row>
    <row r="397" spans="108:112" x14ac:dyDescent="0.35">
      <c r="DD397" s="18"/>
      <c r="DE397" s="18"/>
      <c r="DF397" s="18"/>
      <c r="DG397" s="18"/>
      <c r="DH397" s="18"/>
    </row>
    <row r="398" spans="108:112" x14ac:dyDescent="0.35">
      <c r="DD398" s="18"/>
      <c r="DE398" s="18"/>
      <c r="DF398" s="18"/>
      <c r="DG398" s="18"/>
      <c r="DH398" s="18"/>
    </row>
    <row r="399" spans="108:112" x14ac:dyDescent="0.35">
      <c r="DD399" s="18"/>
      <c r="DE399" s="18"/>
      <c r="DF399" s="18"/>
      <c r="DG399" s="18"/>
      <c r="DH399" s="18"/>
    </row>
    <row r="400" spans="108:112" x14ac:dyDescent="0.35">
      <c r="DD400" s="18"/>
      <c r="DE400" s="18"/>
      <c r="DF400" s="18"/>
      <c r="DG400" s="18"/>
      <c r="DH400" s="18"/>
    </row>
    <row r="401" spans="108:112" x14ac:dyDescent="0.35">
      <c r="DD401" s="18"/>
      <c r="DE401" s="18"/>
      <c r="DF401" s="18"/>
      <c r="DG401" s="18"/>
      <c r="DH401" s="18"/>
    </row>
    <row r="402" spans="108:112" x14ac:dyDescent="0.35">
      <c r="DD402" s="18"/>
      <c r="DE402" s="18"/>
      <c r="DF402" s="18"/>
      <c r="DG402" s="18"/>
      <c r="DH402" s="18"/>
    </row>
    <row r="403" spans="108:112" x14ac:dyDescent="0.35">
      <c r="DD403" s="18"/>
      <c r="DE403" s="18"/>
      <c r="DF403" s="18"/>
      <c r="DG403" s="18"/>
      <c r="DH403" s="18"/>
    </row>
    <row r="404" spans="108:112" x14ac:dyDescent="0.35">
      <c r="DD404" s="18"/>
      <c r="DE404" s="18"/>
      <c r="DF404" s="18"/>
      <c r="DG404" s="18"/>
      <c r="DH404" s="18"/>
    </row>
    <row r="405" spans="108:112" x14ac:dyDescent="0.35">
      <c r="DD405" s="18"/>
      <c r="DE405" s="18"/>
      <c r="DF405" s="18"/>
      <c r="DG405" s="18"/>
      <c r="DH405" s="18"/>
    </row>
    <row r="406" spans="108:112" x14ac:dyDescent="0.35">
      <c r="DD406" s="18"/>
      <c r="DE406" s="18"/>
      <c r="DF406" s="18"/>
      <c r="DG406" s="18"/>
      <c r="DH406" s="18"/>
    </row>
    <row r="407" spans="108:112" x14ac:dyDescent="0.35">
      <c r="DD407" s="18"/>
      <c r="DE407" s="18"/>
      <c r="DF407" s="18"/>
      <c r="DG407" s="18"/>
      <c r="DH407" s="18"/>
    </row>
    <row r="408" spans="108:112" x14ac:dyDescent="0.35">
      <c r="DD408" s="18"/>
      <c r="DE408" s="18"/>
      <c r="DF408" s="18"/>
      <c r="DG408" s="18"/>
      <c r="DH408" s="18"/>
    </row>
    <row r="409" spans="108:112" x14ac:dyDescent="0.35">
      <c r="DD409" s="18"/>
      <c r="DE409" s="18"/>
      <c r="DF409" s="18"/>
      <c r="DG409" s="18"/>
      <c r="DH409" s="18"/>
    </row>
    <row r="410" spans="108:112" x14ac:dyDescent="0.35">
      <c r="DD410" s="18"/>
      <c r="DE410" s="18"/>
      <c r="DF410" s="18"/>
      <c r="DG410" s="18"/>
      <c r="DH410" s="18"/>
    </row>
    <row r="411" spans="108:112" x14ac:dyDescent="0.35">
      <c r="DD411" s="18"/>
      <c r="DE411" s="18"/>
      <c r="DF411" s="18"/>
      <c r="DG411" s="18"/>
      <c r="DH411" s="18"/>
    </row>
    <row r="412" spans="108:112" x14ac:dyDescent="0.35">
      <c r="DD412" s="18"/>
      <c r="DE412" s="18"/>
      <c r="DF412" s="18"/>
      <c r="DG412" s="18"/>
      <c r="DH412" s="18"/>
    </row>
    <row r="413" spans="108:112" x14ac:dyDescent="0.35">
      <c r="DD413" s="18"/>
      <c r="DE413" s="18"/>
      <c r="DF413" s="18"/>
      <c r="DG413" s="18"/>
      <c r="DH413" s="18"/>
    </row>
    <row r="414" spans="108:112" x14ac:dyDescent="0.35">
      <c r="DD414" s="18"/>
      <c r="DE414" s="18"/>
      <c r="DF414" s="18"/>
      <c r="DG414" s="18"/>
      <c r="DH414" s="18"/>
    </row>
    <row r="415" spans="108:112" x14ac:dyDescent="0.35">
      <c r="DD415" s="18"/>
      <c r="DE415" s="18"/>
      <c r="DF415" s="18"/>
      <c r="DG415" s="18"/>
      <c r="DH415" s="18"/>
    </row>
    <row r="416" spans="108:112" x14ac:dyDescent="0.35">
      <c r="DD416" s="18"/>
      <c r="DE416" s="18"/>
      <c r="DF416" s="18"/>
      <c r="DG416" s="18"/>
      <c r="DH416" s="18"/>
    </row>
    <row r="417" spans="108:112" x14ac:dyDescent="0.35">
      <c r="DD417" s="18"/>
      <c r="DE417" s="18"/>
      <c r="DF417" s="18"/>
      <c r="DG417" s="18"/>
      <c r="DH417" s="18"/>
    </row>
    <row r="418" spans="108:112" x14ac:dyDescent="0.35">
      <c r="DD418" s="18"/>
      <c r="DE418" s="18"/>
      <c r="DF418" s="18"/>
      <c r="DG418" s="18"/>
      <c r="DH418" s="18"/>
    </row>
    <row r="419" spans="108:112" x14ac:dyDescent="0.35">
      <c r="DD419" s="18"/>
      <c r="DE419" s="18"/>
      <c r="DF419" s="18"/>
      <c r="DG419" s="18"/>
      <c r="DH419" s="18"/>
    </row>
    <row r="420" spans="108:112" x14ac:dyDescent="0.35">
      <c r="DD420" s="18"/>
      <c r="DE420" s="18"/>
      <c r="DF420" s="18"/>
      <c r="DG420" s="18"/>
      <c r="DH420" s="18"/>
    </row>
    <row r="421" spans="108:112" x14ac:dyDescent="0.35">
      <c r="DD421" s="18"/>
      <c r="DE421" s="18"/>
      <c r="DF421" s="18"/>
      <c r="DG421" s="18"/>
      <c r="DH421" s="18"/>
    </row>
    <row r="422" spans="108:112" x14ac:dyDescent="0.35">
      <c r="DD422" s="18"/>
      <c r="DE422" s="18"/>
      <c r="DF422" s="18"/>
      <c r="DG422" s="18"/>
      <c r="DH422" s="18"/>
    </row>
    <row r="423" spans="108:112" x14ac:dyDescent="0.35">
      <c r="DD423" s="18"/>
      <c r="DE423" s="18"/>
      <c r="DF423" s="18"/>
      <c r="DG423" s="18"/>
      <c r="DH423" s="18"/>
    </row>
    <row r="424" spans="108:112" x14ac:dyDescent="0.35">
      <c r="DD424" s="18"/>
      <c r="DE424" s="18"/>
      <c r="DF424" s="18"/>
      <c r="DG424" s="18"/>
      <c r="DH424" s="18"/>
    </row>
    <row r="425" spans="108:112" x14ac:dyDescent="0.35">
      <c r="DD425" s="18"/>
      <c r="DE425" s="18"/>
      <c r="DF425" s="18"/>
      <c r="DG425" s="18"/>
      <c r="DH425" s="18"/>
    </row>
    <row r="426" spans="108:112" x14ac:dyDescent="0.35">
      <c r="DD426" s="18"/>
      <c r="DE426" s="18"/>
      <c r="DF426" s="18"/>
      <c r="DG426" s="18"/>
      <c r="DH426" s="18"/>
    </row>
    <row r="427" spans="108:112" x14ac:dyDescent="0.35">
      <c r="DD427" s="18"/>
      <c r="DE427" s="18"/>
      <c r="DF427" s="18"/>
      <c r="DG427" s="18"/>
      <c r="DH427" s="18"/>
    </row>
    <row r="428" spans="108:112" x14ac:dyDescent="0.35">
      <c r="DD428" s="18"/>
      <c r="DE428" s="18"/>
      <c r="DF428" s="18"/>
      <c r="DG428" s="18"/>
      <c r="DH428" s="18"/>
    </row>
    <row r="429" spans="108:112" x14ac:dyDescent="0.35">
      <c r="DD429" s="18"/>
      <c r="DE429" s="18"/>
      <c r="DF429" s="18"/>
      <c r="DG429" s="18"/>
      <c r="DH429" s="18"/>
    </row>
    <row r="430" spans="108:112" x14ac:dyDescent="0.35">
      <c r="DD430" s="18"/>
      <c r="DE430" s="18"/>
      <c r="DF430" s="18"/>
      <c r="DG430" s="18"/>
      <c r="DH430" s="18"/>
    </row>
    <row r="431" spans="108:112" x14ac:dyDescent="0.35">
      <c r="DD431" s="18"/>
      <c r="DE431" s="18"/>
      <c r="DF431" s="18"/>
      <c r="DG431" s="18"/>
      <c r="DH431" s="18"/>
    </row>
    <row r="432" spans="108:112" x14ac:dyDescent="0.35">
      <c r="DD432" s="18"/>
      <c r="DE432" s="18"/>
      <c r="DF432" s="18"/>
      <c r="DG432" s="18"/>
      <c r="DH432" s="18"/>
    </row>
    <row r="433" spans="108:112" x14ac:dyDescent="0.35">
      <c r="DD433" s="18"/>
      <c r="DE433" s="18"/>
      <c r="DF433" s="18"/>
      <c r="DG433" s="18"/>
      <c r="DH433" s="18"/>
    </row>
    <row r="434" spans="108:112" x14ac:dyDescent="0.35">
      <c r="DD434" s="18"/>
      <c r="DE434" s="18"/>
      <c r="DF434" s="18"/>
      <c r="DG434" s="18"/>
      <c r="DH434" s="18"/>
    </row>
    <row r="435" spans="108:112" x14ac:dyDescent="0.35">
      <c r="DD435" s="18"/>
      <c r="DE435" s="18"/>
      <c r="DF435" s="18"/>
      <c r="DG435" s="18"/>
      <c r="DH435" s="18"/>
    </row>
    <row r="436" spans="108:112" x14ac:dyDescent="0.35">
      <c r="DD436" s="18"/>
      <c r="DE436" s="18"/>
      <c r="DF436" s="18"/>
      <c r="DG436" s="18"/>
      <c r="DH436" s="18"/>
    </row>
    <row r="437" spans="108:112" x14ac:dyDescent="0.35">
      <c r="DD437" s="18"/>
      <c r="DE437" s="18"/>
      <c r="DF437" s="18"/>
      <c r="DG437" s="18"/>
      <c r="DH437" s="18"/>
    </row>
    <row r="438" spans="108:112" x14ac:dyDescent="0.35">
      <c r="DD438" s="18"/>
      <c r="DE438" s="18"/>
      <c r="DF438" s="18"/>
      <c r="DG438" s="18"/>
      <c r="DH438" s="18"/>
    </row>
    <row r="439" spans="108:112" x14ac:dyDescent="0.35">
      <c r="DD439" s="18"/>
      <c r="DE439" s="18"/>
      <c r="DF439" s="18"/>
      <c r="DG439" s="18"/>
      <c r="DH439" s="18"/>
    </row>
    <row r="440" spans="108:112" x14ac:dyDescent="0.35">
      <c r="DD440" s="18"/>
      <c r="DE440" s="18"/>
      <c r="DF440" s="18"/>
      <c r="DG440" s="18"/>
      <c r="DH440" s="18"/>
    </row>
    <row r="441" spans="108:112" x14ac:dyDescent="0.35">
      <c r="DD441" s="18"/>
      <c r="DE441" s="18"/>
      <c r="DF441" s="18"/>
      <c r="DG441" s="18"/>
      <c r="DH441" s="18"/>
    </row>
    <row r="442" spans="108:112" x14ac:dyDescent="0.35">
      <c r="DD442" s="18"/>
      <c r="DE442" s="18"/>
      <c r="DF442" s="18"/>
      <c r="DG442" s="18"/>
      <c r="DH442" s="18"/>
    </row>
    <row r="443" spans="108:112" x14ac:dyDescent="0.35">
      <c r="DD443" s="18"/>
      <c r="DE443" s="18"/>
      <c r="DF443" s="18"/>
      <c r="DG443" s="18"/>
      <c r="DH443" s="18"/>
    </row>
    <row r="444" spans="108:112" x14ac:dyDescent="0.35">
      <c r="DD444" s="18"/>
      <c r="DE444" s="18"/>
      <c r="DF444" s="18"/>
      <c r="DG444" s="18"/>
      <c r="DH444" s="18"/>
    </row>
    <row r="445" spans="108:112" x14ac:dyDescent="0.35">
      <c r="DD445" s="18"/>
      <c r="DE445" s="18"/>
      <c r="DF445" s="18"/>
      <c r="DG445" s="18"/>
      <c r="DH445" s="18"/>
    </row>
    <row r="446" spans="108:112" x14ac:dyDescent="0.35">
      <c r="DD446" s="18"/>
      <c r="DE446" s="18"/>
      <c r="DF446" s="18"/>
      <c r="DG446" s="18"/>
      <c r="DH446" s="18"/>
    </row>
    <row r="447" spans="108:112" x14ac:dyDescent="0.35">
      <c r="DD447" s="18"/>
      <c r="DE447" s="18"/>
      <c r="DF447" s="18"/>
      <c r="DG447" s="18"/>
      <c r="DH447" s="18"/>
    </row>
    <row r="448" spans="108:112" x14ac:dyDescent="0.35">
      <c r="DD448" s="18"/>
      <c r="DE448" s="18"/>
      <c r="DF448" s="18"/>
      <c r="DG448" s="18"/>
      <c r="DH448" s="18"/>
    </row>
    <row r="449" spans="108:112" x14ac:dyDescent="0.35">
      <c r="DD449" s="18"/>
      <c r="DE449" s="18"/>
      <c r="DF449" s="18"/>
      <c r="DG449" s="18"/>
      <c r="DH449" s="18"/>
    </row>
    <row r="450" spans="108:112" x14ac:dyDescent="0.35">
      <c r="DD450" s="18"/>
      <c r="DE450" s="18"/>
      <c r="DF450" s="18"/>
      <c r="DG450" s="18"/>
      <c r="DH450" s="18"/>
    </row>
    <row r="451" spans="108:112" x14ac:dyDescent="0.35">
      <c r="DD451" s="18"/>
      <c r="DE451" s="18"/>
      <c r="DF451" s="18"/>
      <c r="DG451" s="18"/>
      <c r="DH451" s="18"/>
    </row>
    <row r="452" spans="108:112" x14ac:dyDescent="0.35">
      <c r="DD452" s="18"/>
      <c r="DE452" s="18"/>
      <c r="DF452" s="18"/>
      <c r="DG452" s="18"/>
      <c r="DH452" s="18"/>
    </row>
    <row r="453" spans="108:112" x14ac:dyDescent="0.35">
      <c r="DD453" s="18"/>
      <c r="DE453" s="18"/>
      <c r="DF453" s="18"/>
      <c r="DG453" s="18"/>
      <c r="DH453" s="18"/>
    </row>
    <row r="454" spans="108:112" x14ac:dyDescent="0.35">
      <c r="DD454" s="18"/>
      <c r="DE454" s="18"/>
      <c r="DF454" s="18"/>
      <c r="DG454" s="18"/>
      <c r="DH454" s="18"/>
    </row>
    <row r="455" spans="108:112" x14ac:dyDescent="0.35">
      <c r="DD455" s="18"/>
      <c r="DE455" s="18"/>
      <c r="DF455" s="18"/>
      <c r="DG455" s="18"/>
      <c r="DH455" s="18"/>
    </row>
    <row r="456" spans="108:112" x14ac:dyDescent="0.35">
      <c r="DD456" s="18"/>
      <c r="DE456" s="18"/>
      <c r="DF456" s="18"/>
      <c r="DG456" s="18"/>
      <c r="DH456" s="18"/>
    </row>
    <row r="457" spans="108:112" x14ac:dyDescent="0.35">
      <c r="DD457" s="18"/>
      <c r="DE457" s="18"/>
      <c r="DF457" s="18"/>
      <c r="DG457" s="18"/>
      <c r="DH457" s="18"/>
    </row>
    <row r="458" spans="108:112" x14ac:dyDescent="0.35">
      <c r="DD458" s="18"/>
      <c r="DE458" s="18"/>
      <c r="DF458" s="18"/>
      <c r="DG458" s="18"/>
      <c r="DH458" s="18"/>
    </row>
    <row r="459" spans="108:112" x14ac:dyDescent="0.35">
      <c r="DD459" s="18"/>
      <c r="DE459" s="18"/>
      <c r="DF459" s="18"/>
      <c r="DG459" s="18"/>
      <c r="DH459" s="18"/>
    </row>
    <row r="460" spans="108:112" x14ac:dyDescent="0.35">
      <c r="DD460" s="18"/>
      <c r="DE460" s="18"/>
      <c r="DF460" s="18"/>
      <c r="DG460" s="18"/>
      <c r="DH460" s="18"/>
    </row>
    <row r="461" spans="108:112" x14ac:dyDescent="0.35">
      <c r="DD461" s="18"/>
      <c r="DE461" s="18"/>
      <c r="DF461" s="18"/>
      <c r="DG461" s="18"/>
      <c r="DH461" s="18"/>
    </row>
    <row r="462" spans="108:112" x14ac:dyDescent="0.35">
      <c r="DD462" s="18"/>
      <c r="DE462" s="18"/>
      <c r="DF462" s="18"/>
      <c r="DG462" s="18"/>
      <c r="DH462" s="18"/>
    </row>
    <row r="463" spans="108:112" x14ac:dyDescent="0.35">
      <c r="DD463" s="18"/>
      <c r="DE463" s="18"/>
      <c r="DF463" s="18"/>
      <c r="DG463" s="18"/>
      <c r="DH463" s="18"/>
    </row>
    <row r="464" spans="108:112" x14ac:dyDescent="0.35">
      <c r="DD464" s="18"/>
      <c r="DE464" s="18"/>
      <c r="DF464" s="18"/>
      <c r="DG464" s="18"/>
      <c r="DH464" s="18"/>
    </row>
    <row r="465" spans="108:112" x14ac:dyDescent="0.35">
      <c r="DD465" s="18"/>
      <c r="DE465" s="18"/>
      <c r="DF465" s="18"/>
      <c r="DG465" s="18"/>
      <c r="DH465" s="18"/>
    </row>
    <row r="466" spans="108:112" x14ac:dyDescent="0.35">
      <c r="DD466" s="18"/>
      <c r="DE466" s="18"/>
      <c r="DF466" s="18"/>
      <c r="DG466" s="18"/>
      <c r="DH466" s="18"/>
    </row>
    <row r="467" spans="108:112" x14ac:dyDescent="0.35">
      <c r="DD467" s="18"/>
      <c r="DE467" s="18"/>
      <c r="DF467" s="18"/>
      <c r="DG467" s="18"/>
      <c r="DH467" s="18"/>
    </row>
    <row r="468" spans="108:112" x14ac:dyDescent="0.35">
      <c r="DD468" s="18"/>
      <c r="DE468" s="18"/>
      <c r="DF468" s="18"/>
      <c r="DG468" s="18"/>
      <c r="DH468" s="18"/>
    </row>
    <row r="469" spans="108:112" x14ac:dyDescent="0.35">
      <c r="DD469" s="18"/>
      <c r="DE469" s="18"/>
      <c r="DF469" s="18"/>
      <c r="DG469" s="18"/>
      <c r="DH469" s="18"/>
    </row>
    <row r="470" spans="108:112" x14ac:dyDescent="0.35">
      <c r="DD470" s="18"/>
      <c r="DE470" s="18"/>
      <c r="DF470" s="18"/>
      <c r="DG470" s="18"/>
      <c r="DH470" s="18"/>
    </row>
    <row r="471" spans="108:112" x14ac:dyDescent="0.35">
      <c r="DD471" s="18"/>
      <c r="DE471" s="18"/>
      <c r="DF471" s="18"/>
      <c r="DG471" s="18"/>
      <c r="DH471" s="18"/>
    </row>
    <row r="472" spans="108:112" x14ac:dyDescent="0.35">
      <c r="DD472" s="18"/>
      <c r="DE472" s="18"/>
      <c r="DF472" s="18"/>
      <c r="DG472" s="18"/>
      <c r="DH472" s="18"/>
    </row>
    <row r="473" spans="108:112" x14ac:dyDescent="0.35">
      <c r="DD473" s="18"/>
      <c r="DE473" s="18"/>
      <c r="DF473" s="18"/>
      <c r="DG473" s="18"/>
      <c r="DH473" s="18"/>
    </row>
    <row r="474" spans="108:112" x14ac:dyDescent="0.35">
      <c r="DD474" s="18"/>
      <c r="DE474" s="18"/>
      <c r="DF474" s="18"/>
      <c r="DG474" s="18"/>
      <c r="DH474" s="18"/>
    </row>
    <row r="475" spans="108:112" x14ac:dyDescent="0.35">
      <c r="DD475" s="18"/>
      <c r="DE475" s="18"/>
      <c r="DF475" s="18"/>
      <c r="DG475" s="18"/>
      <c r="DH475" s="18"/>
    </row>
    <row r="476" spans="108:112" x14ac:dyDescent="0.35">
      <c r="DD476" s="18"/>
      <c r="DE476" s="18"/>
      <c r="DF476" s="18"/>
      <c r="DG476" s="18"/>
      <c r="DH476" s="18"/>
    </row>
    <row r="477" spans="108:112" x14ac:dyDescent="0.35">
      <c r="DD477" s="18"/>
      <c r="DE477" s="18"/>
      <c r="DF477" s="18"/>
      <c r="DG477" s="18"/>
      <c r="DH477" s="18"/>
    </row>
    <row r="478" spans="108:112" x14ac:dyDescent="0.35">
      <c r="DD478" s="18"/>
      <c r="DE478" s="18"/>
      <c r="DF478" s="18"/>
      <c r="DG478" s="18"/>
      <c r="DH478" s="18"/>
    </row>
    <row r="479" spans="108:112" x14ac:dyDescent="0.35">
      <c r="DD479" s="18"/>
      <c r="DE479" s="18"/>
      <c r="DF479" s="18"/>
      <c r="DG479" s="18"/>
      <c r="DH479" s="18"/>
    </row>
    <row r="480" spans="108:112" x14ac:dyDescent="0.35">
      <c r="DD480" s="18"/>
      <c r="DE480" s="18"/>
      <c r="DF480" s="18"/>
      <c r="DG480" s="18"/>
      <c r="DH480" s="18"/>
    </row>
    <row r="481" spans="108:112" x14ac:dyDescent="0.35">
      <c r="DD481" s="18"/>
      <c r="DE481" s="18"/>
      <c r="DF481" s="18"/>
      <c r="DG481" s="18"/>
      <c r="DH481" s="18"/>
    </row>
    <row r="482" spans="108:112" x14ac:dyDescent="0.35">
      <c r="DD482" s="18"/>
      <c r="DE482" s="18"/>
      <c r="DF482" s="18"/>
      <c r="DG482" s="18"/>
      <c r="DH482" s="18"/>
    </row>
    <row r="483" spans="108:112" x14ac:dyDescent="0.35">
      <c r="DD483" s="18"/>
      <c r="DE483" s="18"/>
      <c r="DF483" s="18"/>
      <c r="DG483" s="18"/>
      <c r="DH483" s="18"/>
    </row>
    <row r="484" spans="108:112" x14ac:dyDescent="0.35">
      <c r="DD484" s="18"/>
      <c r="DE484" s="18"/>
      <c r="DF484" s="18"/>
      <c r="DG484" s="18"/>
      <c r="DH484" s="18"/>
    </row>
    <row r="485" spans="108:112" x14ac:dyDescent="0.35">
      <c r="DD485" s="18"/>
      <c r="DE485" s="18"/>
      <c r="DF485" s="18"/>
      <c r="DG485" s="18"/>
      <c r="DH485" s="18"/>
    </row>
    <row r="486" spans="108:112" x14ac:dyDescent="0.35">
      <c r="DD486" s="18"/>
      <c r="DE486" s="18"/>
      <c r="DF486" s="18"/>
      <c r="DG486" s="18"/>
      <c r="DH486" s="18"/>
    </row>
    <row r="487" spans="108:112" x14ac:dyDescent="0.35">
      <c r="DD487" s="18"/>
      <c r="DE487" s="18"/>
      <c r="DF487" s="18"/>
      <c r="DG487" s="18"/>
      <c r="DH487" s="18"/>
    </row>
    <row r="488" spans="108:112" x14ac:dyDescent="0.35">
      <c r="DD488" s="18"/>
      <c r="DE488" s="18"/>
      <c r="DF488" s="18"/>
      <c r="DG488" s="18"/>
      <c r="DH488" s="18"/>
    </row>
    <row r="489" spans="108:112" x14ac:dyDescent="0.35">
      <c r="DD489" s="18"/>
      <c r="DE489" s="18"/>
      <c r="DF489" s="18"/>
      <c r="DG489" s="18"/>
      <c r="DH489" s="18"/>
    </row>
    <row r="490" spans="108:112" x14ac:dyDescent="0.35">
      <c r="DD490" s="18"/>
      <c r="DE490" s="18"/>
      <c r="DF490" s="18"/>
      <c r="DG490" s="18"/>
      <c r="DH490" s="18"/>
    </row>
    <row r="491" spans="108:112" x14ac:dyDescent="0.35">
      <c r="DD491" s="18"/>
      <c r="DE491" s="18"/>
      <c r="DF491" s="18"/>
      <c r="DG491" s="18"/>
      <c r="DH491" s="18"/>
    </row>
    <row r="492" spans="108:112" x14ac:dyDescent="0.35">
      <c r="DD492" s="18"/>
      <c r="DE492" s="18"/>
      <c r="DF492" s="18"/>
      <c r="DG492" s="18"/>
      <c r="DH492" s="18"/>
    </row>
    <row r="493" spans="108:112" x14ac:dyDescent="0.35">
      <c r="DD493" s="18"/>
      <c r="DE493" s="18"/>
      <c r="DF493" s="18"/>
      <c r="DG493" s="18"/>
      <c r="DH493" s="18"/>
    </row>
    <row r="494" spans="108:112" x14ac:dyDescent="0.35">
      <c r="DD494" s="18"/>
      <c r="DE494" s="18"/>
      <c r="DF494" s="18"/>
      <c r="DG494" s="18"/>
      <c r="DH494" s="18"/>
    </row>
    <row r="495" spans="108:112" x14ac:dyDescent="0.35">
      <c r="DD495" s="18"/>
      <c r="DE495" s="18"/>
      <c r="DF495" s="18"/>
      <c r="DG495" s="18"/>
      <c r="DH495" s="18"/>
    </row>
    <row r="496" spans="108:112" x14ac:dyDescent="0.35">
      <c r="DD496" s="18"/>
      <c r="DE496" s="18"/>
      <c r="DF496" s="18"/>
      <c r="DG496" s="18"/>
      <c r="DH496" s="18"/>
    </row>
    <row r="497" spans="108:112" x14ac:dyDescent="0.35">
      <c r="DD497" s="18"/>
      <c r="DE497" s="18"/>
      <c r="DF497" s="18"/>
      <c r="DG497" s="18"/>
      <c r="DH497" s="18"/>
    </row>
    <row r="498" spans="108:112" x14ac:dyDescent="0.35">
      <c r="DD498" s="18"/>
      <c r="DE498" s="18"/>
      <c r="DF498" s="18"/>
      <c r="DG498" s="18"/>
      <c r="DH498" s="18"/>
    </row>
    <row r="499" spans="108:112" x14ac:dyDescent="0.35">
      <c r="DD499" s="18"/>
      <c r="DE499" s="18"/>
      <c r="DF499" s="18"/>
      <c r="DG499" s="18"/>
      <c r="DH499" s="18"/>
    </row>
    <row r="500" spans="108:112" x14ac:dyDescent="0.35">
      <c r="DD500" s="18"/>
      <c r="DE500" s="18"/>
      <c r="DF500" s="18"/>
      <c r="DG500" s="18"/>
      <c r="DH500" s="18"/>
    </row>
    <row r="501" spans="108:112" x14ac:dyDescent="0.35">
      <c r="DD501" s="18"/>
      <c r="DE501" s="18"/>
      <c r="DF501" s="18"/>
      <c r="DG501" s="18"/>
      <c r="DH501" s="18"/>
    </row>
    <row r="502" spans="108:112" x14ac:dyDescent="0.35">
      <c r="DD502" s="18"/>
      <c r="DE502" s="18"/>
      <c r="DF502" s="18"/>
      <c r="DG502" s="18"/>
      <c r="DH502" s="18"/>
    </row>
    <row r="503" spans="108:112" x14ac:dyDescent="0.35">
      <c r="DD503" s="18"/>
      <c r="DE503" s="18"/>
      <c r="DF503" s="18"/>
      <c r="DG503" s="18"/>
      <c r="DH503" s="18"/>
    </row>
    <row r="504" spans="108:112" x14ac:dyDescent="0.35">
      <c r="DD504" s="18"/>
      <c r="DE504" s="18"/>
      <c r="DF504" s="18"/>
      <c r="DG504" s="18"/>
      <c r="DH504" s="18"/>
    </row>
    <row r="505" spans="108:112" x14ac:dyDescent="0.35">
      <c r="DD505" s="18"/>
      <c r="DE505" s="18"/>
      <c r="DF505" s="18"/>
      <c r="DG505" s="18"/>
      <c r="DH505" s="18"/>
    </row>
    <row r="506" spans="108:112" x14ac:dyDescent="0.35">
      <c r="DD506" s="18"/>
      <c r="DE506" s="18"/>
      <c r="DF506" s="18"/>
      <c r="DG506" s="18"/>
      <c r="DH506" s="18"/>
    </row>
    <row r="507" spans="108:112" x14ac:dyDescent="0.35">
      <c r="DD507" s="18"/>
      <c r="DE507" s="18"/>
      <c r="DF507" s="18"/>
      <c r="DG507" s="18"/>
      <c r="DH507" s="18"/>
    </row>
    <row r="508" spans="108:112" x14ac:dyDescent="0.35">
      <c r="DD508" s="18"/>
      <c r="DE508" s="18"/>
      <c r="DF508" s="18"/>
      <c r="DG508" s="18"/>
      <c r="DH508" s="18"/>
    </row>
    <row r="509" spans="108:112" x14ac:dyDescent="0.35">
      <c r="DD509" s="18"/>
      <c r="DE509" s="18"/>
      <c r="DF509" s="18"/>
      <c r="DG509" s="18"/>
      <c r="DH509" s="18"/>
    </row>
    <row r="510" spans="108:112" x14ac:dyDescent="0.35">
      <c r="DD510" s="18"/>
      <c r="DE510" s="18"/>
      <c r="DF510" s="18"/>
      <c r="DG510" s="18"/>
      <c r="DH510" s="18"/>
    </row>
    <row r="511" spans="108:112" x14ac:dyDescent="0.35">
      <c r="DD511" s="18"/>
      <c r="DE511" s="18"/>
      <c r="DF511" s="18"/>
      <c r="DG511" s="18"/>
      <c r="DH511" s="18"/>
    </row>
    <row r="512" spans="108:112" x14ac:dyDescent="0.35">
      <c r="DD512" s="18"/>
      <c r="DE512" s="18"/>
      <c r="DF512" s="18"/>
      <c r="DG512" s="18"/>
      <c r="DH512" s="18"/>
    </row>
    <row r="513" spans="108:112" x14ac:dyDescent="0.35">
      <c r="DD513" s="18"/>
      <c r="DE513" s="18"/>
      <c r="DF513" s="18"/>
      <c r="DG513" s="18"/>
      <c r="DH513" s="18"/>
    </row>
    <row r="514" spans="108:112" x14ac:dyDescent="0.35">
      <c r="DD514" s="18"/>
      <c r="DE514" s="18"/>
      <c r="DF514" s="18"/>
      <c r="DG514" s="18"/>
      <c r="DH514" s="18"/>
    </row>
    <row r="515" spans="108:112" x14ac:dyDescent="0.35">
      <c r="DD515" s="18"/>
      <c r="DE515" s="18"/>
      <c r="DF515" s="18"/>
      <c r="DG515" s="18"/>
      <c r="DH515" s="18"/>
    </row>
    <row r="516" spans="108:112" x14ac:dyDescent="0.35">
      <c r="DD516" s="18"/>
      <c r="DE516" s="18"/>
      <c r="DF516" s="18"/>
      <c r="DG516" s="18"/>
      <c r="DH516" s="18"/>
    </row>
    <row r="517" spans="108:112" x14ac:dyDescent="0.35">
      <c r="DD517" s="18"/>
      <c r="DE517" s="18"/>
      <c r="DF517" s="18"/>
      <c r="DG517" s="18"/>
      <c r="DH517" s="18"/>
    </row>
    <row r="518" spans="108:112" x14ac:dyDescent="0.35">
      <c r="DD518" s="18"/>
      <c r="DE518" s="18"/>
      <c r="DF518" s="18"/>
      <c r="DG518" s="18"/>
      <c r="DH518" s="18"/>
    </row>
    <row r="519" spans="108:112" x14ac:dyDescent="0.35">
      <c r="DD519" s="18"/>
      <c r="DE519" s="18"/>
      <c r="DF519" s="18"/>
      <c r="DG519" s="18"/>
      <c r="DH519" s="18"/>
    </row>
    <row r="520" spans="108:112" x14ac:dyDescent="0.35">
      <c r="DD520" s="18"/>
      <c r="DE520" s="18"/>
      <c r="DF520" s="18"/>
      <c r="DG520" s="18"/>
      <c r="DH520" s="18"/>
    </row>
    <row r="521" spans="108:112" x14ac:dyDescent="0.35">
      <c r="DD521" s="18"/>
      <c r="DE521" s="18"/>
      <c r="DF521" s="18"/>
      <c r="DG521" s="18"/>
      <c r="DH521" s="18"/>
    </row>
    <row r="522" spans="108:112" x14ac:dyDescent="0.35">
      <c r="DD522" s="18"/>
      <c r="DE522" s="18"/>
      <c r="DF522" s="18"/>
      <c r="DG522" s="18"/>
      <c r="DH522" s="18"/>
    </row>
    <row r="523" spans="108:112" x14ac:dyDescent="0.35">
      <c r="DD523" s="18"/>
      <c r="DE523" s="18"/>
      <c r="DF523" s="18"/>
      <c r="DG523" s="18"/>
      <c r="DH523" s="18"/>
    </row>
    <row r="524" spans="108:112" x14ac:dyDescent="0.35">
      <c r="DD524" s="18"/>
      <c r="DE524" s="18"/>
      <c r="DF524" s="18"/>
      <c r="DG524" s="18"/>
      <c r="DH524" s="18"/>
    </row>
    <row r="525" spans="108:112" x14ac:dyDescent="0.35">
      <c r="DD525" s="18"/>
      <c r="DE525" s="18"/>
      <c r="DF525" s="18"/>
      <c r="DG525" s="18"/>
      <c r="DH525" s="18"/>
    </row>
    <row r="526" spans="108:112" x14ac:dyDescent="0.35">
      <c r="DD526" s="18"/>
      <c r="DE526" s="18"/>
      <c r="DF526" s="18"/>
      <c r="DG526" s="18"/>
      <c r="DH526" s="18"/>
    </row>
    <row r="527" spans="108:112" x14ac:dyDescent="0.35">
      <c r="DD527" s="18"/>
      <c r="DE527" s="18"/>
      <c r="DF527" s="18"/>
      <c r="DG527" s="18"/>
      <c r="DH527" s="18"/>
    </row>
    <row r="528" spans="108:112" x14ac:dyDescent="0.35">
      <c r="DD528" s="18"/>
      <c r="DE528" s="18"/>
      <c r="DF528" s="18"/>
      <c r="DG528" s="18"/>
      <c r="DH528" s="18"/>
    </row>
    <row r="529" spans="108:112" x14ac:dyDescent="0.35">
      <c r="DD529" s="18"/>
      <c r="DE529" s="18"/>
      <c r="DF529" s="18"/>
      <c r="DG529" s="18"/>
      <c r="DH529" s="18"/>
    </row>
    <row r="530" spans="108:112" x14ac:dyDescent="0.35">
      <c r="DD530" s="18"/>
      <c r="DE530" s="18"/>
      <c r="DF530" s="18"/>
      <c r="DG530" s="18"/>
      <c r="DH530" s="18"/>
    </row>
    <row r="531" spans="108:112" x14ac:dyDescent="0.35">
      <c r="DD531" s="18"/>
      <c r="DE531" s="18"/>
      <c r="DF531" s="18"/>
      <c r="DG531" s="18"/>
      <c r="DH531" s="18"/>
    </row>
    <row r="532" spans="108:112" x14ac:dyDescent="0.35">
      <c r="DD532" s="18"/>
      <c r="DE532" s="18"/>
      <c r="DF532" s="18"/>
      <c r="DG532" s="18"/>
      <c r="DH532" s="18"/>
    </row>
    <row r="533" spans="108:112" x14ac:dyDescent="0.35">
      <c r="DD533" s="18"/>
      <c r="DE533" s="18"/>
      <c r="DF533" s="18"/>
      <c r="DG533" s="18"/>
      <c r="DH533" s="18"/>
    </row>
    <row r="534" spans="108:112" x14ac:dyDescent="0.35">
      <c r="DD534" s="18"/>
      <c r="DE534" s="18"/>
      <c r="DF534" s="18"/>
      <c r="DG534" s="18"/>
      <c r="DH534" s="18"/>
    </row>
    <row r="535" spans="108:112" x14ac:dyDescent="0.35">
      <c r="DD535" s="18"/>
      <c r="DE535" s="18"/>
      <c r="DF535" s="18"/>
      <c r="DG535" s="18"/>
      <c r="DH535" s="18"/>
    </row>
    <row r="536" spans="108:112" x14ac:dyDescent="0.35">
      <c r="DD536" s="18"/>
      <c r="DE536" s="18"/>
      <c r="DF536" s="18"/>
      <c r="DG536" s="18"/>
      <c r="DH536" s="18"/>
    </row>
    <row r="537" spans="108:112" x14ac:dyDescent="0.35">
      <c r="DD537" s="18"/>
      <c r="DE537" s="18"/>
      <c r="DF537" s="18"/>
      <c r="DG537" s="18"/>
      <c r="DH537" s="18"/>
    </row>
    <row r="538" spans="108:112" x14ac:dyDescent="0.35">
      <c r="DD538" s="18"/>
      <c r="DE538" s="18"/>
      <c r="DF538" s="18"/>
      <c r="DG538" s="18"/>
      <c r="DH538" s="18"/>
    </row>
    <row r="539" spans="108:112" x14ac:dyDescent="0.35">
      <c r="DD539" s="18"/>
      <c r="DE539" s="18"/>
      <c r="DF539" s="18"/>
      <c r="DG539" s="18"/>
      <c r="DH539" s="18"/>
    </row>
    <row r="540" spans="108:112" x14ac:dyDescent="0.35">
      <c r="DD540" s="18"/>
      <c r="DE540" s="18"/>
      <c r="DF540" s="18"/>
      <c r="DG540" s="18"/>
      <c r="DH540" s="18"/>
    </row>
    <row r="541" spans="108:112" x14ac:dyDescent="0.35">
      <c r="DD541" s="18"/>
      <c r="DE541" s="18"/>
      <c r="DF541" s="18"/>
      <c r="DG541" s="18"/>
      <c r="DH541" s="18"/>
    </row>
    <row r="542" spans="108:112" x14ac:dyDescent="0.35">
      <c r="DD542" s="18"/>
      <c r="DE542" s="18"/>
      <c r="DF542" s="18"/>
      <c r="DG542" s="18"/>
      <c r="DH542" s="18"/>
    </row>
    <row r="543" spans="108:112" x14ac:dyDescent="0.35">
      <c r="DD543" s="18"/>
      <c r="DE543" s="18"/>
      <c r="DF543" s="18"/>
      <c r="DG543" s="18"/>
      <c r="DH543" s="18"/>
    </row>
    <row r="544" spans="108:112" x14ac:dyDescent="0.35">
      <c r="DD544" s="18"/>
      <c r="DE544" s="18"/>
      <c r="DF544" s="18"/>
      <c r="DG544" s="18"/>
      <c r="DH544" s="18"/>
    </row>
    <row r="545" spans="108:112" x14ac:dyDescent="0.35">
      <c r="DD545" s="18"/>
      <c r="DE545" s="18"/>
      <c r="DF545" s="18"/>
      <c r="DG545" s="18"/>
      <c r="DH545" s="18"/>
    </row>
    <row r="546" spans="108:112" x14ac:dyDescent="0.35">
      <c r="DD546" s="18"/>
      <c r="DE546" s="18"/>
      <c r="DF546" s="18"/>
      <c r="DG546" s="18"/>
      <c r="DH546" s="18"/>
    </row>
    <row r="547" spans="108:112" x14ac:dyDescent="0.35">
      <c r="DD547" s="18"/>
      <c r="DE547" s="18"/>
      <c r="DF547" s="18"/>
      <c r="DG547" s="18"/>
      <c r="DH547" s="18"/>
    </row>
    <row r="548" spans="108:112" x14ac:dyDescent="0.35">
      <c r="DD548" s="18"/>
      <c r="DE548" s="18"/>
      <c r="DF548" s="18"/>
      <c r="DG548" s="18"/>
      <c r="DH548" s="18"/>
    </row>
    <row r="549" spans="108:112" x14ac:dyDescent="0.35">
      <c r="DD549" s="18"/>
      <c r="DE549" s="18"/>
      <c r="DF549" s="18"/>
      <c r="DG549" s="18"/>
      <c r="DH549" s="18"/>
    </row>
    <row r="550" spans="108:112" x14ac:dyDescent="0.35">
      <c r="DD550" s="18"/>
      <c r="DE550" s="18"/>
      <c r="DF550" s="18"/>
      <c r="DG550" s="18"/>
      <c r="DH550" s="18"/>
    </row>
    <row r="551" spans="108:112" x14ac:dyDescent="0.35">
      <c r="DD551" s="18"/>
      <c r="DE551" s="18"/>
      <c r="DF551" s="18"/>
      <c r="DG551" s="18"/>
      <c r="DH551" s="18"/>
    </row>
    <row r="552" spans="108:112" x14ac:dyDescent="0.35">
      <c r="DD552" s="18"/>
      <c r="DE552" s="18"/>
      <c r="DF552" s="18"/>
      <c r="DG552" s="18"/>
      <c r="DH552" s="18"/>
    </row>
    <row r="553" spans="108:112" x14ac:dyDescent="0.35">
      <c r="DD553" s="18"/>
      <c r="DE553" s="18"/>
      <c r="DF553" s="18"/>
      <c r="DG553" s="18"/>
      <c r="DH553" s="18"/>
    </row>
    <row r="554" spans="108:112" x14ac:dyDescent="0.35">
      <c r="DD554" s="18"/>
      <c r="DE554" s="18"/>
      <c r="DF554" s="18"/>
      <c r="DG554" s="18"/>
      <c r="DH554" s="18"/>
    </row>
    <row r="555" spans="108:112" x14ac:dyDescent="0.35">
      <c r="DD555" s="18"/>
      <c r="DE555" s="18"/>
      <c r="DF555" s="18"/>
      <c r="DG555" s="18"/>
      <c r="DH555" s="18"/>
    </row>
    <row r="556" spans="108:112" x14ac:dyDescent="0.35">
      <c r="DD556" s="18"/>
      <c r="DE556" s="18"/>
      <c r="DF556" s="18"/>
      <c r="DG556" s="18"/>
      <c r="DH556" s="18"/>
    </row>
    <row r="557" spans="108:112" x14ac:dyDescent="0.35">
      <c r="DD557" s="18"/>
      <c r="DE557" s="18"/>
      <c r="DF557" s="18"/>
      <c r="DG557" s="18"/>
      <c r="DH557" s="18"/>
    </row>
    <row r="558" spans="108:112" x14ac:dyDescent="0.35">
      <c r="DD558" s="18"/>
      <c r="DE558" s="18"/>
      <c r="DF558" s="18"/>
      <c r="DG558" s="18"/>
      <c r="DH558" s="18"/>
    </row>
    <row r="559" spans="108:112" x14ac:dyDescent="0.35">
      <c r="DD559" s="18"/>
      <c r="DE559" s="18"/>
      <c r="DF559" s="18"/>
      <c r="DG559" s="18"/>
      <c r="DH559" s="18"/>
    </row>
    <row r="560" spans="108:112" x14ac:dyDescent="0.35">
      <c r="DD560" s="18"/>
      <c r="DE560" s="18"/>
      <c r="DF560" s="18"/>
      <c r="DG560" s="18"/>
      <c r="DH560" s="18"/>
    </row>
    <row r="561" spans="108:112" x14ac:dyDescent="0.35">
      <c r="DD561" s="18"/>
      <c r="DE561" s="18"/>
      <c r="DF561" s="18"/>
      <c r="DG561" s="18"/>
      <c r="DH561" s="18"/>
    </row>
    <row r="562" spans="108:112" x14ac:dyDescent="0.35">
      <c r="DD562" s="18"/>
      <c r="DE562" s="18"/>
      <c r="DF562" s="18"/>
      <c r="DG562" s="18"/>
      <c r="DH562" s="18"/>
    </row>
    <row r="563" spans="108:112" x14ac:dyDescent="0.35">
      <c r="DD563" s="18"/>
      <c r="DE563" s="18"/>
      <c r="DF563" s="18"/>
      <c r="DG563" s="18"/>
      <c r="DH563" s="18"/>
    </row>
    <row r="564" spans="108:112" x14ac:dyDescent="0.35">
      <c r="DD564" s="18"/>
      <c r="DE564" s="18"/>
      <c r="DF564" s="18"/>
      <c r="DG564" s="18"/>
      <c r="DH564" s="18"/>
    </row>
    <row r="565" spans="108:112" x14ac:dyDescent="0.35">
      <c r="DD565" s="18"/>
      <c r="DE565" s="18"/>
      <c r="DF565" s="18"/>
      <c r="DG565" s="18"/>
      <c r="DH565" s="18"/>
    </row>
    <row r="566" spans="108:112" x14ac:dyDescent="0.35">
      <c r="DD566" s="18"/>
      <c r="DE566" s="18"/>
      <c r="DF566" s="18"/>
      <c r="DG566" s="18"/>
      <c r="DH566" s="18"/>
    </row>
    <row r="567" spans="108:112" x14ac:dyDescent="0.35">
      <c r="DD567" s="18"/>
      <c r="DE567" s="18"/>
      <c r="DF567" s="18"/>
      <c r="DG567" s="18"/>
      <c r="DH567" s="18"/>
    </row>
    <row r="568" spans="108:112" x14ac:dyDescent="0.35">
      <c r="DD568" s="18"/>
      <c r="DE568" s="18"/>
      <c r="DF568" s="18"/>
      <c r="DG568" s="18"/>
      <c r="DH568" s="18"/>
    </row>
    <row r="569" spans="108:112" x14ac:dyDescent="0.35">
      <c r="DD569" s="18"/>
      <c r="DE569" s="18"/>
      <c r="DF569" s="18"/>
      <c r="DG569" s="18"/>
      <c r="DH569" s="18"/>
    </row>
    <row r="570" spans="108:112" x14ac:dyDescent="0.35">
      <c r="DD570" s="18"/>
      <c r="DE570" s="18"/>
      <c r="DF570" s="18"/>
      <c r="DG570" s="18"/>
      <c r="DH570" s="18"/>
    </row>
    <row r="571" spans="108:112" x14ac:dyDescent="0.35">
      <c r="DD571" s="18"/>
      <c r="DE571" s="18"/>
      <c r="DF571" s="18"/>
      <c r="DG571" s="18"/>
      <c r="DH571" s="18"/>
    </row>
    <row r="572" spans="108:112" x14ac:dyDescent="0.35">
      <c r="DD572" s="18"/>
      <c r="DE572" s="18"/>
      <c r="DF572" s="18"/>
      <c r="DG572" s="18"/>
      <c r="DH572" s="18"/>
    </row>
    <row r="573" spans="108:112" x14ac:dyDescent="0.35">
      <c r="DD573" s="18"/>
      <c r="DE573" s="18"/>
      <c r="DF573" s="18"/>
      <c r="DG573" s="18"/>
      <c r="DH573" s="18"/>
    </row>
    <row r="574" spans="108:112" x14ac:dyDescent="0.35">
      <c r="DD574" s="18"/>
      <c r="DE574" s="18"/>
      <c r="DF574" s="18"/>
      <c r="DG574" s="18"/>
      <c r="DH574" s="18"/>
    </row>
    <row r="575" spans="108:112" x14ac:dyDescent="0.35">
      <c r="DD575" s="18"/>
      <c r="DE575" s="18"/>
      <c r="DF575" s="18"/>
      <c r="DG575" s="18"/>
      <c r="DH575" s="18"/>
    </row>
    <row r="576" spans="108:112" x14ac:dyDescent="0.35">
      <c r="DD576" s="18"/>
      <c r="DE576" s="18"/>
      <c r="DF576" s="18"/>
      <c r="DG576" s="18"/>
      <c r="DH576" s="18"/>
    </row>
    <row r="577" spans="108:112" x14ac:dyDescent="0.35">
      <c r="DD577" s="18"/>
      <c r="DE577" s="18"/>
      <c r="DF577" s="18"/>
      <c r="DG577" s="18"/>
      <c r="DH577" s="18"/>
    </row>
    <row r="578" spans="108:112" x14ac:dyDescent="0.35">
      <c r="DD578" s="18"/>
      <c r="DE578" s="18"/>
      <c r="DF578" s="18"/>
      <c r="DG578" s="18"/>
      <c r="DH578" s="18"/>
    </row>
    <row r="579" spans="108:112" x14ac:dyDescent="0.35">
      <c r="DD579" s="18"/>
      <c r="DE579" s="18"/>
      <c r="DF579" s="18"/>
      <c r="DG579" s="18"/>
      <c r="DH579" s="18"/>
    </row>
    <row r="580" spans="108:112" x14ac:dyDescent="0.35">
      <c r="DD580" s="18"/>
      <c r="DE580" s="18"/>
      <c r="DF580" s="18"/>
      <c r="DG580" s="18"/>
      <c r="DH580" s="18"/>
    </row>
    <row r="581" spans="108:112" x14ac:dyDescent="0.35">
      <c r="DD581" s="18"/>
      <c r="DE581" s="18"/>
      <c r="DF581" s="18"/>
      <c r="DG581" s="18"/>
      <c r="DH581" s="18"/>
    </row>
    <row r="582" spans="108:112" x14ac:dyDescent="0.35">
      <c r="DD582" s="18"/>
      <c r="DE582" s="18"/>
      <c r="DF582" s="18"/>
      <c r="DG582" s="18"/>
      <c r="DH582" s="18"/>
    </row>
    <row r="583" spans="108:112" x14ac:dyDescent="0.35">
      <c r="DD583" s="18"/>
      <c r="DE583" s="18"/>
      <c r="DF583" s="18"/>
      <c r="DG583" s="18"/>
      <c r="DH583" s="18"/>
    </row>
    <row r="584" spans="108:112" x14ac:dyDescent="0.35">
      <c r="DD584" s="18"/>
      <c r="DE584" s="18"/>
      <c r="DF584" s="18"/>
      <c r="DG584" s="18"/>
      <c r="DH584" s="18"/>
    </row>
    <row r="585" spans="108:112" x14ac:dyDescent="0.35">
      <c r="DD585" s="18"/>
      <c r="DE585" s="18"/>
      <c r="DF585" s="18"/>
      <c r="DG585" s="18"/>
      <c r="DH585" s="18"/>
    </row>
    <row r="586" spans="108:112" x14ac:dyDescent="0.35">
      <c r="DD586" s="18"/>
      <c r="DE586" s="18"/>
      <c r="DF586" s="18"/>
      <c r="DG586" s="18"/>
      <c r="DH586" s="18"/>
    </row>
    <row r="587" spans="108:112" x14ac:dyDescent="0.35">
      <c r="DD587" s="18"/>
      <c r="DE587" s="18"/>
      <c r="DF587" s="18"/>
      <c r="DG587" s="18"/>
      <c r="DH587" s="18"/>
    </row>
    <row r="588" spans="108:112" x14ac:dyDescent="0.35">
      <c r="DD588" s="18"/>
      <c r="DE588" s="18"/>
      <c r="DF588" s="18"/>
      <c r="DG588" s="18"/>
      <c r="DH588" s="18"/>
    </row>
    <row r="589" spans="108:112" x14ac:dyDescent="0.35">
      <c r="DD589" s="18"/>
      <c r="DE589" s="18"/>
      <c r="DF589" s="18"/>
      <c r="DG589" s="18"/>
      <c r="DH589" s="18"/>
    </row>
    <row r="590" spans="108:112" x14ac:dyDescent="0.35">
      <c r="DD590" s="18"/>
      <c r="DE590" s="18"/>
      <c r="DF590" s="18"/>
      <c r="DG590" s="18"/>
      <c r="DH590" s="18"/>
    </row>
    <row r="591" spans="108:112" x14ac:dyDescent="0.35">
      <c r="DD591" s="18"/>
      <c r="DE591" s="18"/>
      <c r="DF591" s="18"/>
      <c r="DG591" s="18"/>
      <c r="DH591" s="18"/>
    </row>
    <row r="592" spans="108:112" x14ac:dyDescent="0.35">
      <c r="DD592" s="18"/>
      <c r="DE592" s="18"/>
      <c r="DF592" s="18"/>
      <c r="DG592" s="18"/>
      <c r="DH592" s="18"/>
    </row>
    <row r="593" spans="108:112" x14ac:dyDescent="0.35">
      <c r="DD593" s="18"/>
      <c r="DE593" s="18"/>
      <c r="DF593" s="18"/>
      <c r="DG593" s="18"/>
      <c r="DH593" s="18"/>
    </row>
    <row r="594" spans="108:112" x14ac:dyDescent="0.35">
      <c r="DD594" s="18"/>
      <c r="DE594" s="18"/>
      <c r="DF594" s="18"/>
      <c r="DG594" s="18"/>
      <c r="DH594" s="18"/>
    </row>
    <row r="595" spans="108:112" x14ac:dyDescent="0.35">
      <c r="DD595" s="18"/>
      <c r="DE595" s="18"/>
      <c r="DF595" s="18"/>
      <c r="DG595" s="18"/>
      <c r="DH595" s="18"/>
    </row>
    <row r="596" spans="108:112" x14ac:dyDescent="0.35">
      <c r="DD596" s="18"/>
      <c r="DE596" s="18"/>
      <c r="DF596" s="18"/>
      <c r="DG596" s="18"/>
      <c r="DH596" s="18"/>
    </row>
    <row r="597" spans="108:112" x14ac:dyDescent="0.35">
      <c r="DD597" s="18"/>
      <c r="DE597" s="18"/>
      <c r="DF597" s="18"/>
      <c r="DG597" s="18"/>
      <c r="DH597" s="18"/>
    </row>
    <row r="598" spans="108:112" x14ac:dyDescent="0.35">
      <c r="DD598" s="18"/>
      <c r="DE598" s="18"/>
      <c r="DF598" s="18"/>
      <c r="DG598" s="18"/>
      <c r="DH598" s="18"/>
    </row>
    <row r="599" spans="108:112" x14ac:dyDescent="0.35">
      <c r="DD599" s="18"/>
      <c r="DE599" s="18"/>
      <c r="DF599" s="18"/>
      <c r="DG599" s="18"/>
      <c r="DH599" s="18"/>
    </row>
    <row r="600" spans="108:112" x14ac:dyDescent="0.35">
      <c r="DD600" s="18"/>
      <c r="DE600" s="18"/>
      <c r="DF600" s="18"/>
      <c r="DG600" s="18"/>
      <c r="DH600" s="18"/>
    </row>
    <row r="601" spans="108:112" x14ac:dyDescent="0.35">
      <c r="DD601" s="18"/>
      <c r="DE601" s="18"/>
      <c r="DF601" s="18"/>
      <c r="DG601" s="18"/>
      <c r="DH601" s="18"/>
    </row>
    <row r="602" spans="108:112" x14ac:dyDescent="0.35">
      <c r="DD602" s="18"/>
      <c r="DE602" s="18"/>
      <c r="DF602" s="18"/>
      <c r="DG602" s="18"/>
      <c r="DH602" s="18"/>
    </row>
    <row r="603" spans="108:112" x14ac:dyDescent="0.35">
      <c r="DD603" s="18"/>
      <c r="DE603" s="18"/>
      <c r="DF603" s="18"/>
      <c r="DG603" s="18"/>
      <c r="DH603" s="18"/>
    </row>
    <row r="604" spans="108:112" x14ac:dyDescent="0.35">
      <c r="DD604" s="18"/>
      <c r="DE604" s="18"/>
      <c r="DF604" s="18"/>
      <c r="DG604" s="18"/>
      <c r="DH604" s="18"/>
    </row>
    <row r="605" spans="108:112" x14ac:dyDescent="0.35">
      <c r="DD605" s="18"/>
      <c r="DE605" s="18"/>
      <c r="DF605" s="18"/>
      <c r="DG605" s="18"/>
      <c r="DH605" s="18"/>
    </row>
    <row r="606" spans="108:112" x14ac:dyDescent="0.35">
      <c r="DD606" s="18"/>
      <c r="DE606" s="18"/>
      <c r="DF606" s="18"/>
      <c r="DG606" s="18"/>
      <c r="DH606" s="18"/>
    </row>
    <row r="607" spans="108:112" x14ac:dyDescent="0.35">
      <c r="DD607" s="18"/>
      <c r="DE607" s="18"/>
      <c r="DF607" s="18"/>
      <c r="DG607" s="18"/>
      <c r="DH607" s="18"/>
    </row>
    <row r="608" spans="108:112" x14ac:dyDescent="0.35">
      <c r="DD608" s="18"/>
      <c r="DE608" s="18"/>
      <c r="DF608" s="18"/>
      <c r="DG608" s="18"/>
      <c r="DH608" s="18"/>
    </row>
    <row r="609" spans="108:112" x14ac:dyDescent="0.35">
      <c r="DD609" s="18"/>
      <c r="DE609" s="18"/>
      <c r="DF609" s="18"/>
      <c r="DG609" s="18"/>
      <c r="DH609" s="18"/>
    </row>
    <row r="610" spans="108:112" x14ac:dyDescent="0.35">
      <c r="DD610" s="18"/>
      <c r="DE610" s="18"/>
      <c r="DF610" s="18"/>
      <c r="DG610" s="18"/>
      <c r="DH610" s="18"/>
    </row>
    <row r="611" spans="108:112" x14ac:dyDescent="0.35">
      <c r="DD611" s="18"/>
      <c r="DE611" s="18"/>
      <c r="DF611" s="18"/>
      <c r="DG611" s="18"/>
      <c r="DH611" s="18"/>
    </row>
    <row r="612" spans="108:112" x14ac:dyDescent="0.35">
      <c r="DD612" s="18"/>
      <c r="DE612" s="18"/>
      <c r="DF612" s="18"/>
      <c r="DG612" s="18"/>
      <c r="DH612" s="18"/>
    </row>
    <row r="613" spans="108:112" x14ac:dyDescent="0.35">
      <c r="DD613" s="18"/>
      <c r="DE613" s="18"/>
      <c r="DF613" s="18"/>
      <c r="DG613" s="18"/>
      <c r="DH613" s="18"/>
    </row>
    <row r="614" spans="108:112" x14ac:dyDescent="0.35">
      <c r="DD614" s="18"/>
      <c r="DE614" s="18"/>
      <c r="DF614" s="18"/>
      <c r="DG614" s="18"/>
      <c r="DH614" s="18"/>
    </row>
    <row r="615" spans="108:112" x14ac:dyDescent="0.35">
      <c r="DD615" s="18"/>
      <c r="DE615" s="18"/>
      <c r="DF615" s="18"/>
      <c r="DG615" s="18"/>
      <c r="DH615" s="18"/>
    </row>
    <row r="616" spans="108:112" x14ac:dyDescent="0.35">
      <c r="DD616" s="18"/>
      <c r="DE616" s="18"/>
      <c r="DF616" s="18"/>
      <c r="DG616" s="18"/>
      <c r="DH616" s="18"/>
    </row>
    <row r="617" spans="108:112" x14ac:dyDescent="0.35">
      <c r="DD617" s="18"/>
      <c r="DE617" s="18"/>
      <c r="DF617" s="18"/>
      <c r="DG617" s="18"/>
      <c r="DH617" s="18"/>
    </row>
    <row r="618" spans="108:112" x14ac:dyDescent="0.35">
      <c r="DD618" s="18"/>
      <c r="DE618" s="18"/>
      <c r="DF618" s="18"/>
      <c r="DG618" s="18"/>
      <c r="DH618" s="18"/>
    </row>
    <row r="619" spans="108:112" x14ac:dyDescent="0.35">
      <c r="DD619" s="18"/>
      <c r="DE619" s="18"/>
      <c r="DF619" s="18"/>
      <c r="DG619" s="18"/>
      <c r="DH619" s="18"/>
    </row>
    <row r="620" spans="108:112" x14ac:dyDescent="0.35">
      <c r="DD620" s="18"/>
      <c r="DE620" s="18"/>
      <c r="DF620" s="18"/>
      <c r="DG620" s="18"/>
      <c r="DH620" s="18"/>
    </row>
    <row r="621" spans="108:112" x14ac:dyDescent="0.35">
      <c r="DD621" s="18"/>
      <c r="DE621" s="18"/>
      <c r="DF621" s="18"/>
      <c r="DG621" s="18"/>
      <c r="DH621" s="18"/>
    </row>
    <row r="622" spans="108:112" x14ac:dyDescent="0.35">
      <c r="DD622" s="18"/>
      <c r="DE622" s="18"/>
      <c r="DF622" s="18"/>
      <c r="DG622" s="18"/>
      <c r="DH622" s="18"/>
    </row>
    <row r="623" spans="108:112" x14ac:dyDescent="0.35">
      <c r="DD623" s="18"/>
      <c r="DE623" s="18"/>
      <c r="DF623" s="18"/>
      <c r="DG623" s="18"/>
      <c r="DH623" s="18"/>
    </row>
    <row r="624" spans="108:112" x14ac:dyDescent="0.35">
      <c r="DD624" s="18"/>
      <c r="DE624" s="18"/>
      <c r="DF624" s="18"/>
      <c r="DG624" s="18"/>
      <c r="DH624" s="18"/>
    </row>
    <row r="625" spans="108:112" x14ac:dyDescent="0.35">
      <c r="DD625" s="18"/>
      <c r="DE625" s="18"/>
      <c r="DF625" s="18"/>
      <c r="DG625" s="18"/>
      <c r="DH625" s="18"/>
    </row>
    <row r="626" spans="108:112" x14ac:dyDescent="0.35">
      <c r="DD626" s="18"/>
      <c r="DE626" s="18"/>
      <c r="DF626" s="18"/>
      <c r="DG626" s="18"/>
      <c r="DH626" s="18"/>
    </row>
    <row r="627" spans="108:112" x14ac:dyDescent="0.35">
      <c r="DD627" s="18"/>
      <c r="DE627" s="18"/>
      <c r="DF627" s="18"/>
      <c r="DG627" s="18"/>
      <c r="DH627" s="18"/>
    </row>
    <row r="628" spans="108:112" x14ac:dyDescent="0.35">
      <c r="DD628" s="18"/>
      <c r="DE628" s="18"/>
      <c r="DF628" s="18"/>
      <c r="DG628" s="18"/>
      <c r="DH628" s="18"/>
    </row>
    <row r="629" spans="108:112" x14ac:dyDescent="0.35">
      <c r="DD629" s="18"/>
      <c r="DE629" s="18"/>
      <c r="DF629" s="18"/>
      <c r="DG629" s="18"/>
      <c r="DH629" s="18"/>
    </row>
    <row r="630" spans="108:112" x14ac:dyDescent="0.35">
      <c r="DD630" s="18"/>
      <c r="DE630" s="18"/>
      <c r="DF630" s="18"/>
      <c r="DG630" s="18"/>
      <c r="DH630" s="18"/>
    </row>
    <row r="631" spans="108:112" x14ac:dyDescent="0.35">
      <c r="DD631" s="18"/>
      <c r="DE631" s="18"/>
      <c r="DF631" s="18"/>
      <c r="DG631" s="18"/>
      <c r="DH631" s="18"/>
    </row>
    <row r="632" spans="108:112" x14ac:dyDescent="0.35">
      <c r="DD632" s="18"/>
      <c r="DE632" s="18"/>
      <c r="DF632" s="18"/>
      <c r="DG632" s="18"/>
      <c r="DH632" s="18"/>
    </row>
    <row r="633" spans="108:112" x14ac:dyDescent="0.35">
      <c r="DD633" s="18"/>
      <c r="DE633" s="18"/>
      <c r="DF633" s="18"/>
      <c r="DG633" s="18"/>
      <c r="DH633" s="18"/>
    </row>
    <row r="634" spans="108:112" x14ac:dyDescent="0.35">
      <c r="DD634" s="18"/>
      <c r="DE634" s="18"/>
      <c r="DF634" s="18"/>
      <c r="DG634" s="18"/>
      <c r="DH634" s="18"/>
    </row>
    <row r="635" spans="108:112" x14ac:dyDescent="0.35">
      <c r="DD635" s="18"/>
      <c r="DE635" s="18"/>
      <c r="DF635" s="18"/>
      <c r="DG635" s="18"/>
      <c r="DH635" s="18"/>
    </row>
    <row r="636" spans="108:112" x14ac:dyDescent="0.35">
      <c r="DD636" s="18"/>
      <c r="DE636" s="18"/>
      <c r="DF636" s="18"/>
      <c r="DG636" s="18"/>
      <c r="DH636" s="18"/>
    </row>
    <row r="637" spans="108:112" x14ac:dyDescent="0.35">
      <c r="DD637" s="18"/>
      <c r="DE637" s="18"/>
      <c r="DF637" s="18"/>
      <c r="DG637" s="18"/>
      <c r="DH637" s="18"/>
    </row>
    <row r="638" spans="108:112" x14ac:dyDescent="0.35">
      <c r="DD638" s="18"/>
      <c r="DE638" s="18"/>
      <c r="DF638" s="18"/>
      <c r="DG638" s="18"/>
      <c r="DH638" s="18"/>
    </row>
    <row r="639" spans="108:112" x14ac:dyDescent="0.35">
      <c r="DD639" s="18"/>
      <c r="DE639" s="18"/>
      <c r="DF639" s="18"/>
      <c r="DG639" s="18"/>
      <c r="DH639" s="18"/>
    </row>
    <row r="640" spans="108:112" x14ac:dyDescent="0.35">
      <c r="DD640" s="18"/>
      <c r="DE640" s="18"/>
      <c r="DF640" s="18"/>
      <c r="DG640" s="18"/>
      <c r="DH640" s="18"/>
    </row>
    <row r="641" spans="108:112" x14ac:dyDescent="0.35">
      <c r="DD641" s="18"/>
      <c r="DE641" s="18"/>
      <c r="DF641" s="18"/>
      <c r="DG641" s="18"/>
      <c r="DH641" s="18"/>
    </row>
    <row r="642" spans="108:112" x14ac:dyDescent="0.35">
      <c r="DD642" s="18"/>
      <c r="DE642" s="18"/>
      <c r="DF642" s="18"/>
      <c r="DG642" s="18"/>
      <c r="DH642" s="18"/>
    </row>
    <row r="643" spans="108:112" x14ac:dyDescent="0.35">
      <c r="DD643" s="18"/>
      <c r="DE643" s="18"/>
      <c r="DF643" s="18"/>
      <c r="DG643" s="18"/>
      <c r="DH643" s="18"/>
    </row>
    <row r="644" spans="108:112" x14ac:dyDescent="0.35">
      <c r="DD644" s="18"/>
      <c r="DE644" s="18"/>
      <c r="DF644" s="18"/>
      <c r="DG644" s="18"/>
      <c r="DH644" s="18"/>
    </row>
    <row r="645" spans="108:112" x14ac:dyDescent="0.35">
      <c r="DD645" s="18"/>
      <c r="DE645" s="18"/>
      <c r="DF645" s="18"/>
      <c r="DG645" s="18"/>
      <c r="DH645" s="18"/>
    </row>
    <row r="646" spans="108:112" x14ac:dyDescent="0.35">
      <c r="DD646" s="18"/>
      <c r="DE646" s="18"/>
      <c r="DF646" s="18"/>
      <c r="DG646" s="18"/>
      <c r="DH646" s="18"/>
    </row>
    <row r="647" spans="108:112" x14ac:dyDescent="0.35">
      <c r="DD647" s="18"/>
      <c r="DE647" s="18"/>
      <c r="DF647" s="18"/>
      <c r="DG647" s="18"/>
      <c r="DH647" s="18"/>
    </row>
    <row r="648" spans="108:112" x14ac:dyDescent="0.35">
      <c r="DD648" s="18"/>
      <c r="DE648" s="18"/>
      <c r="DF648" s="18"/>
      <c r="DG648" s="18"/>
      <c r="DH648" s="18"/>
    </row>
    <row r="649" spans="108:112" x14ac:dyDescent="0.35">
      <c r="DD649" s="18"/>
      <c r="DE649" s="18"/>
      <c r="DF649" s="18"/>
      <c r="DG649" s="18"/>
      <c r="DH649" s="18"/>
    </row>
    <row r="650" spans="108:112" x14ac:dyDescent="0.35">
      <c r="DD650" s="18"/>
      <c r="DE650" s="18"/>
      <c r="DF650" s="18"/>
      <c r="DG650" s="18"/>
      <c r="DH650" s="18"/>
    </row>
    <row r="651" spans="108:112" x14ac:dyDescent="0.35">
      <c r="DD651" s="18"/>
      <c r="DE651" s="18"/>
      <c r="DF651" s="18"/>
      <c r="DG651" s="18"/>
      <c r="DH651" s="18"/>
    </row>
    <row r="652" spans="108:112" x14ac:dyDescent="0.35">
      <c r="DD652" s="18"/>
      <c r="DE652" s="18"/>
      <c r="DF652" s="18"/>
      <c r="DG652" s="18"/>
      <c r="DH652" s="18"/>
    </row>
    <row r="653" spans="108:112" x14ac:dyDescent="0.35">
      <c r="DD653" s="18"/>
      <c r="DE653" s="18"/>
      <c r="DF653" s="18"/>
      <c r="DG653" s="18"/>
      <c r="DH653" s="18"/>
    </row>
    <row r="654" spans="108:112" x14ac:dyDescent="0.35">
      <c r="DD654" s="18"/>
      <c r="DE654" s="18"/>
      <c r="DF654" s="18"/>
      <c r="DG654" s="18"/>
      <c r="DH654" s="18"/>
    </row>
    <row r="655" spans="108:112" x14ac:dyDescent="0.35">
      <c r="DD655" s="18"/>
      <c r="DE655" s="18"/>
      <c r="DF655" s="18"/>
      <c r="DG655" s="18"/>
      <c r="DH655" s="18"/>
    </row>
    <row r="656" spans="108:112" x14ac:dyDescent="0.35">
      <c r="DD656" s="18"/>
      <c r="DE656" s="18"/>
      <c r="DF656" s="18"/>
      <c r="DG656" s="18"/>
      <c r="DH656" s="18"/>
    </row>
    <row r="657" spans="108:112" x14ac:dyDescent="0.35">
      <c r="DD657" s="18"/>
      <c r="DE657" s="18"/>
      <c r="DF657" s="18"/>
      <c r="DG657" s="18"/>
      <c r="DH657" s="18"/>
    </row>
    <row r="658" spans="108:112" x14ac:dyDescent="0.35">
      <c r="DD658" s="18"/>
      <c r="DE658" s="18"/>
      <c r="DF658" s="18"/>
      <c r="DG658" s="18"/>
      <c r="DH658" s="18"/>
    </row>
    <row r="659" spans="108:112" x14ac:dyDescent="0.35">
      <c r="DD659" s="18"/>
      <c r="DE659" s="18"/>
      <c r="DF659" s="18"/>
      <c r="DG659" s="18"/>
      <c r="DH659" s="18"/>
    </row>
    <row r="660" spans="108:112" x14ac:dyDescent="0.35">
      <c r="DD660" s="18"/>
      <c r="DE660" s="18"/>
      <c r="DF660" s="18"/>
      <c r="DG660" s="18"/>
      <c r="DH660" s="18"/>
    </row>
    <row r="661" spans="108:112" x14ac:dyDescent="0.35">
      <c r="DD661" s="18"/>
      <c r="DE661" s="18"/>
      <c r="DF661" s="18"/>
      <c r="DG661" s="18"/>
      <c r="DH661" s="18"/>
    </row>
    <row r="662" spans="108:112" x14ac:dyDescent="0.35">
      <c r="DD662" s="18"/>
      <c r="DE662" s="18"/>
      <c r="DF662" s="18"/>
      <c r="DG662" s="18"/>
      <c r="DH662" s="18"/>
    </row>
    <row r="663" spans="108:112" x14ac:dyDescent="0.35">
      <c r="DD663" s="18"/>
      <c r="DE663" s="18"/>
      <c r="DF663" s="18"/>
      <c r="DG663" s="18"/>
      <c r="DH663" s="18"/>
    </row>
    <row r="664" spans="108:112" x14ac:dyDescent="0.35">
      <c r="DD664" s="18"/>
      <c r="DE664" s="18"/>
      <c r="DF664" s="18"/>
      <c r="DG664" s="18"/>
      <c r="DH664" s="18"/>
    </row>
    <row r="665" spans="108:112" x14ac:dyDescent="0.35">
      <c r="DD665" s="18"/>
      <c r="DE665" s="18"/>
      <c r="DF665" s="18"/>
      <c r="DG665" s="18"/>
      <c r="DH665" s="18"/>
    </row>
    <row r="666" spans="108:112" x14ac:dyDescent="0.35">
      <c r="DD666" s="18"/>
      <c r="DE666" s="18"/>
      <c r="DF666" s="18"/>
      <c r="DG666" s="18"/>
      <c r="DH666" s="18"/>
    </row>
    <row r="667" spans="108:112" x14ac:dyDescent="0.35">
      <c r="DD667" s="18"/>
      <c r="DE667" s="18"/>
      <c r="DF667" s="18"/>
      <c r="DG667" s="18"/>
      <c r="DH667" s="18"/>
    </row>
    <row r="668" spans="108:112" x14ac:dyDescent="0.35">
      <c r="DD668" s="18"/>
      <c r="DE668" s="18"/>
      <c r="DF668" s="18"/>
      <c r="DG668" s="18"/>
      <c r="DH668" s="18"/>
    </row>
    <row r="669" spans="108:112" x14ac:dyDescent="0.35">
      <c r="DD669" s="18"/>
      <c r="DE669" s="18"/>
      <c r="DF669" s="18"/>
      <c r="DG669" s="18"/>
      <c r="DH669" s="18"/>
    </row>
    <row r="670" spans="108:112" x14ac:dyDescent="0.35">
      <c r="DD670" s="18"/>
      <c r="DE670" s="18"/>
      <c r="DF670" s="18"/>
      <c r="DG670" s="18"/>
      <c r="DH670" s="18"/>
    </row>
    <row r="671" spans="108:112" x14ac:dyDescent="0.35">
      <c r="DD671" s="18"/>
      <c r="DE671" s="18"/>
      <c r="DF671" s="18"/>
      <c r="DG671" s="18"/>
      <c r="DH671" s="18"/>
    </row>
    <row r="672" spans="108:112" x14ac:dyDescent="0.35">
      <c r="DD672" s="18"/>
      <c r="DE672" s="18"/>
      <c r="DF672" s="18"/>
      <c r="DG672" s="18"/>
      <c r="DH672" s="18"/>
    </row>
    <row r="673" spans="108:112" x14ac:dyDescent="0.35">
      <c r="DD673" s="18"/>
      <c r="DE673" s="18"/>
      <c r="DF673" s="18"/>
      <c r="DG673" s="18"/>
      <c r="DH673" s="18"/>
    </row>
    <row r="674" spans="108:112" x14ac:dyDescent="0.35">
      <c r="DD674" s="18"/>
      <c r="DE674" s="18"/>
      <c r="DF674" s="18"/>
      <c r="DG674" s="18"/>
      <c r="DH674" s="18"/>
    </row>
    <row r="675" spans="108:112" x14ac:dyDescent="0.35">
      <c r="DD675" s="18"/>
      <c r="DE675" s="18"/>
      <c r="DF675" s="18"/>
      <c r="DG675" s="18"/>
      <c r="DH675" s="18"/>
    </row>
    <row r="676" spans="108:112" x14ac:dyDescent="0.35">
      <c r="DD676" s="18"/>
      <c r="DE676" s="18"/>
      <c r="DF676" s="18"/>
      <c r="DG676" s="18"/>
      <c r="DH676" s="18"/>
    </row>
    <row r="677" spans="108:112" x14ac:dyDescent="0.35">
      <c r="DD677" s="18"/>
      <c r="DE677" s="18"/>
      <c r="DF677" s="18"/>
      <c r="DG677" s="18"/>
      <c r="DH677" s="18"/>
    </row>
    <row r="678" spans="108:112" x14ac:dyDescent="0.35">
      <c r="DD678" s="18"/>
      <c r="DE678" s="18"/>
      <c r="DF678" s="18"/>
      <c r="DG678" s="18"/>
      <c r="DH678" s="18"/>
    </row>
    <row r="679" spans="108:112" x14ac:dyDescent="0.35">
      <c r="DD679" s="18"/>
      <c r="DE679" s="18"/>
      <c r="DF679" s="18"/>
      <c r="DG679" s="18"/>
      <c r="DH679" s="18"/>
    </row>
    <row r="680" spans="108:112" x14ac:dyDescent="0.35">
      <c r="DD680" s="18"/>
      <c r="DE680" s="18"/>
      <c r="DF680" s="18"/>
      <c r="DG680" s="18"/>
      <c r="DH680" s="18"/>
    </row>
    <row r="681" spans="108:112" x14ac:dyDescent="0.35">
      <c r="DD681" s="18"/>
      <c r="DE681" s="18"/>
      <c r="DF681" s="18"/>
      <c r="DG681" s="18"/>
      <c r="DH681" s="18"/>
    </row>
    <row r="682" spans="108:112" x14ac:dyDescent="0.35">
      <c r="DD682" s="18"/>
      <c r="DE682" s="18"/>
      <c r="DF682" s="18"/>
      <c r="DG682" s="18"/>
      <c r="DH682" s="18"/>
    </row>
    <row r="683" spans="108:112" x14ac:dyDescent="0.35">
      <c r="DD683" s="18"/>
      <c r="DE683" s="18"/>
      <c r="DF683" s="18"/>
      <c r="DG683" s="18"/>
      <c r="DH683" s="18"/>
    </row>
    <row r="684" spans="108:112" x14ac:dyDescent="0.35">
      <c r="DD684" s="18"/>
      <c r="DE684" s="18"/>
      <c r="DF684" s="18"/>
      <c r="DG684" s="18"/>
      <c r="DH684" s="18"/>
    </row>
    <row r="685" spans="108:112" x14ac:dyDescent="0.35">
      <c r="DD685" s="18"/>
      <c r="DE685" s="18"/>
      <c r="DF685" s="18"/>
      <c r="DG685" s="18"/>
      <c r="DH685" s="18"/>
    </row>
    <row r="686" spans="108:112" x14ac:dyDescent="0.35">
      <c r="DD686" s="18"/>
      <c r="DE686" s="18"/>
      <c r="DF686" s="18"/>
      <c r="DG686" s="18"/>
      <c r="DH686" s="18"/>
    </row>
    <row r="687" spans="108:112" x14ac:dyDescent="0.35">
      <c r="DD687" s="18"/>
      <c r="DE687" s="18"/>
      <c r="DF687" s="18"/>
      <c r="DG687" s="18"/>
      <c r="DH687" s="18"/>
    </row>
    <row r="688" spans="108:112" x14ac:dyDescent="0.35">
      <c r="DD688" s="18"/>
      <c r="DE688" s="18"/>
      <c r="DF688" s="18"/>
      <c r="DG688" s="18"/>
      <c r="DH688" s="18"/>
    </row>
    <row r="689" spans="108:112" x14ac:dyDescent="0.35">
      <c r="DD689" s="18"/>
      <c r="DE689" s="18"/>
      <c r="DF689" s="18"/>
      <c r="DG689" s="18"/>
      <c r="DH689" s="18"/>
    </row>
    <row r="690" spans="108:112" x14ac:dyDescent="0.35">
      <c r="DD690" s="18"/>
      <c r="DE690" s="18"/>
      <c r="DF690" s="18"/>
      <c r="DG690" s="18"/>
      <c r="DH690" s="18"/>
    </row>
    <row r="691" spans="108:112" x14ac:dyDescent="0.35">
      <c r="DD691" s="18"/>
      <c r="DE691" s="18"/>
      <c r="DF691" s="18"/>
      <c r="DG691" s="18"/>
      <c r="DH691" s="18"/>
    </row>
    <row r="692" spans="108:112" x14ac:dyDescent="0.35">
      <c r="DD692" s="18"/>
      <c r="DE692" s="18"/>
      <c r="DF692" s="18"/>
      <c r="DG692" s="18"/>
      <c r="DH692" s="18"/>
    </row>
    <row r="693" spans="108:112" x14ac:dyDescent="0.35">
      <c r="DD693" s="18"/>
      <c r="DE693" s="18"/>
      <c r="DF693" s="18"/>
      <c r="DG693" s="18"/>
      <c r="DH693" s="18"/>
    </row>
    <row r="694" spans="108:112" x14ac:dyDescent="0.35">
      <c r="DD694" s="18"/>
      <c r="DE694" s="18"/>
      <c r="DF694" s="18"/>
      <c r="DG694" s="18"/>
      <c r="DH694" s="18"/>
    </row>
    <row r="695" spans="108:112" x14ac:dyDescent="0.35">
      <c r="DD695" s="18"/>
      <c r="DE695" s="18"/>
      <c r="DF695" s="18"/>
      <c r="DG695" s="18"/>
      <c r="DH695" s="18"/>
    </row>
    <row r="696" spans="108:112" x14ac:dyDescent="0.35">
      <c r="DD696" s="18"/>
      <c r="DE696" s="18"/>
      <c r="DF696" s="18"/>
      <c r="DG696" s="18"/>
      <c r="DH696" s="18"/>
    </row>
    <row r="697" spans="108:112" x14ac:dyDescent="0.35">
      <c r="DD697" s="18"/>
      <c r="DE697" s="18"/>
      <c r="DF697" s="18"/>
      <c r="DG697" s="18"/>
      <c r="DH697" s="18"/>
    </row>
    <row r="698" spans="108:112" x14ac:dyDescent="0.35">
      <c r="DD698" s="18"/>
      <c r="DE698" s="18"/>
      <c r="DF698" s="18"/>
      <c r="DG698" s="18"/>
      <c r="DH698" s="18"/>
    </row>
    <row r="699" spans="108:112" x14ac:dyDescent="0.35">
      <c r="DD699" s="18"/>
      <c r="DE699" s="18"/>
      <c r="DF699" s="18"/>
      <c r="DG699" s="18"/>
      <c r="DH699" s="18"/>
    </row>
    <row r="700" spans="108:112" x14ac:dyDescent="0.35">
      <c r="DD700" s="18"/>
      <c r="DE700" s="18"/>
      <c r="DF700" s="18"/>
      <c r="DG700" s="18"/>
      <c r="DH700" s="18"/>
    </row>
    <row r="701" spans="108:112" x14ac:dyDescent="0.35">
      <c r="DD701" s="18"/>
      <c r="DE701" s="18"/>
      <c r="DF701" s="18"/>
      <c r="DG701" s="18"/>
      <c r="DH701" s="18"/>
    </row>
    <row r="702" spans="108:112" x14ac:dyDescent="0.35">
      <c r="DD702" s="18"/>
      <c r="DE702" s="18"/>
      <c r="DF702" s="18"/>
      <c r="DG702" s="18"/>
      <c r="DH702" s="18"/>
    </row>
    <row r="703" spans="108:112" x14ac:dyDescent="0.35">
      <c r="DD703" s="18"/>
      <c r="DE703" s="18"/>
      <c r="DF703" s="18"/>
      <c r="DG703" s="18"/>
      <c r="DH703" s="18"/>
    </row>
    <row r="704" spans="108:112" x14ac:dyDescent="0.35">
      <c r="DD704" s="18"/>
      <c r="DE704" s="18"/>
      <c r="DF704" s="18"/>
      <c r="DG704" s="18"/>
      <c r="DH704" s="18"/>
    </row>
    <row r="705" spans="108:112" x14ac:dyDescent="0.35">
      <c r="DD705" s="18"/>
      <c r="DE705" s="18"/>
      <c r="DF705" s="18"/>
      <c r="DG705" s="18"/>
      <c r="DH705" s="18"/>
    </row>
    <row r="706" spans="108:112" x14ac:dyDescent="0.35">
      <c r="DD706" s="18"/>
      <c r="DE706" s="18"/>
      <c r="DF706" s="18"/>
      <c r="DG706" s="18"/>
      <c r="DH706" s="18"/>
    </row>
    <row r="707" spans="108:112" x14ac:dyDescent="0.35">
      <c r="DD707" s="18"/>
      <c r="DE707" s="18"/>
      <c r="DF707" s="18"/>
      <c r="DG707" s="18"/>
      <c r="DH707" s="18"/>
    </row>
    <row r="708" spans="108:112" x14ac:dyDescent="0.35">
      <c r="DD708" s="18"/>
      <c r="DE708" s="18"/>
      <c r="DF708" s="18"/>
      <c r="DG708" s="18"/>
      <c r="DH708" s="18"/>
    </row>
    <row r="709" spans="108:112" x14ac:dyDescent="0.35">
      <c r="DD709" s="18"/>
      <c r="DE709" s="18"/>
      <c r="DF709" s="18"/>
      <c r="DG709" s="18"/>
      <c r="DH709" s="18"/>
    </row>
    <row r="710" spans="108:112" x14ac:dyDescent="0.35">
      <c r="DD710" s="18"/>
      <c r="DE710" s="18"/>
      <c r="DF710" s="18"/>
      <c r="DG710" s="18"/>
      <c r="DH710" s="18"/>
    </row>
    <row r="711" spans="108:112" x14ac:dyDescent="0.35">
      <c r="DD711" s="18"/>
      <c r="DE711" s="18"/>
      <c r="DF711" s="18"/>
      <c r="DG711" s="18"/>
      <c r="DH711" s="18"/>
    </row>
    <row r="712" spans="108:112" x14ac:dyDescent="0.35">
      <c r="DD712" s="18"/>
      <c r="DE712" s="18"/>
      <c r="DF712" s="18"/>
      <c r="DG712" s="18"/>
      <c r="DH712" s="18"/>
    </row>
    <row r="713" spans="108:112" x14ac:dyDescent="0.35">
      <c r="DD713" s="18"/>
      <c r="DE713" s="18"/>
      <c r="DF713" s="18"/>
      <c r="DG713" s="18"/>
      <c r="DH713" s="18"/>
    </row>
    <row r="714" spans="108:112" x14ac:dyDescent="0.35">
      <c r="DD714" s="18"/>
      <c r="DE714" s="18"/>
      <c r="DF714" s="18"/>
      <c r="DG714" s="18"/>
      <c r="DH714" s="18"/>
    </row>
    <row r="715" spans="108:112" x14ac:dyDescent="0.35">
      <c r="DD715" s="18"/>
      <c r="DE715" s="18"/>
      <c r="DF715" s="18"/>
      <c r="DG715" s="18"/>
      <c r="DH715" s="18"/>
    </row>
    <row r="716" spans="108:112" x14ac:dyDescent="0.35">
      <c r="DD716" s="18"/>
      <c r="DE716" s="18"/>
      <c r="DF716" s="18"/>
      <c r="DG716" s="18"/>
      <c r="DH716" s="18"/>
    </row>
    <row r="717" spans="108:112" x14ac:dyDescent="0.35">
      <c r="DD717" s="18"/>
      <c r="DE717" s="18"/>
      <c r="DF717" s="18"/>
      <c r="DG717" s="18"/>
      <c r="DH717" s="18"/>
    </row>
    <row r="718" spans="108:112" x14ac:dyDescent="0.35">
      <c r="DD718" s="18"/>
      <c r="DE718" s="18"/>
      <c r="DF718" s="18"/>
      <c r="DG718" s="18"/>
      <c r="DH718" s="18"/>
    </row>
    <row r="719" spans="108:112" x14ac:dyDescent="0.35">
      <c r="DD719" s="18"/>
      <c r="DE719" s="18"/>
      <c r="DF719" s="18"/>
      <c r="DG719" s="18"/>
      <c r="DH719" s="18"/>
    </row>
    <row r="720" spans="108:112" x14ac:dyDescent="0.35">
      <c r="DD720" s="18"/>
      <c r="DE720" s="18"/>
      <c r="DF720" s="18"/>
      <c r="DG720" s="18"/>
      <c r="DH720" s="18"/>
    </row>
    <row r="721" spans="108:112" x14ac:dyDescent="0.35">
      <c r="DD721" s="18"/>
      <c r="DE721" s="18"/>
      <c r="DF721" s="18"/>
      <c r="DG721" s="18"/>
      <c r="DH721" s="18"/>
    </row>
    <row r="722" spans="108:112" x14ac:dyDescent="0.35">
      <c r="DD722" s="18"/>
      <c r="DE722" s="18"/>
      <c r="DF722" s="18"/>
      <c r="DG722" s="18"/>
      <c r="DH722" s="18"/>
    </row>
    <row r="723" spans="108:112" x14ac:dyDescent="0.35">
      <c r="DD723" s="18"/>
      <c r="DE723" s="18"/>
      <c r="DF723" s="18"/>
      <c r="DG723" s="18"/>
      <c r="DH723" s="18"/>
    </row>
    <row r="724" spans="108:112" x14ac:dyDescent="0.35">
      <c r="DD724" s="18"/>
      <c r="DE724" s="18"/>
      <c r="DF724" s="18"/>
      <c r="DG724" s="18"/>
      <c r="DH724" s="18"/>
    </row>
    <row r="725" spans="108:112" x14ac:dyDescent="0.35">
      <c r="DD725" s="18"/>
      <c r="DE725" s="18"/>
      <c r="DF725" s="18"/>
      <c r="DG725" s="18"/>
      <c r="DH725" s="18"/>
    </row>
    <row r="726" spans="108:112" x14ac:dyDescent="0.35">
      <c r="DD726" s="18"/>
      <c r="DE726" s="18"/>
      <c r="DF726" s="18"/>
      <c r="DG726" s="18"/>
      <c r="DH726" s="18"/>
    </row>
    <row r="727" spans="108:112" x14ac:dyDescent="0.35">
      <c r="DD727" s="18"/>
      <c r="DE727" s="18"/>
      <c r="DF727" s="18"/>
      <c r="DG727" s="18"/>
      <c r="DH727" s="18"/>
    </row>
    <row r="728" spans="108:112" x14ac:dyDescent="0.35">
      <c r="DD728" s="18"/>
      <c r="DE728" s="18"/>
      <c r="DF728" s="18"/>
      <c r="DG728" s="18"/>
      <c r="DH728" s="18"/>
    </row>
    <row r="729" spans="108:112" x14ac:dyDescent="0.35">
      <c r="DD729" s="18"/>
      <c r="DE729" s="18"/>
      <c r="DF729" s="18"/>
      <c r="DG729" s="18"/>
      <c r="DH729" s="18"/>
    </row>
    <row r="730" spans="108:112" x14ac:dyDescent="0.35">
      <c r="DD730" s="18"/>
      <c r="DE730" s="18"/>
      <c r="DF730" s="18"/>
      <c r="DG730" s="18"/>
      <c r="DH730" s="18"/>
    </row>
    <row r="731" spans="108:112" x14ac:dyDescent="0.35">
      <c r="DD731" s="18"/>
      <c r="DE731" s="18"/>
      <c r="DF731" s="18"/>
      <c r="DG731" s="18"/>
      <c r="DH731" s="18"/>
    </row>
    <row r="732" spans="108:112" x14ac:dyDescent="0.35">
      <c r="DD732" s="18"/>
      <c r="DE732" s="18"/>
      <c r="DF732" s="18"/>
      <c r="DG732" s="18"/>
      <c r="DH732" s="18"/>
    </row>
    <row r="733" spans="108:112" x14ac:dyDescent="0.35">
      <c r="DD733" s="18"/>
      <c r="DE733" s="18"/>
      <c r="DF733" s="18"/>
      <c r="DG733" s="18"/>
      <c r="DH733" s="18"/>
    </row>
    <row r="734" spans="108:112" x14ac:dyDescent="0.35">
      <c r="DD734" s="18"/>
      <c r="DE734" s="18"/>
      <c r="DF734" s="18"/>
      <c r="DG734" s="18"/>
      <c r="DH734" s="18"/>
    </row>
    <row r="735" spans="108:112" x14ac:dyDescent="0.35">
      <c r="DD735" s="18"/>
      <c r="DE735" s="18"/>
      <c r="DF735" s="18"/>
      <c r="DG735" s="18"/>
      <c r="DH735" s="18"/>
    </row>
    <row r="736" spans="108:112" x14ac:dyDescent="0.35">
      <c r="DD736" s="18"/>
      <c r="DE736" s="18"/>
      <c r="DF736" s="18"/>
      <c r="DG736" s="18"/>
      <c r="DH736" s="18"/>
    </row>
    <row r="737" spans="108:112" x14ac:dyDescent="0.35">
      <c r="DD737" s="18"/>
      <c r="DE737" s="18"/>
      <c r="DF737" s="18"/>
      <c r="DG737" s="18"/>
      <c r="DH737" s="18"/>
    </row>
    <row r="738" spans="108:112" x14ac:dyDescent="0.35">
      <c r="DD738" s="18"/>
      <c r="DE738" s="18"/>
      <c r="DF738" s="18"/>
      <c r="DG738" s="18"/>
      <c r="DH738" s="18"/>
    </row>
    <row r="739" spans="108:112" x14ac:dyDescent="0.35">
      <c r="DD739" s="18"/>
      <c r="DE739" s="18"/>
      <c r="DF739" s="18"/>
      <c r="DG739" s="18"/>
      <c r="DH739" s="18"/>
    </row>
    <row r="740" spans="108:112" x14ac:dyDescent="0.35">
      <c r="DD740" s="18"/>
      <c r="DE740" s="18"/>
      <c r="DF740" s="18"/>
      <c r="DG740" s="18"/>
      <c r="DH740" s="18"/>
    </row>
    <row r="741" spans="108:112" x14ac:dyDescent="0.35">
      <c r="DD741" s="18"/>
      <c r="DE741" s="18"/>
      <c r="DF741" s="18"/>
      <c r="DG741" s="18"/>
      <c r="DH741" s="18"/>
    </row>
    <row r="742" spans="108:112" x14ac:dyDescent="0.35">
      <c r="DD742" s="18"/>
      <c r="DE742" s="18"/>
      <c r="DF742" s="18"/>
      <c r="DG742" s="18"/>
      <c r="DH742" s="18"/>
    </row>
    <row r="743" spans="108:112" x14ac:dyDescent="0.35">
      <c r="DD743" s="18"/>
      <c r="DE743" s="18"/>
      <c r="DF743" s="18"/>
      <c r="DG743" s="18"/>
      <c r="DH743" s="18"/>
    </row>
    <row r="744" spans="108:112" x14ac:dyDescent="0.35">
      <c r="DD744" s="18"/>
      <c r="DE744" s="18"/>
      <c r="DF744" s="18"/>
      <c r="DG744" s="18"/>
      <c r="DH744" s="18"/>
    </row>
    <row r="745" spans="108:112" x14ac:dyDescent="0.35">
      <c r="DD745" s="18"/>
      <c r="DE745" s="18"/>
      <c r="DF745" s="18"/>
      <c r="DG745" s="18"/>
      <c r="DH745" s="18"/>
    </row>
    <row r="746" spans="108:112" x14ac:dyDescent="0.35">
      <c r="DD746" s="18"/>
      <c r="DE746" s="18"/>
      <c r="DF746" s="18"/>
      <c r="DG746" s="18"/>
      <c r="DH746" s="18"/>
    </row>
    <row r="747" spans="108:112" x14ac:dyDescent="0.35">
      <c r="DD747" s="18"/>
      <c r="DE747" s="18"/>
      <c r="DF747" s="18"/>
      <c r="DG747" s="18"/>
      <c r="DH747" s="18"/>
    </row>
    <row r="748" spans="108:112" x14ac:dyDescent="0.35">
      <c r="DD748" s="18"/>
      <c r="DE748" s="18"/>
      <c r="DF748" s="18"/>
      <c r="DG748" s="18"/>
      <c r="DH748" s="18"/>
    </row>
    <row r="749" spans="108:112" x14ac:dyDescent="0.35">
      <c r="DD749" s="18"/>
      <c r="DE749" s="18"/>
      <c r="DF749" s="18"/>
      <c r="DG749" s="18"/>
      <c r="DH749" s="18"/>
    </row>
    <row r="750" spans="108:112" x14ac:dyDescent="0.35">
      <c r="DD750" s="18"/>
      <c r="DE750" s="18"/>
      <c r="DF750" s="18"/>
      <c r="DG750" s="18"/>
      <c r="DH750" s="18"/>
    </row>
    <row r="751" spans="108:112" x14ac:dyDescent="0.35">
      <c r="DD751" s="18"/>
      <c r="DE751" s="18"/>
      <c r="DF751" s="18"/>
      <c r="DG751" s="18"/>
      <c r="DH751" s="18"/>
    </row>
    <row r="752" spans="108:112" x14ac:dyDescent="0.35">
      <c r="DD752" s="18"/>
      <c r="DE752" s="18"/>
      <c r="DF752" s="18"/>
      <c r="DG752" s="18"/>
      <c r="DH752" s="18"/>
    </row>
    <row r="753" spans="108:112" x14ac:dyDescent="0.35">
      <c r="DD753" s="18"/>
      <c r="DE753" s="18"/>
      <c r="DF753" s="18"/>
      <c r="DG753" s="18"/>
      <c r="DH753" s="18"/>
    </row>
    <row r="754" spans="108:112" x14ac:dyDescent="0.35">
      <c r="DD754" s="18"/>
      <c r="DE754" s="18"/>
      <c r="DF754" s="18"/>
      <c r="DG754" s="18"/>
      <c r="DH754" s="18"/>
    </row>
    <row r="755" spans="108:112" x14ac:dyDescent="0.35">
      <c r="DD755" s="18"/>
      <c r="DE755" s="18"/>
      <c r="DF755" s="18"/>
      <c r="DG755" s="18"/>
      <c r="DH755" s="18"/>
    </row>
    <row r="756" spans="108:112" x14ac:dyDescent="0.35">
      <c r="DD756" s="18"/>
      <c r="DE756" s="18"/>
      <c r="DF756" s="18"/>
      <c r="DG756" s="18"/>
      <c r="DH756" s="18"/>
    </row>
    <row r="757" spans="108:112" x14ac:dyDescent="0.35">
      <c r="DD757" s="18"/>
      <c r="DE757" s="18"/>
      <c r="DF757" s="18"/>
      <c r="DG757" s="18"/>
      <c r="DH757" s="18"/>
    </row>
    <row r="758" spans="108:112" x14ac:dyDescent="0.35">
      <c r="DD758" s="18"/>
      <c r="DE758" s="18"/>
      <c r="DF758" s="18"/>
      <c r="DG758" s="18"/>
      <c r="DH758" s="18"/>
    </row>
    <row r="759" spans="108:112" x14ac:dyDescent="0.35">
      <c r="DD759" s="18"/>
      <c r="DE759" s="18"/>
      <c r="DF759" s="18"/>
      <c r="DG759" s="18"/>
      <c r="DH759" s="18"/>
    </row>
    <row r="760" spans="108:112" x14ac:dyDescent="0.35">
      <c r="DD760" s="18"/>
      <c r="DE760" s="18"/>
      <c r="DF760" s="18"/>
      <c r="DG760" s="18"/>
      <c r="DH760" s="18"/>
    </row>
    <row r="761" spans="108:112" x14ac:dyDescent="0.35">
      <c r="DD761" s="18"/>
      <c r="DE761" s="18"/>
      <c r="DF761" s="18"/>
      <c r="DG761" s="18"/>
      <c r="DH761" s="18"/>
    </row>
    <row r="762" spans="108:112" x14ac:dyDescent="0.35">
      <c r="DD762" s="18"/>
      <c r="DE762" s="18"/>
      <c r="DF762" s="18"/>
      <c r="DG762" s="18"/>
      <c r="DH762" s="18"/>
    </row>
    <row r="763" spans="108:112" x14ac:dyDescent="0.35">
      <c r="DD763" s="18"/>
      <c r="DE763" s="18"/>
      <c r="DF763" s="18"/>
      <c r="DG763" s="18"/>
      <c r="DH763" s="18"/>
    </row>
    <row r="764" spans="108:112" x14ac:dyDescent="0.35">
      <c r="DD764" s="18"/>
      <c r="DE764" s="18"/>
      <c r="DF764" s="18"/>
      <c r="DG764" s="18"/>
      <c r="DH764" s="18"/>
    </row>
    <row r="765" spans="108:112" x14ac:dyDescent="0.35">
      <c r="DD765" s="18"/>
      <c r="DE765" s="18"/>
      <c r="DF765" s="18"/>
      <c r="DG765" s="18"/>
      <c r="DH765" s="18"/>
    </row>
    <row r="766" spans="108:112" x14ac:dyDescent="0.35">
      <c r="DD766" s="18"/>
      <c r="DE766" s="18"/>
      <c r="DF766" s="18"/>
      <c r="DG766" s="18"/>
      <c r="DH766" s="18"/>
    </row>
    <row r="767" spans="108:112" x14ac:dyDescent="0.35">
      <c r="DD767" s="18"/>
      <c r="DE767" s="18"/>
      <c r="DF767" s="18"/>
      <c r="DG767" s="18"/>
      <c r="DH767" s="18"/>
    </row>
    <row r="768" spans="108:112" x14ac:dyDescent="0.35">
      <c r="DD768" s="18"/>
      <c r="DE768" s="18"/>
      <c r="DF768" s="18"/>
      <c r="DG768" s="18"/>
      <c r="DH768" s="18"/>
    </row>
    <row r="769" spans="108:112" x14ac:dyDescent="0.35">
      <c r="DD769" s="18"/>
      <c r="DE769" s="18"/>
      <c r="DF769" s="18"/>
      <c r="DG769" s="18"/>
      <c r="DH769" s="18"/>
    </row>
    <row r="770" spans="108:112" x14ac:dyDescent="0.35">
      <c r="DD770" s="18"/>
      <c r="DE770" s="18"/>
      <c r="DF770" s="18"/>
      <c r="DG770" s="18"/>
      <c r="DH770" s="18"/>
    </row>
    <row r="771" spans="108:112" x14ac:dyDescent="0.35">
      <c r="DD771" s="18"/>
      <c r="DE771" s="18"/>
      <c r="DF771" s="18"/>
      <c r="DG771" s="18"/>
      <c r="DH771" s="18"/>
    </row>
    <row r="772" spans="108:112" x14ac:dyDescent="0.35">
      <c r="DD772" s="18"/>
      <c r="DE772" s="18"/>
      <c r="DF772" s="18"/>
      <c r="DG772" s="18"/>
      <c r="DH772" s="18"/>
    </row>
    <row r="773" spans="108:112" x14ac:dyDescent="0.35">
      <c r="DD773" s="18"/>
      <c r="DE773" s="18"/>
      <c r="DF773" s="18"/>
      <c r="DG773" s="18"/>
      <c r="DH773" s="18"/>
    </row>
    <row r="774" spans="108:112" x14ac:dyDescent="0.35">
      <c r="DD774" s="18"/>
      <c r="DE774" s="18"/>
      <c r="DF774" s="18"/>
      <c r="DG774" s="18"/>
      <c r="DH774" s="18"/>
    </row>
    <row r="775" spans="108:112" x14ac:dyDescent="0.35">
      <c r="DD775" s="18"/>
      <c r="DE775" s="18"/>
      <c r="DF775" s="18"/>
      <c r="DG775" s="18"/>
      <c r="DH775" s="18"/>
    </row>
    <row r="776" spans="108:112" x14ac:dyDescent="0.35">
      <c r="DD776" s="18"/>
      <c r="DE776" s="18"/>
      <c r="DF776" s="18"/>
      <c r="DG776" s="18"/>
      <c r="DH776" s="18"/>
    </row>
    <row r="777" spans="108:112" x14ac:dyDescent="0.35">
      <c r="DD777" s="18"/>
      <c r="DE777" s="18"/>
      <c r="DF777" s="18"/>
      <c r="DG777" s="18"/>
      <c r="DH777" s="18"/>
    </row>
    <row r="778" spans="108:112" x14ac:dyDescent="0.35">
      <c r="DD778" s="18"/>
      <c r="DE778" s="18"/>
      <c r="DF778" s="18"/>
      <c r="DG778" s="18"/>
      <c r="DH778" s="18"/>
    </row>
    <row r="779" spans="108:112" x14ac:dyDescent="0.35">
      <c r="DD779" s="18"/>
      <c r="DE779" s="18"/>
      <c r="DF779" s="18"/>
      <c r="DG779" s="18"/>
      <c r="DH779" s="18"/>
    </row>
    <row r="780" spans="108:112" x14ac:dyDescent="0.35">
      <c r="DD780" s="18"/>
      <c r="DE780" s="18"/>
      <c r="DF780" s="18"/>
      <c r="DG780" s="18"/>
      <c r="DH780" s="18"/>
    </row>
    <row r="781" spans="108:112" x14ac:dyDescent="0.35">
      <c r="DD781" s="18"/>
      <c r="DE781" s="18"/>
      <c r="DF781" s="18"/>
      <c r="DG781" s="18"/>
      <c r="DH781" s="18"/>
    </row>
    <row r="782" spans="108:112" x14ac:dyDescent="0.35">
      <c r="DD782" s="18"/>
      <c r="DE782" s="18"/>
      <c r="DF782" s="18"/>
      <c r="DG782" s="18"/>
      <c r="DH782" s="18"/>
    </row>
    <row r="783" spans="108:112" x14ac:dyDescent="0.35">
      <c r="DD783" s="18"/>
      <c r="DE783" s="18"/>
      <c r="DF783" s="18"/>
      <c r="DG783" s="18"/>
      <c r="DH783" s="18"/>
    </row>
    <row r="784" spans="108:112" x14ac:dyDescent="0.35">
      <c r="DD784" s="18"/>
      <c r="DE784" s="18"/>
      <c r="DF784" s="18"/>
      <c r="DG784" s="18"/>
      <c r="DH784" s="18"/>
    </row>
    <row r="785" spans="108:112" x14ac:dyDescent="0.35">
      <c r="DD785" s="18"/>
      <c r="DE785" s="18"/>
      <c r="DF785" s="18"/>
      <c r="DG785" s="18"/>
      <c r="DH785" s="18"/>
    </row>
    <row r="786" spans="108:112" x14ac:dyDescent="0.35">
      <c r="DD786" s="18"/>
      <c r="DE786" s="18"/>
      <c r="DF786" s="18"/>
      <c r="DG786" s="18"/>
      <c r="DH786" s="18"/>
    </row>
    <row r="787" spans="108:112" x14ac:dyDescent="0.35">
      <c r="DD787" s="18"/>
      <c r="DE787" s="18"/>
      <c r="DF787" s="18"/>
      <c r="DG787" s="18"/>
      <c r="DH787" s="18"/>
    </row>
    <row r="788" spans="108:112" x14ac:dyDescent="0.35">
      <c r="DD788" s="18"/>
      <c r="DE788" s="18"/>
      <c r="DF788" s="18"/>
      <c r="DG788" s="18"/>
      <c r="DH788" s="18"/>
    </row>
    <row r="789" spans="108:112" x14ac:dyDescent="0.35">
      <c r="DD789" s="18"/>
      <c r="DE789" s="18"/>
      <c r="DF789" s="18"/>
      <c r="DG789" s="18"/>
      <c r="DH789" s="18"/>
    </row>
    <row r="790" spans="108:112" x14ac:dyDescent="0.35">
      <c r="DD790" s="18"/>
      <c r="DE790" s="18"/>
      <c r="DF790" s="18"/>
      <c r="DG790" s="18"/>
      <c r="DH790" s="18"/>
    </row>
    <row r="791" spans="108:112" x14ac:dyDescent="0.35">
      <c r="DD791" s="18"/>
      <c r="DE791" s="18"/>
      <c r="DF791" s="18"/>
      <c r="DG791" s="18"/>
      <c r="DH791" s="18"/>
    </row>
    <row r="792" spans="108:112" x14ac:dyDescent="0.35">
      <c r="DD792" s="18"/>
      <c r="DE792" s="18"/>
      <c r="DF792" s="18"/>
      <c r="DG792" s="18"/>
      <c r="DH792" s="18"/>
    </row>
    <row r="793" spans="108:112" x14ac:dyDescent="0.35">
      <c r="DD793" s="18"/>
      <c r="DE793" s="18"/>
      <c r="DF793" s="18"/>
      <c r="DG793" s="18"/>
      <c r="DH793" s="18"/>
    </row>
    <row r="794" spans="108:112" x14ac:dyDescent="0.35">
      <c r="DD794" s="18"/>
      <c r="DE794" s="18"/>
      <c r="DF794" s="18"/>
      <c r="DG794" s="18"/>
      <c r="DH794" s="18"/>
    </row>
    <row r="795" spans="108:112" x14ac:dyDescent="0.35">
      <c r="DD795" s="18"/>
      <c r="DE795" s="18"/>
      <c r="DF795" s="18"/>
      <c r="DG795" s="18"/>
      <c r="DH795" s="18"/>
    </row>
    <row r="796" spans="108:112" x14ac:dyDescent="0.35">
      <c r="DD796" s="18"/>
      <c r="DE796" s="18"/>
      <c r="DF796" s="18"/>
      <c r="DG796" s="18"/>
      <c r="DH796" s="18"/>
    </row>
    <row r="797" spans="108:112" x14ac:dyDescent="0.35">
      <c r="DD797" s="18"/>
      <c r="DE797" s="18"/>
      <c r="DF797" s="18"/>
      <c r="DG797" s="18"/>
      <c r="DH797" s="18"/>
    </row>
    <row r="798" spans="108:112" x14ac:dyDescent="0.35">
      <c r="DD798" s="18"/>
      <c r="DE798" s="18"/>
      <c r="DF798" s="18"/>
      <c r="DG798" s="18"/>
      <c r="DH798" s="18"/>
    </row>
    <row r="799" spans="108:112" x14ac:dyDescent="0.35">
      <c r="DD799" s="18"/>
      <c r="DE799" s="18"/>
      <c r="DF799" s="18"/>
      <c r="DG799" s="18"/>
      <c r="DH799" s="18"/>
    </row>
    <row r="800" spans="108:112" x14ac:dyDescent="0.35">
      <c r="DD800" s="18"/>
      <c r="DE800" s="18"/>
      <c r="DF800" s="18"/>
      <c r="DG800" s="18"/>
      <c r="DH800" s="18"/>
    </row>
    <row r="801" spans="108:112" x14ac:dyDescent="0.35">
      <c r="DD801" s="18"/>
      <c r="DE801" s="18"/>
      <c r="DF801" s="18"/>
      <c r="DG801" s="18"/>
      <c r="DH801" s="18"/>
    </row>
    <row r="802" spans="108:112" x14ac:dyDescent="0.35">
      <c r="DD802" s="18"/>
      <c r="DE802" s="18"/>
      <c r="DF802" s="18"/>
      <c r="DG802" s="18"/>
      <c r="DH802" s="18"/>
    </row>
    <row r="803" spans="108:112" x14ac:dyDescent="0.35">
      <c r="DD803" s="18"/>
      <c r="DE803" s="18"/>
      <c r="DF803" s="18"/>
      <c r="DG803" s="18"/>
      <c r="DH803" s="18"/>
    </row>
    <row r="804" spans="108:112" x14ac:dyDescent="0.35">
      <c r="DD804" s="18"/>
      <c r="DE804" s="18"/>
      <c r="DF804" s="18"/>
      <c r="DG804" s="18"/>
      <c r="DH804" s="18"/>
    </row>
    <row r="805" spans="108:112" x14ac:dyDescent="0.35">
      <c r="DD805" s="18"/>
      <c r="DE805" s="18"/>
      <c r="DF805" s="18"/>
      <c r="DG805" s="18"/>
      <c r="DH805" s="18"/>
    </row>
    <row r="806" spans="108:112" x14ac:dyDescent="0.35">
      <c r="DD806" s="18"/>
      <c r="DE806" s="18"/>
      <c r="DF806" s="18"/>
      <c r="DG806" s="18"/>
      <c r="DH806" s="18"/>
    </row>
    <row r="807" spans="108:112" x14ac:dyDescent="0.35">
      <c r="DD807" s="18"/>
      <c r="DE807" s="18"/>
      <c r="DF807" s="18"/>
      <c r="DG807" s="18"/>
      <c r="DH807" s="18"/>
    </row>
    <row r="808" spans="108:112" x14ac:dyDescent="0.35">
      <c r="DD808" s="18"/>
      <c r="DE808" s="18"/>
      <c r="DF808" s="18"/>
      <c r="DG808" s="18"/>
      <c r="DH808" s="18"/>
    </row>
    <row r="809" spans="108:112" x14ac:dyDescent="0.35">
      <c r="DD809" s="18"/>
      <c r="DE809" s="18"/>
      <c r="DF809" s="18"/>
      <c r="DG809" s="18"/>
      <c r="DH809" s="18"/>
    </row>
    <row r="810" spans="108:112" x14ac:dyDescent="0.35">
      <c r="DD810" s="18"/>
      <c r="DE810" s="18"/>
      <c r="DF810" s="18"/>
      <c r="DG810" s="18"/>
      <c r="DH810" s="18"/>
    </row>
    <row r="811" spans="108:112" x14ac:dyDescent="0.35">
      <c r="DD811" s="18"/>
      <c r="DE811" s="18"/>
      <c r="DF811" s="18"/>
      <c r="DG811" s="18"/>
      <c r="DH811" s="18"/>
    </row>
    <row r="812" spans="108:112" x14ac:dyDescent="0.35">
      <c r="DD812" s="18"/>
      <c r="DE812" s="18"/>
      <c r="DF812" s="18"/>
      <c r="DG812" s="18"/>
      <c r="DH812" s="18"/>
    </row>
    <row r="813" spans="108:112" x14ac:dyDescent="0.35">
      <c r="DD813" s="18"/>
      <c r="DE813" s="18"/>
      <c r="DF813" s="18"/>
      <c r="DG813" s="18"/>
      <c r="DH813" s="18"/>
    </row>
    <row r="814" spans="108:112" x14ac:dyDescent="0.35">
      <c r="DD814" s="18"/>
      <c r="DE814" s="18"/>
      <c r="DF814" s="18"/>
      <c r="DG814" s="18"/>
      <c r="DH814" s="18"/>
    </row>
    <row r="815" spans="108:112" x14ac:dyDescent="0.35">
      <c r="DD815" s="18"/>
      <c r="DE815" s="18"/>
      <c r="DF815" s="18"/>
      <c r="DG815" s="18"/>
      <c r="DH815" s="18"/>
    </row>
    <row r="816" spans="108:112" x14ac:dyDescent="0.35">
      <c r="DD816" s="18"/>
      <c r="DE816" s="18"/>
      <c r="DF816" s="18"/>
      <c r="DG816" s="18"/>
      <c r="DH816" s="18"/>
    </row>
    <row r="817" spans="108:112" x14ac:dyDescent="0.35">
      <c r="DD817" s="18"/>
      <c r="DE817" s="18"/>
      <c r="DF817" s="18"/>
      <c r="DG817" s="18"/>
      <c r="DH817" s="18"/>
    </row>
    <row r="818" spans="108:112" x14ac:dyDescent="0.35">
      <c r="DD818" s="18"/>
      <c r="DE818" s="18"/>
      <c r="DF818" s="18"/>
      <c r="DG818" s="18"/>
      <c r="DH818" s="18"/>
    </row>
    <row r="819" spans="108:112" x14ac:dyDescent="0.35">
      <c r="DD819" s="18"/>
      <c r="DE819" s="18"/>
      <c r="DF819" s="18"/>
      <c r="DG819" s="18"/>
      <c r="DH819" s="18"/>
    </row>
    <row r="820" spans="108:112" x14ac:dyDescent="0.35">
      <c r="DD820" s="18"/>
      <c r="DE820" s="18"/>
      <c r="DF820" s="18"/>
      <c r="DG820" s="18"/>
      <c r="DH820" s="18"/>
    </row>
    <row r="821" spans="108:112" x14ac:dyDescent="0.35">
      <c r="DD821" s="18"/>
      <c r="DE821" s="18"/>
      <c r="DF821" s="18"/>
      <c r="DG821" s="18"/>
      <c r="DH821" s="18"/>
    </row>
    <row r="822" spans="108:112" x14ac:dyDescent="0.35">
      <c r="DD822" s="18"/>
      <c r="DE822" s="18"/>
      <c r="DF822" s="18"/>
      <c r="DG822" s="18"/>
      <c r="DH822" s="18"/>
    </row>
    <row r="823" spans="108:112" x14ac:dyDescent="0.35">
      <c r="DD823" s="18"/>
      <c r="DE823" s="18"/>
      <c r="DF823" s="18"/>
      <c r="DG823" s="18"/>
      <c r="DH823" s="18"/>
    </row>
    <row r="824" spans="108:112" x14ac:dyDescent="0.35">
      <c r="DD824" s="18"/>
      <c r="DE824" s="18"/>
      <c r="DF824" s="18"/>
      <c r="DG824" s="18"/>
      <c r="DH824" s="18"/>
    </row>
    <row r="825" spans="108:112" x14ac:dyDescent="0.35">
      <c r="DD825" s="18"/>
      <c r="DE825" s="18"/>
      <c r="DF825" s="18"/>
      <c r="DG825" s="18"/>
      <c r="DH825" s="18"/>
    </row>
    <row r="826" spans="108:112" x14ac:dyDescent="0.35">
      <c r="DD826" s="18"/>
      <c r="DE826" s="18"/>
      <c r="DF826" s="18"/>
      <c r="DG826" s="18"/>
      <c r="DH826" s="18"/>
    </row>
    <row r="827" spans="108:112" x14ac:dyDescent="0.35">
      <c r="DD827" s="18"/>
      <c r="DE827" s="18"/>
      <c r="DF827" s="18"/>
      <c r="DG827" s="18"/>
      <c r="DH827" s="18"/>
    </row>
    <row r="828" spans="108:112" x14ac:dyDescent="0.35">
      <c r="DD828" s="18"/>
      <c r="DE828" s="18"/>
      <c r="DF828" s="18"/>
      <c r="DG828" s="18"/>
      <c r="DH828" s="18"/>
    </row>
    <row r="829" spans="108:112" x14ac:dyDescent="0.35">
      <c r="DD829" s="18"/>
      <c r="DE829" s="18"/>
      <c r="DF829" s="18"/>
      <c r="DG829" s="18"/>
      <c r="DH829" s="18"/>
    </row>
    <row r="830" spans="108:112" x14ac:dyDescent="0.35">
      <c r="DD830" s="18"/>
      <c r="DE830" s="18"/>
      <c r="DF830" s="18"/>
      <c r="DG830" s="18"/>
      <c r="DH830" s="18"/>
    </row>
    <row r="831" spans="108:112" x14ac:dyDescent="0.35">
      <c r="DD831" s="18"/>
      <c r="DE831" s="18"/>
      <c r="DF831" s="18"/>
      <c r="DG831" s="18"/>
      <c r="DH831" s="18"/>
    </row>
    <row r="832" spans="108:112" x14ac:dyDescent="0.35">
      <c r="DD832" s="18"/>
      <c r="DE832" s="18"/>
      <c r="DF832" s="18"/>
      <c r="DG832" s="18"/>
      <c r="DH832" s="18"/>
    </row>
    <row r="833" spans="108:112" x14ac:dyDescent="0.35">
      <c r="DD833" s="18"/>
      <c r="DE833" s="18"/>
      <c r="DF833" s="18"/>
      <c r="DG833" s="18"/>
      <c r="DH833" s="18"/>
    </row>
    <row r="834" spans="108:112" x14ac:dyDescent="0.35">
      <c r="DD834" s="18"/>
      <c r="DE834" s="18"/>
      <c r="DF834" s="18"/>
      <c r="DG834" s="18"/>
      <c r="DH834" s="18"/>
    </row>
    <row r="835" spans="108:112" x14ac:dyDescent="0.35">
      <c r="DD835" s="18"/>
      <c r="DE835" s="18"/>
      <c r="DF835" s="18"/>
      <c r="DG835" s="18"/>
      <c r="DH835" s="18"/>
    </row>
    <row r="836" spans="108:112" x14ac:dyDescent="0.35">
      <c r="DD836" s="18"/>
      <c r="DE836" s="18"/>
      <c r="DF836" s="18"/>
      <c r="DG836" s="18"/>
      <c r="DH836" s="18"/>
    </row>
    <row r="837" spans="108:112" x14ac:dyDescent="0.35">
      <c r="DD837" s="18"/>
      <c r="DE837" s="18"/>
      <c r="DF837" s="18"/>
      <c r="DG837" s="18"/>
      <c r="DH837" s="18"/>
    </row>
    <row r="838" spans="108:112" x14ac:dyDescent="0.35">
      <c r="DD838" s="18"/>
      <c r="DE838" s="18"/>
      <c r="DF838" s="18"/>
      <c r="DG838" s="18"/>
      <c r="DH838" s="18"/>
    </row>
    <row r="839" spans="108:112" x14ac:dyDescent="0.35">
      <c r="DD839" s="18"/>
      <c r="DE839" s="18"/>
      <c r="DF839" s="18"/>
      <c r="DG839" s="18"/>
      <c r="DH839" s="18"/>
    </row>
    <row r="840" spans="108:112" x14ac:dyDescent="0.35">
      <c r="DD840" s="18"/>
      <c r="DE840" s="18"/>
      <c r="DF840" s="18"/>
      <c r="DG840" s="18"/>
      <c r="DH840" s="18"/>
    </row>
    <row r="841" spans="108:112" x14ac:dyDescent="0.35">
      <c r="DD841" s="18"/>
      <c r="DE841" s="18"/>
      <c r="DF841" s="18"/>
      <c r="DG841" s="18"/>
      <c r="DH841" s="18"/>
    </row>
    <row r="842" spans="108:112" x14ac:dyDescent="0.35">
      <c r="DD842" s="18"/>
      <c r="DE842" s="18"/>
      <c r="DF842" s="18"/>
      <c r="DG842" s="18"/>
      <c r="DH842" s="18"/>
    </row>
    <row r="843" spans="108:112" x14ac:dyDescent="0.35">
      <c r="DD843" s="18"/>
      <c r="DE843" s="18"/>
      <c r="DF843" s="18"/>
      <c r="DG843" s="18"/>
      <c r="DH843" s="18"/>
    </row>
    <row r="844" spans="108:112" x14ac:dyDescent="0.35">
      <c r="DD844" s="18"/>
      <c r="DE844" s="18"/>
      <c r="DF844" s="18"/>
      <c r="DG844" s="18"/>
      <c r="DH844" s="18"/>
    </row>
    <row r="845" spans="108:112" x14ac:dyDescent="0.35">
      <c r="DD845" s="18"/>
      <c r="DE845" s="18"/>
      <c r="DF845" s="18"/>
      <c r="DG845" s="18"/>
      <c r="DH845" s="18"/>
    </row>
    <row r="846" spans="108:112" x14ac:dyDescent="0.35">
      <c r="DD846" s="18"/>
      <c r="DE846" s="18"/>
      <c r="DF846" s="18"/>
      <c r="DG846" s="18"/>
      <c r="DH846" s="18"/>
    </row>
    <row r="847" spans="108:112" x14ac:dyDescent="0.35">
      <c r="DD847" s="18"/>
      <c r="DE847" s="18"/>
      <c r="DF847" s="18"/>
      <c r="DG847" s="18"/>
      <c r="DH847" s="18"/>
    </row>
    <row r="848" spans="108:112" x14ac:dyDescent="0.35">
      <c r="DD848" s="18"/>
      <c r="DE848" s="18"/>
      <c r="DF848" s="18"/>
      <c r="DG848" s="18"/>
      <c r="DH848" s="18"/>
    </row>
    <row r="849" spans="108:112" x14ac:dyDescent="0.35">
      <c r="DD849" s="18"/>
      <c r="DE849" s="18"/>
      <c r="DF849" s="18"/>
      <c r="DG849" s="18"/>
      <c r="DH849" s="18"/>
    </row>
    <row r="850" spans="108:112" x14ac:dyDescent="0.35">
      <c r="DD850" s="18"/>
      <c r="DE850" s="18"/>
      <c r="DF850" s="18"/>
      <c r="DG850" s="18"/>
      <c r="DH850" s="18"/>
    </row>
    <row r="851" spans="108:112" x14ac:dyDescent="0.35">
      <c r="DD851" s="18"/>
      <c r="DE851" s="18"/>
      <c r="DF851" s="18"/>
      <c r="DG851" s="18"/>
      <c r="DH851" s="18"/>
    </row>
    <row r="852" spans="108:112" x14ac:dyDescent="0.35">
      <c r="DD852" s="18"/>
      <c r="DE852" s="18"/>
      <c r="DF852" s="18"/>
      <c r="DG852" s="18"/>
      <c r="DH852" s="18"/>
    </row>
    <row r="853" spans="108:112" x14ac:dyDescent="0.35">
      <c r="DD853" s="18"/>
      <c r="DE853" s="18"/>
      <c r="DF853" s="18"/>
      <c r="DG853" s="18"/>
      <c r="DH853" s="18"/>
    </row>
    <row r="854" spans="108:112" x14ac:dyDescent="0.35">
      <c r="DD854" s="18"/>
      <c r="DE854" s="18"/>
      <c r="DF854" s="18"/>
      <c r="DG854" s="18"/>
      <c r="DH854" s="18"/>
    </row>
    <row r="855" spans="108:112" x14ac:dyDescent="0.35">
      <c r="DD855" s="18"/>
      <c r="DE855" s="18"/>
      <c r="DF855" s="18"/>
      <c r="DG855" s="18"/>
      <c r="DH855" s="18"/>
    </row>
    <row r="856" spans="108:112" x14ac:dyDescent="0.35">
      <c r="DD856" s="18"/>
      <c r="DE856" s="18"/>
      <c r="DF856" s="18"/>
      <c r="DG856" s="18"/>
      <c r="DH856" s="18"/>
    </row>
    <row r="857" spans="108:112" x14ac:dyDescent="0.35">
      <c r="DD857" s="18"/>
      <c r="DE857" s="18"/>
      <c r="DF857" s="18"/>
      <c r="DG857" s="18"/>
      <c r="DH857" s="18"/>
    </row>
    <row r="858" spans="108:112" x14ac:dyDescent="0.35">
      <c r="DD858" s="18"/>
      <c r="DE858" s="18"/>
      <c r="DF858" s="18"/>
      <c r="DG858" s="18"/>
      <c r="DH858" s="18"/>
    </row>
    <row r="859" spans="108:112" x14ac:dyDescent="0.35">
      <c r="DD859" s="18"/>
      <c r="DE859" s="18"/>
      <c r="DF859" s="18"/>
      <c r="DG859" s="18"/>
      <c r="DH859" s="18"/>
    </row>
    <row r="860" spans="108:112" x14ac:dyDescent="0.35">
      <c r="DD860" s="18"/>
      <c r="DE860" s="18"/>
      <c r="DF860" s="18"/>
      <c r="DG860" s="18"/>
      <c r="DH860" s="18"/>
    </row>
    <row r="861" spans="108:112" x14ac:dyDescent="0.35">
      <c r="DD861" s="18"/>
      <c r="DE861" s="18"/>
      <c r="DF861" s="18"/>
      <c r="DG861" s="18"/>
      <c r="DH861" s="18"/>
    </row>
    <row r="862" spans="108:112" x14ac:dyDescent="0.35">
      <c r="DD862" s="18"/>
      <c r="DE862" s="18"/>
      <c r="DF862" s="18"/>
      <c r="DG862" s="18"/>
      <c r="DH862" s="18"/>
    </row>
    <row r="863" spans="108:112" x14ac:dyDescent="0.35">
      <c r="DD863" s="18"/>
      <c r="DE863" s="18"/>
      <c r="DF863" s="18"/>
      <c r="DG863" s="18"/>
      <c r="DH863" s="18"/>
    </row>
    <row r="864" spans="108:112" x14ac:dyDescent="0.35">
      <c r="DD864" s="18"/>
      <c r="DE864" s="18"/>
      <c r="DF864" s="18"/>
      <c r="DG864" s="18"/>
      <c r="DH864" s="18"/>
    </row>
    <row r="865" spans="108:112" x14ac:dyDescent="0.35">
      <c r="DD865" s="18"/>
      <c r="DE865" s="18"/>
      <c r="DF865" s="18"/>
      <c r="DG865" s="18"/>
      <c r="DH865" s="18"/>
    </row>
    <row r="866" spans="108:112" x14ac:dyDescent="0.35">
      <c r="DD866" s="18"/>
      <c r="DE866" s="18"/>
      <c r="DF866" s="18"/>
      <c r="DG866" s="18"/>
      <c r="DH866" s="18"/>
    </row>
    <row r="867" spans="108:112" x14ac:dyDescent="0.35">
      <c r="DD867" s="18"/>
      <c r="DE867" s="18"/>
      <c r="DF867" s="18"/>
      <c r="DG867" s="18"/>
      <c r="DH867" s="18"/>
    </row>
    <row r="868" spans="108:112" x14ac:dyDescent="0.35">
      <c r="DD868" s="18"/>
      <c r="DE868" s="18"/>
      <c r="DF868" s="18"/>
      <c r="DG868" s="18"/>
      <c r="DH868" s="18"/>
    </row>
    <row r="869" spans="108:112" x14ac:dyDescent="0.35">
      <c r="DD869" s="18"/>
      <c r="DE869" s="18"/>
      <c r="DF869" s="18"/>
      <c r="DG869" s="18"/>
      <c r="DH869" s="18"/>
    </row>
    <row r="870" spans="108:112" x14ac:dyDescent="0.35">
      <c r="DD870" s="18"/>
      <c r="DE870" s="18"/>
      <c r="DF870" s="18"/>
      <c r="DG870" s="18"/>
      <c r="DH870" s="18"/>
    </row>
    <row r="871" spans="108:112" x14ac:dyDescent="0.35">
      <c r="DD871" s="18"/>
      <c r="DE871" s="18"/>
      <c r="DF871" s="18"/>
      <c r="DG871" s="18"/>
      <c r="DH871" s="18"/>
    </row>
    <row r="872" spans="108:112" x14ac:dyDescent="0.35">
      <c r="DD872" s="18"/>
      <c r="DE872" s="18"/>
      <c r="DF872" s="18"/>
      <c r="DG872" s="18"/>
      <c r="DH872" s="18"/>
    </row>
    <row r="873" spans="108:112" x14ac:dyDescent="0.35">
      <c r="DD873" s="18"/>
      <c r="DE873" s="18"/>
      <c r="DF873" s="18"/>
      <c r="DG873" s="18"/>
      <c r="DH873" s="18"/>
    </row>
    <row r="874" spans="108:112" x14ac:dyDescent="0.35">
      <c r="DD874" s="18"/>
      <c r="DE874" s="18"/>
      <c r="DF874" s="18"/>
      <c r="DG874" s="18"/>
      <c r="DH874" s="18"/>
    </row>
    <row r="875" spans="108:112" x14ac:dyDescent="0.35">
      <c r="DD875" s="18"/>
      <c r="DE875" s="18"/>
      <c r="DF875" s="18"/>
      <c r="DG875" s="18"/>
      <c r="DH875" s="18"/>
    </row>
    <row r="876" spans="108:112" x14ac:dyDescent="0.35">
      <c r="DD876" s="18"/>
      <c r="DE876" s="18"/>
      <c r="DF876" s="18"/>
      <c r="DG876" s="18"/>
      <c r="DH876" s="18"/>
    </row>
    <row r="877" spans="108:112" x14ac:dyDescent="0.35">
      <c r="DD877" s="18"/>
      <c r="DE877" s="18"/>
      <c r="DF877" s="18"/>
      <c r="DG877" s="18"/>
      <c r="DH877" s="18"/>
    </row>
    <row r="878" spans="108:112" x14ac:dyDescent="0.35">
      <c r="DD878" s="18"/>
      <c r="DE878" s="18"/>
      <c r="DF878" s="18"/>
      <c r="DG878" s="18"/>
      <c r="DH878" s="18"/>
    </row>
    <row r="879" spans="108:112" x14ac:dyDescent="0.35">
      <c r="DD879" s="18"/>
      <c r="DE879" s="18"/>
      <c r="DF879" s="18"/>
      <c r="DG879" s="18"/>
      <c r="DH879" s="18"/>
    </row>
    <row r="880" spans="108:112" x14ac:dyDescent="0.35">
      <c r="DD880" s="18"/>
      <c r="DE880" s="18"/>
      <c r="DF880" s="18"/>
      <c r="DG880" s="18"/>
      <c r="DH880" s="18"/>
    </row>
    <row r="881" spans="108:112" x14ac:dyDescent="0.35">
      <c r="DD881" s="18"/>
      <c r="DE881" s="18"/>
      <c r="DF881" s="18"/>
      <c r="DG881" s="18"/>
      <c r="DH881" s="18"/>
    </row>
    <row r="882" spans="108:112" x14ac:dyDescent="0.35">
      <c r="DD882" s="18"/>
      <c r="DE882" s="18"/>
      <c r="DF882" s="18"/>
      <c r="DG882" s="18"/>
      <c r="DH882" s="18"/>
    </row>
    <row r="883" spans="108:112" x14ac:dyDescent="0.35">
      <c r="DD883" s="18"/>
      <c r="DE883" s="18"/>
      <c r="DF883" s="18"/>
      <c r="DG883" s="18"/>
      <c r="DH883" s="18"/>
    </row>
    <row r="884" spans="108:112" x14ac:dyDescent="0.35">
      <c r="DD884" s="18"/>
      <c r="DE884" s="18"/>
      <c r="DF884" s="18"/>
      <c r="DG884" s="18"/>
      <c r="DH884" s="18"/>
    </row>
    <row r="885" spans="108:112" x14ac:dyDescent="0.35">
      <c r="DD885" s="18"/>
      <c r="DE885" s="18"/>
      <c r="DF885" s="18"/>
      <c r="DG885" s="18"/>
      <c r="DH885" s="18"/>
    </row>
    <row r="886" spans="108:112" x14ac:dyDescent="0.35">
      <c r="DD886" s="18"/>
      <c r="DE886" s="18"/>
      <c r="DF886" s="18"/>
      <c r="DG886" s="18"/>
      <c r="DH886" s="18"/>
    </row>
    <row r="887" spans="108:112" x14ac:dyDescent="0.35">
      <c r="DD887" s="18"/>
      <c r="DE887" s="18"/>
      <c r="DF887" s="18"/>
      <c r="DG887" s="18"/>
      <c r="DH887" s="18"/>
    </row>
    <row r="888" spans="108:112" x14ac:dyDescent="0.35">
      <c r="DD888" s="18"/>
      <c r="DE888" s="18"/>
      <c r="DF888" s="18"/>
      <c r="DG888" s="18"/>
      <c r="DH888" s="18"/>
    </row>
    <row r="889" spans="108:112" x14ac:dyDescent="0.35">
      <c r="DD889" s="18"/>
      <c r="DE889" s="18"/>
      <c r="DF889" s="18"/>
      <c r="DG889" s="18"/>
      <c r="DH889" s="18"/>
    </row>
    <row r="890" spans="108:112" x14ac:dyDescent="0.35">
      <c r="DD890" s="18"/>
      <c r="DE890" s="18"/>
      <c r="DF890" s="18"/>
      <c r="DG890" s="18"/>
      <c r="DH890" s="18"/>
    </row>
    <row r="891" spans="108:112" x14ac:dyDescent="0.35">
      <c r="DD891" s="18"/>
      <c r="DE891" s="18"/>
      <c r="DF891" s="18"/>
      <c r="DG891" s="18"/>
      <c r="DH891" s="18"/>
    </row>
    <row r="892" spans="108:112" x14ac:dyDescent="0.35">
      <c r="DD892" s="18"/>
      <c r="DE892" s="18"/>
      <c r="DF892" s="18"/>
      <c r="DG892" s="18"/>
      <c r="DH892" s="18"/>
    </row>
    <row r="893" spans="108:112" x14ac:dyDescent="0.35">
      <c r="DD893" s="18"/>
      <c r="DE893" s="18"/>
      <c r="DF893" s="18"/>
      <c r="DG893" s="18"/>
      <c r="DH893" s="18"/>
    </row>
    <row r="894" spans="108:112" x14ac:dyDescent="0.35">
      <c r="DD894" s="18"/>
      <c r="DE894" s="18"/>
      <c r="DF894" s="18"/>
      <c r="DG894" s="18"/>
      <c r="DH894" s="18"/>
    </row>
    <row r="895" spans="108:112" x14ac:dyDescent="0.35">
      <c r="DD895" s="18"/>
      <c r="DE895" s="18"/>
      <c r="DF895" s="18"/>
      <c r="DG895" s="18"/>
      <c r="DH895" s="18"/>
    </row>
    <row r="896" spans="108:112" x14ac:dyDescent="0.35">
      <c r="DD896" s="18"/>
      <c r="DE896" s="18"/>
      <c r="DF896" s="18"/>
      <c r="DG896" s="18"/>
      <c r="DH896" s="18"/>
    </row>
    <row r="897" spans="108:112" x14ac:dyDescent="0.35">
      <c r="DD897" s="18"/>
      <c r="DE897" s="18"/>
      <c r="DF897" s="18"/>
      <c r="DG897" s="18"/>
      <c r="DH897" s="18"/>
    </row>
    <row r="898" spans="108:112" x14ac:dyDescent="0.35">
      <c r="DD898" s="18"/>
      <c r="DE898" s="18"/>
      <c r="DF898" s="18"/>
      <c r="DG898" s="18"/>
      <c r="DH898" s="18"/>
    </row>
    <row r="899" spans="108:112" x14ac:dyDescent="0.35">
      <c r="DD899" s="18"/>
      <c r="DE899" s="18"/>
      <c r="DF899" s="18"/>
      <c r="DG899" s="18"/>
      <c r="DH899" s="18"/>
    </row>
    <row r="900" spans="108:112" x14ac:dyDescent="0.35">
      <c r="DD900" s="18"/>
      <c r="DE900" s="18"/>
      <c r="DF900" s="18"/>
      <c r="DG900" s="18"/>
      <c r="DH900" s="18"/>
    </row>
    <row r="901" spans="108:112" x14ac:dyDescent="0.35">
      <c r="DD901" s="18"/>
      <c r="DE901" s="18"/>
      <c r="DF901" s="18"/>
      <c r="DG901" s="18"/>
      <c r="DH901" s="18"/>
    </row>
    <row r="902" spans="108:112" x14ac:dyDescent="0.35">
      <c r="DD902" s="18"/>
      <c r="DE902" s="18"/>
      <c r="DF902" s="18"/>
      <c r="DG902" s="18"/>
      <c r="DH902" s="18"/>
    </row>
    <row r="903" spans="108:112" x14ac:dyDescent="0.35">
      <c r="DD903" s="18"/>
      <c r="DE903" s="18"/>
      <c r="DF903" s="18"/>
      <c r="DG903" s="18"/>
      <c r="DH903" s="18"/>
    </row>
    <row r="904" spans="108:112" x14ac:dyDescent="0.35">
      <c r="DD904" s="18"/>
      <c r="DE904" s="18"/>
      <c r="DF904" s="18"/>
      <c r="DG904" s="18"/>
      <c r="DH904" s="18"/>
    </row>
    <row r="905" spans="108:112" x14ac:dyDescent="0.35">
      <c r="DD905" s="18"/>
      <c r="DE905" s="18"/>
      <c r="DF905" s="18"/>
      <c r="DG905" s="18"/>
      <c r="DH905" s="18"/>
    </row>
    <row r="906" spans="108:112" x14ac:dyDescent="0.35">
      <c r="DD906" s="18"/>
      <c r="DE906" s="18"/>
      <c r="DF906" s="18"/>
      <c r="DG906" s="18"/>
      <c r="DH906" s="18"/>
    </row>
    <row r="907" spans="108:112" x14ac:dyDescent="0.35">
      <c r="DD907" s="18"/>
      <c r="DE907" s="18"/>
      <c r="DF907" s="18"/>
      <c r="DG907" s="18"/>
      <c r="DH907" s="18"/>
    </row>
    <row r="908" spans="108:112" x14ac:dyDescent="0.35">
      <c r="DD908" s="18"/>
      <c r="DE908" s="18"/>
      <c r="DF908" s="18"/>
      <c r="DG908" s="18"/>
      <c r="DH908" s="18"/>
    </row>
    <row r="909" spans="108:112" x14ac:dyDescent="0.35">
      <c r="DD909" s="18"/>
      <c r="DE909" s="18"/>
      <c r="DF909" s="18"/>
      <c r="DG909" s="18"/>
      <c r="DH909" s="18"/>
    </row>
    <row r="910" spans="108:112" x14ac:dyDescent="0.35">
      <c r="DD910" s="18"/>
      <c r="DE910" s="18"/>
      <c r="DF910" s="18"/>
      <c r="DG910" s="18"/>
      <c r="DH910" s="18"/>
    </row>
    <row r="911" spans="108:112" x14ac:dyDescent="0.35">
      <c r="DD911" s="18"/>
      <c r="DE911" s="18"/>
      <c r="DF911" s="18"/>
      <c r="DG911" s="18"/>
      <c r="DH911" s="18"/>
    </row>
    <row r="912" spans="108:112" x14ac:dyDescent="0.35">
      <c r="DD912" s="18"/>
      <c r="DE912" s="18"/>
      <c r="DF912" s="18"/>
      <c r="DG912" s="18"/>
      <c r="DH912" s="18"/>
    </row>
    <row r="913" spans="108:112" x14ac:dyDescent="0.35">
      <c r="DD913" s="18"/>
      <c r="DE913" s="18"/>
      <c r="DF913" s="18"/>
      <c r="DG913" s="18"/>
      <c r="DH913" s="18"/>
    </row>
    <row r="914" spans="108:112" x14ac:dyDescent="0.35">
      <c r="DD914" s="18"/>
      <c r="DE914" s="18"/>
      <c r="DF914" s="18"/>
      <c r="DG914" s="18"/>
      <c r="DH914" s="18"/>
    </row>
    <row r="915" spans="108:112" x14ac:dyDescent="0.35">
      <c r="DD915" s="18"/>
      <c r="DE915" s="18"/>
      <c r="DF915" s="18"/>
      <c r="DG915" s="18"/>
      <c r="DH915" s="18"/>
    </row>
    <row r="916" spans="108:112" x14ac:dyDescent="0.35">
      <c r="DD916" s="18"/>
      <c r="DE916" s="18"/>
      <c r="DF916" s="18"/>
      <c r="DG916" s="18"/>
      <c r="DH916" s="18"/>
    </row>
    <row r="917" spans="108:112" x14ac:dyDescent="0.35">
      <c r="DD917" s="18"/>
      <c r="DE917" s="18"/>
      <c r="DF917" s="18"/>
      <c r="DG917" s="18"/>
      <c r="DH917" s="18"/>
    </row>
    <row r="918" spans="108:112" x14ac:dyDescent="0.35">
      <c r="DD918" s="18"/>
      <c r="DE918" s="18"/>
      <c r="DF918" s="18"/>
      <c r="DG918" s="18"/>
      <c r="DH918" s="18"/>
    </row>
    <row r="919" spans="108:112" x14ac:dyDescent="0.35">
      <c r="DD919" s="18"/>
      <c r="DE919" s="18"/>
      <c r="DF919" s="18"/>
      <c r="DG919" s="18"/>
      <c r="DH919" s="18"/>
    </row>
    <row r="920" spans="108:112" x14ac:dyDescent="0.35">
      <c r="DD920" s="18"/>
      <c r="DE920" s="18"/>
      <c r="DF920" s="18"/>
      <c r="DG920" s="18"/>
      <c r="DH920" s="18"/>
    </row>
    <row r="921" spans="108:112" x14ac:dyDescent="0.35">
      <c r="DD921" s="18"/>
      <c r="DE921" s="18"/>
      <c r="DF921" s="18"/>
      <c r="DG921" s="18"/>
      <c r="DH921" s="18"/>
    </row>
    <row r="922" spans="108:112" x14ac:dyDescent="0.35">
      <c r="DD922" s="18"/>
      <c r="DE922" s="18"/>
      <c r="DF922" s="18"/>
      <c r="DG922" s="18"/>
      <c r="DH922" s="18"/>
    </row>
    <row r="923" spans="108:112" x14ac:dyDescent="0.35">
      <c r="DD923" s="18"/>
      <c r="DE923" s="18"/>
      <c r="DF923" s="18"/>
      <c r="DG923" s="18"/>
      <c r="DH923" s="18"/>
    </row>
    <row r="924" spans="108:112" x14ac:dyDescent="0.35">
      <c r="DD924" s="18"/>
      <c r="DE924" s="18"/>
      <c r="DF924" s="18"/>
      <c r="DG924" s="18"/>
      <c r="DH924" s="18"/>
    </row>
    <row r="925" spans="108:112" x14ac:dyDescent="0.35">
      <c r="DD925" s="18"/>
      <c r="DE925" s="18"/>
      <c r="DF925" s="18"/>
      <c r="DG925" s="18"/>
      <c r="DH925" s="18"/>
    </row>
    <row r="926" spans="108:112" x14ac:dyDescent="0.35">
      <c r="DD926" s="18"/>
      <c r="DE926" s="18"/>
      <c r="DF926" s="18"/>
      <c r="DG926" s="18"/>
      <c r="DH926" s="18"/>
    </row>
    <row r="927" spans="108:112" x14ac:dyDescent="0.35">
      <c r="DD927" s="18"/>
      <c r="DE927" s="18"/>
      <c r="DF927" s="18"/>
      <c r="DG927" s="18"/>
      <c r="DH927" s="18"/>
    </row>
    <row r="928" spans="108:112" x14ac:dyDescent="0.35">
      <c r="DD928" s="18"/>
      <c r="DE928" s="18"/>
      <c r="DF928" s="18"/>
      <c r="DG928" s="18"/>
      <c r="DH928" s="18"/>
    </row>
    <row r="929" spans="108:112" x14ac:dyDescent="0.35">
      <c r="DD929" s="18"/>
      <c r="DE929" s="18"/>
      <c r="DF929" s="18"/>
      <c r="DG929" s="18"/>
      <c r="DH929" s="18"/>
    </row>
    <row r="930" spans="108:112" x14ac:dyDescent="0.35">
      <c r="DD930" s="18"/>
      <c r="DE930" s="18"/>
      <c r="DF930" s="18"/>
      <c r="DG930" s="18"/>
      <c r="DH930" s="18"/>
    </row>
    <row r="931" spans="108:112" x14ac:dyDescent="0.35">
      <c r="DD931" s="18"/>
      <c r="DE931" s="18"/>
      <c r="DF931" s="18"/>
      <c r="DG931" s="18"/>
      <c r="DH931" s="18"/>
    </row>
    <row r="932" spans="108:112" x14ac:dyDescent="0.35">
      <c r="DD932" s="18"/>
      <c r="DE932" s="18"/>
      <c r="DF932" s="18"/>
      <c r="DG932" s="18"/>
      <c r="DH932" s="18"/>
    </row>
    <row r="933" spans="108:112" x14ac:dyDescent="0.35">
      <c r="DD933" s="18"/>
      <c r="DE933" s="18"/>
      <c r="DF933" s="18"/>
      <c r="DG933" s="18"/>
      <c r="DH933" s="18"/>
    </row>
    <row r="934" spans="108:112" x14ac:dyDescent="0.35">
      <c r="DD934" s="18"/>
      <c r="DE934" s="18"/>
      <c r="DF934" s="18"/>
      <c r="DG934" s="18"/>
      <c r="DH934" s="18"/>
    </row>
    <row r="935" spans="108:112" x14ac:dyDescent="0.35">
      <c r="DD935" s="18"/>
      <c r="DE935" s="18"/>
      <c r="DF935" s="18"/>
      <c r="DG935" s="18"/>
      <c r="DH935" s="18"/>
    </row>
    <row r="936" spans="108:112" x14ac:dyDescent="0.35">
      <c r="DD936" s="18"/>
      <c r="DE936" s="18"/>
      <c r="DF936" s="18"/>
      <c r="DG936" s="18"/>
      <c r="DH936" s="18"/>
    </row>
    <row r="937" spans="108:112" x14ac:dyDescent="0.35">
      <c r="DD937" s="18"/>
      <c r="DE937" s="18"/>
      <c r="DF937" s="18"/>
      <c r="DG937" s="18"/>
      <c r="DH937" s="18"/>
    </row>
    <row r="938" spans="108:112" x14ac:dyDescent="0.35">
      <c r="DD938" s="18"/>
      <c r="DE938" s="18"/>
      <c r="DF938" s="18"/>
      <c r="DG938" s="18"/>
      <c r="DH938" s="18"/>
    </row>
    <row r="939" spans="108:112" x14ac:dyDescent="0.35">
      <c r="DD939" s="18"/>
      <c r="DE939" s="18"/>
      <c r="DF939" s="18"/>
      <c r="DG939" s="18"/>
      <c r="DH939" s="18"/>
    </row>
    <row r="940" spans="108:112" x14ac:dyDescent="0.35">
      <c r="DD940" s="18"/>
      <c r="DE940" s="18"/>
      <c r="DF940" s="18"/>
      <c r="DG940" s="18"/>
      <c r="DH940" s="18"/>
    </row>
    <row r="941" spans="108:112" x14ac:dyDescent="0.35">
      <c r="DD941" s="18"/>
      <c r="DE941" s="18"/>
      <c r="DF941" s="18"/>
      <c r="DG941" s="18"/>
      <c r="DH941" s="18"/>
    </row>
    <row r="942" spans="108:112" x14ac:dyDescent="0.35">
      <c r="DD942" s="18"/>
      <c r="DE942" s="18"/>
      <c r="DF942" s="18"/>
      <c r="DG942" s="18"/>
      <c r="DH942" s="18"/>
    </row>
    <row r="943" spans="108:112" x14ac:dyDescent="0.35">
      <c r="DD943" s="18"/>
      <c r="DE943" s="18"/>
      <c r="DF943" s="18"/>
      <c r="DG943" s="18"/>
      <c r="DH943" s="18"/>
    </row>
    <row r="944" spans="108:112" x14ac:dyDescent="0.35">
      <c r="DD944" s="18"/>
      <c r="DE944" s="18"/>
      <c r="DF944" s="18"/>
      <c r="DG944" s="18"/>
      <c r="DH944" s="18"/>
    </row>
    <row r="945" spans="108:112" x14ac:dyDescent="0.35">
      <c r="DD945" s="18"/>
      <c r="DE945" s="18"/>
      <c r="DF945" s="18"/>
      <c r="DG945" s="18"/>
      <c r="DH945" s="18"/>
    </row>
    <row r="946" spans="108:112" x14ac:dyDescent="0.35">
      <c r="DD946" s="18"/>
      <c r="DE946" s="18"/>
      <c r="DF946" s="18"/>
      <c r="DG946" s="18"/>
      <c r="DH946" s="18"/>
    </row>
    <row r="947" spans="108:112" x14ac:dyDescent="0.35">
      <c r="DD947" s="18"/>
      <c r="DE947" s="18"/>
      <c r="DF947" s="18"/>
      <c r="DG947" s="18"/>
      <c r="DH947" s="18"/>
    </row>
    <row r="948" spans="108:112" x14ac:dyDescent="0.35">
      <c r="DD948" s="18"/>
      <c r="DE948" s="18"/>
      <c r="DF948" s="18"/>
      <c r="DG948" s="18"/>
      <c r="DH948" s="18"/>
    </row>
    <row r="949" spans="108:112" x14ac:dyDescent="0.35">
      <c r="DD949" s="18"/>
      <c r="DE949" s="18"/>
      <c r="DF949" s="18"/>
      <c r="DG949" s="18"/>
      <c r="DH949" s="18"/>
    </row>
    <row r="950" spans="108:112" x14ac:dyDescent="0.35">
      <c r="DD950" s="18"/>
      <c r="DE950" s="18"/>
      <c r="DF950" s="18"/>
      <c r="DG950" s="18"/>
      <c r="DH950" s="18"/>
    </row>
    <row r="951" spans="108:112" x14ac:dyDescent="0.35">
      <c r="DD951" s="18"/>
      <c r="DE951" s="18"/>
      <c r="DF951" s="18"/>
      <c r="DG951" s="18"/>
      <c r="DH951" s="18"/>
    </row>
    <row r="952" spans="108:112" x14ac:dyDescent="0.35">
      <c r="DD952" s="18"/>
      <c r="DE952" s="18"/>
      <c r="DF952" s="18"/>
      <c r="DG952" s="18"/>
      <c r="DH952" s="18"/>
    </row>
    <row r="953" spans="108:112" x14ac:dyDescent="0.35">
      <c r="DD953" s="18"/>
      <c r="DE953" s="18"/>
      <c r="DF953" s="18"/>
      <c r="DG953" s="18"/>
      <c r="DH953" s="18"/>
    </row>
    <row r="954" spans="108:112" x14ac:dyDescent="0.35">
      <c r="DD954" s="18"/>
      <c r="DE954" s="18"/>
      <c r="DF954" s="18"/>
      <c r="DG954" s="18"/>
      <c r="DH954" s="18"/>
    </row>
    <row r="955" spans="108:112" x14ac:dyDescent="0.35">
      <c r="DD955" s="18"/>
      <c r="DE955" s="18"/>
      <c r="DF955" s="18"/>
      <c r="DG955" s="18"/>
      <c r="DH955" s="18"/>
    </row>
    <row r="956" spans="108:112" x14ac:dyDescent="0.35">
      <c r="DD956" s="18"/>
      <c r="DE956" s="18"/>
      <c r="DF956" s="18"/>
      <c r="DG956" s="18"/>
      <c r="DH956" s="18"/>
    </row>
    <row r="957" spans="108:112" x14ac:dyDescent="0.35">
      <c r="DD957" s="18"/>
      <c r="DE957" s="18"/>
      <c r="DF957" s="18"/>
      <c r="DG957" s="18"/>
      <c r="DH957" s="18"/>
    </row>
    <row r="958" spans="108:112" x14ac:dyDescent="0.35">
      <c r="DD958" s="18"/>
      <c r="DE958" s="18"/>
      <c r="DF958" s="18"/>
      <c r="DG958" s="18"/>
      <c r="DH958" s="18"/>
    </row>
    <row r="959" spans="108:112" x14ac:dyDescent="0.35">
      <c r="DD959" s="18"/>
      <c r="DE959" s="18"/>
      <c r="DF959" s="18"/>
      <c r="DG959" s="18"/>
      <c r="DH959" s="18"/>
    </row>
    <row r="960" spans="108:112" x14ac:dyDescent="0.35">
      <c r="DD960" s="18"/>
      <c r="DE960" s="18"/>
      <c r="DF960" s="18"/>
      <c r="DG960" s="18"/>
      <c r="DH960" s="18"/>
    </row>
    <row r="961" spans="108:112" x14ac:dyDescent="0.35">
      <c r="DD961" s="18"/>
      <c r="DE961" s="18"/>
      <c r="DF961" s="18"/>
      <c r="DG961" s="18"/>
      <c r="DH961" s="18"/>
    </row>
    <row r="962" spans="108:112" x14ac:dyDescent="0.35">
      <c r="DD962" s="18"/>
      <c r="DE962" s="18"/>
      <c r="DF962" s="18"/>
      <c r="DG962" s="18"/>
      <c r="DH962" s="18"/>
    </row>
    <row r="963" spans="108:112" x14ac:dyDescent="0.35">
      <c r="DD963" s="18"/>
      <c r="DE963" s="18"/>
      <c r="DF963" s="18"/>
      <c r="DG963" s="18"/>
      <c r="DH963" s="18"/>
    </row>
    <row r="964" spans="108:112" x14ac:dyDescent="0.35">
      <c r="DD964" s="18"/>
      <c r="DE964" s="18"/>
      <c r="DF964" s="18"/>
      <c r="DG964" s="18"/>
      <c r="DH964" s="18"/>
    </row>
    <row r="965" spans="108:112" x14ac:dyDescent="0.35">
      <c r="DD965" s="18"/>
      <c r="DE965" s="18"/>
      <c r="DF965" s="18"/>
      <c r="DG965" s="18"/>
      <c r="DH965" s="18"/>
    </row>
    <row r="966" spans="108:112" x14ac:dyDescent="0.35">
      <c r="DD966" s="18"/>
      <c r="DE966" s="18"/>
      <c r="DF966" s="18"/>
      <c r="DG966" s="18"/>
      <c r="DH966" s="18"/>
    </row>
    <row r="967" spans="108:112" x14ac:dyDescent="0.35">
      <c r="DD967" s="18"/>
      <c r="DE967" s="18"/>
      <c r="DF967" s="18"/>
      <c r="DG967" s="18"/>
      <c r="DH967" s="18"/>
    </row>
    <row r="968" spans="108:112" x14ac:dyDescent="0.35">
      <c r="DD968" s="18"/>
      <c r="DE968" s="18"/>
      <c r="DF968" s="18"/>
      <c r="DG968" s="18"/>
      <c r="DH968" s="18"/>
    </row>
    <row r="969" spans="108:112" x14ac:dyDescent="0.35">
      <c r="DD969" s="18"/>
      <c r="DE969" s="18"/>
      <c r="DF969" s="18"/>
      <c r="DG969" s="18"/>
      <c r="DH969" s="18"/>
    </row>
    <row r="970" spans="108:112" x14ac:dyDescent="0.35">
      <c r="DD970" s="18"/>
      <c r="DE970" s="18"/>
      <c r="DF970" s="18"/>
      <c r="DG970" s="18"/>
      <c r="DH970" s="18"/>
    </row>
    <row r="971" spans="108:112" x14ac:dyDescent="0.35">
      <c r="DD971" s="18"/>
      <c r="DE971" s="18"/>
      <c r="DF971" s="18"/>
      <c r="DG971" s="18"/>
      <c r="DH971" s="18"/>
    </row>
    <row r="972" spans="108:112" x14ac:dyDescent="0.35">
      <c r="DD972" s="18"/>
      <c r="DE972" s="18"/>
      <c r="DF972" s="18"/>
      <c r="DG972" s="18"/>
      <c r="DH972" s="18"/>
    </row>
    <row r="973" spans="108:112" x14ac:dyDescent="0.35">
      <c r="DD973" s="18"/>
      <c r="DE973" s="18"/>
      <c r="DF973" s="18"/>
      <c r="DG973" s="18"/>
      <c r="DH973" s="18"/>
    </row>
    <row r="974" spans="108:112" x14ac:dyDescent="0.35">
      <c r="DD974" s="18"/>
      <c r="DE974" s="18"/>
      <c r="DF974" s="18"/>
      <c r="DG974" s="18"/>
      <c r="DH974" s="18"/>
    </row>
    <row r="975" spans="108:112" x14ac:dyDescent="0.35">
      <c r="DD975" s="18"/>
      <c r="DE975" s="18"/>
      <c r="DF975" s="18"/>
      <c r="DG975" s="18"/>
      <c r="DH975" s="18"/>
    </row>
    <row r="976" spans="108:112" x14ac:dyDescent="0.35">
      <c r="DD976" s="18"/>
      <c r="DE976" s="18"/>
      <c r="DF976" s="18"/>
      <c r="DG976" s="18"/>
      <c r="DH976" s="18"/>
    </row>
    <row r="977" spans="108:112" x14ac:dyDescent="0.35">
      <c r="DD977" s="18"/>
      <c r="DE977" s="18"/>
      <c r="DF977" s="18"/>
      <c r="DG977" s="18"/>
      <c r="DH977" s="18"/>
    </row>
    <row r="978" spans="108:112" x14ac:dyDescent="0.35">
      <c r="DD978" s="18"/>
      <c r="DE978" s="18"/>
      <c r="DF978" s="18"/>
      <c r="DG978" s="18"/>
      <c r="DH978" s="18"/>
    </row>
    <row r="979" spans="108:112" x14ac:dyDescent="0.35">
      <c r="DD979" s="18"/>
      <c r="DE979" s="18"/>
      <c r="DF979" s="18"/>
      <c r="DG979" s="18"/>
      <c r="DH979" s="18"/>
    </row>
    <row r="980" spans="108:112" x14ac:dyDescent="0.35">
      <c r="DD980" s="18"/>
      <c r="DE980" s="18"/>
      <c r="DF980" s="18"/>
      <c r="DG980" s="18"/>
      <c r="DH980" s="18"/>
    </row>
    <row r="981" spans="108:112" x14ac:dyDescent="0.35">
      <c r="DD981" s="18"/>
      <c r="DE981" s="18"/>
      <c r="DF981" s="18"/>
      <c r="DG981" s="18"/>
      <c r="DH981" s="18"/>
    </row>
    <row r="982" spans="108:112" x14ac:dyDescent="0.35">
      <c r="DD982" s="18"/>
      <c r="DE982" s="18"/>
      <c r="DF982" s="18"/>
      <c r="DG982" s="18"/>
      <c r="DH982" s="18"/>
    </row>
    <row r="983" spans="108:112" x14ac:dyDescent="0.35">
      <c r="DD983" s="18"/>
      <c r="DE983" s="18"/>
      <c r="DF983" s="18"/>
      <c r="DG983" s="18"/>
      <c r="DH983" s="18"/>
    </row>
    <row r="984" spans="108:112" x14ac:dyDescent="0.35">
      <c r="DD984" s="18"/>
      <c r="DE984" s="18"/>
      <c r="DF984" s="18"/>
      <c r="DG984" s="18"/>
      <c r="DH984" s="18"/>
    </row>
    <row r="985" spans="108:112" x14ac:dyDescent="0.35">
      <c r="DD985" s="18"/>
      <c r="DE985" s="18"/>
      <c r="DF985" s="18"/>
      <c r="DG985" s="18"/>
      <c r="DH985" s="18"/>
    </row>
    <row r="986" spans="108:112" x14ac:dyDescent="0.35">
      <c r="DD986" s="18"/>
      <c r="DE986" s="18"/>
      <c r="DF986" s="18"/>
      <c r="DG986" s="18"/>
      <c r="DH986" s="18"/>
    </row>
    <row r="987" spans="108:112" x14ac:dyDescent="0.35">
      <c r="DD987" s="18"/>
      <c r="DE987" s="18"/>
      <c r="DF987" s="18"/>
      <c r="DG987" s="18"/>
      <c r="DH987" s="18"/>
    </row>
    <row r="988" spans="108:112" x14ac:dyDescent="0.35">
      <c r="DD988" s="18"/>
      <c r="DE988" s="18"/>
      <c r="DF988" s="18"/>
      <c r="DG988" s="18"/>
      <c r="DH988" s="18"/>
    </row>
    <row r="989" spans="108:112" x14ac:dyDescent="0.35">
      <c r="DD989" s="18"/>
      <c r="DE989" s="18"/>
      <c r="DF989" s="18"/>
      <c r="DG989" s="18"/>
      <c r="DH989" s="18"/>
    </row>
    <row r="990" spans="108:112" x14ac:dyDescent="0.35">
      <c r="DD990" s="18"/>
      <c r="DE990" s="18"/>
      <c r="DF990" s="18"/>
      <c r="DG990" s="18"/>
      <c r="DH990" s="18"/>
    </row>
    <row r="991" spans="108:112" x14ac:dyDescent="0.35">
      <c r="DD991" s="18"/>
      <c r="DE991" s="18"/>
      <c r="DF991" s="18"/>
      <c r="DG991" s="18"/>
      <c r="DH991" s="18"/>
    </row>
    <row r="992" spans="108:112" x14ac:dyDescent="0.35">
      <c r="DD992" s="18"/>
      <c r="DE992" s="18"/>
      <c r="DF992" s="18"/>
      <c r="DG992" s="18"/>
      <c r="DH992" s="18"/>
    </row>
    <row r="993" spans="108:112" x14ac:dyDescent="0.35">
      <c r="DD993" s="18"/>
      <c r="DE993" s="18"/>
      <c r="DF993" s="18"/>
      <c r="DG993" s="18"/>
      <c r="DH993" s="18"/>
    </row>
    <row r="994" spans="108:112" x14ac:dyDescent="0.35">
      <c r="DD994" s="18"/>
      <c r="DE994" s="18"/>
      <c r="DF994" s="18"/>
      <c r="DG994" s="18"/>
      <c r="DH994" s="18"/>
    </row>
    <row r="995" spans="108:112" x14ac:dyDescent="0.35">
      <c r="DD995" s="18"/>
      <c r="DE995" s="18"/>
      <c r="DF995" s="18"/>
      <c r="DG995" s="18"/>
      <c r="DH995" s="18"/>
    </row>
    <row r="996" spans="108:112" x14ac:dyDescent="0.35">
      <c r="DD996" s="18"/>
      <c r="DE996" s="18"/>
      <c r="DF996" s="18"/>
      <c r="DG996" s="18"/>
      <c r="DH996" s="18"/>
    </row>
    <row r="997" spans="108:112" x14ac:dyDescent="0.35">
      <c r="DD997" s="18"/>
      <c r="DE997" s="18"/>
      <c r="DF997" s="18"/>
      <c r="DG997" s="18"/>
      <c r="DH997" s="18"/>
    </row>
    <row r="998" spans="108:112" x14ac:dyDescent="0.35">
      <c r="DD998" s="18"/>
      <c r="DE998" s="18"/>
      <c r="DF998" s="18"/>
      <c r="DG998" s="18"/>
      <c r="DH998" s="18"/>
    </row>
    <row r="999" spans="108:112" x14ac:dyDescent="0.35">
      <c r="DD999" s="18"/>
      <c r="DE999" s="18"/>
      <c r="DF999" s="18"/>
      <c r="DG999" s="18"/>
      <c r="DH999" s="18"/>
    </row>
    <row r="1000" spans="108:112" x14ac:dyDescent="0.35">
      <c r="DD1000" s="18"/>
      <c r="DE1000" s="18"/>
      <c r="DF1000" s="18"/>
      <c r="DG1000" s="18"/>
      <c r="DH1000" s="18"/>
    </row>
    <row r="1001" spans="108:112" x14ac:dyDescent="0.35">
      <c r="DD1001" s="18"/>
      <c r="DE1001" s="18"/>
      <c r="DF1001" s="18"/>
      <c r="DG1001" s="18"/>
      <c r="DH1001" s="18"/>
    </row>
    <row r="1002" spans="108:112" x14ac:dyDescent="0.35">
      <c r="DD1002" s="18"/>
      <c r="DE1002" s="18"/>
      <c r="DF1002" s="18"/>
      <c r="DG1002" s="18"/>
      <c r="DH1002" s="18"/>
    </row>
    <row r="1003" spans="108:112" x14ac:dyDescent="0.35">
      <c r="DD1003" s="18"/>
      <c r="DE1003" s="18"/>
      <c r="DF1003" s="18"/>
      <c r="DG1003" s="18"/>
      <c r="DH1003" s="18"/>
    </row>
    <row r="1004" spans="108:112" x14ac:dyDescent="0.35">
      <c r="DD1004" s="18"/>
      <c r="DE1004" s="18"/>
      <c r="DF1004" s="18"/>
      <c r="DG1004" s="18"/>
      <c r="DH1004" s="18"/>
    </row>
    <row r="1005" spans="108:112" x14ac:dyDescent="0.35">
      <c r="DD1005" s="18"/>
      <c r="DE1005" s="18"/>
      <c r="DF1005" s="18"/>
      <c r="DG1005" s="18"/>
      <c r="DH1005" s="18"/>
    </row>
    <row r="1006" spans="108:112" x14ac:dyDescent="0.35">
      <c r="DD1006" s="18"/>
      <c r="DE1006" s="18"/>
      <c r="DF1006" s="18"/>
      <c r="DG1006" s="18"/>
      <c r="DH1006" s="18"/>
    </row>
    <row r="1007" spans="108:112" x14ac:dyDescent="0.35">
      <c r="DD1007" s="18"/>
      <c r="DE1007" s="18"/>
      <c r="DF1007" s="18"/>
      <c r="DG1007" s="18"/>
      <c r="DH1007" s="18"/>
    </row>
    <row r="1008" spans="108:112" x14ac:dyDescent="0.35">
      <c r="DD1008" s="18"/>
      <c r="DE1008" s="18"/>
      <c r="DF1008" s="18"/>
      <c r="DG1008" s="18"/>
      <c r="DH1008" s="18"/>
    </row>
    <row r="1009" spans="108:112" x14ac:dyDescent="0.35">
      <c r="DD1009" s="18"/>
      <c r="DE1009" s="18"/>
      <c r="DF1009" s="18"/>
      <c r="DG1009" s="18"/>
      <c r="DH1009" s="18"/>
    </row>
    <row r="1010" spans="108:112" x14ac:dyDescent="0.35">
      <c r="DD1010" s="18"/>
      <c r="DE1010" s="18"/>
      <c r="DF1010" s="18"/>
      <c r="DG1010" s="18"/>
      <c r="DH1010" s="18"/>
    </row>
    <row r="1011" spans="108:112" x14ac:dyDescent="0.35">
      <c r="DD1011" s="18"/>
      <c r="DE1011" s="18"/>
      <c r="DF1011" s="18"/>
      <c r="DG1011" s="18"/>
      <c r="DH1011" s="18"/>
    </row>
    <row r="1012" spans="108:112" x14ac:dyDescent="0.35">
      <c r="DD1012" s="18"/>
      <c r="DE1012" s="18"/>
      <c r="DF1012" s="18"/>
      <c r="DG1012" s="18"/>
      <c r="DH1012" s="18"/>
    </row>
    <row r="1013" spans="108:112" x14ac:dyDescent="0.35">
      <c r="DD1013" s="18"/>
      <c r="DE1013" s="18"/>
      <c r="DF1013" s="18"/>
      <c r="DG1013" s="18"/>
      <c r="DH1013" s="18"/>
    </row>
    <row r="1014" spans="108:112" x14ac:dyDescent="0.35">
      <c r="DD1014" s="18"/>
      <c r="DE1014" s="18"/>
      <c r="DF1014" s="18"/>
      <c r="DG1014" s="18"/>
      <c r="DH1014" s="18"/>
    </row>
    <row r="1015" spans="108:112" x14ac:dyDescent="0.35">
      <c r="DD1015" s="18"/>
      <c r="DE1015" s="18"/>
      <c r="DF1015" s="18"/>
      <c r="DG1015" s="18"/>
      <c r="DH1015" s="18"/>
    </row>
    <row r="1016" spans="108:112" x14ac:dyDescent="0.35">
      <c r="DD1016" s="18"/>
      <c r="DE1016" s="18"/>
      <c r="DF1016" s="18"/>
      <c r="DG1016" s="18"/>
      <c r="DH1016" s="18"/>
    </row>
    <row r="1017" spans="108:112" x14ac:dyDescent="0.35">
      <c r="DD1017" s="18"/>
      <c r="DE1017" s="18"/>
      <c r="DF1017" s="18"/>
      <c r="DG1017" s="18"/>
      <c r="DH1017" s="18"/>
    </row>
    <row r="1018" spans="108:112" x14ac:dyDescent="0.35">
      <c r="DD1018" s="18"/>
      <c r="DE1018" s="18"/>
      <c r="DF1018" s="18"/>
      <c r="DG1018" s="18"/>
      <c r="DH1018" s="18"/>
    </row>
    <row r="1019" spans="108:112" x14ac:dyDescent="0.35">
      <c r="DD1019" s="18"/>
      <c r="DE1019" s="18"/>
      <c r="DF1019" s="18"/>
      <c r="DG1019" s="18"/>
      <c r="DH1019" s="18"/>
    </row>
    <row r="1020" spans="108:112" x14ac:dyDescent="0.35">
      <c r="DD1020" s="18"/>
      <c r="DE1020" s="18"/>
      <c r="DF1020" s="18"/>
      <c r="DG1020" s="18"/>
      <c r="DH1020" s="18"/>
    </row>
    <row r="1021" spans="108:112" x14ac:dyDescent="0.35">
      <c r="DD1021" s="18"/>
      <c r="DE1021" s="18"/>
      <c r="DF1021" s="18"/>
      <c r="DG1021" s="18"/>
      <c r="DH1021" s="18"/>
    </row>
    <row r="1022" spans="108:112" x14ac:dyDescent="0.35">
      <c r="DD1022" s="18"/>
      <c r="DE1022" s="18"/>
      <c r="DF1022" s="18"/>
      <c r="DG1022" s="18"/>
      <c r="DH1022" s="18"/>
    </row>
    <row r="1023" spans="108:112" x14ac:dyDescent="0.35">
      <c r="DD1023" s="18"/>
      <c r="DE1023" s="18"/>
      <c r="DF1023" s="18"/>
      <c r="DG1023" s="18"/>
      <c r="DH1023" s="18"/>
    </row>
    <row r="1024" spans="108:112" x14ac:dyDescent="0.35">
      <c r="DD1024" s="18"/>
      <c r="DE1024" s="18"/>
      <c r="DF1024" s="18"/>
      <c r="DG1024" s="18"/>
      <c r="DH1024" s="18"/>
    </row>
    <row r="1025" spans="108:112" x14ac:dyDescent="0.35">
      <c r="DD1025" s="18"/>
      <c r="DE1025" s="18"/>
      <c r="DF1025" s="18"/>
      <c r="DG1025" s="18"/>
      <c r="DH1025" s="18"/>
    </row>
    <row r="1026" spans="108:112" x14ac:dyDescent="0.35">
      <c r="DD1026" s="18"/>
      <c r="DE1026" s="18"/>
      <c r="DF1026" s="18"/>
      <c r="DG1026" s="18"/>
      <c r="DH1026" s="18"/>
    </row>
    <row r="1027" spans="108:112" x14ac:dyDescent="0.35">
      <c r="DD1027" s="18"/>
      <c r="DE1027" s="18"/>
      <c r="DF1027" s="18"/>
      <c r="DG1027" s="18"/>
      <c r="DH1027" s="18"/>
    </row>
    <row r="1028" spans="108:112" x14ac:dyDescent="0.35">
      <c r="DD1028" s="18"/>
      <c r="DE1028" s="18"/>
      <c r="DF1028" s="18"/>
      <c r="DG1028" s="18"/>
      <c r="DH1028" s="18"/>
    </row>
    <row r="1029" spans="108:112" x14ac:dyDescent="0.35">
      <c r="DD1029" s="18"/>
      <c r="DE1029" s="18"/>
      <c r="DF1029" s="18"/>
      <c r="DG1029" s="18"/>
      <c r="DH1029" s="18"/>
    </row>
    <row r="1030" spans="108:112" x14ac:dyDescent="0.35">
      <c r="DD1030" s="18"/>
      <c r="DE1030" s="18"/>
      <c r="DF1030" s="18"/>
      <c r="DG1030" s="18"/>
      <c r="DH1030" s="18"/>
    </row>
    <row r="1031" spans="108:112" x14ac:dyDescent="0.35">
      <c r="DD1031" s="18"/>
      <c r="DE1031" s="18"/>
      <c r="DF1031" s="18"/>
      <c r="DG1031" s="18"/>
      <c r="DH1031" s="18"/>
    </row>
    <row r="1032" spans="108:112" x14ac:dyDescent="0.35">
      <c r="DD1032" s="18"/>
      <c r="DE1032" s="18"/>
      <c r="DF1032" s="18"/>
      <c r="DG1032" s="18"/>
      <c r="DH1032" s="18"/>
    </row>
    <row r="1033" spans="108:112" x14ac:dyDescent="0.35">
      <c r="DD1033" s="18"/>
      <c r="DE1033" s="18"/>
      <c r="DF1033" s="18"/>
      <c r="DG1033" s="18"/>
      <c r="DH1033" s="18"/>
    </row>
    <row r="1034" spans="108:112" x14ac:dyDescent="0.35">
      <c r="DD1034" s="18"/>
      <c r="DE1034" s="18"/>
      <c r="DF1034" s="18"/>
      <c r="DG1034" s="18"/>
      <c r="DH1034" s="18"/>
    </row>
    <row r="1035" spans="108:112" x14ac:dyDescent="0.35">
      <c r="DD1035" s="18"/>
      <c r="DE1035" s="18"/>
      <c r="DF1035" s="18"/>
      <c r="DG1035" s="18"/>
      <c r="DH1035" s="18"/>
    </row>
    <row r="1036" spans="108:112" x14ac:dyDescent="0.35">
      <c r="DD1036" s="18"/>
      <c r="DE1036" s="18"/>
      <c r="DF1036" s="18"/>
      <c r="DG1036" s="18"/>
      <c r="DH1036" s="18"/>
    </row>
    <row r="1037" spans="108:112" x14ac:dyDescent="0.35">
      <c r="DD1037" s="18"/>
      <c r="DE1037" s="18"/>
      <c r="DF1037" s="18"/>
      <c r="DG1037" s="18"/>
      <c r="DH1037" s="18"/>
    </row>
    <row r="1038" spans="108:112" x14ac:dyDescent="0.35">
      <c r="DD1038" s="18"/>
      <c r="DE1038" s="18"/>
      <c r="DF1038" s="18"/>
      <c r="DG1038" s="18"/>
      <c r="DH1038" s="18"/>
    </row>
    <row r="1039" spans="108:112" x14ac:dyDescent="0.35">
      <c r="DD1039" s="18"/>
      <c r="DE1039" s="18"/>
      <c r="DF1039" s="18"/>
      <c r="DG1039" s="18"/>
      <c r="DH1039" s="18"/>
    </row>
    <row r="1040" spans="108:112" x14ac:dyDescent="0.35">
      <c r="DD1040" s="18"/>
      <c r="DE1040" s="18"/>
      <c r="DF1040" s="18"/>
      <c r="DG1040" s="18"/>
      <c r="DH1040" s="18"/>
    </row>
    <row r="1041" spans="108:112" x14ac:dyDescent="0.35">
      <c r="DD1041" s="18"/>
      <c r="DE1041" s="18"/>
      <c r="DF1041" s="18"/>
      <c r="DG1041" s="18"/>
      <c r="DH1041" s="18"/>
    </row>
    <row r="1042" spans="108:112" x14ac:dyDescent="0.35">
      <c r="DD1042" s="18"/>
      <c r="DE1042" s="18"/>
      <c r="DF1042" s="18"/>
      <c r="DG1042" s="18"/>
      <c r="DH1042" s="18"/>
    </row>
    <row r="1043" spans="108:112" x14ac:dyDescent="0.35">
      <c r="DD1043" s="18"/>
      <c r="DE1043" s="18"/>
      <c r="DF1043" s="18"/>
      <c r="DG1043" s="18"/>
      <c r="DH1043" s="18"/>
    </row>
    <row r="1044" spans="108:112" x14ac:dyDescent="0.35">
      <c r="DD1044" s="18"/>
      <c r="DE1044" s="18"/>
      <c r="DF1044" s="18"/>
      <c r="DG1044" s="18"/>
      <c r="DH1044" s="18"/>
    </row>
    <row r="1045" spans="108:112" x14ac:dyDescent="0.35">
      <c r="DD1045" s="18"/>
      <c r="DE1045" s="18"/>
      <c r="DF1045" s="18"/>
      <c r="DG1045" s="18"/>
      <c r="DH1045" s="18"/>
    </row>
    <row r="1046" spans="108:112" x14ac:dyDescent="0.35">
      <c r="DD1046" s="18"/>
      <c r="DE1046" s="18"/>
      <c r="DF1046" s="18"/>
      <c r="DG1046" s="18"/>
      <c r="DH1046" s="18"/>
    </row>
    <row r="1047" spans="108:112" x14ac:dyDescent="0.35">
      <c r="DD1047" s="18"/>
      <c r="DE1047" s="18"/>
      <c r="DF1047" s="18"/>
      <c r="DG1047" s="18"/>
      <c r="DH1047" s="18"/>
    </row>
    <row r="1048" spans="108:112" x14ac:dyDescent="0.35">
      <c r="DD1048" s="18"/>
      <c r="DE1048" s="18"/>
      <c r="DF1048" s="18"/>
      <c r="DG1048" s="18"/>
      <c r="DH1048" s="18"/>
    </row>
    <row r="1049" spans="108:112" x14ac:dyDescent="0.35">
      <c r="DD1049" s="18"/>
      <c r="DE1049" s="18"/>
      <c r="DF1049" s="18"/>
      <c r="DG1049" s="18"/>
      <c r="DH1049" s="18"/>
    </row>
    <row r="1050" spans="108:112" x14ac:dyDescent="0.35">
      <c r="DD1050" s="18"/>
      <c r="DE1050" s="18"/>
      <c r="DF1050" s="18"/>
      <c r="DG1050" s="18"/>
      <c r="DH1050" s="18"/>
    </row>
    <row r="1051" spans="108:112" x14ac:dyDescent="0.35">
      <c r="DD1051" s="18"/>
      <c r="DE1051" s="18"/>
      <c r="DF1051" s="18"/>
      <c r="DG1051" s="18"/>
      <c r="DH1051" s="18"/>
    </row>
    <row r="1052" spans="108:112" x14ac:dyDescent="0.35">
      <c r="DD1052" s="18"/>
      <c r="DE1052" s="18"/>
      <c r="DF1052" s="18"/>
      <c r="DG1052" s="18"/>
      <c r="DH1052" s="18"/>
    </row>
    <row r="1053" spans="108:112" x14ac:dyDescent="0.35">
      <c r="DD1053" s="18"/>
      <c r="DE1053" s="18"/>
      <c r="DF1053" s="18"/>
      <c r="DG1053" s="18"/>
      <c r="DH1053" s="18"/>
    </row>
    <row r="1054" spans="108:112" x14ac:dyDescent="0.35">
      <c r="DD1054" s="18"/>
      <c r="DE1054" s="18"/>
      <c r="DF1054" s="18"/>
      <c r="DG1054" s="18"/>
      <c r="DH1054" s="18"/>
    </row>
    <row r="1055" spans="108:112" x14ac:dyDescent="0.35">
      <c r="DD1055" s="18"/>
      <c r="DE1055" s="18"/>
      <c r="DF1055" s="18"/>
      <c r="DG1055" s="18"/>
      <c r="DH1055" s="18"/>
    </row>
    <row r="1056" spans="108:112" x14ac:dyDescent="0.35">
      <c r="DD1056" s="18"/>
      <c r="DE1056" s="18"/>
      <c r="DF1056" s="18"/>
      <c r="DG1056" s="18"/>
      <c r="DH1056" s="18"/>
    </row>
    <row r="1057" spans="108:112" x14ac:dyDescent="0.35">
      <c r="DD1057" s="18"/>
      <c r="DE1057" s="18"/>
      <c r="DF1057" s="18"/>
      <c r="DG1057" s="18"/>
      <c r="DH1057" s="18"/>
    </row>
    <row r="1058" spans="108:112" x14ac:dyDescent="0.35">
      <c r="DD1058" s="18"/>
      <c r="DE1058" s="18"/>
      <c r="DF1058" s="18"/>
      <c r="DG1058" s="18"/>
      <c r="DH1058" s="18"/>
    </row>
    <row r="1059" spans="108:112" x14ac:dyDescent="0.35">
      <c r="DD1059" s="18"/>
      <c r="DE1059" s="18"/>
      <c r="DF1059" s="18"/>
      <c r="DG1059" s="18"/>
      <c r="DH1059" s="18"/>
    </row>
    <row r="1060" spans="108:112" x14ac:dyDescent="0.35">
      <c r="DD1060" s="18"/>
      <c r="DE1060" s="18"/>
      <c r="DF1060" s="18"/>
      <c r="DG1060" s="18"/>
      <c r="DH1060" s="18"/>
    </row>
    <row r="1061" spans="108:112" x14ac:dyDescent="0.35">
      <c r="DD1061" s="18"/>
      <c r="DE1061" s="18"/>
      <c r="DF1061" s="18"/>
      <c r="DG1061" s="18"/>
      <c r="DH1061" s="18"/>
    </row>
    <row r="1062" spans="108:112" x14ac:dyDescent="0.35">
      <c r="DD1062" s="18"/>
      <c r="DE1062" s="18"/>
      <c r="DF1062" s="18"/>
      <c r="DG1062" s="18"/>
      <c r="DH1062" s="18"/>
    </row>
    <row r="1063" spans="108:112" x14ac:dyDescent="0.35">
      <c r="DD1063" s="18"/>
      <c r="DE1063" s="18"/>
      <c r="DF1063" s="18"/>
      <c r="DG1063" s="18"/>
      <c r="DH1063" s="18"/>
    </row>
    <row r="1064" spans="108:112" x14ac:dyDescent="0.35">
      <c r="DD1064" s="18"/>
      <c r="DE1064" s="18"/>
      <c r="DF1064" s="18"/>
      <c r="DG1064" s="18"/>
      <c r="DH1064" s="18"/>
    </row>
    <row r="1065" spans="108:112" x14ac:dyDescent="0.35">
      <c r="DD1065" s="18"/>
      <c r="DE1065" s="18"/>
      <c r="DF1065" s="18"/>
      <c r="DG1065" s="18"/>
      <c r="DH1065" s="18"/>
    </row>
    <row r="1066" spans="108:112" x14ac:dyDescent="0.35">
      <c r="DD1066" s="18"/>
      <c r="DE1066" s="18"/>
      <c r="DF1066" s="18"/>
      <c r="DG1066" s="18"/>
      <c r="DH1066" s="18"/>
    </row>
    <row r="1067" spans="108:112" x14ac:dyDescent="0.35">
      <c r="DD1067" s="18"/>
      <c r="DE1067" s="18"/>
      <c r="DF1067" s="18"/>
      <c r="DG1067" s="18"/>
      <c r="DH1067" s="18"/>
    </row>
    <row r="1068" spans="108:112" x14ac:dyDescent="0.35">
      <c r="DD1068" s="18"/>
      <c r="DE1068" s="18"/>
      <c r="DF1068" s="18"/>
      <c r="DG1068" s="18"/>
      <c r="DH1068" s="18"/>
    </row>
    <row r="1069" spans="108:112" x14ac:dyDescent="0.35">
      <c r="DD1069" s="18"/>
      <c r="DE1069" s="18"/>
      <c r="DF1069" s="18"/>
      <c r="DG1069" s="18"/>
      <c r="DH1069" s="18"/>
    </row>
    <row r="1070" spans="108:112" x14ac:dyDescent="0.35">
      <c r="DD1070" s="18"/>
      <c r="DE1070" s="18"/>
      <c r="DF1070" s="18"/>
      <c r="DG1070" s="18"/>
      <c r="DH1070" s="18"/>
    </row>
    <row r="1071" spans="108:112" x14ac:dyDescent="0.35">
      <c r="DD1071" s="18"/>
      <c r="DE1071" s="18"/>
      <c r="DF1071" s="18"/>
      <c r="DG1071" s="18"/>
      <c r="DH1071" s="18"/>
    </row>
    <row r="1072" spans="108:112" x14ac:dyDescent="0.35">
      <c r="DD1072" s="18"/>
      <c r="DE1072" s="18"/>
      <c r="DF1072" s="18"/>
      <c r="DG1072" s="18"/>
      <c r="DH1072" s="18"/>
    </row>
    <row r="1073" spans="108:112" x14ac:dyDescent="0.35">
      <c r="DD1073" s="18"/>
      <c r="DE1073" s="18"/>
      <c r="DF1073" s="18"/>
      <c r="DG1073" s="18"/>
      <c r="DH1073" s="18"/>
    </row>
    <row r="1074" spans="108:112" x14ac:dyDescent="0.35">
      <c r="DD1074" s="18"/>
      <c r="DE1074" s="18"/>
      <c r="DF1074" s="18"/>
      <c r="DG1074" s="18"/>
      <c r="DH1074" s="18"/>
    </row>
    <row r="1075" spans="108:112" x14ac:dyDescent="0.35">
      <c r="DD1075" s="18"/>
      <c r="DE1075" s="18"/>
      <c r="DF1075" s="18"/>
      <c r="DG1075" s="18"/>
      <c r="DH1075" s="18"/>
    </row>
    <row r="1076" spans="108:112" x14ac:dyDescent="0.35">
      <c r="DD1076" s="18"/>
      <c r="DE1076" s="18"/>
      <c r="DF1076" s="18"/>
      <c r="DG1076" s="18"/>
      <c r="DH1076" s="18"/>
    </row>
    <row r="1077" spans="108:112" x14ac:dyDescent="0.35">
      <c r="DD1077" s="18"/>
      <c r="DE1077" s="18"/>
      <c r="DF1077" s="18"/>
      <c r="DG1077" s="18"/>
      <c r="DH1077" s="18"/>
    </row>
    <row r="1078" spans="108:112" x14ac:dyDescent="0.35">
      <c r="DD1078" s="18"/>
      <c r="DE1078" s="18"/>
      <c r="DF1078" s="18"/>
      <c r="DG1078" s="18"/>
      <c r="DH1078" s="18"/>
    </row>
    <row r="1079" spans="108:112" x14ac:dyDescent="0.35">
      <c r="DD1079" s="18"/>
      <c r="DE1079" s="18"/>
      <c r="DF1079" s="18"/>
      <c r="DG1079" s="18"/>
      <c r="DH1079" s="18"/>
    </row>
    <row r="1080" spans="108:112" x14ac:dyDescent="0.35">
      <c r="DD1080" s="18"/>
      <c r="DE1080" s="18"/>
      <c r="DF1080" s="18"/>
      <c r="DG1080" s="18"/>
      <c r="DH1080" s="18"/>
    </row>
    <row r="1081" spans="108:112" x14ac:dyDescent="0.35">
      <c r="DD1081" s="18"/>
      <c r="DE1081" s="18"/>
      <c r="DF1081" s="18"/>
      <c r="DG1081" s="18"/>
      <c r="DH1081" s="18"/>
    </row>
    <row r="1082" spans="108:112" x14ac:dyDescent="0.35">
      <c r="DD1082" s="18"/>
      <c r="DE1082" s="18"/>
      <c r="DF1082" s="18"/>
      <c r="DG1082" s="18"/>
      <c r="DH1082" s="18"/>
    </row>
    <row r="1083" spans="108:112" x14ac:dyDescent="0.35">
      <c r="DD1083" s="18"/>
      <c r="DE1083" s="18"/>
      <c r="DF1083" s="18"/>
      <c r="DG1083" s="18"/>
      <c r="DH1083" s="18"/>
    </row>
    <row r="1084" spans="108:112" x14ac:dyDescent="0.35">
      <c r="DD1084" s="18"/>
      <c r="DE1084" s="18"/>
      <c r="DF1084" s="18"/>
      <c r="DG1084" s="18"/>
      <c r="DH1084" s="18"/>
    </row>
    <row r="1085" spans="108:112" x14ac:dyDescent="0.35">
      <c r="DD1085" s="18"/>
      <c r="DE1085" s="18"/>
      <c r="DF1085" s="18"/>
      <c r="DG1085" s="18"/>
      <c r="DH1085" s="18"/>
    </row>
    <row r="1086" spans="108:112" x14ac:dyDescent="0.35">
      <c r="DD1086" s="18"/>
      <c r="DE1086" s="18"/>
      <c r="DF1086" s="18"/>
      <c r="DG1086" s="18"/>
      <c r="DH1086" s="18"/>
    </row>
    <row r="1087" spans="108:112" x14ac:dyDescent="0.35">
      <c r="DD1087" s="18"/>
      <c r="DE1087" s="18"/>
      <c r="DF1087" s="18"/>
      <c r="DG1087" s="18"/>
      <c r="DH1087" s="18"/>
    </row>
    <row r="1088" spans="108:112" x14ac:dyDescent="0.35">
      <c r="DD1088" s="18"/>
      <c r="DE1088" s="18"/>
      <c r="DF1088" s="18"/>
      <c r="DG1088" s="18"/>
      <c r="DH1088" s="18"/>
    </row>
    <row r="1089" spans="108:112" x14ac:dyDescent="0.35">
      <c r="DD1089" s="18"/>
      <c r="DE1089" s="18"/>
      <c r="DF1089" s="18"/>
      <c r="DG1089" s="18"/>
      <c r="DH1089" s="18"/>
    </row>
    <row r="1090" spans="108:112" x14ac:dyDescent="0.35">
      <c r="DD1090" s="18"/>
      <c r="DE1090" s="18"/>
      <c r="DF1090" s="18"/>
      <c r="DG1090" s="18"/>
      <c r="DH1090" s="18"/>
    </row>
    <row r="1091" spans="108:112" x14ac:dyDescent="0.35">
      <c r="DD1091" s="18"/>
      <c r="DE1091" s="18"/>
      <c r="DF1091" s="18"/>
      <c r="DG1091" s="18"/>
      <c r="DH1091" s="18"/>
    </row>
    <row r="1092" spans="108:112" x14ac:dyDescent="0.35">
      <c r="DD1092" s="18"/>
      <c r="DE1092" s="18"/>
      <c r="DF1092" s="18"/>
      <c r="DG1092" s="18"/>
      <c r="DH1092" s="18"/>
    </row>
    <row r="1093" spans="108:112" x14ac:dyDescent="0.35">
      <c r="DD1093" s="18"/>
      <c r="DE1093" s="18"/>
      <c r="DF1093" s="18"/>
      <c r="DG1093" s="18"/>
      <c r="DH1093" s="18"/>
    </row>
    <row r="1094" spans="108:112" x14ac:dyDescent="0.35">
      <c r="DD1094" s="18"/>
      <c r="DE1094" s="18"/>
      <c r="DF1094" s="18"/>
      <c r="DG1094" s="18"/>
      <c r="DH1094" s="18"/>
    </row>
    <row r="1095" spans="108:112" x14ac:dyDescent="0.35">
      <c r="DD1095" s="18"/>
      <c r="DE1095" s="18"/>
      <c r="DF1095" s="18"/>
      <c r="DG1095" s="18"/>
      <c r="DH1095" s="18"/>
    </row>
    <row r="1096" spans="108:112" x14ac:dyDescent="0.35">
      <c r="DD1096" s="18"/>
      <c r="DE1096" s="18"/>
      <c r="DF1096" s="18"/>
      <c r="DG1096" s="18"/>
      <c r="DH1096" s="18"/>
    </row>
    <row r="1097" spans="108:112" x14ac:dyDescent="0.35">
      <c r="DD1097" s="18"/>
      <c r="DE1097" s="18"/>
      <c r="DF1097" s="18"/>
      <c r="DG1097" s="18"/>
      <c r="DH1097" s="18"/>
    </row>
    <row r="1098" spans="108:112" x14ac:dyDescent="0.35">
      <c r="DD1098" s="18"/>
      <c r="DE1098" s="18"/>
      <c r="DF1098" s="18"/>
      <c r="DG1098" s="18"/>
      <c r="DH1098" s="18"/>
    </row>
    <row r="1099" spans="108:112" x14ac:dyDescent="0.35">
      <c r="DD1099" s="18"/>
      <c r="DE1099" s="18"/>
      <c r="DF1099" s="18"/>
      <c r="DG1099" s="18"/>
      <c r="DH1099" s="18"/>
    </row>
    <row r="1100" spans="108:112" x14ac:dyDescent="0.35">
      <c r="DD1100" s="18"/>
      <c r="DE1100" s="18"/>
      <c r="DF1100" s="18"/>
      <c r="DG1100" s="18"/>
      <c r="DH1100" s="18"/>
    </row>
    <row r="1101" spans="108:112" x14ac:dyDescent="0.35">
      <c r="DD1101" s="18"/>
      <c r="DE1101" s="18"/>
      <c r="DF1101" s="18"/>
      <c r="DG1101" s="18"/>
      <c r="DH1101" s="18"/>
    </row>
    <row r="1102" spans="108:112" x14ac:dyDescent="0.35">
      <c r="DD1102" s="18"/>
      <c r="DE1102" s="18"/>
      <c r="DF1102" s="18"/>
      <c r="DG1102" s="18"/>
      <c r="DH1102" s="18"/>
    </row>
    <row r="1103" spans="108:112" x14ac:dyDescent="0.35">
      <c r="DD1103" s="18"/>
      <c r="DE1103" s="18"/>
      <c r="DF1103" s="18"/>
      <c r="DG1103" s="18"/>
      <c r="DH1103" s="18"/>
    </row>
    <row r="1104" spans="108:112" x14ac:dyDescent="0.35">
      <c r="DD1104" s="18"/>
      <c r="DE1104" s="18"/>
      <c r="DF1104" s="18"/>
      <c r="DG1104" s="18"/>
      <c r="DH1104" s="18"/>
    </row>
    <row r="1105" spans="108:112" x14ac:dyDescent="0.35">
      <c r="DD1105" s="18"/>
      <c r="DE1105" s="18"/>
      <c r="DF1105" s="18"/>
      <c r="DG1105" s="18"/>
      <c r="DH1105" s="18"/>
    </row>
    <row r="1106" spans="108:112" x14ac:dyDescent="0.35">
      <c r="DD1106" s="18"/>
      <c r="DE1106" s="18"/>
      <c r="DF1106" s="18"/>
      <c r="DG1106" s="18"/>
      <c r="DH1106" s="18"/>
    </row>
    <row r="1107" spans="108:112" x14ac:dyDescent="0.35">
      <c r="DD1107" s="18"/>
      <c r="DE1107" s="18"/>
      <c r="DF1107" s="18"/>
      <c r="DG1107" s="18"/>
      <c r="DH1107" s="18"/>
    </row>
    <row r="1108" spans="108:112" x14ac:dyDescent="0.35">
      <c r="DD1108" s="18"/>
      <c r="DE1108" s="18"/>
      <c r="DF1108" s="18"/>
      <c r="DG1108" s="18"/>
      <c r="DH1108" s="18"/>
    </row>
    <row r="1109" spans="108:112" x14ac:dyDescent="0.35">
      <c r="DD1109" s="18"/>
      <c r="DE1109" s="18"/>
      <c r="DF1109" s="18"/>
      <c r="DG1109" s="18"/>
      <c r="DH1109" s="18"/>
    </row>
    <row r="1110" spans="108:112" x14ac:dyDescent="0.35">
      <c r="DD1110" s="18"/>
      <c r="DE1110" s="18"/>
      <c r="DF1110" s="18"/>
      <c r="DG1110" s="18"/>
      <c r="DH1110" s="18"/>
    </row>
    <row r="1111" spans="108:112" x14ac:dyDescent="0.35">
      <c r="DD1111" s="18"/>
      <c r="DE1111" s="18"/>
      <c r="DF1111" s="18"/>
      <c r="DG1111" s="18"/>
      <c r="DH1111" s="18"/>
    </row>
    <row r="1112" spans="108:112" x14ac:dyDescent="0.35">
      <c r="DD1112" s="18"/>
      <c r="DE1112" s="18"/>
      <c r="DF1112" s="18"/>
      <c r="DG1112" s="18"/>
      <c r="DH1112" s="18"/>
    </row>
    <row r="1113" spans="108:112" x14ac:dyDescent="0.35">
      <c r="DD1113" s="18"/>
      <c r="DE1113" s="18"/>
      <c r="DF1113" s="18"/>
      <c r="DG1113" s="18"/>
      <c r="DH1113" s="18"/>
    </row>
    <row r="1114" spans="108:112" x14ac:dyDescent="0.35">
      <c r="DD1114" s="18"/>
      <c r="DE1114" s="18"/>
      <c r="DF1114" s="18"/>
      <c r="DG1114" s="18"/>
      <c r="DH1114" s="18"/>
    </row>
    <row r="1115" spans="108:112" x14ac:dyDescent="0.35">
      <c r="DD1115" s="18"/>
      <c r="DE1115" s="18"/>
      <c r="DF1115" s="18"/>
      <c r="DG1115" s="18"/>
      <c r="DH1115" s="18"/>
    </row>
    <row r="1116" spans="108:112" x14ac:dyDescent="0.35">
      <c r="DD1116" s="18"/>
      <c r="DE1116" s="18"/>
      <c r="DF1116" s="18"/>
      <c r="DG1116" s="18"/>
      <c r="DH1116" s="18"/>
    </row>
    <row r="1117" spans="108:112" x14ac:dyDescent="0.35">
      <c r="DD1117" s="18"/>
      <c r="DE1117" s="18"/>
      <c r="DF1117" s="18"/>
      <c r="DG1117" s="18"/>
      <c r="DH1117" s="18"/>
    </row>
    <row r="1118" spans="108:112" x14ac:dyDescent="0.35">
      <c r="DD1118" s="18"/>
      <c r="DE1118" s="18"/>
      <c r="DF1118" s="18"/>
      <c r="DG1118" s="18"/>
      <c r="DH1118" s="18"/>
    </row>
    <row r="1119" spans="108:112" x14ac:dyDescent="0.35">
      <c r="DD1119" s="18"/>
      <c r="DE1119" s="18"/>
      <c r="DF1119" s="18"/>
      <c r="DG1119" s="18"/>
      <c r="DH1119" s="18"/>
    </row>
    <row r="1120" spans="108:112" x14ac:dyDescent="0.35">
      <c r="DD1120" s="18"/>
      <c r="DE1120" s="18"/>
      <c r="DF1120" s="18"/>
      <c r="DG1120" s="18"/>
      <c r="DH1120" s="18"/>
    </row>
    <row r="1121" spans="108:112" x14ac:dyDescent="0.35">
      <c r="DD1121" s="18"/>
      <c r="DE1121" s="18"/>
      <c r="DF1121" s="18"/>
      <c r="DG1121" s="18"/>
      <c r="DH1121" s="18"/>
    </row>
    <row r="1122" spans="108:112" x14ac:dyDescent="0.35">
      <c r="DD1122" s="18"/>
      <c r="DE1122" s="18"/>
      <c r="DF1122" s="18"/>
      <c r="DG1122" s="18"/>
      <c r="DH1122" s="18"/>
    </row>
    <row r="1123" spans="108:112" x14ac:dyDescent="0.35">
      <c r="DD1123" s="18"/>
      <c r="DE1123" s="18"/>
      <c r="DF1123" s="18"/>
      <c r="DG1123" s="18"/>
      <c r="DH1123" s="18"/>
    </row>
    <row r="1124" spans="108:112" x14ac:dyDescent="0.35">
      <c r="DD1124" s="18"/>
      <c r="DE1124" s="18"/>
      <c r="DF1124" s="18"/>
      <c r="DG1124" s="18"/>
      <c r="DH1124" s="18"/>
    </row>
    <row r="1125" spans="108:112" x14ac:dyDescent="0.35">
      <c r="DD1125" s="18"/>
      <c r="DE1125" s="18"/>
      <c r="DF1125" s="18"/>
      <c r="DG1125" s="18"/>
      <c r="DH1125" s="18"/>
    </row>
    <row r="1126" spans="108:112" x14ac:dyDescent="0.35">
      <c r="DD1126" s="18"/>
      <c r="DE1126" s="18"/>
      <c r="DF1126" s="18"/>
      <c r="DG1126" s="18"/>
      <c r="DH1126" s="18"/>
    </row>
    <row r="1127" spans="108:112" x14ac:dyDescent="0.35">
      <c r="DD1127" s="18"/>
      <c r="DE1127" s="18"/>
      <c r="DF1127" s="18"/>
      <c r="DG1127" s="18"/>
      <c r="DH1127" s="18"/>
    </row>
    <row r="1128" spans="108:112" x14ac:dyDescent="0.35">
      <c r="DD1128" s="18"/>
      <c r="DE1128" s="18"/>
      <c r="DF1128" s="18"/>
      <c r="DG1128" s="18"/>
      <c r="DH1128" s="18"/>
    </row>
    <row r="1129" spans="108:112" x14ac:dyDescent="0.35">
      <c r="DD1129" s="18"/>
      <c r="DE1129" s="18"/>
      <c r="DF1129" s="18"/>
      <c r="DG1129" s="18"/>
      <c r="DH1129" s="18"/>
    </row>
    <row r="1130" spans="108:112" x14ac:dyDescent="0.35">
      <c r="DD1130" s="18"/>
      <c r="DE1130" s="18"/>
      <c r="DF1130" s="18"/>
      <c r="DG1130" s="18"/>
      <c r="DH1130" s="18"/>
    </row>
    <row r="1131" spans="108:112" x14ac:dyDescent="0.35">
      <c r="DD1131" s="18"/>
      <c r="DE1131" s="18"/>
      <c r="DF1131" s="18"/>
      <c r="DG1131" s="18"/>
      <c r="DH1131" s="18"/>
    </row>
    <row r="1132" spans="108:112" x14ac:dyDescent="0.35">
      <c r="DD1132" s="18"/>
      <c r="DE1132" s="18"/>
      <c r="DF1132" s="18"/>
      <c r="DG1132" s="18"/>
      <c r="DH1132" s="18"/>
    </row>
    <row r="1133" spans="108:112" x14ac:dyDescent="0.35">
      <c r="DD1133" s="18"/>
      <c r="DE1133" s="18"/>
      <c r="DF1133" s="18"/>
      <c r="DG1133" s="18"/>
      <c r="DH1133" s="18"/>
    </row>
    <row r="1134" spans="108:112" x14ac:dyDescent="0.35">
      <c r="DD1134" s="18"/>
      <c r="DE1134" s="18"/>
      <c r="DF1134" s="18"/>
      <c r="DG1134" s="18"/>
      <c r="DH1134" s="18"/>
    </row>
    <row r="1135" spans="108:112" x14ac:dyDescent="0.35">
      <c r="DD1135" s="18"/>
      <c r="DE1135" s="18"/>
      <c r="DF1135" s="18"/>
      <c r="DG1135" s="18"/>
      <c r="DH1135" s="18"/>
    </row>
    <row r="1136" spans="108:112" x14ac:dyDescent="0.35">
      <c r="DD1136" s="18"/>
      <c r="DE1136" s="18"/>
      <c r="DF1136" s="18"/>
      <c r="DG1136" s="18"/>
      <c r="DH1136" s="18"/>
    </row>
    <row r="1137" spans="108:112" x14ac:dyDescent="0.35">
      <c r="DD1137" s="18"/>
      <c r="DE1137" s="18"/>
      <c r="DF1137" s="18"/>
      <c r="DG1137" s="18"/>
      <c r="DH1137" s="18"/>
    </row>
    <row r="1138" spans="108:112" x14ac:dyDescent="0.35">
      <c r="DD1138" s="18"/>
      <c r="DE1138" s="18"/>
      <c r="DF1138" s="18"/>
      <c r="DG1138" s="18"/>
      <c r="DH1138" s="18"/>
    </row>
    <row r="1139" spans="108:112" x14ac:dyDescent="0.35">
      <c r="DD1139" s="18"/>
      <c r="DE1139" s="18"/>
      <c r="DF1139" s="18"/>
      <c r="DG1139" s="18"/>
      <c r="DH1139" s="18"/>
    </row>
    <row r="1140" spans="108:112" x14ac:dyDescent="0.35">
      <c r="DD1140" s="18"/>
      <c r="DE1140" s="18"/>
      <c r="DF1140" s="18"/>
      <c r="DG1140" s="18"/>
      <c r="DH1140" s="18"/>
    </row>
    <row r="1141" spans="108:112" x14ac:dyDescent="0.35">
      <c r="DD1141" s="18"/>
      <c r="DE1141" s="18"/>
      <c r="DF1141" s="18"/>
      <c r="DG1141" s="18"/>
      <c r="DH1141" s="18"/>
    </row>
    <row r="1142" spans="108:112" x14ac:dyDescent="0.35">
      <c r="DD1142" s="18"/>
      <c r="DE1142" s="18"/>
      <c r="DF1142" s="18"/>
      <c r="DG1142" s="18"/>
      <c r="DH1142" s="18"/>
    </row>
    <row r="1143" spans="108:112" x14ac:dyDescent="0.35">
      <c r="DD1143" s="18"/>
      <c r="DE1143" s="18"/>
      <c r="DF1143" s="18"/>
      <c r="DG1143" s="18"/>
      <c r="DH1143" s="18"/>
    </row>
    <row r="1144" spans="108:112" x14ac:dyDescent="0.35">
      <c r="DD1144" s="18"/>
      <c r="DE1144" s="18"/>
      <c r="DF1144" s="18"/>
      <c r="DG1144" s="18"/>
      <c r="DH1144" s="18"/>
    </row>
    <row r="1145" spans="108:112" x14ac:dyDescent="0.35">
      <c r="DD1145" s="18"/>
      <c r="DE1145" s="18"/>
      <c r="DF1145" s="18"/>
      <c r="DG1145" s="18"/>
      <c r="DH1145" s="18"/>
    </row>
    <row r="1146" spans="108:112" x14ac:dyDescent="0.35">
      <c r="DD1146" s="18"/>
      <c r="DE1146" s="18"/>
      <c r="DF1146" s="18"/>
      <c r="DG1146" s="18"/>
      <c r="DH1146" s="18"/>
    </row>
    <row r="1147" spans="108:112" x14ac:dyDescent="0.35">
      <c r="DD1147" s="18"/>
      <c r="DE1147" s="18"/>
      <c r="DF1147" s="18"/>
      <c r="DG1147" s="18"/>
      <c r="DH1147" s="18"/>
    </row>
    <row r="1148" spans="108:112" x14ac:dyDescent="0.35">
      <c r="DD1148" s="18"/>
      <c r="DE1148" s="18"/>
      <c r="DF1148" s="18"/>
      <c r="DG1148" s="18"/>
      <c r="DH1148" s="18"/>
    </row>
    <row r="1149" spans="108:112" x14ac:dyDescent="0.35">
      <c r="DD1149" s="18"/>
      <c r="DE1149" s="18"/>
      <c r="DF1149" s="18"/>
      <c r="DG1149" s="18"/>
      <c r="DH1149" s="18"/>
    </row>
    <row r="1150" spans="108:112" x14ac:dyDescent="0.35">
      <c r="DD1150" s="18"/>
      <c r="DE1150" s="18"/>
      <c r="DF1150" s="18"/>
      <c r="DG1150" s="18"/>
      <c r="DH1150" s="18"/>
    </row>
    <row r="1151" spans="108:112" x14ac:dyDescent="0.35">
      <c r="DD1151" s="18"/>
      <c r="DE1151" s="18"/>
      <c r="DF1151" s="18"/>
      <c r="DG1151" s="18"/>
      <c r="DH1151" s="18"/>
    </row>
    <row r="1152" spans="108:112" x14ac:dyDescent="0.35">
      <c r="DD1152" s="18"/>
      <c r="DE1152" s="18"/>
      <c r="DF1152" s="18"/>
      <c r="DG1152" s="18"/>
      <c r="DH1152" s="18"/>
    </row>
    <row r="1153" spans="108:112" x14ac:dyDescent="0.35">
      <c r="DD1153" s="18"/>
      <c r="DE1153" s="18"/>
      <c r="DF1153" s="18"/>
      <c r="DG1153" s="18"/>
      <c r="DH1153" s="18"/>
    </row>
    <row r="1154" spans="108:112" x14ac:dyDescent="0.35">
      <c r="DD1154" s="18"/>
      <c r="DE1154" s="18"/>
      <c r="DF1154" s="18"/>
      <c r="DG1154" s="18"/>
      <c r="DH1154" s="18"/>
    </row>
    <row r="1155" spans="108:112" x14ac:dyDescent="0.35">
      <c r="DD1155" s="18"/>
      <c r="DE1155" s="18"/>
      <c r="DF1155" s="18"/>
      <c r="DG1155" s="18"/>
      <c r="DH1155" s="18"/>
    </row>
    <row r="1156" spans="108:112" x14ac:dyDescent="0.35">
      <c r="DD1156" s="18"/>
      <c r="DE1156" s="18"/>
      <c r="DF1156" s="18"/>
      <c r="DG1156" s="18"/>
      <c r="DH1156" s="18"/>
    </row>
    <row r="1157" spans="108:112" x14ac:dyDescent="0.35">
      <c r="DD1157" s="18"/>
      <c r="DE1157" s="18"/>
      <c r="DF1157" s="18"/>
      <c r="DG1157" s="18"/>
      <c r="DH1157" s="18"/>
    </row>
    <row r="1158" spans="108:112" x14ac:dyDescent="0.35">
      <c r="DD1158" s="18"/>
      <c r="DE1158" s="18"/>
      <c r="DF1158" s="18"/>
      <c r="DG1158" s="18"/>
      <c r="DH1158" s="18"/>
    </row>
    <row r="1159" spans="108:112" x14ac:dyDescent="0.35">
      <c r="DD1159" s="18"/>
      <c r="DE1159" s="18"/>
      <c r="DF1159" s="18"/>
      <c r="DG1159" s="18"/>
      <c r="DH1159" s="18"/>
    </row>
    <row r="1160" spans="108:112" x14ac:dyDescent="0.35">
      <c r="DD1160" s="18"/>
      <c r="DE1160" s="18"/>
      <c r="DF1160" s="18"/>
      <c r="DG1160" s="18"/>
      <c r="DH1160" s="18"/>
    </row>
    <row r="1161" spans="108:112" x14ac:dyDescent="0.35">
      <c r="DD1161" s="18"/>
      <c r="DE1161" s="18"/>
      <c r="DF1161" s="18"/>
      <c r="DG1161" s="18"/>
      <c r="DH1161" s="18"/>
    </row>
    <row r="1162" spans="108:112" x14ac:dyDescent="0.35">
      <c r="DD1162" s="18"/>
      <c r="DE1162" s="18"/>
      <c r="DF1162" s="18"/>
      <c r="DG1162" s="18"/>
      <c r="DH1162" s="18"/>
    </row>
    <row r="1163" spans="108:112" x14ac:dyDescent="0.35">
      <c r="DD1163" s="18"/>
      <c r="DE1163" s="18"/>
      <c r="DF1163" s="18"/>
      <c r="DG1163" s="18"/>
      <c r="DH1163" s="18"/>
    </row>
    <row r="1164" spans="108:112" x14ac:dyDescent="0.35">
      <c r="DD1164" s="18"/>
      <c r="DE1164" s="18"/>
      <c r="DF1164" s="18"/>
      <c r="DG1164" s="18"/>
      <c r="DH1164" s="18"/>
    </row>
    <row r="1165" spans="108:112" x14ac:dyDescent="0.35">
      <c r="DD1165" s="18"/>
      <c r="DE1165" s="18"/>
      <c r="DF1165" s="18"/>
      <c r="DG1165" s="18"/>
      <c r="DH1165" s="18"/>
    </row>
    <row r="1166" spans="108:112" x14ac:dyDescent="0.35">
      <c r="DD1166" s="18"/>
      <c r="DE1166" s="18"/>
      <c r="DF1166" s="18"/>
      <c r="DG1166" s="18"/>
      <c r="DH1166" s="18"/>
    </row>
    <row r="1167" spans="108:112" x14ac:dyDescent="0.35">
      <c r="DD1167" s="18"/>
      <c r="DE1167" s="18"/>
      <c r="DF1167" s="18"/>
      <c r="DG1167" s="18"/>
      <c r="DH1167" s="18"/>
    </row>
    <row r="1168" spans="108:112" x14ac:dyDescent="0.35">
      <c r="DD1168" s="18"/>
      <c r="DE1168" s="18"/>
      <c r="DF1168" s="18"/>
      <c r="DG1168" s="18"/>
      <c r="DH1168" s="18"/>
    </row>
    <row r="1169" spans="108:112" x14ac:dyDescent="0.35">
      <c r="DD1169" s="18"/>
      <c r="DE1169" s="18"/>
      <c r="DF1169" s="18"/>
      <c r="DG1169" s="18"/>
      <c r="DH1169" s="18"/>
    </row>
    <row r="1170" spans="108:112" x14ac:dyDescent="0.35">
      <c r="DD1170" s="18"/>
      <c r="DE1170" s="18"/>
      <c r="DF1170" s="18"/>
      <c r="DG1170" s="18"/>
      <c r="DH1170" s="18"/>
    </row>
    <row r="1171" spans="108:112" x14ac:dyDescent="0.35">
      <c r="DD1171" s="18"/>
      <c r="DE1171" s="18"/>
      <c r="DF1171" s="18"/>
      <c r="DG1171" s="18"/>
      <c r="DH1171" s="18"/>
    </row>
    <row r="1172" spans="108:112" x14ac:dyDescent="0.35">
      <c r="DD1172" s="18"/>
      <c r="DE1172" s="18"/>
      <c r="DF1172" s="18"/>
      <c r="DG1172" s="18"/>
      <c r="DH1172" s="18"/>
    </row>
    <row r="1173" spans="108:112" x14ac:dyDescent="0.35">
      <c r="DD1173" s="18"/>
      <c r="DE1173" s="18"/>
      <c r="DF1173" s="18"/>
      <c r="DG1173" s="18"/>
      <c r="DH1173" s="18"/>
    </row>
    <row r="1174" spans="108:112" x14ac:dyDescent="0.35">
      <c r="DD1174" s="18"/>
      <c r="DE1174" s="18"/>
      <c r="DF1174" s="18"/>
      <c r="DG1174" s="18"/>
      <c r="DH1174" s="18"/>
    </row>
    <row r="1175" spans="108:112" x14ac:dyDescent="0.35">
      <c r="DD1175" s="18"/>
      <c r="DE1175" s="18"/>
      <c r="DF1175" s="18"/>
      <c r="DG1175" s="18"/>
      <c r="DH1175" s="18"/>
    </row>
    <row r="1176" spans="108:112" x14ac:dyDescent="0.35">
      <c r="DD1176" s="18"/>
      <c r="DE1176" s="18"/>
      <c r="DF1176" s="18"/>
      <c r="DG1176" s="18"/>
      <c r="DH1176" s="18"/>
    </row>
    <row r="1177" spans="108:112" x14ac:dyDescent="0.35">
      <c r="DD1177" s="18"/>
      <c r="DE1177" s="18"/>
      <c r="DF1177" s="18"/>
      <c r="DG1177" s="18"/>
      <c r="DH1177" s="18"/>
    </row>
    <row r="1178" spans="108:112" x14ac:dyDescent="0.35">
      <c r="DD1178" s="18"/>
      <c r="DE1178" s="18"/>
      <c r="DF1178" s="18"/>
      <c r="DG1178" s="18"/>
      <c r="DH1178" s="18"/>
    </row>
    <row r="1179" spans="108:112" x14ac:dyDescent="0.35">
      <c r="DD1179" s="18"/>
      <c r="DE1179" s="18"/>
      <c r="DF1179" s="18"/>
      <c r="DG1179" s="18"/>
      <c r="DH1179" s="18"/>
    </row>
    <row r="1180" spans="108:112" x14ac:dyDescent="0.35">
      <c r="DD1180" s="18"/>
      <c r="DE1180" s="18"/>
      <c r="DF1180" s="18"/>
      <c r="DG1180" s="18"/>
      <c r="DH1180" s="18"/>
    </row>
    <row r="1181" spans="108:112" x14ac:dyDescent="0.35">
      <c r="DD1181" s="18"/>
      <c r="DE1181" s="18"/>
      <c r="DF1181" s="18"/>
      <c r="DG1181" s="18"/>
      <c r="DH1181" s="18"/>
    </row>
    <row r="1182" spans="108:112" x14ac:dyDescent="0.35">
      <c r="DD1182" s="18"/>
      <c r="DE1182" s="18"/>
      <c r="DF1182" s="18"/>
      <c r="DG1182" s="18"/>
      <c r="DH1182" s="18"/>
    </row>
    <row r="1183" spans="108:112" x14ac:dyDescent="0.35">
      <c r="DD1183" s="18"/>
      <c r="DE1183" s="18"/>
      <c r="DF1183" s="18"/>
      <c r="DG1183" s="18"/>
      <c r="DH1183" s="18"/>
    </row>
    <row r="1184" spans="108:112" x14ac:dyDescent="0.35">
      <c r="DD1184" s="18"/>
      <c r="DE1184" s="18"/>
      <c r="DF1184" s="18"/>
      <c r="DG1184" s="18"/>
      <c r="DH1184" s="18"/>
    </row>
    <row r="1185" spans="108:112" x14ac:dyDescent="0.35">
      <c r="DD1185" s="18"/>
      <c r="DE1185" s="18"/>
      <c r="DF1185" s="18"/>
      <c r="DG1185" s="18"/>
      <c r="DH1185" s="18"/>
    </row>
    <row r="1186" spans="108:112" x14ac:dyDescent="0.35">
      <c r="DD1186" s="18"/>
      <c r="DE1186" s="18"/>
      <c r="DF1186" s="18"/>
      <c r="DG1186" s="18"/>
      <c r="DH1186" s="18"/>
    </row>
    <row r="1187" spans="108:112" x14ac:dyDescent="0.35">
      <c r="DD1187" s="18"/>
      <c r="DE1187" s="18"/>
      <c r="DF1187" s="18"/>
      <c r="DG1187" s="18"/>
      <c r="DH1187" s="18"/>
    </row>
    <row r="1188" spans="108:112" x14ac:dyDescent="0.35">
      <c r="DD1188" s="18"/>
      <c r="DE1188" s="18"/>
      <c r="DF1188" s="18"/>
      <c r="DG1188" s="18"/>
      <c r="DH1188" s="18"/>
    </row>
    <row r="1189" spans="108:112" x14ac:dyDescent="0.35">
      <c r="DD1189" s="18"/>
      <c r="DE1189" s="18"/>
      <c r="DF1189" s="18"/>
      <c r="DG1189" s="18"/>
      <c r="DH1189" s="18"/>
    </row>
    <row r="1190" spans="108:112" x14ac:dyDescent="0.35">
      <c r="DD1190" s="18"/>
      <c r="DE1190" s="18"/>
      <c r="DF1190" s="18"/>
      <c r="DG1190" s="18"/>
      <c r="DH1190" s="18"/>
    </row>
    <row r="1191" spans="108:112" x14ac:dyDescent="0.35">
      <c r="DD1191" s="18"/>
      <c r="DE1191" s="18"/>
      <c r="DF1191" s="18"/>
      <c r="DG1191" s="18"/>
      <c r="DH1191" s="18"/>
    </row>
    <row r="1192" spans="108:112" x14ac:dyDescent="0.35">
      <c r="DD1192" s="18"/>
      <c r="DE1192" s="18"/>
      <c r="DF1192" s="18"/>
      <c r="DG1192" s="18"/>
      <c r="DH1192" s="18"/>
    </row>
    <row r="1193" spans="108:112" x14ac:dyDescent="0.35">
      <c r="DD1193" s="18"/>
      <c r="DE1193" s="18"/>
      <c r="DF1193" s="18"/>
      <c r="DG1193" s="18"/>
      <c r="DH1193" s="18"/>
    </row>
    <row r="1194" spans="108:112" x14ac:dyDescent="0.35">
      <c r="DD1194" s="18"/>
      <c r="DE1194" s="18"/>
      <c r="DF1194" s="18"/>
      <c r="DG1194" s="18"/>
      <c r="DH1194" s="18"/>
    </row>
    <row r="1195" spans="108:112" x14ac:dyDescent="0.35">
      <c r="DD1195" s="18"/>
      <c r="DE1195" s="18"/>
      <c r="DF1195" s="18"/>
      <c r="DG1195" s="18"/>
      <c r="DH1195" s="18"/>
    </row>
    <row r="1196" spans="108:112" x14ac:dyDescent="0.35">
      <c r="DD1196" s="18"/>
      <c r="DE1196" s="18"/>
      <c r="DF1196" s="18"/>
      <c r="DG1196" s="18"/>
      <c r="DH1196" s="18"/>
    </row>
    <row r="1197" spans="108:112" x14ac:dyDescent="0.35">
      <c r="DD1197" s="18"/>
      <c r="DE1197" s="18"/>
      <c r="DF1197" s="18"/>
      <c r="DG1197" s="18"/>
      <c r="DH1197" s="18"/>
    </row>
    <row r="1198" spans="108:112" x14ac:dyDescent="0.35">
      <c r="DD1198" s="18"/>
      <c r="DE1198" s="18"/>
      <c r="DF1198" s="18"/>
      <c r="DG1198" s="18"/>
      <c r="DH1198" s="18"/>
    </row>
    <row r="1199" spans="108:112" x14ac:dyDescent="0.35">
      <c r="DD1199" s="18"/>
      <c r="DE1199" s="18"/>
      <c r="DF1199" s="18"/>
      <c r="DG1199" s="18"/>
      <c r="DH1199" s="18"/>
    </row>
    <row r="1200" spans="108:112" x14ac:dyDescent="0.35">
      <c r="DD1200" s="18"/>
      <c r="DE1200" s="18"/>
      <c r="DF1200" s="18"/>
      <c r="DG1200" s="18"/>
      <c r="DH1200" s="18"/>
    </row>
    <row r="1201" spans="108:112" x14ac:dyDescent="0.35">
      <c r="DD1201" s="18"/>
      <c r="DE1201" s="18"/>
      <c r="DF1201" s="18"/>
      <c r="DG1201" s="18"/>
      <c r="DH1201" s="18"/>
    </row>
    <row r="1202" spans="108:112" x14ac:dyDescent="0.35">
      <c r="DD1202" s="18"/>
      <c r="DE1202" s="18"/>
      <c r="DF1202" s="18"/>
      <c r="DG1202" s="18"/>
      <c r="DH1202" s="18"/>
    </row>
    <row r="1203" spans="108:112" x14ac:dyDescent="0.35">
      <c r="DD1203" s="18"/>
      <c r="DE1203" s="18"/>
      <c r="DF1203" s="18"/>
      <c r="DG1203" s="18"/>
      <c r="DH1203" s="18"/>
    </row>
    <row r="1204" spans="108:112" x14ac:dyDescent="0.35">
      <c r="DD1204" s="18"/>
      <c r="DE1204" s="18"/>
      <c r="DF1204" s="18"/>
      <c r="DG1204" s="18"/>
      <c r="DH1204" s="18"/>
    </row>
    <row r="1205" spans="108:112" x14ac:dyDescent="0.35">
      <c r="DD1205" s="18"/>
      <c r="DE1205" s="18"/>
      <c r="DF1205" s="18"/>
      <c r="DG1205" s="18"/>
      <c r="DH1205" s="18"/>
    </row>
    <row r="1206" spans="108:112" x14ac:dyDescent="0.35">
      <c r="DD1206" s="18"/>
      <c r="DE1206" s="18"/>
      <c r="DF1206" s="18"/>
      <c r="DG1206" s="18"/>
      <c r="DH1206" s="18"/>
    </row>
    <row r="1207" spans="108:112" x14ac:dyDescent="0.35">
      <c r="DD1207" s="18"/>
      <c r="DE1207" s="18"/>
      <c r="DF1207" s="18"/>
      <c r="DG1207" s="18"/>
      <c r="DH1207" s="18"/>
    </row>
    <row r="1208" spans="108:112" x14ac:dyDescent="0.35">
      <c r="DD1208" s="18"/>
      <c r="DE1208" s="18"/>
      <c r="DF1208" s="18"/>
      <c r="DG1208" s="18"/>
      <c r="DH1208" s="18"/>
    </row>
    <row r="1209" spans="108:112" x14ac:dyDescent="0.35">
      <c r="DD1209" s="18"/>
      <c r="DE1209" s="18"/>
      <c r="DF1209" s="18"/>
      <c r="DG1209" s="18"/>
      <c r="DH1209" s="18"/>
    </row>
    <row r="1210" spans="108:112" x14ac:dyDescent="0.35">
      <c r="DD1210" s="18"/>
      <c r="DE1210" s="18"/>
      <c r="DF1210" s="18"/>
      <c r="DG1210" s="18"/>
      <c r="DH1210" s="18"/>
    </row>
    <row r="1211" spans="108:112" x14ac:dyDescent="0.35">
      <c r="DD1211" s="18"/>
      <c r="DE1211" s="18"/>
      <c r="DF1211" s="18"/>
      <c r="DG1211" s="18"/>
      <c r="DH1211" s="18"/>
    </row>
    <row r="1212" spans="108:112" x14ac:dyDescent="0.35">
      <c r="DD1212" s="18"/>
      <c r="DE1212" s="18"/>
      <c r="DF1212" s="18"/>
      <c r="DG1212" s="18"/>
      <c r="DH1212" s="18"/>
    </row>
    <row r="1213" spans="108:112" x14ac:dyDescent="0.35">
      <c r="DD1213" s="18"/>
      <c r="DE1213" s="18"/>
      <c r="DF1213" s="18"/>
      <c r="DG1213" s="18"/>
      <c r="DH1213" s="18"/>
    </row>
    <row r="1214" spans="108:112" x14ac:dyDescent="0.35">
      <c r="DD1214" s="18"/>
      <c r="DE1214" s="18"/>
      <c r="DF1214" s="18"/>
      <c r="DG1214" s="18"/>
      <c r="DH1214" s="18"/>
    </row>
    <row r="1215" spans="108:112" x14ac:dyDescent="0.35">
      <c r="DD1215" s="18"/>
      <c r="DE1215" s="18"/>
      <c r="DF1215" s="18"/>
      <c r="DG1215" s="18"/>
      <c r="DH1215" s="18"/>
    </row>
    <row r="1216" spans="108:112" x14ac:dyDescent="0.35">
      <c r="DD1216" s="18"/>
      <c r="DE1216" s="18"/>
      <c r="DF1216" s="18"/>
      <c r="DG1216" s="18"/>
      <c r="DH1216" s="18"/>
    </row>
    <row r="1217" spans="108:112" x14ac:dyDescent="0.35">
      <c r="DD1217" s="18"/>
      <c r="DE1217" s="18"/>
      <c r="DF1217" s="18"/>
      <c r="DG1217" s="18"/>
      <c r="DH1217" s="18"/>
    </row>
    <row r="1218" spans="108:112" x14ac:dyDescent="0.35">
      <c r="DD1218" s="18"/>
      <c r="DE1218" s="18"/>
      <c r="DF1218" s="18"/>
      <c r="DG1218" s="18"/>
      <c r="DH1218" s="18"/>
    </row>
    <row r="1219" spans="108:112" x14ac:dyDescent="0.35">
      <c r="DD1219" s="18"/>
      <c r="DE1219" s="18"/>
      <c r="DF1219" s="18"/>
      <c r="DG1219" s="18"/>
      <c r="DH1219" s="18"/>
    </row>
    <row r="1220" spans="108:112" x14ac:dyDescent="0.35">
      <c r="DD1220" s="18"/>
      <c r="DE1220" s="18"/>
      <c r="DF1220" s="18"/>
      <c r="DG1220" s="18"/>
      <c r="DH1220" s="18"/>
    </row>
    <row r="1221" spans="108:112" x14ac:dyDescent="0.35">
      <c r="DD1221" s="18"/>
      <c r="DE1221" s="18"/>
      <c r="DF1221" s="18"/>
      <c r="DG1221" s="18"/>
      <c r="DH1221" s="18"/>
    </row>
    <row r="1222" spans="108:112" x14ac:dyDescent="0.35">
      <c r="DD1222" s="18"/>
      <c r="DE1222" s="18"/>
      <c r="DF1222" s="18"/>
      <c r="DG1222" s="18"/>
      <c r="DH1222" s="18"/>
    </row>
    <row r="1223" spans="108:112" x14ac:dyDescent="0.35">
      <c r="DD1223" s="18"/>
      <c r="DE1223" s="18"/>
      <c r="DF1223" s="18"/>
      <c r="DG1223" s="18"/>
      <c r="DH1223" s="18"/>
    </row>
    <row r="1224" spans="108:112" x14ac:dyDescent="0.35">
      <c r="DD1224" s="18"/>
      <c r="DE1224" s="18"/>
      <c r="DF1224" s="18"/>
      <c r="DG1224" s="18"/>
      <c r="DH1224" s="18"/>
    </row>
    <row r="1225" spans="108:112" x14ac:dyDescent="0.35">
      <c r="DD1225" s="18"/>
      <c r="DE1225" s="18"/>
      <c r="DF1225" s="18"/>
      <c r="DG1225" s="18"/>
      <c r="DH1225" s="18"/>
    </row>
    <row r="1226" spans="108:112" x14ac:dyDescent="0.35">
      <c r="DD1226" s="18"/>
      <c r="DE1226" s="18"/>
      <c r="DF1226" s="18"/>
      <c r="DG1226" s="18"/>
      <c r="DH1226" s="18"/>
    </row>
    <row r="1227" spans="108:112" x14ac:dyDescent="0.35">
      <c r="DD1227" s="18"/>
      <c r="DE1227" s="18"/>
      <c r="DF1227" s="18"/>
      <c r="DG1227" s="18"/>
      <c r="DH1227" s="18"/>
    </row>
    <row r="1228" spans="108:112" x14ac:dyDescent="0.35">
      <c r="DD1228" s="18"/>
      <c r="DE1228" s="18"/>
      <c r="DF1228" s="18"/>
      <c r="DG1228" s="18"/>
      <c r="DH1228" s="18"/>
    </row>
    <row r="1229" spans="108:112" x14ac:dyDescent="0.35">
      <c r="DD1229" s="18"/>
      <c r="DE1229" s="18"/>
      <c r="DF1229" s="18"/>
      <c r="DG1229" s="18"/>
      <c r="DH1229" s="18"/>
    </row>
    <row r="1230" spans="108:112" x14ac:dyDescent="0.35">
      <c r="DD1230" s="18"/>
      <c r="DE1230" s="18"/>
      <c r="DF1230" s="18"/>
      <c r="DG1230" s="18"/>
      <c r="DH1230" s="18"/>
    </row>
    <row r="1231" spans="108:112" x14ac:dyDescent="0.35">
      <c r="DD1231" s="18"/>
      <c r="DE1231" s="18"/>
      <c r="DF1231" s="18"/>
      <c r="DG1231" s="18"/>
      <c r="DH1231" s="18"/>
    </row>
    <row r="1232" spans="108:112" x14ac:dyDescent="0.35">
      <c r="DD1232" s="18"/>
      <c r="DE1232" s="18"/>
      <c r="DF1232" s="18"/>
      <c r="DG1232" s="18"/>
      <c r="DH1232" s="18"/>
    </row>
    <row r="667344" spans="1:92" x14ac:dyDescent="0.35">
      <c r="A667344" s="22"/>
      <c r="AK667344" s="46" t="s">
        <v>61</v>
      </c>
      <c r="AL667344" s="22" t="s">
        <v>5</v>
      </c>
      <c r="AM667344" s="22" t="s">
        <v>62</v>
      </c>
      <c r="AN667344" s="22">
        <v>2</v>
      </c>
      <c r="AO667344" s="20" t="s">
        <v>62</v>
      </c>
      <c r="AU667344" s="22">
        <v>156490018</v>
      </c>
      <c r="AV667344" s="22" t="s">
        <v>63</v>
      </c>
      <c r="AX667344" s="22" t="s">
        <v>64</v>
      </c>
      <c r="AY667344" s="22" t="s">
        <v>2</v>
      </c>
      <c r="AZ667344" s="22">
        <v>15649</v>
      </c>
      <c r="BB667344" s="22">
        <v>99</v>
      </c>
      <c r="BC667344" s="22" t="s">
        <v>65</v>
      </c>
      <c r="BD667344" s="22" t="s">
        <v>62</v>
      </c>
      <c r="BE667344" s="22" t="s">
        <v>62</v>
      </c>
      <c r="BF667344" s="22" t="s">
        <v>66</v>
      </c>
      <c r="BG667344" s="22" t="s">
        <v>67</v>
      </c>
      <c r="BH667344" s="22" t="s">
        <v>68</v>
      </c>
      <c r="BJ667344" s="22">
        <v>3</v>
      </c>
      <c r="BK667344" s="22" t="s">
        <v>69</v>
      </c>
      <c r="BL667344" s="22">
        <v>0</v>
      </c>
      <c r="BM667344" s="22">
        <v>0</v>
      </c>
      <c r="BN667344" s="22" t="s">
        <v>65</v>
      </c>
      <c r="BO667344" s="22" t="s">
        <v>66</v>
      </c>
      <c r="BP667344" s="22">
        <v>15637</v>
      </c>
      <c r="BQ667344" s="22" t="s">
        <v>70</v>
      </c>
      <c r="BR667344" s="22" t="s">
        <v>71</v>
      </c>
      <c r="BS667344" s="22" t="s">
        <v>70</v>
      </c>
      <c r="BY667344" s="18">
        <v>0</v>
      </c>
      <c r="CA667344" s="18" t="s">
        <v>72</v>
      </c>
      <c r="CB667344" s="18" t="s">
        <v>61</v>
      </c>
      <c r="CC667344" s="18">
        <v>9</v>
      </c>
      <c r="CD667344" s="18">
        <v>1999</v>
      </c>
      <c r="CE667344" s="18" t="s">
        <v>73</v>
      </c>
      <c r="CF667344" s="18" t="s">
        <v>74</v>
      </c>
      <c r="CG667344" s="18" t="s">
        <v>75</v>
      </c>
      <c r="CH667344" s="18" t="s">
        <v>76</v>
      </c>
      <c r="CI667344" s="18" t="s">
        <v>75</v>
      </c>
      <c r="CJ667344" s="18">
        <v>2</v>
      </c>
      <c r="CK667344" s="18">
        <v>0</v>
      </c>
      <c r="CL667344" s="18" t="s">
        <v>5</v>
      </c>
      <c r="CM667344" s="18">
        <v>0.01</v>
      </c>
      <c r="CN667344" s="18">
        <v>0</v>
      </c>
    </row>
    <row r="667345" spans="1:92" x14ac:dyDescent="0.35">
      <c r="A667345" s="22"/>
      <c r="AK667345" s="46" t="s">
        <v>61</v>
      </c>
      <c r="AL667345" s="22" t="s">
        <v>5</v>
      </c>
      <c r="AM667345" s="22" t="s">
        <v>62</v>
      </c>
      <c r="AN667345" s="22">
        <v>2</v>
      </c>
      <c r="AO667345" s="20" t="s">
        <v>62</v>
      </c>
      <c r="AU667345" s="22">
        <v>156490018</v>
      </c>
      <c r="AV667345" s="22" t="s">
        <v>63</v>
      </c>
      <c r="AX667345" s="22" t="s">
        <v>64</v>
      </c>
      <c r="AY667345" s="22" t="s">
        <v>2</v>
      </c>
      <c r="AZ667345" s="22">
        <v>15649</v>
      </c>
      <c r="BB667345" s="22">
        <v>99</v>
      </c>
      <c r="BC667345" s="22" t="s">
        <v>65</v>
      </c>
      <c r="BD667345" s="22" t="s">
        <v>62</v>
      </c>
      <c r="BE667345" s="22" t="s">
        <v>62</v>
      </c>
      <c r="BF667345" s="22" t="s">
        <v>66</v>
      </c>
      <c r="BG667345" s="22" t="s">
        <v>67</v>
      </c>
      <c r="BH667345" s="22" t="s">
        <v>68</v>
      </c>
      <c r="BJ667345" s="22">
        <v>3</v>
      </c>
      <c r="BK667345" s="22" t="s">
        <v>69</v>
      </c>
      <c r="BL667345" s="22">
        <v>0</v>
      </c>
      <c r="BM667345" s="22">
        <v>0</v>
      </c>
      <c r="BN667345" s="22" t="s">
        <v>65</v>
      </c>
      <c r="BO667345" s="22" t="s">
        <v>66</v>
      </c>
      <c r="BP667345" s="22">
        <v>15637</v>
      </c>
      <c r="BQ667345" s="22" t="s">
        <v>70</v>
      </c>
      <c r="BR667345" s="22" t="s">
        <v>71</v>
      </c>
      <c r="BS667345" s="22" t="s">
        <v>70</v>
      </c>
      <c r="BY667345" s="18">
        <v>0</v>
      </c>
      <c r="CA667345" s="18" t="s">
        <v>72</v>
      </c>
      <c r="CB667345" s="18" t="s">
        <v>61</v>
      </c>
      <c r="CC667345" s="18">
        <v>9</v>
      </c>
      <c r="CD667345" s="18">
        <v>1999</v>
      </c>
      <c r="CE667345" s="18" t="s">
        <v>73</v>
      </c>
      <c r="CF667345" s="18" t="s">
        <v>74</v>
      </c>
      <c r="CG667345" s="18" t="s">
        <v>75</v>
      </c>
      <c r="CH667345" s="18" t="s">
        <v>76</v>
      </c>
      <c r="CI667345" s="18" t="s">
        <v>75</v>
      </c>
      <c r="CJ667345" s="18">
        <v>2</v>
      </c>
      <c r="CK667345" s="18">
        <v>0</v>
      </c>
      <c r="CL667345" s="18" t="s">
        <v>5</v>
      </c>
      <c r="CM667345" s="18">
        <v>0.01</v>
      </c>
      <c r="CN667345" s="18">
        <v>0</v>
      </c>
    </row>
    <row r="667346" spans="1:92" x14ac:dyDescent="0.35">
      <c r="A667346" s="22"/>
      <c r="AK667346" s="46" t="s">
        <v>61</v>
      </c>
      <c r="AL667346" s="22" t="s">
        <v>5</v>
      </c>
      <c r="AM667346" s="22" t="s">
        <v>62</v>
      </c>
      <c r="AN667346" s="22">
        <v>2</v>
      </c>
      <c r="AO667346" s="20" t="s">
        <v>62</v>
      </c>
      <c r="AU667346" s="22">
        <v>156490018</v>
      </c>
      <c r="AV667346" s="22" t="s">
        <v>63</v>
      </c>
      <c r="AX667346" s="22" t="s">
        <v>64</v>
      </c>
      <c r="AY667346" s="22" t="s">
        <v>2</v>
      </c>
      <c r="AZ667346" s="22">
        <v>15649</v>
      </c>
      <c r="BB667346" s="22">
        <v>99</v>
      </c>
      <c r="BC667346" s="22" t="s">
        <v>65</v>
      </c>
      <c r="BD667346" s="22" t="s">
        <v>62</v>
      </c>
      <c r="BE667346" s="22" t="s">
        <v>62</v>
      </c>
      <c r="BF667346" s="22" t="s">
        <v>66</v>
      </c>
      <c r="BG667346" s="22" t="s">
        <v>67</v>
      </c>
      <c r="BH667346" s="22" t="s">
        <v>68</v>
      </c>
      <c r="BJ667346" s="22">
        <v>3</v>
      </c>
      <c r="BK667346" s="22" t="s">
        <v>69</v>
      </c>
      <c r="BL667346" s="22">
        <v>0</v>
      </c>
      <c r="BM667346" s="22">
        <v>0</v>
      </c>
      <c r="BN667346" s="22" t="s">
        <v>65</v>
      </c>
      <c r="BO667346" s="22" t="s">
        <v>66</v>
      </c>
      <c r="BP667346" s="22">
        <v>15637</v>
      </c>
      <c r="BQ667346" s="22" t="s">
        <v>70</v>
      </c>
      <c r="BR667346" s="22" t="s">
        <v>71</v>
      </c>
      <c r="BS667346" s="22" t="s">
        <v>70</v>
      </c>
      <c r="BY667346" s="18">
        <v>0</v>
      </c>
      <c r="CA667346" s="18" t="s">
        <v>72</v>
      </c>
      <c r="CB667346" s="18" t="s">
        <v>61</v>
      </c>
      <c r="CC667346" s="18">
        <v>9</v>
      </c>
      <c r="CD667346" s="18">
        <v>1999</v>
      </c>
      <c r="CE667346" s="18" t="s">
        <v>73</v>
      </c>
      <c r="CF667346" s="18" t="s">
        <v>74</v>
      </c>
      <c r="CG667346" s="18" t="s">
        <v>75</v>
      </c>
      <c r="CH667346" s="18" t="s">
        <v>76</v>
      </c>
      <c r="CI667346" s="18" t="s">
        <v>75</v>
      </c>
      <c r="CJ667346" s="18">
        <v>2</v>
      </c>
      <c r="CK667346" s="18">
        <v>0</v>
      </c>
      <c r="CL667346" s="18" t="s">
        <v>5</v>
      </c>
      <c r="CM667346" s="18">
        <v>0.01</v>
      </c>
      <c r="CN667346" s="18">
        <v>0</v>
      </c>
    </row>
    <row r="667347" spans="1:92" x14ac:dyDescent="0.35">
      <c r="A667347" s="22"/>
      <c r="AK667347" s="46" t="s">
        <v>61</v>
      </c>
      <c r="AL667347" s="22" t="s">
        <v>5</v>
      </c>
      <c r="AM667347" s="22" t="s">
        <v>62</v>
      </c>
      <c r="AN667347" s="22">
        <v>2</v>
      </c>
      <c r="AO667347" s="20" t="s">
        <v>62</v>
      </c>
      <c r="AU667347" s="22">
        <v>156490018</v>
      </c>
      <c r="AV667347" s="22" t="s">
        <v>63</v>
      </c>
      <c r="AX667347" s="22" t="s">
        <v>64</v>
      </c>
      <c r="AY667347" s="22" t="s">
        <v>2</v>
      </c>
      <c r="AZ667347" s="22">
        <v>15649</v>
      </c>
      <c r="BB667347" s="22">
        <v>99</v>
      </c>
      <c r="BC667347" s="22" t="s">
        <v>65</v>
      </c>
      <c r="BD667347" s="22" t="s">
        <v>62</v>
      </c>
      <c r="BE667347" s="22" t="s">
        <v>62</v>
      </c>
      <c r="BF667347" s="22" t="s">
        <v>66</v>
      </c>
      <c r="BG667347" s="22" t="s">
        <v>67</v>
      </c>
      <c r="BH667347" s="22" t="s">
        <v>68</v>
      </c>
      <c r="BJ667347" s="22">
        <v>3</v>
      </c>
      <c r="BK667347" s="22" t="s">
        <v>69</v>
      </c>
      <c r="BL667347" s="22">
        <v>0</v>
      </c>
      <c r="BM667347" s="22">
        <v>0</v>
      </c>
      <c r="BN667347" s="22" t="s">
        <v>65</v>
      </c>
      <c r="BO667347" s="22" t="s">
        <v>66</v>
      </c>
      <c r="BP667347" s="22">
        <v>15637</v>
      </c>
      <c r="BQ667347" s="22" t="s">
        <v>70</v>
      </c>
      <c r="BR667347" s="22" t="s">
        <v>71</v>
      </c>
      <c r="BS667347" s="22" t="s">
        <v>70</v>
      </c>
      <c r="BY667347" s="18">
        <v>0</v>
      </c>
      <c r="CA667347" s="18" t="s">
        <v>72</v>
      </c>
      <c r="CB667347" s="18" t="s">
        <v>61</v>
      </c>
      <c r="CC667347" s="18">
        <v>9</v>
      </c>
      <c r="CD667347" s="18">
        <v>1999</v>
      </c>
      <c r="CE667347" s="18" t="s">
        <v>73</v>
      </c>
      <c r="CF667347" s="18" t="s">
        <v>74</v>
      </c>
      <c r="CG667347" s="18" t="s">
        <v>75</v>
      </c>
      <c r="CH667347" s="18" t="s">
        <v>76</v>
      </c>
      <c r="CI667347" s="18" t="s">
        <v>75</v>
      </c>
      <c r="CJ667347" s="18">
        <v>2</v>
      </c>
      <c r="CK667347" s="18">
        <v>0</v>
      </c>
      <c r="CL667347" s="18" t="s">
        <v>5</v>
      </c>
      <c r="CM667347" s="18">
        <v>0.01</v>
      </c>
      <c r="CN667347" s="18">
        <v>0</v>
      </c>
    </row>
    <row r="667348" spans="1:92" x14ac:dyDescent="0.35">
      <c r="A667348" s="22"/>
      <c r="AK667348" s="46" t="s">
        <v>61</v>
      </c>
      <c r="AL667348" s="22" t="s">
        <v>5</v>
      </c>
      <c r="AM667348" s="22" t="s">
        <v>62</v>
      </c>
      <c r="AN667348" s="22">
        <v>2</v>
      </c>
      <c r="AO667348" s="20" t="s">
        <v>62</v>
      </c>
      <c r="AU667348" s="22">
        <v>156490018</v>
      </c>
      <c r="AV667348" s="22" t="s">
        <v>63</v>
      </c>
      <c r="AX667348" s="22" t="s">
        <v>64</v>
      </c>
      <c r="AY667348" s="22" t="s">
        <v>2</v>
      </c>
      <c r="AZ667348" s="22">
        <v>15649</v>
      </c>
      <c r="BB667348" s="22">
        <v>99</v>
      </c>
      <c r="BC667348" s="22" t="s">
        <v>65</v>
      </c>
      <c r="BD667348" s="22" t="s">
        <v>62</v>
      </c>
      <c r="BE667348" s="22" t="s">
        <v>62</v>
      </c>
      <c r="BF667348" s="22" t="s">
        <v>66</v>
      </c>
      <c r="BG667348" s="22" t="s">
        <v>67</v>
      </c>
      <c r="BH667348" s="22" t="s">
        <v>68</v>
      </c>
      <c r="BJ667348" s="22">
        <v>3</v>
      </c>
      <c r="BK667348" s="22" t="s">
        <v>69</v>
      </c>
      <c r="BL667348" s="22">
        <v>0</v>
      </c>
      <c r="BM667348" s="22">
        <v>0</v>
      </c>
      <c r="BN667348" s="22" t="s">
        <v>65</v>
      </c>
      <c r="BO667348" s="22" t="s">
        <v>66</v>
      </c>
      <c r="BP667348" s="22">
        <v>15637</v>
      </c>
      <c r="BQ667348" s="22" t="s">
        <v>70</v>
      </c>
      <c r="BR667348" s="22" t="s">
        <v>71</v>
      </c>
      <c r="BS667348" s="22" t="s">
        <v>70</v>
      </c>
      <c r="BY667348" s="18">
        <v>0</v>
      </c>
      <c r="CA667348" s="18" t="s">
        <v>72</v>
      </c>
      <c r="CB667348" s="18" t="s">
        <v>61</v>
      </c>
      <c r="CC667348" s="18">
        <v>9</v>
      </c>
      <c r="CD667348" s="18">
        <v>1999</v>
      </c>
      <c r="CE667348" s="18" t="s">
        <v>73</v>
      </c>
      <c r="CF667348" s="18" t="s">
        <v>74</v>
      </c>
      <c r="CG667348" s="18" t="s">
        <v>75</v>
      </c>
      <c r="CH667348" s="18" t="s">
        <v>76</v>
      </c>
      <c r="CI667348" s="18" t="s">
        <v>75</v>
      </c>
      <c r="CJ667348" s="18">
        <v>2</v>
      </c>
      <c r="CK667348" s="18">
        <v>0</v>
      </c>
      <c r="CL667348" s="18" t="s">
        <v>5</v>
      </c>
      <c r="CM667348" s="18">
        <v>0.01</v>
      </c>
      <c r="CN667348" s="18">
        <v>0</v>
      </c>
    </row>
    <row r="667349" spans="1:92" x14ac:dyDescent="0.35">
      <c r="A667349" s="22"/>
      <c r="AK667349" s="46" t="s">
        <v>61</v>
      </c>
      <c r="AL667349" s="22" t="s">
        <v>5</v>
      </c>
      <c r="AM667349" s="22" t="s">
        <v>62</v>
      </c>
      <c r="AN667349" s="22">
        <v>2</v>
      </c>
      <c r="AO667349" s="20" t="s">
        <v>62</v>
      </c>
      <c r="AU667349" s="22">
        <v>156490018</v>
      </c>
      <c r="AV667349" s="22" t="s">
        <v>63</v>
      </c>
      <c r="AX667349" s="22" t="s">
        <v>64</v>
      </c>
      <c r="AY667349" s="22" t="s">
        <v>2</v>
      </c>
      <c r="AZ667349" s="22">
        <v>15649</v>
      </c>
      <c r="BB667349" s="22">
        <v>99</v>
      </c>
      <c r="BC667349" s="22" t="s">
        <v>65</v>
      </c>
      <c r="BD667349" s="22" t="s">
        <v>62</v>
      </c>
      <c r="BE667349" s="22" t="s">
        <v>62</v>
      </c>
      <c r="BF667349" s="22" t="s">
        <v>66</v>
      </c>
      <c r="BG667349" s="22" t="s">
        <v>67</v>
      </c>
      <c r="BH667349" s="22" t="s">
        <v>68</v>
      </c>
      <c r="BJ667349" s="22">
        <v>3</v>
      </c>
      <c r="BK667349" s="22" t="s">
        <v>69</v>
      </c>
      <c r="BL667349" s="22">
        <v>0</v>
      </c>
      <c r="BM667349" s="22">
        <v>0</v>
      </c>
      <c r="BN667349" s="22" t="s">
        <v>65</v>
      </c>
      <c r="BO667349" s="22" t="s">
        <v>66</v>
      </c>
      <c r="BP667349" s="22">
        <v>15637</v>
      </c>
      <c r="BQ667349" s="22" t="s">
        <v>70</v>
      </c>
      <c r="BR667349" s="22" t="s">
        <v>77</v>
      </c>
      <c r="BS667349" s="22" t="s">
        <v>78</v>
      </c>
      <c r="BY667349" s="18">
        <v>0</v>
      </c>
      <c r="CA667349" s="18" t="s">
        <v>72</v>
      </c>
      <c r="CB667349" s="18" t="s">
        <v>61</v>
      </c>
      <c r="CC667349" s="18">
        <v>9</v>
      </c>
      <c r="CD667349" s="18">
        <v>1999</v>
      </c>
      <c r="CE667349" s="18" t="s">
        <v>73</v>
      </c>
      <c r="CF667349" s="18" t="s">
        <v>74</v>
      </c>
      <c r="CG667349" s="18" t="s">
        <v>75</v>
      </c>
      <c r="CH667349" s="18" t="s">
        <v>76</v>
      </c>
      <c r="CI667349" s="18" t="s">
        <v>75</v>
      </c>
      <c r="CJ667349" s="18">
        <v>2</v>
      </c>
      <c r="CK667349" s="18">
        <v>0</v>
      </c>
      <c r="CL667349" s="18" t="s">
        <v>5</v>
      </c>
      <c r="CM667349" s="18">
        <v>0.01</v>
      </c>
      <c r="CN667349" s="18">
        <v>0</v>
      </c>
    </row>
    <row r="667350" spans="1:92" x14ac:dyDescent="0.35">
      <c r="A667350" s="22"/>
      <c r="AK667350" s="46" t="s">
        <v>61</v>
      </c>
      <c r="AL667350" s="22" t="s">
        <v>5</v>
      </c>
      <c r="AM667350" s="22" t="s">
        <v>62</v>
      </c>
      <c r="AN667350" s="22">
        <v>2</v>
      </c>
      <c r="AO667350" s="20" t="s">
        <v>62</v>
      </c>
      <c r="AU667350" s="22">
        <v>156490018</v>
      </c>
      <c r="AV667350" s="22" t="s">
        <v>63</v>
      </c>
      <c r="AX667350" s="22" t="s">
        <v>64</v>
      </c>
      <c r="AY667350" s="22" t="s">
        <v>2</v>
      </c>
      <c r="AZ667350" s="22">
        <v>15649</v>
      </c>
      <c r="BB667350" s="22">
        <v>99</v>
      </c>
      <c r="BC667350" s="22" t="s">
        <v>65</v>
      </c>
      <c r="BD667350" s="22" t="s">
        <v>62</v>
      </c>
      <c r="BE667350" s="22" t="s">
        <v>62</v>
      </c>
      <c r="BF667350" s="22" t="s">
        <v>66</v>
      </c>
      <c r="BG667350" s="22" t="s">
        <v>67</v>
      </c>
      <c r="BH667350" s="22" t="s">
        <v>68</v>
      </c>
      <c r="BJ667350" s="22">
        <v>3</v>
      </c>
      <c r="BK667350" s="22" t="s">
        <v>69</v>
      </c>
      <c r="BL667350" s="22">
        <v>0</v>
      </c>
      <c r="BM667350" s="22">
        <v>0</v>
      </c>
      <c r="BN667350" s="22" t="s">
        <v>65</v>
      </c>
      <c r="BO667350" s="22" t="s">
        <v>66</v>
      </c>
      <c r="BP667350" s="22">
        <v>15637</v>
      </c>
      <c r="BQ667350" s="22" t="s">
        <v>70</v>
      </c>
      <c r="BR667350" s="22" t="s">
        <v>71</v>
      </c>
      <c r="BS667350" s="22" t="s">
        <v>70</v>
      </c>
      <c r="BY667350" s="18">
        <v>0</v>
      </c>
      <c r="CA667350" s="18" t="s">
        <v>72</v>
      </c>
      <c r="CB667350" s="18" t="s">
        <v>61</v>
      </c>
      <c r="CC667350" s="18">
        <v>9</v>
      </c>
      <c r="CD667350" s="18">
        <v>1999</v>
      </c>
      <c r="CE667350" s="18" t="s">
        <v>73</v>
      </c>
      <c r="CF667350" s="18" t="s">
        <v>74</v>
      </c>
      <c r="CG667350" s="18" t="s">
        <v>75</v>
      </c>
      <c r="CH667350" s="18" t="s">
        <v>76</v>
      </c>
      <c r="CI667350" s="18" t="s">
        <v>75</v>
      </c>
      <c r="CJ667350" s="18">
        <v>2</v>
      </c>
      <c r="CK667350" s="18">
        <v>0</v>
      </c>
      <c r="CL667350" s="18" t="s">
        <v>5</v>
      </c>
      <c r="CM667350" s="18">
        <v>0.01</v>
      </c>
      <c r="CN667350" s="18">
        <v>0</v>
      </c>
    </row>
    <row r="667351" spans="1:92" x14ac:dyDescent="0.35">
      <c r="A667351" s="22"/>
      <c r="AK667351" s="46" t="s">
        <v>61</v>
      </c>
      <c r="AL667351" s="22" t="s">
        <v>5</v>
      </c>
      <c r="AM667351" s="22" t="s">
        <v>62</v>
      </c>
      <c r="AN667351" s="22">
        <v>2</v>
      </c>
      <c r="AO667351" s="20" t="s">
        <v>62</v>
      </c>
      <c r="AU667351" s="22">
        <v>156490018</v>
      </c>
      <c r="AV667351" s="22" t="s">
        <v>63</v>
      </c>
      <c r="AX667351" s="22" t="s">
        <v>64</v>
      </c>
      <c r="AY667351" s="22" t="s">
        <v>2</v>
      </c>
      <c r="AZ667351" s="22">
        <v>15649</v>
      </c>
      <c r="BB667351" s="22">
        <v>99</v>
      </c>
      <c r="BC667351" s="22" t="s">
        <v>65</v>
      </c>
      <c r="BD667351" s="22" t="s">
        <v>62</v>
      </c>
      <c r="BE667351" s="22" t="s">
        <v>62</v>
      </c>
      <c r="BF667351" s="22" t="s">
        <v>66</v>
      </c>
      <c r="BG667351" s="22" t="s">
        <v>67</v>
      </c>
      <c r="BH667351" s="22" t="s">
        <v>68</v>
      </c>
      <c r="BJ667351" s="22">
        <v>3</v>
      </c>
      <c r="BK667351" s="22" t="s">
        <v>69</v>
      </c>
      <c r="BL667351" s="22">
        <v>0</v>
      </c>
      <c r="BM667351" s="22">
        <v>0</v>
      </c>
      <c r="BN667351" s="22" t="s">
        <v>65</v>
      </c>
      <c r="BO667351" s="22" t="s">
        <v>66</v>
      </c>
      <c r="BP667351" s="22">
        <v>15637</v>
      </c>
      <c r="BQ667351" s="22" t="s">
        <v>70</v>
      </c>
      <c r="BR667351" s="22" t="s">
        <v>71</v>
      </c>
      <c r="BS667351" s="22" t="s">
        <v>70</v>
      </c>
      <c r="BY667351" s="18">
        <v>0</v>
      </c>
      <c r="CA667351" s="18" t="s">
        <v>72</v>
      </c>
      <c r="CB667351" s="18" t="s">
        <v>61</v>
      </c>
      <c r="CC667351" s="18">
        <v>9</v>
      </c>
      <c r="CD667351" s="18">
        <v>1999</v>
      </c>
      <c r="CE667351" s="18" t="s">
        <v>73</v>
      </c>
      <c r="CF667351" s="18" t="s">
        <v>74</v>
      </c>
      <c r="CG667351" s="18" t="s">
        <v>75</v>
      </c>
      <c r="CH667351" s="18" t="s">
        <v>76</v>
      </c>
      <c r="CI667351" s="18" t="s">
        <v>75</v>
      </c>
      <c r="CJ667351" s="18">
        <v>2</v>
      </c>
      <c r="CK667351" s="18">
        <v>0</v>
      </c>
      <c r="CL667351" s="18" t="s">
        <v>5</v>
      </c>
      <c r="CM667351" s="18">
        <v>0.01</v>
      </c>
      <c r="CN667351" s="18">
        <v>0</v>
      </c>
    </row>
    <row r="667352" spans="1:92" x14ac:dyDescent="0.35">
      <c r="A667352" s="22"/>
      <c r="AK667352" s="46" t="s">
        <v>61</v>
      </c>
      <c r="AL667352" s="22" t="s">
        <v>5</v>
      </c>
      <c r="AM667352" s="22" t="s">
        <v>62</v>
      </c>
      <c r="AN667352" s="22">
        <v>2</v>
      </c>
      <c r="AO667352" s="20" t="s">
        <v>62</v>
      </c>
      <c r="AU667352" s="22">
        <v>156490018</v>
      </c>
      <c r="AV667352" s="22" t="s">
        <v>63</v>
      </c>
      <c r="AX667352" s="22" t="s">
        <v>64</v>
      </c>
      <c r="AY667352" s="22" t="s">
        <v>2</v>
      </c>
      <c r="AZ667352" s="22">
        <v>15649</v>
      </c>
      <c r="BB667352" s="22">
        <v>99</v>
      </c>
      <c r="BC667352" s="22" t="s">
        <v>65</v>
      </c>
      <c r="BD667352" s="22" t="s">
        <v>62</v>
      </c>
      <c r="BE667352" s="22" t="s">
        <v>62</v>
      </c>
      <c r="BF667352" s="22" t="s">
        <v>66</v>
      </c>
      <c r="BG667352" s="22" t="s">
        <v>67</v>
      </c>
      <c r="BH667352" s="22" t="s">
        <v>68</v>
      </c>
      <c r="BJ667352" s="22">
        <v>3</v>
      </c>
      <c r="BK667352" s="22" t="s">
        <v>69</v>
      </c>
      <c r="BL667352" s="22">
        <v>0</v>
      </c>
      <c r="BM667352" s="22">
        <v>0</v>
      </c>
      <c r="BN667352" s="22" t="s">
        <v>65</v>
      </c>
      <c r="BO667352" s="22" t="s">
        <v>66</v>
      </c>
      <c r="BP667352" s="22">
        <v>15637</v>
      </c>
      <c r="BQ667352" s="22" t="s">
        <v>70</v>
      </c>
      <c r="BR667352" s="22" t="s">
        <v>71</v>
      </c>
      <c r="BS667352" s="22" t="s">
        <v>70</v>
      </c>
      <c r="BY667352" s="18">
        <v>0</v>
      </c>
      <c r="CA667352" s="18" t="s">
        <v>72</v>
      </c>
      <c r="CB667352" s="18" t="s">
        <v>61</v>
      </c>
      <c r="CC667352" s="18">
        <v>9</v>
      </c>
      <c r="CD667352" s="18">
        <v>1999</v>
      </c>
      <c r="CE667352" s="18" t="s">
        <v>73</v>
      </c>
      <c r="CF667352" s="18" t="s">
        <v>74</v>
      </c>
      <c r="CG667352" s="18" t="s">
        <v>75</v>
      </c>
      <c r="CH667352" s="18" t="s">
        <v>76</v>
      </c>
      <c r="CI667352" s="18" t="s">
        <v>75</v>
      </c>
      <c r="CJ667352" s="18">
        <v>2</v>
      </c>
      <c r="CK667352" s="18">
        <v>0</v>
      </c>
      <c r="CL667352" s="18" t="s">
        <v>5</v>
      </c>
      <c r="CM667352" s="18">
        <v>0.01</v>
      </c>
      <c r="CN667352" s="18">
        <v>0</v>
      </c>
    </row>
    <row r="667353" spans="1:92" x14ac:dyDescent="0.35">
      <c r="A667353" s="22"/>
      <c r="AK667353" s="46" t="s">
        <v>61</v>
      </c>
      <c r="AL667353" s="22" t="s">
        <v>5</v>
      </c>
      <c r="AM667353" s="22" t="s">
        <v>62</v>
      </c>
      <c r="AN667353" s="22">
        <v>2</v>
      </c>
      <c r="AO667353" s="20" t="s">
        <v>62</v>
      </c>
      <c r="AU667353" s="22">
        <v>156490018</v>
      </c>
      <c r="AV667353" s="22" t="s">
        <v>63</v>
      </c>
      <c r="AX667353" s="22" t="s">
        <v>64</v>
      </c>
      <c r="AY667353" s="22" t="s">
        <v>2</v>
      </c>
      <c r="AZ667353" s="22">
        <v>15649</v>
      </c>
      <c r="BB667353" s="22">
        <v>99</v>
      </c>
      <c r="BC667353" s="22" t="s">
        <v>65</v>
      </c>
      <c r="BD667353" s="22" t="s">
        <v>62</v>
      </c>
      <c r="BE667353" s="22" t="s">
        <v>62</v>
      </c>
      <c r="BF667353" s="22" t="s">
        <v>66</v>
      </c>
      <c r="BG667353" s="22" t="s">
        <v>67</v>
      </c>
      <c r="BH667353" s="22" t="s">
        <v>68</v>
      </c>
      <c r="BJ667353" s="22">
        <v>3</v>
      </c>
      <c r="BK667353" s="22" t="s">
        <v>69</v>
      </c>
      <c r="BL667353" s="22">
        <v>0</v>
      </c>
      <c r="BM667353" s="22">
        <v>0</v>
      </c>
      <c r="BN667353" s="22" t="s">
        <v>65</v>
      </c>
      <c r="BO667353" s="22" t="s">
        <v>66</v>
      </c>
      <c r="BP667353" s="22">
        <v>15637</v>
      </c>
      <c r="BQ667353" s="22" t="s">
        <v>70</v>
      </c>
      <c r="BR667353" s="22" t="s">
        <v>71</v>
      </c>
      <c r="BS667353" s="22" t="s">
        <v>70</v>
      </c>
      <c r="BY667353" s="18">
        <v>0</v>
      </c>
      <c r="CA667353" s="18" t="s">
        <v>72</v>
      </c>
      <c r="CB667353" s="18" t="s">
        <v>61</v>
      </c>
      <c r="CC667353" s="18">
        <v>9</v>
      </c>
      <c r="CD667353" s="18">
        <v>1999</v>
      </c>
      <c r="CE667353" s="18" t="s">
        <v>73</v>
      </c>
      <c r="CF667353" s="18" t="s">
        <v>74</v>
      </c>
      <c r="CG667353" s="18" t="s">
        <v>75</v>
      </c>
      <c r="CH667353" s="18" t="s">
        <v>76</v>
      </c>
      <c r="CI667353" s="18" t="s">
        <v>75</v>
      </c>
      <c r="CJ667353" s="18">
        <v>2</v>
      </c>
      <c r="CK667353" s="18">
        <v>0</v>
      </c>
      <c r="CL667353" s="18" t="s">
        <v>5</v>
      </c>
      <c r="CM667353" s="18">
        <v>0.01</v>
      </c>
      <c r="CN667353" s="18">
        <v>0</v>
      </c>
    </row>
    <row r="1048429" spans="16:16" x14ac:dyDescent="0.35">
      <c r="P1048429" s="33"/>
    </row>
    <row r="1048430" spans="16:16" x14ac:dyDescent="0.35">
      <c r="P1048430" s="33"/>
    </row>
    <row r="1048431" spans="16:16" x14ac:dyDescent="0.35">
      <c r="P1048431" s="33"/>
    </row>
  </sheetData>
  <sheetProtection selectLockedCells="1" selectUnlockedCells="1"/>
  <autoFilter ref="A2:DH16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showGridLines="0" workbookViewId="0">
      <selection activeCell="W3" sqref="W3:W152"/>
    </sheetView>
  </sheetViews>
  <sheetFormatPr defaultRowHeight="14.5" x14ac:dyDescent="0.35"/>
  <cols>
    <col min="1" max="1" width="3" bestFit="1" customWidth="1"/>
    <col min="2" max="2" width="13.453125" bestFit="1" customWidth="1"/>
    <col min="3" max="3" width="8.81640625" bestFit="1" customWidth="1"/>
    <col min="4" max="5" width="5.81640625" bestFit="1" customWidth="1"/>
    <col min="6" max="6" width="12.81640625" customWidth="1"/>
    <col min="7" max="7" width="10.54296875" bestFit="1" customWidth="1"/>
    <col min="8" max="8" width="9.453125" bestFit="1" customWidth="1"/>
    <col min="9" max="9" width="4.7265625" customWidth="1"/>
    <col min="10" max="10" width="13" customWidth="1"/>
    <col min="11" max="11" width="8.81640625" bestFit="1" customWidth="1"/>
    <col min="12" max="13" width="5.81640625" bestFit="1" customWidth="1"/>
    <col min="14" max="14" width="10.7265625" customWidth="1"/>
    <col min="15" max="15" width="9" bestFit="1" customWidth="1"/>
    <col min="16" max="16" width="8.453125" bestFit="1" customWidth="1"/>
    <col min="17" max="17" width="4.7265625" customWidth="1"/>
    <col min="18" max="18" width="13.54296875" customWidth="1"/>
    <col min="19" max="19" width="8.81640625" bestFit="1" customWidth="1"/>
    <col min="20" max="21" width="5.81640625" bestFit="1" customWidth="1"/>
    <col min="22" max="22" width="10.54296875" customWidth="1"/>
    <col min="24" max="24" width="8.453125" bestFit="1" customWidth="1"/>
    <col min="25" max="25" width="5.26953125" customWidth="1"/>
    <col min="26" max="26" width="13.26953125" customWidth="1"/>
    <col min="27" max="27" width="8.81640625" bestFit="1" customWidth="1"/>
    <col min="28" max="29" width="5.81640625" bestFit="1" customWidth="1"/>
    <col min="30" max="30" width="10.7265625" bestFit="1" customWidth="1"/>
    <col min="31" max="31" width="9" bestFit="1" customWidth="1"/>
    <col min="32" max="32" width="8.453125" bestFit="1" customWidth="1"/>
  </cols>
  <sheetData>
    <row r="1" spans="1:32" x14ac:dyDescent="0.35">
      <c r="B1" s="145" t="s">
        <v>186</v>
      </c>
      <c r="C1" s="145"/>
      <c r="D1" s="145"/>
      <c r="E1" s="145"/>
      <c r="F1" s="145"/>
      <c r="G1" s="145"/>
      <c r="H1" s="145"/>
      <c r="J1" s="145" t="s">
        <v>185</v>
      </c>
      <c r="K1" s="145"/>
      <c r="L1" s="145"/>
      <c r="M1" s="145"/>
      <c r="N1" s="145"/>
      <c r="O1" s="145"/>
      <c r="P1" s="145"/>
      <c r="R1" s="145" t="s">
        <v>186</v>
      </c>
      <c r="S1" s="145"/>
      <c r="T1" s="145"/>
      <c r="U1" s="145"/>
      <c r="V1" s="145"/>
      <c r="W1" s="145"/>
      <c r="X1" s="145"/>
      <c r="Z1" s="145" t="s">
        <v>185</v>
      </c>
      <c r="AA1" s="145"/>
      <c r="AB1" s="145"/>
      <c r="AC1" s="145"/>
      <c r="AD1" s="145"/>
      <c r="AE1" s="145"/>
      <c r="AF1" s="145"/>
    </row>
    <row r="2" spans="1:32" ht="46" x14ac:dyDescent="0.35">
      <c r="A2" s="13"/>
      <c r="B2" s="8" t="s">
        <v>43</v>
      </c>
      <c r="C2" s="11" t="s">
        <v>44</v>
      </c>
      <c r="D2" s="8" t="s">
        <v>45</v>
      </c>
      <c r="E2" s="8" t="s">
        <v>46</v>
      </c>
      <c r="F2" s="8" t="s">
        <v>47</v>
      </c>
      <c r="G2" s="8" t="s">
        <v>34</v>
      </c>
      <c r="H2" s="8" t="s">
        <v>48</v>
      </c>
      <c r="J2" s="8" t="s">
        <v>43</v>
      </c>
      <c r="K2" s="11" t="s">
        <v>44</v>
      </c>
      <c r="L2" s="8" t="s">
        <v>45</v>
      </c>
      <c r="M2" s="8" t="s">
        <v>46</v>
      </c>
      <c r="N2" s="8" t="s">
        <v>47</v>
      </c>
      <c r="O2" s="8" t="s">
        <v>34</v>
      </c>
      <c r="P2" s="8" t="s">
        <v>48</v>
      </c>
      <c r="R2" s="8" t="s">
        <v>43</v>
      </c>
      <c r="S2" s="11" t="s">
        <v>44</v>
      </c>
      <c r="T2" s="8" t="s">
        <v>45</v>
      </c>
      <c r="U2" s="8" t="s">
        <v>46</v>
      </c>
      <c r="V2" s="8" t="s">
        <v>47</v>
      </c>
      <c r="W2" s="8" t="s">
        <v>34</v>
      </c>
      <c r="X2" s="8" t="s">
        <v>48</v>
      </c>
      <c r="Z2" s="8" t="s">
        <v>43</v>
      </c>
      <c r="AA2" s="11" t="s">
        <v>44</v>
      </c>
      <c r="AB2" s="8" t="s">
        <v>45</v>
      </c>
      <c r="AC2" s="8" t="s">
        <v>46</v>
      </c>
      <c r="AD2" s="8" t="s">
        <v>47</v>
      </c>
      <c r="AE2" s="8" t="s">
        <v>34</v>
      </c>
      <c r="AF2" s="8" t="s">
        <v>48</v>
      </c>
    </row>
    <row r="3" spans="1:32" x14ac:dyDescent="0.35">
      <c r="A3" s="120"/>
      <c r="B3" s="142">
        <v>45</v>
      </c>
      <c r="C3" s="9" t="s">
        <v>6</v>
      </c>
      <c r="D3" s="9">
        <v>100</v>
      </c>
      <c r="E3" s="9">
        <v>610</v>
      </c>
      <c r="F3" s="9">
        <v>98.91</v>
      </c>
      <c r="G3" s="142">
        <v>3.2</v>
      </c>
      <c r="H3" s="137">
        <v>3.5</v>
      </c>
      <c r="J3" s="137">
        <v>45</v>
      </c>
      <c r="K3" s="21" t="s">
        <v>6</v>
      </c>
      <c r="L3" s="21">
        <v>125</v>
      </c>
      <c r="M3" s="21">
        <v>695</v>
      </c>
      <c r="N3" s="21">
        <v>98.72</v>
      </c>
      <c r="O3" s="137">
        <v>3.8</v>
      </c>
      <c r="P3" s="138">
        <v>4</v>
      </c>
      <c r="R3" s="137">
        <v>5</v>
      </c>
      <c r="S3" s="21" t="s">
        <v>6</v>
      </c>
      <c r="T3" s="21">
        <v>15</v>
      </c>
      <c r="U3" s="21">
        <v>85</v>
      </c>
      <c r="V3" s="21">
        <v>98.61</v>
      </c>
      <c r="W3" s="137">
        <v>3.4</v>
      </c>
      <c r="X3" s="142">
        <v>2.5</v>
      </c>
      <c r="Z3" s="137">
        <v>5</v>
      </c>
      <c r="AA3" s="21" t="s">
        <v>6</v>
      </c>
      <c r="AB3" s="21">
        <v>30</v>
      </c>
      <c r="AC3" s="21">
        <v>110</v>
      </c>
      <c r="AD3" s="21">
        <v>97.87</v>
      </c>
      <c r="AE3" s="137">
        <v>4.0999999999999996</v>
      </c>
      <c r="AF3" s="138">
        <v>3</v>
      </c>
    </row>
    <row r="4" spans="1:32" x14ac:dyDescent="0.35">
      <c r="A4" s="120"/>
      <c r="B4" s="143"/>
      <c r="C4" s="9" t="s">
        <v>30</v>
      </c>
      <c r="D4" s="9">
        <v>115</v>
      </c>
      <c r="E4" s="9">
        <v>670</v>
      </c>
      <c r="F4" s="9">
        <v>98.79</v>
      </c>
      <c r="G4" s="143"/>
      <c r="H4" s="137"/>
      <c r="J4" s="137"/>
      <c r="K4" s="21" t="s">
        <v>30</v>
      </c>
      <c r="L4" s="21">
        <v>145</v>
      </c>
      <c r="M4" s="21">
        <v>770</v>
      </c>
      <c r="N4" s="21">
        <v>98.57</v>
      </c>
      <c r="O4" s="137"/>
      <c r="P4" s="139"/>
      <c r="R4" s="137"/>
      <c r="S4" s="21" t="s">
        <v>30</v>
      </c>
      <c r="T4" s="21">
        <v>20</v>
      </c>
      <c r="U4" s="21">
        <v>100</v>
      </c>
      <c r="V4" s="21">
        <v>98.29</v>
      </c>
      <c r="W4" s="137"/>
      <c r="X4" s="143"/>
      <c r="Z4" s="137"/>
      <c r="AA4" s="21" t="s">
        <v>30</v>
      </c>
      <c r="AB4" s="21">
        <v>35</v>
      </c>
      <c r="AC4" s="21">
        <v>125</v>
      </c>
      <c r="AD4" s="21">
        <v>97.56</v>
      </c>
      <c r="AE4" s="137"/>
      <c r="AF4" s="139"/>
    </row>
    <row r="5" spans="1:32" x14ac:dyDescent="0.35">
      <c r="A5" s="120"/>
      <c r="B5" s="143"/>
      <c r="C5" s="9" t="s">
        <v>31</v>
      </c>
      <c r="D5" s="9">
        <v>140</v>
      </c>
      <c r="E5" s="9">
        <v>760</v>
      </c>
      <c r="F5" s="9">
        <v>98.59</v>
      </c>
      <c r="G5" s="143"/>
      <c r="H5" s="137"/>
      <c r="J5" s="137"/>
      <c r="K5" s="21" t="s">
        <v>31</v>
      </c>
      <c r="L5" s="21">
        <v>175</v>
      </c>
      <c r="M5" s="21">
        <v>875</v>
      </c>
      <c r="N5" s="21">
        <v>96.34</v>
      </c>
      <c r="O5" s="137"/>
      <c r="P5" s="139"/>
      <c r="R5" s="137"/>
      <c r="S5" s="21" t="s">
        <v>31</v>
      </c>
      <c r="T5" s="21">
        <v>25</v>
      </c>
      <c r="U5" s="21">
        <v>110</v>
      </c>
      <c r="V5" s="21">
        <v>98.03</v>
      </c>
      <c r="W5" s="137"/>
      <c r="X5" s="143"/>
      <c r="Z5" s="137"/>
      <c r="AA5" s="21" t="s">
        <v>31</v>
      </c>
      <c r="AB5" s="21">
        <v>35</v>
      </c>
      <c r="AC5" s="21">
        <v>130</v>
      </c>
      <c r="AD5" s="21">
        <v>97.51</v>
      </c>
      <c r="AE5" s="137"/>
      <c r="AF5" s="139"/>
    </row>
    <row r="6" spans="1:32" x14ac:dyDescent="0.35">
      <c r="A6" s="120"/>
      <c r="B6" s="144"/>
      <c r="C6" s="9" t="s">
        <v>32</v>
      </c>
      <c r="D6" s="9">
        <v>170</v>
      </c>
      <c r="E6" s="9">
        <v>855</v>
      </c>
      <c r="F6" s="9">
        <v>98.38</v>
      </c>
      <c r="G6" s="144"/>
      <c r="H6" s="137"/>
      <c r="J6" s="137"/>
      <c r="K6" s="21" t="s">
        <v>32</v>
      </c>
      <c r="L6" s="21">
        <v>200</v>
      </c>
      <c r="M6" s="21">
        <v>970</v>
      </c>
      <c r="N6" s="21">
        <v>98.14</v>
      </c>
      <c r="O6" s="137"/>
      <c r="P6" s="139"/>
      <c r="R6" s="137"/>
      <c r="S6" s="21" t="s">
        <v>32</v>
      </c>
      <c r="T6" s="21">
        <v>30</v>
      </c>
      <c r="U6" s="21">
        <v>125</v>
      </c>
      <c r="V6" s="21">
        <v>97.72</v>
      </c>
      <c r="W6" s="137"/>
      <c r="X6" s="143"/>
      <c r="Z6" s="137"/>
      <c r="AA6" s="21" t="s">
        <v>32</v>
      </c>
      <c r="AB6" s="21">
        <v>40</v>
      </c>
      <c r="AC6" s="21">
        <v>145</v>
      </c>
      <c r="AD6" s="21">
        <v>97.2</v>
      </c>
      <c r="AE6" s="137"/>
      <c r="AF6" s="139"/>
    </row>
    <row r="7" spans="1:32" x14ac:dyDescent="0.35">
      <c r="A7" s="120"/>
      <c r="B7" s="137">
        <v>75</v>
      </c>
      <c r="C7" s="9" t="s">
        <v>6</v>
      </c>
      <c r="D7" s="9">
        <v>150</v>
      </c>
      <c r="E7" s="9">
        <v>895</v>
      </c>
      <c r="F7" s="9">
        <v>99.03</v>
      </c>
      <c r="G7" s="137">
        <v>2.7</v>
      </c>
      <c r="H7" s="137"/>
      <c r="J7" s="137">
        <v>75</v>
      </c>
      <c r="K7" s="21" t="s">
        <v>6</v>
      </c>
      <c r="L7" s="21">
        <v>175</v>
      </c>
      <c r="M7" s="10">
        <v>1025</v>
      </c>
      <c r="N7" s="21">
        <v>98.89</v>
      </c>
      <c r="O7" s="137">
        <v>3.4</v>
      </c>
      <c r="P7" s="139"/>
      <c r="R7" s="137">
        <v>10</v>
      </c>
      <c r="S7" s="21" t="s">
        <v>6</v>
      </c>
      <c r="T7" s="21">
        <v>30</v>
      </c>
      <c r="U7" s="21">
        <v>160</v>
      </c>
      <c r="V7" s="21">
        <v>98.66</v>
      </c>
      <c r="W7" s="137">
        <v>2.7</v>
      </c>
      <c r="X7" s="143"/>
      <c r="Z7" s="137">
        <v>10</v>
      </c>
      <c r="AA7" s="21" t="s">
        <v>6</v>
      </c>
      <c r="AB7" s="21">
        <v>40</v>
      </c>
      <c r="AC7" s="21">
        <v>185</v>
      </c>
      <c r="AD7" s="21">
        <v>98.37</v>
      </c>
      <c r="AE7" s="137">
        <v>3.5</v>
      </c>
      <c r="AF7" s="139"/>
    </row>
    <row r="8" spans="1:32" x14ac:dyDescent="0.35">
      <c r="A8" s="120"/>
      <c r="B8" s="137"/>
      <c r="C8" s="9" t="s">
        <v>30</v>
      </c>
      <c r="D8" s="9">
        <v>175</v>
      </c>
      <c r="E8" s="9">
        <v>990</v>
      </c>
      <c r="F8" s="9">
        <v>98.91</v>
      </c>
      <c r="G8" s="137"/>
      <c r="H8" s="137"/>
      <c r="J8" s="137"/>
      <c r="K8" s="21" t="s">
        <v>30</v>
      </c>
      <c r="L8" s="21">
        <v>200</v>
      </c>
      <c r="M8" s="10">
        <v>1135</v>
      </c>
      <c r="N8" s="21">
        <v>98.76</v>
      </c>
      <c r="O8" s="137"/>
      <c r="P8" s="139"/>
      <c r="R8" s="137"/>
      <c r="S8" s="21" t="s">
        <v>30</v>
      </c>
      <c r="T8" s="21">
        <v>35</v>
      </c>
      <c r="U8" s="21">
        <v>180</v>
      </c>
      <c r="V8" s="21">
        <v>98.47</v>
      </c>
      <c r="W8" s="137"/>
      <c r="X8" s="143"/>
      <c r="Z8" s="137"/>
      <c r="AA8" s="21" t="s">
        <v>30</v>
      </c>
      <c r="AB8" s="21">
        <v>45</v>
      </c>
      <c r="AC8" s="21">
        <v>205</v>
      </c>
      <c r="AD8" s="21">
        <v>98.19</v>
      </c>
      <c r="AE8" s="137"/>
      <c r="AF8" s="139"/>
    </row>
    <row r="9" spans="1:32" x14ac:dyDescent="0.35">
      <c r="A9" s="120"/>
      <c r="B9" s="137"/>
      <c r="C9" s="9" t="s">
        <v>31</v>
      </c>
      <c r="D9" s="9">
        <v>215</v>
      </c>
      <c r="E9" s="10">
        <v>1125</v>
      </c>
      <c r="F9" s="9">
        <v>98.73</v>
      </c>
      <c r="G9" s="137"/>
      <c r="H9" s="137"/>
      <c r="J9" s="137"/>
      <c r="K9" s="21" t="s">
        <v>31</v>
      </c>
      <c r="L9" s="21">
        <v>240</v>
      </c>
      <c r="M9" s="10">
        <v>1285</v>
      </c>
      <c r="N9" s="21">
        <v>98.57</v>
      </c>
      <c r="O9" s="137"/>
      <c r="P9" s="139"/>
      <c r="R9" s="137"/>
      <c r="S9" s="21" t="s">
        <v>31</v>
      </c>
      <c r="T9" s="21">
        <v>40</v>
      </c>
      <c r="U9" s="21">
        <v>225</v>
      </c>
      <c r="V9" s="21">
        <v>98.08</v>
      </c>
      <c r="W9" s="137"/>
      <c r="X9" s="143"/>
      <c r="Z9" s="137"/>
      <c r="AA9" s="21" t="s">
        <v>31</v>
      </c>
      <c r="AB9" s="21">
        <v>50</v>
      </c>
      <c r="AC9" s="21">
        <v>225</v>
      </c>
      <c r="AD9" s="21">
        <v>98</v>
      </c>
      <c r="AE9" s="137"/>
      <c r="AF9" s="139"/>
    </row>
    <row r="10" spans="1:32" x14ac:dyDescent="0.35">
      <c r="A10" s="120"/>
      <c r="B10" s="137"/>
      <c r="C10" s="9" t="s">
        <v>32</v>
      </c>
      <c r="D10" s="9">
        <v>255</v>
      </c>
      <c r="E10" s="10">
        <v>1260</v>
      </c>
      <c r="F10" s="9">
        <v>98.55</v>
      </c>
      <c r="G10" s="137"/>
      <c r="H10" s="137"/>
      <c r="J10" s="137"/>
      <c r="K10" s="21" t="s">
        <v>32</v>
      </c>
      <c r="L10" s="21">
        <v>280</v>
      </c>
      <c r="M10" s="10">
        <v>1430</v>
      </c>
      <c r="N10" s="21">
        <v>98.38</v>
      </c>
      <c r="O10" s="137"/>
      <c r="P10" s="139"/>
      <c r="R10" s="137"/>
      <c r="S10" s="21" t="s">
        <v>32</v>
      </c>
      <c r="T10" s="21">
        <v>45</v>
      </c>
      <c r="U10" s="21">
        <v>225</v>
      </c>
      <c r="V10" s="21">
        <v>98.08</v>
      </c>
      <c r="W10" s="137"/>
      <c r="X10" s="143"/>
      <c r="Z10" s="137"/>
      <c r="AA10" s="21" t="s">
        <v>32</v>
      </c>
      <c r="AB10" s="21">
        <v>55</v>
      </c>
      <c r="AC10" s="21">
        <v>250</v>
      </c>
      <c r="AD10" s="21">
        <v>97.79</v>
      </c>
      <c r="AE10" s="137"/>
      <c r="AF10" s="139"/>
    </row>
    <row r="11" spans="1:32" x14ac:dyDescent="0.35">
      <c r="A11" s="120"/>
      <c r="B11" s="137">
        <v>112.5</v>
      </c>
      <c r="C11" s="9" t="s">
        <v>6</v>
      </c>
      <c r="D11" s="9">
        <v>195</v>
      </c>
      <c r="E11" s="10">
        <v>1210</v>
      </c>
      <c r="F11" s="9">
        <v>99.14</v>
      </c>
      <c r="G11" s="137">
        <v>2.5</v>
      </c>
      <c r="H11" s="137"/>
      <c r="J11" s="137">
        <v>112.5</v>
      </c>
      <c r="K11" s="21" t="s">
        <v>6</v>
      </c>
      <c r="L11" s="21">
        <v>240</v>
      </c>
      <c r="M11" s="10">
        <v>1335</v>
      </c>
      <c r="N11" s="21">
        <v>99.02</v>
      </c>
      <c r="O11" s="141">
        <v>3</v>
      </c>
      <c r="P11" s="139"/>
      <c r="R11" s="137">
        <v>15</v>
      </c>
      <c r="S11" s="21" t="s">
        <v>6</v>
      </c>
      <c r="T11" s="21">
        <v>40</v>
      </c>
      <c r="U11" s="21">
        <v>215</v>
      </c>
      <c r="V11" s="21">
        <v>98.8</v>
      </c>
      <c r="W11" s="137">
        <v>2.4</v>
      </c>
      <c r="X11" s="143"/>
      <c r="Z11" s="137">
        <v>15</v>
      </c>
      <c r="AA11" s="21" t="s">
        <v>6</v>
      </c>
      <c r="AB11" s="21">
        <v>50</v>
      </c>
      <c r="AC11" s="21">
        <v>255</v>
      </c>
      <c r="AD11" s="21">
        <v>98.55</v>
      </c>
      <c r="AE11" s="137">
        <v>3.2</v>
      </c>
      <c r="AF11" s="139"/>
    </row>
    <row r="12" spans="1:32" x14ac:dyDescent="0.35">
      <c r="A12" s="120"/>
      <c r="B12" s="137"/>
      <c r="C12" s="9" t="s">
        <v>30</v>
      </c>
      <c r="D12" s="9">
        <v>230</v>
      </c>
      <c r="E12" s="10">
        <v>1340</v>
      </c>
      <c r="F12" s="9">
        <v>99.03</v>
      </c>
      <c r="G12" s="137"/>
      <c r="H12" s="137"/>
      <c r="J12" s="137"/>
      <c r="K12" s="21" t="s">
        <v>30</v>
      </c>
      <c r="L12" s="21">
        <v>275</v>
      </c>
      <c r="M12" s="10">
        <v>1470</v>
      </c>
      <c r="N12" s="21">
        <v>98.9</v>
      </c>
      <c r="O12" s="141"/>
      <c r="P12" s="139"/>
      <c r="R12" s="137"/>
      <c r="S12" s="21" t="s">
        <v>30</v>
      </c>
      <c r="T12" s="21">
        <v>45</v>
      </c>
      <c r="U12" s="21">
        <v>240</v>
      </c>
      <c r="V12" s="21">
        <v>98.66</v>
      </c>
      <c r="W12" s="137"/>
      <c r="X12" s="143"/>
      <c r="Z12" s="137"/>
      <c r="AA12" s="21" t="s">
        <v>30</v>
      </c>
      <c r="AB12" s="21">
        <v>60</v>
      </c>
      <c r="AC12" s="21">
        <v>290</v>
      </c>
      <c r="AD12" s="21">
        <v>98.33</v>
      </c>
      <c r="AE12" s="137"/>
      <c r="AF12" s="139"/>
    </row>
    <row r="13" spans="1:32" x14ac:dyDescent="0.35">
      <c r="A13" s="120"/>
      <c r="B13" s="137"/>
      <c r="C13" s="9" t="s">
        <v>31</v>
      </c>
      <c r="D13" s="9">
        <v>285</v>
      </c>
      <c r="E13" s="10">
        <v>1525</v>
      </c>
      <c r="F13" s="9">
        <v>98.86</v>
      </c>
      <c r="G13" s="137"/>
      <c r="H13" s="137"/>
      <c r="J13" s="137"/>
      <c r="K13" s="21" t="s">
        <v>31</v>
      </c>
      <c r="L13" s="21">
        <v>330</v>
      </c>
      <c r="M13" s="10">
        <v>1665</v>
      </c>
      <c r="N13" s="21">
        <v>98.73</v>
      </c>
      <c r="O13" s="141"/>
      <c r="P13" s="139"/>
      <c r="R13" s="137"/>
      <c r="S13" s="21" t="s">
        <v>31</v>
      </c>
      <c r="T13" s="21">
        <v>50</v>
      </c>
      <c r="U13" s="21">
        <v>270</v>
      </c>
      <c r="V13" s="21">
        <v>98.5</v>
      </c>
      <c r="W13" s="137"/>
      <c r="X13" s="143"/>
      <c r="Z13" s="137"/>
      <c r="AA13" s="21" t="s">
        <v>31</v>
      </c>
      <c r="AB13" s="21">
        <v>65</v>
      </c>
      <c r="AC13" s="21">
        <v>320</v>
      </c>
      <c r="AD13" s="21">
        <v>98.17</v>
      </c>
      <c r="AE13" s="137"/>
      <c r="AF13" s="139"/>
    </row>
    <row r="14" spans="1:32" x14ac:dyDescent="0.35">
      <c r="A14" s="120"/>
      <c r="B14" s="137"/>
      <c r="C14" s="9" t="s">
        <v>32</v>
      </c>
      <c r="D14" s="9">
        <v>335</v>
      </c>
      <c r="E14" s="10">
        <v>1705</v>
      </c>
      <c r="F14" s="9">
        <v>98.71</v>
      </c>
      <c r="G14" s="137"/>
      <c r="H14" s="137"/>
      <c r="J14" s="137"/>
      <c r="K14" s="21" t="s">
        <v>32</v>
      </c>
      <c r="L14" s="21">
        <v>385</v>
      </c>
      <c r="M14" s="10">
        <v>1860</v>
      </c>
      <c r="N14" s="21">
        <v>98.56</v>
      </c>
      <c r="O14" s="141"/>
      <c r="P14" s="139"/>
      <c r="R14" s="137"/>
      <c r="S14" s="21" t="s">
        <v>32</v>
      </c>
      <c r="T14" s="21">
        <v>60</v>
      </c>
      <c r="U14" s="21">
        <v>300</v>
      </c>
      <c r="V14" s="21">
        <v>98.29</v>
      </c>
      <c r="W14" s="137"/>
      <c r="X14" s="143"/>
      <c r="Z14" s="137"/>
      <c r="AA14" s="21" t="s">
        <v>32</v>
      </c>
      <c r="AB14" s="21">
        <v>75</v>
      </c>
      <c r="AC14" s="21">
        <v>350</v>
      </c>
      <c r="AD14" s="21">
        <v>97.96</v>
      </c>
      <c r="AE14" s="137"/>
      <c r="AF14" s="139"/>
    </row>
    <row r="15" spans="1:32" x14ac:dyDescent="0.35">
      <c r="A15" s="120"/>
      <c r="B15" s="137">
        <v>150</v>
      </c>
      <c r="C15" s="9" t="s">
        <v>6</v>
      </c>
      <c r="D15" s="9">
        <v>245</v>
      </c>
      <c r="E15" s="10">
        <v>1500</v>
      </c>
      <c r="F15" s="9">
        <v>99.2</v>
      </c>
      <c r="G15" s="137">
        <v>2.2999999999999998</v>
      </c>
      <c r="H15" s="137"/>
      <c r="J15" s="137">
        <v>150</v>
      </c>
      <c r="K15" s="21" t="s">
        <v>6</v>
      </c>
      <c r="L15" s="21">
        <v>295</v>
      </c>
      <c r="M15" s="10">
        <v>1720</v>
      </c>
      <c r="N15" s="21">
        <v>99.06</v>
      </c>
      <c r="O15" s="137">
        <v>2.8</v>
      </c>
      <c r="P15" s="139"/>
      <c r="R15" s="137">
        <v>25</v>
      </c>
      <c r="S15" s="21" t="s">
        <v>6</v>
      </c>
      <c r="T15" s="21">
        <v>55</v>
      </c>
      <c r="U15" s="21">
        <v>310</v>
      </c>
      <c r="V15" s="21">
        <v>98.98</v>
      </c>
      <c r="W15" s="137">
        <v>2.2000000000000002</v>
      </c>
      <c r="X15" s="143"/>
      <c r="Z15" s="137">
        <v>25</v>
      </c>
      <c r="AA15" s="21" t="s">
        <v>6</v>
      </c>
      <c r="AB15" s="21">
        <v>65</v>
      </c>
      <c r="AC15" s="21">
        <v>370</v>
      </c>
      <c r="AD15" s="21">
        <v>98.79</v>
      </c>
      <c r="AE15" s="141">
        <v>3</v>
      </c>
      <c r="AF15" s="139"/>
    </row>
    <row r="16" spans="1:32" x14ac:dyDescent="0.35">
      <c r="A16" s="120"/>
      <c r="B16" s="137"/>
      <c r="C16" s="9" t="s">
        <v>30</v>
      </c>
      <c r="D16" s="9">
        <v>285</v>
      </c>
      <c r="E16" s="10">
        <v>1655</v>
      </c>
      <c r="F16" s="9">
        <v>99.1</v>
      </c>
      <c r="G16" s="137"/>
      <c r="H16" s="137"/>
      <c r="J16" s="137"/>
      <c r="K16" s="21" t="s">
        <v>30</v>
      </c>
      <c r="L16" s="21">
        <v>340</v>
      </c>
      <c r="M16" s="10">
        <v>1895</v>
      </c>
      <c r="N16" s="21">
        <v>98.95</v>
      </c>
      <c r="O16" s="137"/>
      <c r="P16" s="139"/>
      <c r="R16" s="137"/>
      <c r="S16" s="21" t="s">
        <v>30</v>
      </c>
      <c r="T16" s="21">
        <v>65</v>
      </c>
      <c r="U16" s="21">
        <v>355</v>
      </c>
      <c r="V16" s="21">
        <v>98.82</v>
      </c>
      <c r="W16" s="137"/>
      <c r="X16" s="143"/>
      <c r="Z16" s="137"/>
      <c r="AA16" s="21" t="s">
        <v>30</v>
      </c>
      <c r="AB16" s="21">
        <v>75</v>
      </c>
      <c r="AC16" s="21">
        <v>415</v>
      </c>
      <c r="AD16" s="21">
        <v>98.63</v>
      </c>
      <c r="AE16" s="141"/>
      <c r="AF16" s="139"/>
    </row>
    <row r="17" spans="1:32" x14ac:dyDescent="0.35">
      <c r="A17" s="120"/>
      <c r="B17" s="137"/>
      <c r="C17" s="9" t="s">
        <v>31</v>
      </c>
      <c r="D17" s="9">
        <v>350</v>
      </c>
      <c r="E17" s="10">
        <v>1880</v>
      </c>
      <c r="F17" s="9">
        <v>98.95</v>
      </c>
      <c r="G17" s="137"/>
      <c r="H17" s="137"/>
      <c r="J17" s="137"/>
      <c r="K17" s="21" t="s">
        <v>31</v>
      </c>
      <c r="L17" s="21">
        <v>405</v>
      </c>
      <c r="M17" s="10">
        <v>2145</v>
      </c>
      <c r="N17" s="21">
        <v>98.8</v>
      </c>
      <c r="O17" s="137"/>
      <c r="P17" s="139"/>
      <c r="R17" s="137"/>
      <c r="S17" s="21" t="s">
        <v>31</v>
      </c>
      <c r="T17" s="21">
        <v>70</v>
      </c>
      <c r="U17" s="21">
        <v>395</v>
      </c>
      <c r="V17" s="21">
        <v>98.7</v>
      </c>
      <c r="W17" s="137"/>
      <c r="X17" s="143"/>
      <c r="Z17" s="137"/>
      <c r="AA17" s="21" t="s">
        <v>31</v>
      </c>
      <c r="AB17" s="21">
        <v>85</v>
      </c>
      <c r="AC17" s="21">
        <v>455</v>
      </c>
      <c r="AD17" s="21">
        <v>98.48</v>
      </c>
      <c r="AE17" s="141"/>
      <c r="AF17" s="139"/>
    </row>
    <row r="18" spans="1:32" x14ac:dyDescent="0.35">
      <c r="A18" s="120"/>
      <c r="B18" s="137"/>
      <c r="C18" s="9" t="s">
        <v>32</v>
      </c>
      <c r="D18" s="9">
        <v>420</v>
      </c>
      <c r="E18" s="10">
        <v>2110</v>
      </c>
      <c r="F18" s="9">
        <v>98.79</v>
      </c>
      <c r="G18" s="137"/>
      <c r="H18" s="137"/>
      <c r="J18" s="137"/>
      <c r="K18" s="21" t="s">
        <v>32</v>
      </c>
      <c r="L18" s="21">
        <v>475</v>
      </c>
      <c r="M18" s="10">
        <v>2395</v>
      </c>
      <c r="N18" s="21">
        <v>98.63</v>
      </c>
      <c r="O18" s="137"/>
      <c r="P18" s="140"/>
      <c r="R18" s="137"/>
      <c r="S18" s="21" t="s">
        <v>32</v>
      </c>
      <c r="T18" s="21">
        <v>80</v>
      </c>
      <c r="U18" s="21">
        <v>435</v>
      </c>
      <c r="V18" s="21">
        <v>98.55</v>
      </c>
      <c r="W18" s="137"/>
      <c r="X18" s="143"/>
      <c r="Z18" s="137"/>
      <c r="AA18" s="21" t="s">
        <v>32</v>
      </c>
      <c r="AB18" s="21">
        <v>95</v>
      </c>
      <c r="AC18" s="21">
        <v>500</v>
      </c>
      <c r="AD18" s="21">
        <v>98.32</v>
      </c>
      <c r="AE18" s="141"/>
      <c r="AF18" s="139"/>
    </row>
    <row r="19" spans="1:32" x14ac:dyDescent="0.35">
      <c r="A19" s="120"/>
      <c r="B19" s="137">
        <v>225</v>
      </c>
      <c r="C19" s="9" t="s">
        <v>6</v>
      </c>
      <c r="D19" s="9">
        <v>330</v>
      </c>
      <c r="E19" s="10">
        <v>2100</v>
      </c>
      <c r="F19" s="9">
        <v>99.26</v>
      </c>
      <c r="G19" s="137">
        <v>2.1</v>
      </c>
      <c r="H19" s="137">
        <v>4.5</v>
      </c>
      <c r="J19" s="137">
        <v>225</v>
      </c>
      <c r="K19" s="21" t="s">
        <v>6</v>
      </c>
      <c r="L19" s="21">
        <v>410</v>
      </c>
      <c r="M19" s="10">
        <v>2340</v>
      </c>
      <c r="N19" s="21">
        <v>99.15</v>
      </c>
      <c r="O19" s="137">
        <v>2.5</v>
      </c>
      <c r="P19" s="141">
        <v>5</v>
      </c>
      <c r="R19" s="137">
        <v>37.5</v>
      </c>
      <c r="S19" s="21" t="s">
        <v>6</v>
      </c>
      <c r="T19" s="21">
        <v>80</v>
      </c>
      <c r="U19" s="21">
        <v>425</v>
      </c>
      <c r="V19" s="21">
        <v>99.05</v>
      </c>
      <c r="W19" s="137">
        <v>2.1</v>
      </c>
      <c r="X19" s="143"/>
      <c r="Z19" s="137">
        <v>37.5</v>
      </c>
      <c r="AA19" s="21" t="s">
        <v>6</v>
      </c>
      <c r="AB19" s="21">
        <v>95</v>
      </c>
      <c r="AC19" s="21">
        <v>500</v>
      </c>
      <c r="AD19" s="21">
        <v>98.88</v>
      </c>
      <c r="AE19" s="137">
        <v>2.8</v>
      </c>
      <c r="AF19" s="139"/>
    </row>
    <row r="20" spans="1:32" x14ac:dyDescent="0.35">
      <c r="A20" s="120"/>
      <c r="B20" s="137"/>
      <c r="C20" s="9" t="s">
        <v>30</v>
      </c>
      <c r="D20" s="9">
        <v>380</v>
      </c>
      <c r="E20" s="10">
        <v>2315</v>
      </c>
      <c r="F20" s="9">
        <v>99.17</v>
      </c>
      <c r="G20" s="137"/>
      <c r="H20" s="137"/>
      <c r="J20" s="137"/>
      <c r="K20" s="21" t="s">
        <v>30</v>
      </c>
      <c r="L20" s="21">
        <v>470</v>
      </c>
      <c r="M20" s="10">
        <v>2585</v>
      </c>
      <c r="N20" s="21">
        <v>99.04</v>
      </c>
      <c r="O20" s="137"/>
      <c r="P20" s="141"/>
      <c r="R20" s="137"/>
      <c r="S20" s="21" t="s">
        <v>30</v>
      </c>
      <c r="T20" s="21">
        <v>95</v>
      </c>
      <c r="U20" s="21">
        <v>490</v>
      </c>
      <c r="V20" s="21">
        <v>98.89</v>
      </c>
      <c r="W20" s="137"/>
      <c r="X20" s="143"/>
      <c r="Z20" s="137"/>
      <c r="AA20" s="21" t="s">
        <v>30</v>
      </c>
      <c r="AB20" s="21">
        <v>110</v>
      </c>
      <c r="AC20" s="21">
        <v>565</v>
      </c>
      <c r="AD20" s="21">
        <v>98.72</v>
      </c>
      <c r="AE20" s="137"/>
      <c r="AF20" s="139"/>
    </row>
    <row r="21" spans="1:32" x14ac:dyDescent="0.35">
      <c r="A21" s="120"/>
      <c r="B21" s="137"/>
      <c r="C21" s="9" t="s">
        <v>31</v>
      </c>
      <c r="D21" s="9">
        <v>470</v>
      </c>
      <c r="E21" s="10">
        <v>2630</v>
      </c>
      <c r="F21" s="9">
        <v>99.03</v>
      </c>
      <c r="G21" s="137"/>
      <c r="H21" s="137"/>
      <c r="J21" s="137"/>
      <c r="K21" s="21" t="s">
        <v>31</v>
      </c>
      <c r="L21" s="21">
        <v>565</v>
      </c>
      <c r="M21" s="10">
        <v>2925</v>
      </c>
      <c r="N21" s="21">
        <v>98.9</v>
      </c>
      <c r="O21" s="137"/>
      <c r="P21" s="141"/>
      <c r="R21" s="137"/>
      <c r="S21" s="21" t="s">
        <v>31</v>
      </c>
      <c r="T21" s="21">
        <v>110</v>
      </c>
      <c r="U21" s="21">
        <v>550</v>
      </c>
      <c r="V21" s="21">
        <v>98.74</v>
      </c>
      <c r="W21" s="137"/>
      <c r="X21" s="143"/>
      <c r="Z21" s="137"/>
      <c r="AA21" s="21" t="s">
        <v>31</v>
      </c>
      <c r="AB21" s="21">
        <v>120</v>
      </c>
      <c r="AC21" s="21">
        <v>620</v>
      </c>
      <c r="AD21" s="21">
        <v>98.6</v>
      </c>
      <c r="AE21" s="137"/>
      <c r="AF21" s="139"/>
    </row>
    <row r="22" spans="1:32" x14ac:dyDescent="0.35">
      <c r="A22" s="120"/>
      <c r="B22" s="137"/>
      <c r="C22" s="9" t="s">
        <v>32</v>
      </c>
      <c r="D22" s="9">
        <v>560</v>
      </c>
      <c r="E22" s="10">
        <v>2945</v>
      </c>
      <c r="F22" s="9">
        <v>98.9</v>
      </c>
      <c r="G22" s="137"/>
      <c r="H22" s="137"/>
      <c r="J22" s="137"/>
      <c r="K22" s="21" t="s">
        <v>32</v>
      </c>
      <c r="L22" s="21">
        <v>655</v>
      </c>
      <c r="M22" s="10">
        <v>3260</v>
      </c>
      <c r="N22" s="21">
        <v>98.75</v>
      </c>
      <c r="O22" s="137"/>
      <c r="P22" s="141"/>
      <c r="R22" s="137"/>
      <c r="S22" s="21" t="s">
        <v>32</v>
      </c>
      <c r="T22" s="21">
        <v>120</v>
      </c>
      <c r="U22" s="21">
        <v>605</v>
      </c>
      <c r="V22" s="21">
        <v>98.62</v>
      </c>
      <c r="W22" s="137"/>
      <c r="X22" s="144"/>
      <c r="Z22" s="137"/>
      <c r="AA22" s="21" t="s">
        <v>32</v>
      </c>
      <c r="AB22" s="21">
        <v>135</v>
      </c>
      <c r="AC22" s="21">
        <v>680</v>
      </c>
      <c r="AD22" s="21">
        <v>98.45</v>
      </c>
      <c r="AE22" s="137"/>
      <c r="AF22" s="140"/>
    </row>
    <row r="23" spans="1:32" x14ac:dyDescent="0.35">
      <c r="A23" s="120"/>
      <c r="B23" s="137">
        <v>300</v>
      </c>
      <c r="C23" s="9" t="s">
        <v>6</v>
      </c>
      <c r="D23" s="9">
        <v>410</v>
      </c>
      <c r="E23" s="10">
        <v>2610</v>
      </c>
      <c r="F23" s="9">
        <v>99.31</v>
      </c>
      <c r="G23" s="137">
        <v>1.9</v>
      </c>
      <c r="H23" s="137"/>
      <c r="J23" s="137">
        <v>300</v>
      </c>
      <c r="K23" s="21" t="s">
        <v>6</v>
      </c>
      <c r="L23" s="21">
        <v>495</v>
      </c>
      <c r="M23" s="10">
        <v>2900</v>
      </c>
      <c r="N23" s="21">
        <v>99.21</v>
      </c>
      <c r="O23" s="137">
        <v>2.2000000000000002</v>
      </c>
      <c r="P23" s="141"/>
    </row>
    <row r="24" spans="1:32" x14ac:dyDescent="0.35">
      <c r="A24" s="120"/>
      <c r="B24" s="137"/>
      <c r="C24" s="9" t="s">
        <v>30</v>
      </c>
      <c r="D24" s="9">
        <v>475</v>
      </c>
      <c r="E24" s="10">
        <v>2885</v>
      </c>
      <c r="F24" s="9">
        <v>99.23</v>
      </c>
      <c r="G24" s="137"/>
      <c r="H24" s="137"/>
      <c r="J24" s="137"/>
      <c r="K24" s="21" t="s">
        <v>30</v>
      </c>
      <c r="L24" s="21">
        <v>565</v>
      </c>
      <c r="M24" s="10">
        <v>3195</v>
      </c>
      <c r="N24" s="21">
        <v>99.12</v>
      </c>
      <c r="O24" s="137"/>
      <c r="P24" s="141"/>
    </row>
    <row r="25" spans="1:32" x14ac:dyDescent="0.35">
      <c r="A25" s="120"/>
      <c r="B25" s="137"/>
      <c r="C25" s="9" t="s">
        <v>31</v>
      </c>
      <c r="D25" s="9">
        <v>585</v>
      </c>
      <c r="E25" s="10">
        <v>3275</v>
      </c>
      <c r="F25" s="9">
        <v>99.1</v>
      </c>
      <c r="G25" s="137"/>
      <c r="H25" s="137"/>
      <c r="J25" s="137"/>
      <c r="K25" s="21" t="s">
        <v>31</v>
      </c>
      <c r="L25" s="21">
        <v>675</v>
      </c>
      <c r="M25" s="10">
        <v>3615</v>
      </c>
      <c r="N25" s="21">
        <v>98.99</v>
      </c>
      <c r="O25" s="137"/>
      <c r="P25" s="141"/>
    </row>
    <row r="26" spans="1:32" x14ac:dyDescent="0.35">
      <c r="A26" s="120"/>
      <c r="B26" s="137"/>
      <c r="C26" s="9" t="s">
        <v>32</v>
      </c>
      <c r="D26" s="9">
        <v>700</v>
      </c>
      <c r="E26" s="10">
        <v>3670</v>
      </c>
      <c r="F26" s="9">
        <v>98.97</v>
      </c>
      <c r="G26" s="137"/>
      <c r="H26" s="137"/>
      <c r="J26" s="137"/>
      <c r="K26" s="21" t="s">
        <v>32</v>
      </c>
      <c r="L26" s="21">
        <v>790</v>
      </c>
      <c r="M26" s="10">
        <v>4035</v>
      </c>
      <c r="N26" s="21">
        <v>98.85</v>
      </c>
      <c r="O26" s="137"/>
      <c r="P26" s="141"/>
    </row>
    <row r="27" spans="1:32" x14ac:dyDescent="0.35">
      <c r="A27" s="120"/>
    </row>
    <row r="28" spans="1:32" x14ac:dyDescent="0.35">
      <c r="A28" s="120"/>
    </row>
    <row r="29" spans="1:32" x14ac:dyDescent="0.35">
      <c r="A29" s="120"/>
    </row>
    <row r="30" spans="1:32" x14ac:dyDescent="0.35">
      <c r="A30" s="120"/>
    </row>
    <row r="31" spans="1:32" x14ac:dyDescent="0.35">
      <c r="A31" s="120"/>
    </row>
    <row r="32" spans="1:32" x14ac:dyDescent="0.35">
      <c r="A32" s="120"/>
    </row>
    <row r="33" spans="1:1" x14ac:dyDescent="0.35">
      <c r="A33" s="120"/>
    </row>
    <row r="34" spans="1:1" x14ac:dyDescent="0.35">
      <c r="A34" s="120"/>
    </row>
    <row r="35" spans="1:1" x14ac:dyDescent="0.35">
      <c r="A35" s="120"/>
    </row>
    <row r="36" spans="1:1" x14ac:dyDescent="0.35">
      <c r="A36" s="120"/>
    </row>
    <row r="37" spans="1:1" x14ac:dyDescent="0.35">
      <c r="A37" s="120"/>
    </row>
    <row r="38" spans="1:1" x14ac:dyDescent="0.35">
      <c r="A38" s="120"/>
    </row>
    <row r="39" spans="1:1" x14ac:dyDescent="0.35">
      <c r="A39" s="120"/>
    </row>
    <row r="40" spans="1:1" x14ac:dyDescent="0.35">
      <c r="A40" s="120"/>
    </row>
    <row r="41" spans="1:1" x14ac:dyDescent="0.35">
      <c r="A41" s="120"/>
    </row>
    <row r="42" spans="1:1" x14ac:dyDescent="0.35">
      <c r="A42" s="120"/>
    </row>
    <row r="43" spans="1:1" x14ac:dyDescent="0.35">
      <c r="A43" s="120"/>
    </row>
    <row r="44" spans="1:1" x14ac:dyDescent="0.35">
      <c r="A44" s="120"/>
    </row>
    <row r="45" spans="1:1" x14ac:dyDescent="0.35">
      <c r="A45" s="120"/>
    </row>
    <row r="46" spans="1:1" x14ac:dyDescent="0.35">
      <c r="A46" s="120"/>
    </row>
    <row r="47" spans="1:1" x14ac:dyDescent="0.35">
      <c r="A47" s="120"/>
    </row>
    <row r="48" spans="1:1" x14ac:dyDescent="0.35">
      <c r="A48" s="120"/>
    </row>
    <row r="49" spans="1:1" x14ac:dyDescent="0.35">
      <c r="A49" s="120"/>
    </row>
    <row r="50" spans="1:1" x14ac:dyDescent="0.35">
      <c r="A50" s="120"/>
    </row>
    <row r="51" spans="1:1" x14ac:dyDescent="0.35">
      <c r="A51" s="120"/>
    </row>
    <row r="52" spans="1:1" x14ac:dyDescent="0.35">
      <c r="A52" s="120"/>
    </row>
    <row r="53" spans="1:1" x14ac:dyDescent="0.35">
      <c r="A53" s="120"/>
    </row>
    <row r="54" spans="1:1" x14ac:dyDescent="0.35">
      <c r="A54" s="120"/>
    </row>
    <row r="55" spans="1:1" x14ac:dyDescent="0.35">
      <c r="A55" s="120"/>
    </row>
    <row r="56" spans="1:1" x14ac:dyDescent="0.35">
      <c r="A56" s="120"/>
    </row>
    <row r="57" spans="1:1" x14ac:dyDescent="0.35">
      <c r="A57" s="120"/>
    </row>
    <row r="58" spans="1:1" x14ac:dyDescent="0.35">
      <c r="A58" s="120"/>
    </row>
    <row r="59" spans="1:1" x14ac:dyDescent="0.35">
      <c r="A59" s="120"/>
    </row>
    <row r="60" spans="1:1" x14ac:dyDescent="0.35">
      <c r="A60" s="120"/>
    </row>
    <row r="61" spans="1:1" x14ac:dyDescent="0.35">
      <c r="A61" s="120"/>
    </row>
    <row r="62" spans="1:1" x14ac:dyDescent="0.35">
      <c r="A62" s="120"/>
    </row>
    <row r="63" spans="1:1" x14ac:dyDescent="0.35">
      <c r="A63" s="120"/>
    </row>
    <row r="64" spans="1:1" x14ac:dyDescent="0.35">
      <c r="A64" s="120"/>
    </row>
    <row r="65" spans="1:1" x14ac:dyDescent="0.35">
      <c r="A65" s="120"/>
    </row>
    <row r="66" spans="1:1" x14ac:dyDescent="0.35">
      <c r="A66" s="120"/>
    </row>
    <row r="67" spans="1:1" x14ac:dyDescent="0.35">
      <c r="A67" s="120"/>
    </row>
    <row r="68" spans="1:1" x14ac:dyDescent="0.35">
      <c r="A68" s="120"/>
    </row>
    <row r="69" spans="1:1" x14ac:dyDescent="0.35">
      <c r="A69" s="120"/>
    </row>
    <row r="70" spans="1:1" x14ac:dyDescent="0.35">
      <c r="A70" s="120"/>
    </row>
    <row r="71" spans="1:1" x14ac:dyDescent="0.35">
      <c r="A71" s="120"/>
    </row>
    <row r="72" spans="1:1" x14ac:dyDescent="0.35">
      <c r="A72" s="120"/>
    </row>
    <row r="73" spans="1:1" x14ac:dyDescent="0.35">
      <c r="A73" s="120"/>
    </row>
    <row r="74" spans="1:1" x14ac:dyDescent="0.35">
      <c r="A74" s="120"/>
    </row>
    <row r="75" spans="1:1" x14ac:dyDescent="0.35">
      <c r="A75" s="120"/>
    </row>
    <row r="76" spans="1:1" x14ac:dyDescent="0.35">
      <c r="A76" s="120"/>
    </row>
    <row r="77" spans="1:1" x14ac:dyDescent="0.35">
      <c r="A77" s="120"/>
    </row>
    <row r="78" spans="1:1" x14ac:dyDescent="0.35">
      <c r="A78" s="120"/>
    </row>
    <row r="79" spans="1:1" x14ac:dyDescent="0.35">
      <c r="A79" s="120"/>
    </row>
    <row r="80" spans="1:1" x14ac:dyDescent="0.35">
      <c r="A80" s="120"/>
    </row>
    <row r="81" spans="1:1" x14ac:dyDescent="0.35">
      <c r="A81" s="120"/>
    </row>
    <row r="82" spans="1:1" x14ac:dyDescent="0.35">
      <c r="A82" s="120"/>
    </row>
    <row r="83" spans="1:1" x14ac:dyDescent="0.35">
      <c r="A83" s="120"/>
    </row>
    <row r="84" spans="1:1" x14ac:dyDescent="0.35">
      <c r="A84" s="120"/>
    </row>
    <row r="85" spans="1:1" x14ac:dyDescent="0.35">
      <c r="A85" s="120"/>
    </row>
    <row r="86" spans="1:1" x14ac:dyDescent="0.35">
      <c r="A86" s="120"/>
    </row>
    <row r="87" spans="1:1" x14ac:dyDescent="0.35">
      <c r="A87" s="120"/>
    </row>
    <row r="88" spans="1:1" x14ac:dyDescent="0.35">
      <c r="A88" s="120"/>
    </row>
    <row r="89" spans="1:1" x14ac:dyDescent="0.35">
      <c r="A89" s="120"/>
    </row>
    <row r="90" spans="1:1" x14ac:dyDescent="0.35">
      <c r="A90" s="120"/>
    </row>
  </sheetData>
  <sheetProtection selectLockedCells="1" selectUnlockedCells="1"/>
  <mergeCells count="76">
    <mergeCell ref="R1:X1"/>
    <mergeCell ref="Z1:AF1"/>
    <mergeCell ref="H19:H26"/>
    <mergeCell ref="B23:B26"/>
    <mergeCell ref="G23:G26"/>
    <mergeCell ref="J3:J6"/>
    <mergeCell ref="O3:O6"/>
    <mergeCell ref="P3:P18"/>
    <mergeCell ref="J7:J10"/>
    <mergeCell ref="O7:O10"/>
    <mergeCell ref="J11:J14"/>
    <mergeCell ref="O11:O14"/>
    <mergeCell ref="J15:J18"/>
    <mergeCell ref="O15:O18"/>
    <mergeCell ref="J19:J22"/>
    <mergeCell ref="R3:R6"/>
    <mergeCell ref="A7:A10"/>
    <mergeCell ref="A11:A14"/>
    <mergeCell ref="A19:A22"/>
    <mergeCell ref="A23:A26"/>
    <mergeCell ref="J1:P1"/>
    <mergeCell ref="O19:O22"/>
    <mergeCell ref="P19:P26"/>
    <mergeCell ref="J23:J26"/>
    <mergeCell ref="O23:O26"/>
    <mergeCell ref="A67:A70"/>
    <mergeCell ref="A47:A50"/>
    <mergeCell ref="B1:H1"/>
    <mergeCell ref="A3:A6"/>
    <mergeCell ref="B3:B6"/>
    <mergeCell ref="G3:G6"/>
    <mergeCell ref="H3:H18"/>
    <mergeCell ref="B7:B10"/>
    <mergeCell ref="G7:G10"/>
    <mergeCell ref="B11:B14"/>
    <mergeCell ref="G11:G14"/>
    <mergeCell ref="B15:B18"/>
    <mergeCell ref="G15:G18"/>
    <mergeCell ref="A15:A18"/>
    <mergeCell ref="B19:B22"/>
    <mergeCell ref="G19:G22"/>
    <mergeCell ref="A55:A58"/>
    <mergeCell ref="A31:A34"/>
    <mergeCell ref="A27:A30"/>
    <mergeCell ref="A63:A66"/>
    <mergeCell ref="A59:A62"/>
    <mergeCell ref="A39:A42"/>
    <mergeCell ref="A51:A54"/>
    <mergeCell ref="A43:A46"/>
    <mergeCell ref="A35:A38"/>
    <mergeCell ref="A87:A90"/>
    <mergeCell ref="A83:A86"/>
    <mergeCell ref="A79:A82"/>
    <mergeCell ref="A75:A78"/>
    <mergeCell ref="A71:A74"/>
    <mergeCell ref="W3:W6"/>
    <mergeCell ref="X3:X22"/>
    <mergeCell ref="R7:R10"/>
    <mergeCell ref="W7:W10"/>
    <mergeCell ref="R11:R14"/>
    <mergeCell ref="W11:W14"/>
    <mergeCell ref="R15:R18"/>
    <mergeCell ref="W15:W18"/>
    <mergeCell ref="R19:R22"/>
    <mergeCell ref="W19:W22"/>
    <mergeCell ref="Z3:Z6"/>
    <mergeCell ref="AE3:AE6"/>
    <mergeCell ref="AF3:AF22"/>
    <mergeCell ref="Z7:Z10"/>
    <mergeCell ref="AE7:AE10"/>
    <mergeCell ref="Z11:Z14"/>
    <mergeCell ref="AE11:AE14"/>
    <mergeCell ref="Z15:Z18"/>
    <mergeCell ref="AE15:AE18"/>
    <mergeCell ref="Z19:Z22"/>
    <mergeCell ref="AE19:AE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52"/>
  <sheetViews>
    <sheetView workbookViewId="0">
      <selection activeCell="W3" sqref="W3:W152"/>
    </sheetView>
  </sheetViews>
  <sheetFormatPr defaultRowHeight="14.5" x14ac:dyDescent="0.35"/>
  <cols>
    <col min="1" max="1" width="3" customWidth="1"/>
    <col min="2" max="2" width="4.81640625" style="51" bestFit="1" customWidth="1"/>
    <col min="3" max="3" width="12" style="52" bestFit="1" customWidth="1"/>
    <col min="4" max="4" width="7.81640625" style="52" customWidth="1"/>
    <col min="5" max="5" width="38.54296875" style="52" bestFit="1" customWidth="1"/>
    <col min="6" max="6" width="63.453125" style="49" customWidth="1"/>
    <col min="7" max="31" width="9.1796875" style="49"/>
  </cols>
  <sheetData>
    <row r="2" spans="2:6" x14ac:dyDescent="0.35">
      <c r="B2" s="50" t="s">
        <v>0</v>
      </c>
      <c r="C2" s="50" t="s">
        <v>10</v>
      </c>
      <c r="D2" s="50" t="s">
        <v>2</v>
      </c>
      <c r="E2" s="50" t="s">
        <v>1</v>
      </c>
      <c r="F2" s="50" t="s">
        <v>534</v>
      </c>
    </row>
    <row r="3" spans="2:6" x14ac:dyDescent="0.35">
      <c r="B3" s="54">
        <v>1</v>
      </c>
      <c r="C3" s="27">
        <v>102100060</v>
      </c>
      <c r="D3" s="53" t="s">
        <v>188</v>
      </c>
      <c r="E3" s="27" t="s">
        <v>445</v>
      </c>
      <c r="F3" s="80" t="s">
        <v>189</v>
      </c>
    </row>
    <row r="4" spans="2:6" x14ac:dyDescent="0.35">
      <c r="B4" s="54">
        <v>2</v>
      </c>
      <c r="C4" s="27">
        <v>102100061</v>
      </c>
      <c r="D4" s="53" t="s">
        <v>188</v>
      </c>
      <c r="E4" s="27" t="s">
        <v>447</v>
      </c>
      <c r="F4" s="49" t="s">
        <v>190</v>
      </c>
    </row>
    <row r="5" spans="2:6" x14ac:dyDescent="0.35">
      <c r="B5" s="54">
        <v>3</v>
      </c>
      <c r="C5" s="27">
        <v>102100062</v>
      </c>
      <c r="D5" s="53" t="s">
        <v>188</v>
      </c>
      <c r="E5" s="27" t="s">
        <v>437</v>
      </c>
      <c r="F5" s="49" t="s">
        <v>191</v>
      </c>
    </row>
    <row r="6" spans="2:6" x14ac:dyDescent="0.35">
      <c r="B6" s="54">
        <v>4</v>
      </c>
      <c r="C6" s="27">
        <v>102100179</v>
      </c>
      <c r="D6" s="53" t="s">
        <v>188</v>
      </c>
      <c r="E6" s="27" t="s">
        <v>489</v>
      </c>
      <c r="F6" s="49" t="s">
        <v>260</v>
      </c>
    </row>
    <row r="7" spans="2:6" x14ac:dyDescent="0.35">
      <c r="B7" s="54">
        <v>5</v>
      </c>
      <c r="C7" s="27">
        <v>102100162</v>
      </c>
      <c r="D7" s="53" t="s">
        <v>188</v>
      </c>
      <c r="E7" s="27" t="s">
        <v>480</v>
      </c>
      <c r="F7" s="49" t="s">
        <v>261</v>
      </c>
    </row>
    <row r="8" spans="2:6" x14ac:dyDescent="0.35">
      <c r="B8" s="54">
        <v>6</v>
      </c>
      <c r="C8" s="27">
        <v>102100167</v>
      </c>
      <c r="D8" s="53" t="s">
        <v>188</v>
      </c>
      <c r="E8" s="27" t="s">
        <v>483</v>
      </c>
      <c r="F8" s="49" t="s">
        <v>262</v>
      </c>
    </row>
    <row r="9" spans="2:6" x14ac:dyDescent="0.35">
      <c r="B9" s="54">
        <v>7</v>
      </c>
      <c r="C9" s="27">
        <v>102100064</v>
      </c>
      <c r="D9" s="53" t="s">
        <v>188</v>
      </c>
      <c r="E9" s="27" t="s">
        <v>446</v>
      </c>
      <c r="F9" s="49" t="s">
        <v>192</v>
      </c>
    </row>
    <row r="10" spans="2:6" x14ac:dyDescent="0.35">
      <c r="B10" s="54">
        <v>8</v>
      </c>
      <c r="C10" s="27">
        <v>102100065</v>
      </c>
      <c r="D10" s="53" t="s">
        <v>188</v>
      </c>
      <c r="E10" s="27" t="s">
        <v>448</v>
      </c>
      <c r="F10" s="49" t="s">
        <v>193</v>
      </c>
    </row>
    <row r="11" spans="2:6" x14ac:dyDescent="0.35">
      <c r="B11" s="54">
        <v>9</v>
      </c>
      <c r="C11" s="27">
        <v>102100066</v>
      </c>
      <c r="D11" s="53" t="s">
        <v>188</v>
      </c>
      <c r="E11" s="27" t="s">
        <v>438</v>
      </c>
      <c r="F11" s="49" t="s">
        <v>194</v>
      </c>
    </row>
    <row r="12" spans="2:6" x14ac:dyDescent="0.35">
      <c r="B12" s="54">
        <v>10</v>
      </c>
      <c r="C12" s="27">
        <v>102100068</v>
      </c>
      <c r="D12" s="53" t="s">
        <v>188</v>
      </c>
      <c r="E12" s="27" t="s">
        <v>442</v>
      </c>
      <c r="F12" s="49" t="s">
        <v>195</v>
      </c>
    </row>
    <row r="13" spans="2:6" x14ac:dyDescent="0.35">
      <c r="B13" s="54">
        <v>11</v>
      </c>
      <c r="C13" s="27">
        <v>102100069</v>
      </c>
      <c r="D13" s="53" t="s">
        <v>188</v>
      </c>
      <c r="E13" s="27" t="s">
        <v>444</v>
      </c>
      <c r="F13" s="49" t="s">
        <v>196</v>
      </c>
    </row>
    <row r="14" spans="2:6" x14ac:dyDescent="0.35">
      <c r="B14" s="54">
        <v>12</v>
      </c>
      <c r="C14" s="27">
        <v>102100180</v>
      </c>
      <c r="D14" s="53" t="s">
        <v>188</v>
      </c>
      <c r="E14" s="27" t="s">
        <v>490</v>
      </c>
      <c r="F14" s="49" t="s">
        <v>263</v>
      </c>
    </row>
    <row r="15" spans="2:6" x14ac:dyDescent="0.35">
      <c r="B15" s="54">
        <v>13</v>
      </c>
      <c r="C15" s="27">
        <v>102100151</v>
      </c>
      <c r="D15" s="53" t="s">
        <v>188</v>
      </c>
      <c r="E15" s="27" t="s">
        <v>472</v>
      </c>
      <c r="F15" s="49" t="s">
        <v>264</v>
      </c>
    </row>
    <row r="16" spans="2:6" x14ac:dyDescent="0.35">
      <c r="B16" s="54">
        <v>14</v>
      </c>
      <c r="C16" s="27">
        <v>102100153</v>
      </c>
      <c r="D16" s="53" t="s">
        <v>188</v>
      </c>
      <c r="E16" s="27" t="s">
        <v>474</v>
      </c>
      <c r="F16" s="49" t="s">
        <v>265</v>
      </c>
    </row>
    <row r="17" spans="2:6" x14ac:dyDescent="0.35">
      <c r="B17" s="54">
        <v>15</v>
      </c>
      <c r="C17" s="27">
        <v>102100180</v>
      </c>
      <c r="D17" s="53" t="s">
        <v>188</v>
      </c>
      <c r="E17" s="27" t="s">
        <v>490</v>
      </c>
      <c r="F17" s="49" t="s">
        <v>266</v>
      </c>
    </row>
    <row r="18" spans="2:6" x14ac:dyDescent="0.35">
      <c r="B18" s="54">
        <v>16</v>
      </c>
      <c r="C18" s="27">
        <v>102100163</v>
      </c>
      <c r="D18" s="53" t="s">
        <v>188</v>
      </c>
      <c r="E18" s="27" t="s">
        <v>481</v>
      </c>
      <c r="F18" s="49" t="s">
        <v>267</v>
      </c>
    </row>
    <row r="19" spans="2:6" x14ac:dyDescent="0.35">
      <c r="B19" s="54">
        <v>17</v>
      </c>
      <c r="C19" s="27">
        <v>102100168</v>
      </c>
      <c r="D19" s="53" t="s">
        <v>188</v>
      </c>
      <c r="E19" s="27" t="s">
        <v>484</v>
      </c>
      <c r="F19" s="49" t="s">
        <v>268</v>
      </c>
    </row>
    <row r="20" spans="2:6" x14ac:dyDescent="0.35">
      <c r="B20" s="54">
        <v>18</v>
      </c>
      <c r="C20" s="27">
        <v>102100173</v>
      </c>
      <c r="D20" s="53" t="s">
        <v>188</v>
      </c>
      <c r="E20" s="27" t="s">
        <v>487</v>
      </c>
      <c r="F20" s="49" t="s">
        <v>269</v>
      </c>
    </row>
    <row r="21" spans="2:6" x14ac:dyDescent="0.35">
      <c r="B21" s="54">
        <v>19</v>
      </c>
      <c r="C21" s="27">
        <v>102100152</v>
      </c>
      <c r="D21" s="53" t="s">
        <v>188</v>
      </c>
      <c r="E21" s="27" t="s">
        <v>473</v>
      </c>
      <c r="F21" s="49" t="s">
        <v>270</v>
      </c>
    </row>
    <row r="22" spans="2:6" x14ac:dyDescent="0.35">
      <c r="B22" s="54">
        <v>20</v>
      </c>
      <c r="C22" s="27">
        <v>102100154</v>
      </c>
      <c r="D22" s="53" t="s">
        <v>188</v>
      </c>
      <c r="E22" s="27" t="s">
        <v>475</v>
      </c>
      <c r="F22" s="49" t="s">
        <v>271</v>
      </c>
    </row>
    <row r="23" spans="2:6" x14ac:dyDescent="0.35">
      <c r="B23" s="54">
        <v>21</v>
      </c>
      <c r="C23" s="27">
        <v>102100172</v>
      </c>
      <c r="D23" s="53" t="s">
        <v>188</v>
      </c>
      <c r="E23" s="27" t="s">
        <v>486</v>
      </c>
      <c r="F23" s="49" t="s">
        <v>272</v>
      </c>
    </row>
    <row r="24" spans="2:6" x14ac:dyDescent="0.35">
      <c r="B24" s="54">
        <v>22</v>
      </c>
      <c r="C24" s="27">
        <v>102100070</v>
      </c>
      <c r="D24" s="53" t="s">
        <v>188</v>
      </c>
      <c r="E24" s="27" t="s">
        <v>441</v>
      </c>
      <c r="F24" s="49" t="s">
        <v>197</v>
      </c>
    </row>
    <row r="25" spans="2:6" x14ac:dyDescent="0.35">
      <c r="B25" s="54">
        <v>23</v>
      </c>
      <c r="C25" s="27">
        <v>102100071</v>
      </c>
      <c r="D25" s="53" t="s">
        <v>188</v>
      </c>
      <c r="E25" s="27" t="s">
        <v>443</v>
      </c>
      <c r="F25" s="49" t="s">
        <v>198</v>
      </c>
    </row>
    <row r="26" spans="2:6" x14ac:dyDescent="0.35">
      <c r="B26" s="54">
        <v>24</v>
      </c>
      <c r="C26" s="27">
        <v>102100150</v>
      </c>
      <c r="D26" s="53" t="s">
        <v>188</v>
      </c>
      <c r="E26" s="27" t="s">
        <v>471</v>
      </c>
      <c r="F26" s="49" t="s">
        <v>273</v>
      </c>
    </row>
    <row r="27" spans="2:6" x14ac:dyDescent="0.35">
      <c r="B27" s="54">
        <v>25</v>
      </c>
      <c r="C27" s="27">
        <v>102100157</v>
      </c>
      <c r="D27" s="53" t="s">
        <v>188</v>
      </c>
      <c r="E27" s="27" t="s">
        <v>478</v>
      </c>
      <c r="F27" s="49" t="s">
        <v>274</v>
      </c>
    </row>
    <row r="28" spans="2:6" x14ac:dyDescent="0.35">
      <c r="B28" s="54">
        <v>26</v>
      </c>
      <c r="C28" s="27">
        <v>102100155</v>
      </c>
      <c r="D28" s="53" t="s">
        <v>188</v>
      </c>
      <c r="E28" s="27" t="s">
        <v>476</v>
      </c>
      <c r="F28" s="49" t="s">
        <v>275</v>
      </c>
    </row>
    <row r="29" spans="2:6" x14ac:dyDescent="0.35">
      <c r="B29" s="54">
        <v>27</v>
      </c>
      <c r="C29" s="27">
        <v>102100156</v>
      </c>
      <c r="D29" s="53" t="s">
        <v>188</v>
      </c>
      <c r="E29" s="27" t="s">
        <v>477</v>
      </c>
      <c r="F29" s="49" t="s">
        <v>276</v>
      </c>
    </row>
    <row r="30" spans="2:6" x14ac:dyDescent="0.35">
      <c r="B30" s="54">
        <v>28</v>
      </c>
      <c r="C30" s="27">
        <v>102100161</v>
      </c>
      <c r="D30" s="53" t="s">
        <v>188</v>
      </c>
      <c r="E30" s="27" t="s">
        <v>479</v>
      </c>
      <c r="F30" s="49" t="s">
        <v>277</v>
      </c>
    </row>
    <row r="31" spans="2:6" x14ac:dyDescent="0.35">
      <c r="B31" s="54">
        <v>29</v>
      </c>
      <c r="C31" s="27">
        <v>102100166</v>
      </c>
      <c r="D31" s="53" t="s">
        <v>188</v>
      </c>
      <c r="E31" s="27" t="s">
        <v>482</v>
      </c>
      <c r="F31" s="49" t="s">
        <v>278</v>
      </c>
    </row>
    <row r="32" spans="2:6" x14ac:dyDescent="0.35">
      <c r="B32" s="54">
        <v>30</v>
      </c>
      <c r="C32" s="27">
        <v>102100171</v>
      </c>
      <c r="D32" s="53" t="s">
        <v>188</v>
      </c>
      <c r="E32" s="27" t="s">
        <v>485</v>
      </c>
      <c r="F32" s="49" t="s">
        <v>279</v>
      </c>
    </row>
    <row r="33" spans="2:6" x14ac:dyDescent="0.35">
      <c r="B33" s="54">
        <v>31</v>
      </c>
      <c r="C33" s="27">
        <v>102100178</v>
      </c>
      <c r="D33" s="53" t="s">
        <v>188</v>
      </c>
      <c r="E33" s="27" t="s">
        <v>488</v>
      </c>
      <c r="F33" s="49" t="s">
        <v>280</v>
      </c>
    </row>
    <row r="34" spans="2:6" x14ac:dyDescent="0.35">
      <c r="B34" s="54">
        <v>32</v>
      </c>
      <c r="C34" s="27">
        <v>102100072</v>
      </c>
      <c r="D34" s="53" t="s">
        <v>188</v>
      </c>
      <c r="E34" s="27" t="s">
        <v>392</v>
      </c>
      <c r="F34" s="49" t="s">
        <v>199</v>
      </c>
    </row>
    <row r="35" spans="2:6" x14ac:dyDescent="0.35">
      <c r="B35" s="54">
        <v>33</v>
      </c>
      <c r="C35" s="27">
        <v>102100073</v>
      </c>
      <c r="D35" s="53" t="s">
        <v>188</v>
      </c>
      <c r="E35" s="27" t="s">
        <v>390</v>
      </c>
      <c r="F35" s="49" t="s">
        <v>200</v>
      </c>
    </row>
    <row r="36" spans="2:6" x14ac:dyDescent="0.35">
      <c r="B36" s="54">
        <v>34</v>
      </c>
      <c r="C36" s="27">
        <v>102100074</v>
      </c>
      <c r="D36" s="53" t="s">
        <v>188</v>
      </c>
      <c r="E36" s="27" t="s">
        <v>388</v>
      </c>
      <c r="F36" s="49" t="s">
        <v>201</v>
      </c>
    </row>
    <row r="37" spans="2:6" x14ac:dyDescent="0.35">
      <c r="B37" s="54">
        <v>35</v>
      </c>
      <c r="C37" s="27">
        <v>102100075</v>
      </c>
      <c r="D37" s="53" t="s">
        <v>188</v>
      </c>
      <c r="E37" s="27" t="s">
        <v>396</v>
      </c>
      <c r="F37" s="49" t="s">
        <v>202</v>
      </c>
    </row>
    <row r="38" spans="2:6" x14ac:dyDescent="0.35">
      <c r="B38" s="54">
        <v>36</v>
      </c>
      <c r="C38" s="27">
        <v>102100169</v>
      </c>
      <c r="D38" s="53" t="s">
        <v>188</v>
      </c>
      <c r="E38" s="27" t="s">
        <v>402</v>
      </c>
      <c r="F38" s="49" t="s">
        <v>281</v>
      </c>
    </row>
    <row r="39" spans="2:6" x14ac:dyDescent="0.35">
      <c r="B39" s="54">
        <v>37</v>
      </c>
      <c r="C39" s="27">
        <v>102100164</v>
      </c>
      <c r="D39" s="53" t="s">
        <v>188</v>
      </c>
      <c r="E39" s="27" t="s">
        <v>400</v>
      </c>
      <c r="F39" s="49" t="s">
        <v>282</v>
      </c>
    </row>
    <row r="40" spans="2:6" x14ac:dyDescent="0.35">
      <c r="B40" s="54">
        <v>38</v>
      </c>
      <c r="C40" s="27">
        <v>102100176</v>
      </c>
      <c r="D40" s="53" t="s">
        <v>188</v>
      </c>
      <c r="E40" s="27" t="s">
        <v>406</v>
      </c>
      <c r="F40" s="49" t="s">
        <v>283</v>
      </c>
    </row>
    <row r="41" spans="2:6" x14ac:dyDescent="0.35">
      <c r="B41" s="54">
        <v>39</v>
      </c>
      <c r="C41" s="27">
        <v>102100159</v>
      </c>
      <c r="D41" s="53" t="s">
        <v>188</v>
      </c>
      <c r="E41" s="27" t="s">
        <v>398</v>
      </c>
      <c r="F41" s="49" t="s">
        <v>284</v>
      </c>
    </row>
    <row r="42" spans="2:6" x14ac:dyDescent="0.35">
      <c r="B42" s="54">
        <v>40</v>
      </c>
      <c r="C42" s="27">
        <v>102100177</v>
      </c>
      <c r="D42" s="53" t="s">
        <v>188</v>
      </c>
      <c r="E42" s="27" t="s">
        <v>407</v>
      </c>
      <c r="F42" s="49" t="s">
        <v>285</v>
      </c>
    </row>
    <row r="43" spans="2:6" x14ac:dyDescent="0.35">
      <c r="B43" s="54">
        <v>41</v>
      </c>
      <c r="C43" s="27">
        <v>102100160</v>
      </c>
      <c r="D43" s="53" t="s">
        <v>188</v>
      </c>
      <c r="E43" s="27" t="s">
        <v>399</v>
      </c>
      <c r="F43" s="49" t="s">
        <v>286</v>
      </c>
    </row>
    <row r="44" spans="2:6" x14ac:dyDescent="0.35">
      <c r="B44" s="54">
        <v>42</v>
      </c>
      <c r="C44" s="27">
        <v>102100165</v>
      </c>
      <c r="D44" s="53" t="s">
        <v>188</v>
      </c>
      <c r="E44" s="27" t="s">
        <v>401</v>
      </c>
      <c r="F44" s="49" t="s">
        <v>287</v>
      </c>
    </row>
    <row r="45" spans="2:6" x14ac:dyDescent="0.35">
      <c r="B45" s="54">
        <v>43</v>
      </c>
      <c r="C45" s="27">
        <v>102100170</v>
      </c>
      <c r="D45" s="53" t="s">
        <v>188</v>
      </c>
      <c r="E45" s="27" t="s">
        <v>403</v>
      </c>
      <c r="F45" s="49" t="s">
        <v>288</v>
      </c>
    </row>
    <row r="46" spans="2:6" x14ac:dyDescent="0.35">
      <c r="B46" s="54">
        <v>44</v>
      </c>
      <c r="C46" s="27">
        <v>102110074</v>
      </c>
      <c r="D46" s="53" t="s">
        <v>188</v>
      </c>
      <c r="E46" s="27" t="s">
        <v>397</v>
      </c>
      <c r="F46" s="49" t="s">
        <v>217</v>
      </c>
    </row>
    <row r="47" spans="2:6" x14ac:dyDescent="0.35">
      <c r="B47" s="54">
        <v>45</v>
      </c>
      <c r="C47" s="27">
        <v>102100077</v>
      </c>
      <c r="D47" s="53" t="s">
        <v>188</v>
      </c>
      <c r="E47" s="27" t="s">
        <v>389</v>
      </c>
      <c r="F47" s="49" t="s">
        <v>204</v>
      </c>
    </row>
    <row r="48" spans="2:6" x14ac:dyDescent="0.35">
      <c r="B48" s="54">
        <v>46</v>
      </c>
      <c r="C48" s="27">
        <v>102100078</v>
      </c>
      <c r="D48" s="53" t="s">
        <v>188</v>
      </c>
      <c r="E48" s="27" t="s">
        <v>391</v>
      </c>
      <c r="F48" s="49" t="s">
        <v>205</v>
      </c>
    </row>
    <row r="49" spans="2:6" x14ac:dyDescent="0.35">
      <c r="B49" s="54">
        <v>47</v>
      </c>
      <c r="C49" s="27">
        <v>102100079</v>
      </c>
      <c r="D49" s="53" t="s">
        <v>188</v>
      </c>
      <c r="E49" s="27" t="s">
        <v>393</v>
      </c>
      <c r="F49" s="49" t="s">
        <v>206</v>
      </c>
    </row>
    <row r="50" spans="2:6" x14ac:dyDescent="0.35">
      <c r="B50" s="54">
        <v>48</v>
      </c>
      <c r="C50" s="27">
        <v>102100083</v>
      </c>
      <c r="D50" s="53" t="s">
        <v>188</v>
      </c>
      <c r="E50" s="27" t="s">
        <v>394</v>
      </c>
      <c r="F50" s="49" t="s">
        <v>207</v>
      </c>
    </row>
    <row r="51" spans="2:6" x14ac:dyDescent="0.35">
      <c r="B51" s="54">
        <v>49</v>
      </c>
      <c r="C51" s="27">
        <v>102100084</v>
      </c>
      <c r="D51" s="53" t="s">
        <v>188</v>
      </c>
      <c r="E51" s="27" t="s">
        <v>395</v>
      </c>
      <c r="F51" s="49" t="s">
        <v>208</v>
      </c>
    </row>
    <row r="52" spans="2:6" x14ac:dyDescent="0.35">
      <c r="B52" s="54">
        <v>50</v>
      </c>
      <c r="C52" s="27">
        <v>102100148</v>
      </c>
      <c r="D52" s="53" t="s">
        <v>188</v>
      </c>
      <c r="E52" s="27" t="s">
        <v>469</v>
      </c>
      <c r="F52" s="49" t="s">
        <v>289</v>
      </c>
    </row>
    <row r="53" spans="2:6" x14ac:dyDescent="0.35">
      <c r="B53" s="54">
        <v>51</v>
      </c>
      <c r="C53" s="27">
        <v>102100149</v>
      </c>
      <c r="D53" s="53" t="s">
        <v>188</v>
      </c>
      <c r="E53" s="27" t="s">
        <v>470</v>
      </c>
      <c r="F53" s="49" t="s">
        <v>290</v>
      </c>
    </row>
    <row r="54" spans="2:6" x14ac:dyDescent="0.35">
      <c r="B54" s="54">
        <v>52</v>
      </c>
      <c r="C54" s="27">
        <v>102100174</v>
      </c>
      <c r="D54" s="79" t="s">
        <v>187</v>
      </c>
      <c r="E54" s="27" t="s">
        <v>404</v>
      </c>
      <c r="F54" s="49" t="s">
        <v>291</v>
      </c>
    </row>
    <row r="55" spans="2:6" x14ac:dyDescent="0.35">
      <c r="B55" s="54">
        <v>53</v>
      </c>
      <c r="C55" s="27">
        <v>102100175</v>
      </c>
      <c r="D55" s="53" t="s">
        <v>188</v>
      </c>
      <c r="E55" s="27" t="s">
        <v>405</v>
      </c>
      <c r="F55" s="49" t="s">
        <v>292</v>
      </c>
    </row>
    <row r="56" spans="2:6" x14ac:dyDescent="0.35">
      <c r="B56" s="54">
        <v>54</v>
      </c>
      <c r="C56" s="27">
        <v>102110061</v>
      </c>
      <c r="D56" s="53" t="s">
        <v>188</v>
      </c>
      <c r="E56" s="27" t="s">
        <v>465</v>
      </c>
      <c r="F56" s="49" t="s">
        <v>209</v>
      </c>
    </row>
    <row r="57" spans="2:6" x14ac:dyDescent="0.35">
      <c r="B57" s="54">
        <v>55</v>
      </c>
      <c r="C57" s="27">
        <v>102110062</v>
      </c>
      <c r="D57" s="53" t="s">
        <v>188</v>
      </c>
      <c r="E57" s="27" t="s">
        <v>459</v>
      </c>
      <c r="F57" s="49" t="s">
        <v>210</v>
      </c>
    </row>
    <row r="58" spans="2:6" x14ac:dyDescent="0.35">
      <c r="B58" s="54">
        <v>56</v>
      </c>
      <c r="C58" s="27">
        <v>102110197</v>
      </c>
      <c r="D58" s="79" t="s">
        <v>187</v>
      </c>
      <c r="E58" s="27" t="s">
        <v>532</v>
      </c>
      <c r="F58" s="49" t="s">
        <v>293</v>
      </c>
    </row>
    <row r="59" spans="2:6" x14ac:dyDescent="0.35">
      <c r="B59" s="54">
        <v>57</v>
      </c>
      <c r="C59" s="27">
        <v>102110180</v>
      </c>
      <c r="D59" s="53" t="s">
        <v>188</v>
      </c>
      <c r="E59" s="27" t="s">
        <v>523</v>
      </c>
      <c r="F59" s="49" t="s">
        <v>294</v>
      </c>
    </row>
    <row r="60" spans="2:6" x14ac:dyDescent="0.35">
      <c r="B60" s="54">
        <v>58</v>
      </c>
      <c r="C60" s="27">
        <v>102110185</v>
      </c>
      <c r="D60" s="53" t="s">
        <v>188</v>
      </c>
      <c r="E60" s="27" t="s">
        <v>526</v>
      </c>
      <c r="F60" s="49" t="s">
        <v>295</v>
      </c>
    </row>
    <row r="61" spans="2:6" x14ac:dyDescent="0.35">
      <c r="B61" s="54">
        <v>59</v>
      </c>
      <c r="C61" s="27">
        <v>102110190</v>
      </c>
      <c r="D61" s="53" t="s">
        <v>188</v>
      </c>
      <c r="E61" s="27" t="s">
        <v>529</v>
      </c>
      <c r="F61" s="49" t="s">
        <v>296</v>
      </c>
    </row>
    <row r="62" spans="2:6" x14ac:dyDescent="0.35">
      <c r="B62" s="54">
        <v>60</v>
      </c>
      <c r="C62" s="27">
        <v>102110063</v>
      </c>
      <c r="D62" s="53" t="s">
        <v>188</v>
      </c>
      <c r="E62" s="27" t="s">
        <v>466</v>
      </c>
      <c r="F62" s="49" t="s">
        <v>211</v>
      </c>
    </row>
    <row r="63" spans="2:6" x14ac:dyDescent="0.35">
      <c r="B63" s="54">
        <v>61</v>
      </c>
      <c r="C63" s="27">
        <v>102110064</v>
      </c>
      <c r="D63" s="53" t="s">
        <v>188</v>
      </c>
      <c r="E63" s="27" t="s">
        <v>468</v>
      </c>
      <c r="F63" s="49" t="s">
        <v>212</v>
      </c>
    </row>
    <row r="64" spans="2:6" x14ac:dyDescent="0.35">
      <c r="B64" s="54">
        <v>62</v>
      </c>
      <c r="C64" s="27">
        <v>102110065</v>
      </c>
      <c r="D64" s="53" t="s">
        <v>188</v>
      </c>
      <c r="E64" s="27" t="s">
        <v>460</v>
      </c>
      <c r="F64" s="49" t="s">
        <v>213</v>
      </c>
    </row>
    <row r="65" spans="2:6" x14ac:dyDescent="0.35">
      <c r="B65" s="54">
        <v>63</v>
      </c>
      <c r="C65" s="27">
        <v>102110176</v>
      </c>
      <c r="D65" s="53" t="s">
        <v>188</v>
      </c>
      <c r="E65" s="27" t="s">
        <v>521</v>
      </c>
      <c r="F65" s="49" t="s">
        <v>297</v>
      </c>
    </row>
    <row r="66" spans="2:6" x14ac:dyDescent="0.35">
      <c r="B66" s="54">
        <v>64</v>
      </c>
      <c r="C66" s="27">
        <v>102110168</v>
      </c>
      <c r="D66" s="53" t="s">
        <v>188</v>
      </c>
      <c r="E66" s="27" t="s">
        <v>515</v>
      </c>
      <c r="F66" s="49" t="s">
        <v>298</v>
      </c>
    </row>
    <row r="67" spans="2:6" x14ac:dyDescent="0.35">
      <c r="B67" s="54">
        <v>65</v>
      </c>
      <c r="C67" s="27">
        <v>102110171</v>
      </c>
      <c r="D67" s="53" t="s">
        <v>188</v>
      </c>
      <c r="E67" s="27" t="s">
        <v>517</v>
      </c>
      <c r="F67" s="49" t="s">
        <v>299</v>
      </c>
    </row>
    <row r="68" spans="2:6" x14ac:dyDescent="0.35">
      <c r="B68" s="54">
        <v>66</v>
      </c>
      <c r="C68" s="27">
        <v>102110198</v>
      </c>
      <c r="D68" s="53" t="s">
        <v>188</v>
      </c>
      <c r="E68" s="27" t="s">
        <v>533</v>
      </c>
      <c r="F68" s="49" t="s">
        <v>300</v>
      </c>
    </row>
    <row r="69" spans="2:6" x14ac:dyDescent="0.35">
      <c r="B69" s="54">
        <v>67</v>
      </c>
      <c r="C69" s="27">
        <v>102110181</v>
      </c>
      <c r="D69" s="53" t="s">
        <v>188</v>
      </c>
      <c r="E69" s="27" t="s">
        <v>524</v>
      </c>
      <c r="F69" s="49" t="s">
        <v>301</v>
      </c>
    </row>
    <row r="70" spans="2:6" x14ac:dyDescent="0.35">
      <c r="B70" s="54">
        <v>68</v>
      </c>
      <c r="C70" s="27">
        <v>102110186</v>
      </c>
      <c r="D70" s="53" t="s">
        <v>188</v>
      </c>
      <c r="E70" s="27" t="s">
        <v>527</v>
      </c>
      <c r="F70" s="49" t="s">
        <v>302</v>
      </c>
    </row>
    <row r="71" spans="2:6" x14ac:dyDescent="0.35">
      <c r="B71" s="54">
        <v>69</v>
      </c>
      <c r="C71" s="27">
        <v>102110191</v>
      </c>
      <c r="D71" s="53" t="s">
        <v>188</v>
      </c>
      <c r="E71" s="27" t="s">
        <v>530</v>
      </c>
      <c r="F71" s="49" t="s">
        <v>303</v>
      </c>
    </row>
    <row r="72" spans="2:6" x14ac:dyDescent="0.35">
      <c r="B72" s="54">
        <v>70</v>
      </c>
      <c r="C72" s="27">
        <v>102110067</v>
      </c>
      <c r="D72" s="53" t="s">
        <v>188</v>
      </c>
      <c r="E72" s="27" t="s">
        <v>463</v>
      </c>
      <c r="F72" s="55" t="s">
        <v>214</v>
      </c>
    </row>
    <row r="73" spans="2:6" x14ac:dyDescent="0.35">
      <c r="B73" s="54">
        <v>71</v>
      </c>
      <c r="C73" s="27">
        <v>102110184</v>
      </c>
      <c r="D73" s="53" t="s">
        <v>188</v>
      </c>
      <c r="E73" s="27" t="s">
        <v>525</v>
      </c>
      <c r="F73" s="49" t="s">
        <v>304</v>
      </c>
    </row>
    <row r="74" spans="2:6" x14ac:dyDescent="0.35">
      <c r="B74" s="54">
        <v>72</v>
      </c>
      <c r="C74" s="27">
        <v>102110167</v>
      </c>
      <c r="D74" s="53" t="s">
        <v>188</v>
      </c>
      <c r="E74" s="27" t="s">
        <v>514</v>
      </c>
      <c r="F74" s="49" t="s">
        <v>305</v>
      </c>
    </row>
    <row r="75" spans="2:6" x14ac:dyDescent="0.35">
      <c r="B75" s="54">
        <v>73</v>
      </c>
      <c r="C75" s="27">
        <v>102110174</v>
      </c>
      <c r="D75" s="53" t="s">
        <v>188</v>
      </c>
      <c r="E75" s="27" t="s">
        <v>519</v>
      </c>
      <c r="F75" s="49" t="s">
        <v>306</v>
      </c>
    </row>
    <row r="76" spans="2:6" x14ac:dyDescent="0.35">
      <c r="B76" s="54">
        <v>74</v>
      </c>
      <c r="C76" s="27">
        <v>102110175</v>
      </c>
      <c r="D76" s="53" t="s">
        <v>188</v>
      </c>
      <c r="E76" s="27" t="s">
        <v>520</v>
      </c>
      <c r="F76" s="49" t="s">
        <v>307</v>
      </c>
    </row>
    <row r="77" spans="2:6" x14ac:dyDescent="0.35">
      <c r="B77" s="54">
        <v>75</v>
      </c>
      <c r="C77" s="27">
        <v>102110170</v>
      </c>
      <c r="D77" s="53" t="s">
        <v>188</v>
      </c>
      <c r="E77" s="27" t="s">
        <v>516</v>
      </c>
      <c r="F77" s="49" t="s">
        <v>308</v>
      </c>
    </row>
    <row r="78" spans="2:6" x14ac:dyDescent="0.35">
      <c r="B78" s="54">
        <v>76</v>
      </c>
      <c r="C78" s="27">
        <v>102110173</v>
      </c>
      <c r="D78" s="53" t="s">
        <v>188</v>
      </c>
      <c r="E78" s="27" t="s">
        <v>518</v>
      </c>
      <c r="F78" s="49" t="s">
        <v>309</v>
      </c>
    </row>
    <row r="79" spans="2:6" x14ac:dyDescent="0.35">
      <c r="B79" s="54">
        <v>77</v>
      </c>
      <c r="C79" s="27">
        <v>102110179</v>
      </c>
      <c r="D79" s="53" t="s">
        <v>188</v>
      </c>
      <c r="E79" s="27" t="s">
        <v>522</v>
      </c>
      <c r="F79" s="49" t="s">
        <v>310</v>
      </c>
    </row>
    <row r="80" spans="2:6" x14ac:dyDescent="0.35">
      <c r="B80" s="54">
        <v>78</v>
      </c>
      <c r="C80" s="27">
        <v>102110184</v>
      </c>
      <c r="D80" s="53" t="s">
        <v>188</v>
      </c>
      <c r="E80" s="27" t="s">
        <v>525</v>
      </c>
      <c r="F80" s="49" t="s">
        <v>311</v>
      </c>
    </row>
    <row r="81" spans="2:6" x14ac:dyDescent="0.35">
      <c r="B81" s="54">
        <v>79</v>
      </c>
      <c r="C81" s="27">
        <v>102110189</v>
      </c>
      <c r="D81" s="53" t="s">
        <v>188</v>
      </c>
      <c r="E81" s="27" t="s">
        <v>528</v>
      </c>
      <c r="F81" s="49" t="s">
        <v>311</v>
      </c>
    </row>
    <row r="82" spans="2:6" x14ac:dyDescent="0.35">
      <c r="B82" s="54">
        <v>80</v>
      </c>
      <c r="C82" s="27">
        <v>102110194</v>
      </c>
      <c r="D82" s="53" t="s">
        <v>188</v>
      </c>
      <c r="E82" s="27" t="s">
        <v>435</v>
      </c>
      <c r="F82" s="49" t="s">
        <v>312</v>
      </c>
    </row>
    <row r="83" spans="2:6" x14ac:dyDescent="0.35">
      <c r="B83" s="54">
        <v>81</v>
      </c>
      <c r="C83" s="27">
        <v>102110196</v>
      </c>
      <c r="D83" s="53" t="s">
        <v>188</v>
      </c>
      <c r="E83" s="27" t="s">
        <v>531</v>
      </c>
      <c r="F83" s="49" t="s">
        <v>313</v>
      </c>
    </row>
    <row r="84" spans="2:6" x14ac:dyDescent="0.35">
      <c r="B84" s="54">
        <v>82</v>
      </c>
      <c r="C84" s="27">
        <v>102110073</v>
      </c>
      <c r="D84" s="53" t="s">
        <v>188</v>
      </c>
      <c r="E84" s="27" t="s">
        <v>467</v>
      </c>
      <c r="F84" s="49" t="s">
        <v>216</v>
      </c>
    </row>
    <row r="85" spans="2:6" x14ac:dyDescent="0.35">
      <c r="B85" s="54">
        <v>83</v>
      </c>
      <c r="C85" s="27">
        <v>102110078</v>
      </c>
      <c r="D85" s="53" t="s">
        <v>188</v>
      </c>
      <c r="E85" s="27" t="s">
        <v>420</v>
      </c>
      <c r="F85" s="49" t="s">
        <v>221</v>
      </c>
    </row>
    <row r="86" spans="2:6" x14ac:dyDescent="0.35">
      <c r="B86" s="54">
        <v>84</v>
      </c>
      <c r="C86" s="27">
        <v>102110077</v>
      </c>
      <c r="D86" s="53" t="s">
        <v>188</v>
      </c>
      <c r="E86" s="27" t="s">
        <v>418</v>
      </c>
      <c r="F86" s="49" t="s">
        <v>220</v>
      </c>
    </row>
    <row r="87" spans="2:6" x14ac:dyDescent="0.35">
      <c r="B87" s="54">
        <v>85</v>
      </c>
      <c r="C87" s="27">
        <v>102110076</v>
      </c>
      <c r="D87" s="53" t="s">
        <v>188</v>
      </c>
      <c r="E87" s="27" t="s">
        <v>426</v>
      </c>
      <c r="F87" s="49" t="s">
        <v>219</v>
      </c>
    </row>
    <row r="88" spans="2:6" x14ac:dyDescent="0.35">
      <c r="B88" s="54">
        <v>86</v>
      </c>
      <c r="C88" s="27">
        <v>102110069</v>
      </c>
      <c r="D88" s="53" t="s">
        <v>188</v>
      </c>
      <c r="E88" s="27" t="s">
        <v>422</v>
      </c>
      <c r="F88" s="49" t="s">
        <v>218</v>
      </c>
    </row>
    <row r="89" spans="2:6" x14ac:dyDescent="0.35">
      <c r="B89" s="54">
        <v>87</v>
      </c>
      <c r="C89" s="27">
        <v>102110187</v>
      </c>
      <c r="D89" s="53" t="s">
        <v>188</v>
      </c>
      <c r="E89" s="27" t="s">
        <v>432</v>
      </c>
      <c r="F89" s="49" t="s">
        <v>314</v>
      </c>
    </row>
    <row r="90" spans="2:6" x14ac:dyDescent="0.35">
      <c r="B90" s="54">
        <v>88</v>
      </c>
      <c r="C90" s="27">
        <v>102110182</v>
      </c>
      <c r="D90" s="53" t="s">
        <v>188</v>
      </c>
      <c r="E90" s="27" t="s">
        <v>430</v>
      </c>
      <c r="F90" s="49" t="s">
        <v>315</v>
      </c>
    </row>
    <row r="91" spans="2:6" x14ac:dyDescent="0.35">
      <c r="B91" s="54">
        <v>89</v>
      </c>
      <c r="C91" s="27">
        <v>102110177</v>
      </c>
      <c r="D91" s="53" t="s">
        <v>188</v>
      </c>
      <c r="E91" s="27" t="s">
        <v>428</v>
      </c>
      <c r="F91" s="49" t="s">
        <v>316</v>
      </c>
    </row>
    <row r="92" spans="2:6" x14ac:dyDescent="0.35">
      <c r="B92" s="54">
        <v>90</v>
      </c>
      <c r="C92" s="27">
        <v>102110195</v>
      </c>
      <c r="D92" s="53" t="s">
        <v>188</v>
      </c>
      <c r="E92" s="27" t="s">
        <v>436</v>
      </c>
      <c r="F92" s="49" t="s">
        <v>317</v>
      </c>
    </row>
    <row r="93" spans="2:6" x14ac:dyDescent="0.35">
      <c r="B93" s="54">
        <v>91</v>
      </c>
      <c r="C93" s="27">
        <v>102110178</v>
      </c>
      <c r="D93" s="53" t="s">
        <v>188</v>
      </c>
      <c r="E93" s="27" t="s">
        <v>429</v>
      </c>
      <c r="F93" s="49" t="s">
        <v>318</v>
      </c>
    </row>
    <row r="94" spans="2:6" x14ac:dyDescent="0.35">
      <c r="B94" s="54">
        <v>92</v>
      </c>
      <c r="C94" s="27">
        <v>102110183</v>
      </c>
      <c r="D94" s="53" t="s">
        <v>188</v>
      </c>
      <c r="E94" s="27" t="s">
        <v>431</v>
      </c>
      <c r="F94" s="49" t="s">
        <v>319</v>
      </c>
    </row>
    <row r="95" spans="2:6" x14ac:dyDescent="0.35">
      <c r="B95" s="54">
        <v>93</v>
      </c>
      <c r="C95" s="27">
        <v>102110188</v>
      </c>
      <c r="D95" s="53" t="s">
        <v>188</v>
      </c>
      <c r="E95" s="27" t="s">
        <v>433</v>
      </c>
      <c r="F95" s="49" t="s">
        <v>320</v>
      </c>
    </row>
    <row r="96" spans="2:6" x14ac:dyDescent="0.35">
      <c r="B96" s="54">
        <v>94</v>
      </c>
      <c r="C96" s="27">
        <v>102100076</v>
      </c>
      <c r="D96" s="53" t="s">
        <v>188</v>
      </c>
      <c r="E96" s="27" t="s">
        <v>427</v>
      </c>
      <c r="F96" s="49" t="s">
        <v>203</v>
      </c>
    </row>
    <row r="97" spans="2:6" x14ac:dyDescent="0.35">
      <c r="B97" s="54">
        <v>95</v>
      </c>
      <c r="C97" s="27">
        <v>102110071</v>
      </c>
      <c r="D97" s="53" t="s">
        <v>188</v>
      </c>
      <c r="E97" s="27" t="s">
        <v>419</v>
      </c>
      <c r="F97" s="49" t="s">
        <v>321</v>
      </c>
    </row>
    <row r="98" spans="2:6" x14ac:dyDescent="0.35">
      <c r="B98" s="54">
        <v>96</v>
      </c>
      <c r="C98" s="27">
        <v>102110070</v>
      </c>
      <c r="D98" s="53" t="s">
        <v>188</v>
      </c>
      <c r="E98" s="27" t="s">
        <v>421</v>
      </c>
      <c r="F98" s="49" t="s">
        <v>322</v>
      </c>
    </row>
    <row r="99" spans="2:6" x14ac:dyDescent="0.35">
      <c r="B99" s="54">
        <v>97</v>
      </c>
      <c r="C99" s="27">
        <v>102110172</v>
      </c>
      <c r="D99" s="53" t="s">
        <v>188</v>
      </c>
      <c r="E99" s="27" t="s">
        <v>423</v>
      </c>
      <c r="F99" s="49" t="s">
        <v>323</v>
      </c>
    </row>
    <row r="100" spans="2:6" x14ac:dyDescent="0.35">
      <c r="B100" s="54">
        <v>98</v>
      </c>
      <c r="C100" s="27">
        <v>102110068</v>
      </c>
      <c r="D100" s="53" t="s">
        <v>188</v>
      </c>
      <c r="E100" s="27" t="s">
        <v>464</v>
      </c>
      <c r="F100" s="49" t="s">
        <v>215</v>
      </c>
    </row>
    <row r="101" spans="2:6" x14ac:dyDescent="0.35">
      <c r="B101" s="54">
        <v>99</v>
      </c>
      <c r="C101" s="27">
        <v>102110081</v>
      </c>
      <c r="D101" s="53" t="s">
        <v>188</v>
      </c>
      <c r="E101" s="27" t="s">
        <v>424</v>
      </c>
      <c r="F101" s="49" t="s">
        <v>222</v>
      </c>
    </row>
    <row r="102" spans="2:6" x14ac:dyDescent="0.35">
      <c r="B102" s="54">
        <v>100</v>
      </c>
      <c r="C102" s="27">
        <v>102110082</v>
      </c>
      <c r="D102" s="53" t="s">
        <v>188</v>
      </c>
      <c r="E102" s="27" t="s">
        <v>425</v>
      </c>
      <c r="F102" s="49" t="s">
        <v>223</v>
      </c>
    </row>
    <row r="103" spans="2:6" x14ac:dyDescent="0.35">
      <c r="B103" s="54">
        <v>101</v>
      </c>
      <c r="C103" s="27">
        <v>102110082</v>
      </c>
      <c r="D103" s="53" t="s">
        <v>188</v>
      </c>
      <c r="E103" s="27" t="s">
        <v>425</v>
      </c>
      <c r="F103" s="49" t="s">
        <v>324</v>
      </c>
    </row>
    <row r="104" spans="2:6" x14ac:dyDescent="0.35">
      <c r="B104" s="54">
        <v>102</v>
      </c>
      <c r="C104" s="27">
        <v>102110192</v>
      </c>
      <c r="D104" s="53" t="s">
        <v>188</v>
      </c>
      <c r="E104" s="27" t="s">
        <v>434</v>
      </c>
      <c r="F104" s="49" t="s">
        <v>325</v>
      </c>
    </row>
    <row r="105" spans="2:6" x14ac:dyDescent="0.35">
      <c r="B105" s="54">
        <v>103</v>
      </c>
      <c r="C105" s="27">
        <v>102110173</v>
      </c>
      <c r="D105" s="53" t="s">
        <v>188</v>
      </c>
      <c r="E105" s="27" t="s">
        <v>518</v>
      </c>
      <c r="F105" s="49" t="s">
        <v>326</v>
      </c>
    </row>
    <row r="106" spans="2:6" x14ac:dyDescent="0.35">
      <c r="B106" s="54">
        <v>104</v>
      </c>
      <c r="C106" s="27">
        <v>102100063</v>
      </c>
      <c r="D106" s="53" t="s">
        <v>188</v>
      </c>
      <c r="E106" s="27" t="s">
        <v>439</v>
      </c>
      <c r="F106" s="49" t="s">
        <v>327</v>
      </c>
    </row>
    <row r="107" spans="2:6" x14ac:dyDescent="0.35">
      <c r="B107" s="54">
        <v>105</v>
      </c>
      <c r="C107" s="27">
        <v>102100067</v>
      </c>
      <c r="D107" s="53" t="s">
        <v>188</v>
      </c>
      <c r="E107" s="27" t="s">
        <v>440</v>
      </c>
      <c r="F107" s="49" t="s">
        <v>328</v>
      </c>
    </row>
    <row r="108" spans="2:6" x14ac:dyDescent="0.35">
      <c r="B108" s="54">
        <v>106</v>
      </c>
      <c r="C108" s="27">
        <v>102110066</v>
      </c>
      <c r="D108" s="53" t="s">
        <v>188</v>
      </c>
      <c r="E108" s="27" t="s">
        <v>462</v>
      </c>
      <c r="F108" s="49" t="s">
        <v>329</v>
      </c>
    </row>
    <row r="109" spans="2:6" x14ac:dyDescent="0.35">
      <c r="B109" s="54">
        <v>107</v>
      </c>
      <c r="C109" s="27">
        <v>102110072</v>
      </c>
      <c r="D109" s="53" t="s">
        <v>188</v>
      </c>
      <c r="E109" s="27" t="s">
        <v>461</v>
      </c>
      <c r="F109" s="49" t="s">
        <v>330</v>
      </c>
    </row>
    <row r="110" spans="2:6" x14ac:dyDescent="0.35">
      <c r="B110" s="54">
        <v>108</v>
      </c>
      <c r="C110" s="27">
        <v>102110165</v>
      </c>
      <c r="D110" s="53" t="s">
        <v>188</v>
      </c>
      <c r="E110" s="27" t="s">
        <v>512</v>
      </c>
      <c r="F110" s="49" t="s">
        <v>331</v>
      </c>
    </row>
    <row r="111" spans="2:6" x14ac:dyDescent="0.35">
      <c r="B111" s="54">
        <v>109</v>
      </c>
      <c r="C111" s="27">
        <v>102110148</v>
      </c>
      <c r="D111" s="53" t="s">
        <v>188</v>
      </c>
      <c r="E111" s="27" t="s">
        <v>503</v>
      </c>
      <c r="F111" s="49" t="s">
        <v>332</v>
      </c>
    </row>
    <row r="112" spans="2:6" x14ac:dyDescent="0.35">
      <c r="B112" s="54">
        <v>110</v>
      </c>
      <c r="C112" s="27">
        <v>102110153</v>
      </c>
      <c r="D112" s="53" t="s">
        <v>188</v>
      </c>
      <c r="E112" s="27" t="s">
        <v>506</v>
      </c>
      <c r="F112" s="49" t="s">
        <v>333</v>
      </c>
    </row>
    <row r="113" spans="2:6" x14ac:dyDescent="0.35">
      <c r="B113" s="54">
        <v>111</v>
      </c>
      <c r="C113" s="27">
        <v>102110144</v>
      </c>
      <c r="D113" s="53" t="s">
        <v>188</v>
      </c>
      <c r="E113" s="27" t="s">
        <v>501</v>
      </c>
      <c r="F113" s="49" t="s">
        <v>334</v>
      </c>
    </row>
    <row r="114" spans="2:6" x14ac:dyDescent="0.35">
      <c r="B114" s="54">
        <v>112</v>
      </c>
      <c r="C114" s="27">
        <v>102110137</v>
      </c>
      <c r="D114" s="53" t="s">
        <v>188</v>
      </c>
      <c r="E114" s="27" t="s">
        <v>494</v>
      </c>
      <c r="F114" s="49" t="s">
        <v>335</v>
      </c>
    </row>
    <row r="115" spans="2:6" x14ac:dyDescent="0.35">
      <c r="B115" s="54">
        <v>113</v>
      </c>
      <c r="C115" s="27">
        <v>102110139</v>
      </c>
      <c r="D115" s="53" t="s">
        <v>188</v>
      </c>
      <c r="E115" s="27" t="s">
        <v>496</v>
      </c>
      <c r="F115" s="49" t="s">
        <v>336</v>
      </c>
    </row>
    <row r="116" spans="2:6" x14ac:dyDescent="0.35">
      <c r="B116" s="54">
        <v>114</v>
      </c>
      <c r="C116" s="27">
        <v>102110166</v>
      </c>
      <c r="D116" s="53" t="s">
        <v>188</v>
      </c>
      <c r="E116" s="27" t="s">
        <v>513</v>
      </c>
      <c r="F116" s="49" t="s">
        <v>337</v>
      </c>
    </row>
    <row r="117" spans="2:6" x14ac:dyDescent="0.35">
      <c r="B117" s="54">
        <v>115</v>
      </c>
      <c r="C117" s="27">
        <v>102110149</v>
      </c>
      <c r="D117" s="53" t="s">
        <v>188</v>
      </c>
      <c r="E117" s="27" t="s">
        <v>504</v>
      </c>
      <c r="F117" s="49" t="s">
        <v>338</v>
      </c>
    </row>
    <row r="118" spans="2:6" x14ac:dyDescent="0.35">
      <c r="B118" s="54">
        <v>116</v>
      </c>
      <c r="C118" s="27">
        <v>102110154</v>
      </c>
      <c r="D118" s="53" t="s">
        <v>188</v>
      </c>
      <c r="E118" s="27" t="s">
        <v>507</v>
      </c>
      <c r="F118" s="49" t="s">
        <v>339</v>
      </c>
    </row>
    <row r="119" spans="2:6" x14ac:dyDescent="0.35">
      <c r="B119" s="54">
        <v>117</v>
      </c>
      <c r="C119" s="27">
        <v>102110159</v>
      </c>
      <c r="D119" s="53" t="s">
        <v>188</v>
      </c>
      <c r="E119" s="27" t="s">
        <v>510</v>
      </c>
      <c r="F119" s="49" t="s">
        <v>340</v>
      </c>
    </row>
    <row r="120" spans="2:6" x14ac:dyDescent="0.35">
      <c r="B120" s="54">
        <v>118</v>
      </c>
      <c r="C120" s="27">
        <v>102110138</v>
      </c>
      <c r="D120" s="53" t="s">
        <v>188</v>
      </c>
      <c r="E120" s="27" t="s">
        <v>495</v>
      </c>
      <c r="F120" s="49" t="s">
        <v>341</v>
      </c>
    </row>
    <row r="121" spans="2:6" x14ac:dyDescent="0.35">
      <c r="B121" s="54">
        <v>119</v>
      </c>
      <c r="C121" s="27">
        <v>102110140</v>
      </c>
      <c r="D121" s="53" t="s">
        <v>188</v>
      </c>
      <c r="E121" s="27" t="s">
        <v>497</v>
      </c>
      <c r="F121" s="49" t="s">
        <v>342</v>
      </c>
    </row>
    <row r="122" spans="2:6" x14ac:dyDescent="0.35">
      <c r="B122" s="54">
        <v>120</v>
      </c>
      <c r="C122" s="27">
        <v>102110158</v>
      </c>
      <c r="D122" s="53" t="s">
        <v>188</v>
      </c>
      <c r="E122" s="27" t="s">
        <v>509</v>
      </c>
      <c r="F122" s="49" t="s">
        <v>343</v>
      </c>
    </row>
    <row r="123" spans="2:6" x14ac:dyDescent="0.35">
      <c r="B123" s="54">
        <v>121</v>
      </c>
      <c r="C123" s="27">
        <v>102110136</v>
      </c>
      <c r="D123" s="53" t="s">
        <v>188</v>
      </c>
      <c r="E123" s="27" t="s">
        <v>493</v>
      </c>
      <c r="F123" s="49" t="s">
        <v>344</v>
      </c>
    </row>
    <row r="124" spans="2:6" x14ac:dyDescent="0.35">
      <c r="B124" s="54">
        <v>122</v>
      </c>
      <c r="C124" s="27">
        <v>102110143</v>
      </c>
      <c r="D124" s="53" t="s">
        <v>188</v>
      </c>
      <c r="E124" s="27" t="s">
        <v>500</v>
      </c>
      <c r="F124" s="49" t="s">
        <v>345</v>
      </c>
    </row>
    <row r="125" spans="2:6" x14ac:dyDescent="0.35">
      <c r="B125" s="54">
        <v>123</v>
      </c>
      <c r="C125" s="27">
        <v>102110141</v>
      </c>
      <c r="D125" s="53" t="s">
        <v>188</v>
      </c>
      <c r="E125" s="27" t="s">
        <v>498</v>
      </c>
      <c r="F125" s="49" t="s">
        <v>346</v>
      </c>
    </row>
    <row r="126" spans="2:6" x14ac:dyDescent="0.35">
      <c r="B126" s="54">
        <v>124</v>
      </c>
      <c r="C126" s="27">
        <v>102110142</v>
      </c>
      <c r="D126" s="53" t="s">
        <v>188</v>
      </c>
      <c r="E126" s="27" t="s">
        <v>499</v>
      </c>
      <c r="F126" s="49" t="s">
        <v>347</v>
      </c>
    </row>
    <row r="127" spans="2:6" x14ac:dyDescent="0.35">
      <c r="B127" s="54">
        <v>125</v>
      </c>
      <c r="C127" s="27">
        <v>102110147</v>
      </c>
      <c r="D127" s="53" t="s">
        <v>188</v>
      </c>
      <c r="E127" s="27" t="s">
        <v>502</v>
      </c>
      <c r="F127" s="49" t="s">
        <v>348</v>
      </c>
    </row>
    <row r="128" spans="2:6" x14ac:dyDescent="0.35">
      <c r="B128" s="54">
        <v>126</v>
      </c>
      <c r="C128" s="27">
        <v>102110152</v>
      </c>
      <c r="D128" s="53" t="s">
        <v>188</v>
      </c>
      <c r="E128" s="27" t="s">
        <v>505</v>
      </c>
      <c r="F128" s="49" t="s">
        <v>349</v>
      </c>
    </row>
    <row r="129" spans="2:6" x14ac:dyDescent="0.35">
      <c r="B129" s="54">
        <v>127</v>
      </c>
      <c r="C129" s="27">
        <v>102110157</v>
      </c>
      <c r="D129" s="53" t="s">
        <v>187</v>
      </c>
      <c r="E129" s="27" t="s">
        <v>508</v>
      </c>
      <c r="F129" s="49" t="s">
        <v>350</v>
      </c>
    </row>
    <row r="130" spans="2:6" x14ac:dyDescent="0.35">
      <c r="B130" s="54">
        <v>128</v>
      </c>
      <c r="C130" s="27">
        <v>102110164</v>
      </c>
      <c r="D130" s="53" t="s">
        <v>188</v>
      </c>
      <c r="E130" s="27" t="s">
        <v>511</v>
      </c>
      <c r="F130" s="49" t="s">
        <v>351</v>
      </c>
    </row>
    <row r="131" spans="2:6" x14ac:dyDescent="0.35">
      <c r="B131" s="54">
        <v>129</v>
      </c>
      <c r="C131" s="27">
        <v>102110155</v>
      </c>
      <c r="D131" s="53" t="s">
        <v>188</v>
      </c>
      <c r="E131" s="27" t="s">
        <v>412</v>
      </c>
      <c r="F131" s="49" t="s">
        <v>352</v>
      </c>
    </row>
    <row r="132" spans="2:6" x14ac:dyDescent="0.35">
      <c r="B132" s="54">
        <v>130</v>
      </c>
      <c r="C132" s="27">
        <v>102110150</v>
      </c>
      <c r="D132" s="53" t="s">
        <v>188</v>
      </c>
      <c r="E132" s="27" t="s">
        <v>410</v>
      </c>
      <c r="F132" s="49" t="s">
        <v>353</v>
      </c>
    </row>
    <row r="133" spans="2:6" x14ac:dyDescent="0.35">
      <c r="B133" s="54">
        <v>131</v>
      </c>
      <c r="C133" s="27">
        <v>102110162</v>
      </c>
      <c r="D133" s="53" t="s">
        <v>188</v>
      </c>
      <c r="E133" s="27" t="s">
        <v>416</v>
      </c>
      <c r="F133" s="49" t="s">
        <v>354</v>
      </c>
    </row>
    <row r="134" spans="2:6" x14ac:dyDescent="0.35">
      <c r="B134" s="54">
        <v>132</v>
      </c>
      <c r="C134" s="27">
        <v>102110145</v>
      </c>
      <c r="D134" s="53" t="s">
        <v>188</v>
      </c>
      <c r="E134" s="27" t="s">
        <v>408</v>
      </c>
      <c r="F134" s="49" t="s">
        <v>355</v>
      </c>
    </row>
    <row r="135" spans="2:6" x14ac:dyDescent="0.35">
      <c r="B135" s="54">
        <v>133</v>
      </c>
      <c r="C135" s="27">
        <v>102110163</v>
      </c>
      <c r="D135" s="53" t="s">
        <v>187</v>
      </c>
      <c r="E135" s="27" t="s">
        <v>417</v>
      </c>
      <c r="F135" s="49" t="s">
        <v>356</v>
      </c>
    </row>
    <row r="136" spans="2:6" x14ac:dyDescent="0.35">
      <c r="B136" s="54">
        <v>134</v>
      </c>
      <c r="C136" s="27">
        <v>102110146</v>
      </c>
      <c r="D136" s="53" t="s">
        <v>188</v>
      </c>
      <c r="E136" s="27" t="s">
        <v>409</v>
      </c>
      <c r="F136" s="49" t="s">
        <v>357</v>
      </c>
    </row>
    <row r="137" spans="2:6" x14ac:dyDescent="0.35">
      <c r="B137" s="54">
        <v>135</v>
      </c>
      <c r="C137" s="27">
        <v>102110151</v>
      </c>
      <c r="D137" s="53" t="s">
        <v>188</v>
      </c>
      <c r="E137" s="27" t="s">
        <v>411</v>
      </c>
      <c r="F137" s="49" t="s">
        <v>358</v>
      </c>
    </row>
    <row r="138" spans="2:6" x14ac:dyDescent="0.35">
      <c r="B138" s="54">
        <v>136</v>
      </c>
      <c r="C138" s="27">
        <v>102110156</v>
      </c>
      <c r="D138" s="53" t="s">
        <v>188</v>
      </c>
      <c r="E138" s="27" t="s">
        <v>413</v>
      </c>
      <c r="F138" s="49" t="s">
        <v>359</v>
      </c>
    </row>
    <row r="139" spans="2:6" x14ac:dyDescent="0.35">
      <c r="B139" s="54">
        <v>137</v>
      </c>
      <c r="C139" s="27">
        <v>102110134</v>
      </c>
      <c r="D139" s="53" t="s">
        <v>188</v>
      </c>
      <c r="E139" s="27" t="s">
        <v>491</v>
      </c>
      <c r="F139" s="49" t="s">
        <v>360</v>
      </c>
    </row>
    <row r="140" spans="2:6" x14ac:dyDescent="0.35">
      <c r="B140" s="54">
        <v>138</v>
      </c>
      <c r="C140" s="27">
        <v>102110135</v>
      </c>
      <c r="D140" s="53" t="s">
        <v>188</v>
      </c>
      <c r="E140" s="27" t="s">
        <v>492</v>
      </c>
      <c r="F140" s="49" t="s">
        <v>361</v>
      </c>
    </row>
    <row r="141" spans="2:6" x14ac:dyDescent="0.35">
      <c r="B141" s="54">
        <v>139</v>
      </c>
      <c r="C141" s="27">
        <v>102110160</v>
      </c>
      <c r="D141" s="53" t="s">
        <v>188</v>
      </c>
      <c r="E141" s="27" t="s">
        <v>414</v>
      </c>
      <c r="F141" s="49" t="s">
        <v>362</v>
      </c>
    </row>
    <row r="142" spans="2:6" x14ac:dyDescent="0.35">
      <c r="B142" s="54">
        <v>140</v>
      </c>
      <c r="C142" s="27">
        <v>102110161</v>
      </c>
      <c r="D142" s="53" t="s">
        <v>188</v>
      </c>
      <c r="E142" s="27" t="s">
        <v>415</v>
      </c>
      <c r="F142" s="49" t="s">
        <v>363</v>
      </c>
    </row>
    <row r="143" spans="2:6" x14ac:dyDescent="0.35">
      <c r="B143" s="54">
        <v>141</v>
      </c>
      <c r="C143" s="27">
        <v>102110205</v>
      </c>
      <c r="D143" s="53" t="s">
        <v>188</v>
      </c>
      <c r="E143" s="27" t="s">
        <v>455</v>
      </c>
      <c r="F143" s="49" t="s">
        <v>366</v>
      </c>
    </row>
    <row r="144" spans="2:6" x14ac:dyDescent="0.35">
      <c r="B144" s="54">
        <v>142</v>
      </c>
      <c r="C144" s="27">
        <v>102110199</v>
      </c>
      <c r="D144" s="53" t="s">
        <v>188</v>
      </c>
      <c r="E144" s="27" t="s">
        <v>449</v>
      </c>
      <c r="F144" s="49" t="s">
        <v>367</v>
      </c>
    </row>
    <row r="145" spans="2:6" x14ac:dyDescent="0.35">
      <c r="B145" s="54">
        <v>143</v>
      </c>
      <c r="C145" s="27">
        <v>102110206</v>
      </c>
      <c r="D145" s="53" t="s">
        <v>188</v>
      </c>
      <c r="E145" s="27" t="s">
        <v>456</v>
      </c>
      <c r="F145" s="49" t="s">
        <v>368</v>
      </c>
    </row>
    <row r="146" spans="2:6" x14ac:dyDescent="0.35">
      <c r="B146" s="54">
        <v>144</v>
      </c>
      <c r="C146" s="27">
        <v>102110208</v>
      </c>
      <c r="D146" s="53" t="s">
        <v>188</v>
      </c>
      <c r="E146" s="27" t="s">
        <v>458</v>
      </c>
      <c r="F146" s="49" t="s">
        <v>369</v>
      </c>
    </row>
    <row r="147" spans="2:6" x14ac:dyDescent="0.35">
      <c r="B147" s="54">
        <v>145</v>
      </c>
      <c r="C147" s="27">
        <v>102110200</v>
      </c>
      <c r="D147" s="53" t="s">
        <v>188</v>
      </c>
      <c r="E147" s="27" t="s">
        <v>450</v>
      </c>
      <c r="F147" s="49" t="s">
        <v>370</v>
      </c>
    </row>
    <row r="148" spans="2:6" x14ac:dyDescent="0.35">
      <c r="B148" s="54">
        <v>146</v>
      </c>
      <c r="C148" s="27">
        <v>102110203</v>
      </c>
      <c r="D148" s="53" t="s">
        <v>188</v>
      </c>
      <c r="E148" s="27" t="s">
        <v>453</v>
      </c>
      <c r="F148" s="49" t="s">
        <v>371</v>
      </c>
    </row>
    <row r="149" spans="2:6" x14ac:dyDescent="0.35">
      <c r="B149" s="54">
        <v>147</v>
      </c>
      <c r="C149" s="27">
        <v>102110207</v>
      </c>
      <c r="D149" s="53" t="s">
        <v>188</v>
      </c>
      <c r="E149" s="27" t="s">
        <v>457</v>
      </c>
      <c r="F149" s="49" t="s">
        <v>372</v>
      </c>
    </row>
    <row r="150" spans="2:6" x14ac:dyDescent="0.35">
      <c r="B150" s="54">
        <v>148</v>
      </c>
      <c r="C150" s="27">
        <v>102110204</v>
      </c>
      <c r="D150" s="53" t="s">
        <v>188</v>
      </c>
      <c r="E150" s="27" t="s">
        <v>454</v>
      </c>
      <c r="F150" s="49" t="s">
        <v>373</v>
      </c>
    </row>
    <row r="151" spans="2:6" x14ac:dyDescent="0.35">
      <c r="B151" s="54">
        <v>149</v>
      </c>
      <c r="C151" s="27">
        <v>102110202</v>
      </c>
      <c r="D151" s="53" t="s">
        <v>188</v>
      </c>
      <c r="E151" s="27" t="s">
        <v>452</v>
      </c>
      <c r="F151" s="49" t="s">
        <v>374</v>
      </c>
    </row>
    <row r="152" spans="2:6" x14ac:dyDescent="0.35">
      <c r="B152" s="54">
        <v>150</v>
      </c>
      <c r="C152" s="27">
        <v>102110201</v>
      </c>
      <c r="D152" s="53" t="s">
        <v>188</v>
      </c>
      <c r="E152" s="27" t="s">
        <v>451</v>
      </c>
      <c r="F152" s="49" t="s">
        <v>375</v>
      </c>
    </row>
  </sheetData>
  <sheetProtection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ANEXO I - FD</vt:lpstr>
      <vt:lpstr>CARACTERÍSTICAS</vt:lpstr>
      <vt:lpstr>PERDAS</vt:lpstr>
      <vt:lpstr>CÓDIGOS</vt:lpstr>
      <vt:lpstr>'ANEXO I - FD'!_Toc517921311</vt:lpstr>
      <vt:lpstr>'ANEXO I - FD'!Area_de_impressao</vt:lpstr>
      <vt:lpstr>'ANEXO I - FD'!Titulos_de_impressao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MARCIO DE OLIVEIRA MENDES </cp:lastModifiedBy>
  <cp:lastPrinted>2022-11-30T17:28:04Z</cp:lastPrinted>
  <dcterms:created xsi:type="dcterms:W3CDTF">2018-01-03T14:47:09Z</dcterms:created>
  <dcterms:modified xsi:type="dcterms:W3CDTF">2022-12-21T13:03:19Z</dcterms:modified>
</cp:coreProperties>
</file>