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11020\Documents\1- Padronização de Normas\3 -Especificações Tecnicas Concluidas\18 - Transformador de Distribuição\ET.001\"/>
    </mc:Choice>
  </mc:AlternateContent>
  <bookViews>
    <workbookView xWindow="0" yWindow="0" windowWidth="19200" windowHeight="6930"/>
  </bookViews>
  <sheets>
    <sheet name="ANEXO I - FD" sheetId="6" r:id="rId1"/>
    <sheet name="CARACTERÍSTICAS" sheetId="11" state="hidden" r:id="rId2"/>
    <sheet name="PERDAS" sheetId="7" state="hidden" r:id="rId3"/>
    <sheet name="CÓDIGOS" sheetId="12" state="hidden" r:id="rId4"/>
  </sheets>
  <definedNames>
    <definedName name="_xlnm._FilterDatabase" localSheetId="1" hidden="1">CARACTERÍSTICAS!$A$2:$DH$146</definedName>
    <definedName name="_xlnm._FilterDatabase" localSheetId="3" hidden="1">CÓDIGOS!$B$2:$E$142</definedName>
    <definedName name="_Toc517921311" localSheetId="0">'ANEXO I - FD'!$B$71</definedName>
    <definedName name="_xlnm.Print_Area" localSheetId="0">'ANEXO I - FD'!$B$2:$J$85</definedName>
    <definedName name="_xlnm.Print_Titles" localSheetId="0">'ANEXO I - FD'!$2:$12</definedName>
  </definedName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5" i="6" l="1"/>
  <c r="I46" i="6"/>
  <c r="I47" i="6"/>
  <c r="I48" i="6"/>
  <c r="I50" i="6"/>
  <c r="I51" i="6"/>
  <c r="I52" i="6"/>
  <c r="I53" i="6"/>
  <c r="I54" i="6"/>
  <c r="I55" i="6"/>
  <c r="I56" i="6"/>
  <c r="I58" i="6"/>
  <c r="I59" i="6"/>
  <c r="I68" i="6" s="1"/>
  <c r="I60" i="6"/>
  <c r="I62" i="6"/>
  <c r="I63" i="6"/>
  <c r="I64" i="6"/>
  <c r="I65" i="6"/>
  <c r="I66" i="6"/>
  <c r="I69" i="6"/>
  <c r="I70" i="6"/>
  <c r="I72" i="6"/>
  <c r="I73" i="6"/>
  <c r="I74" i="6"/>
  <c r="I75" i="6"/>
  <c r="I77" i="6"/>
  <c r="I78" i="6"/>
  <c r="I80" i="6"/>
  <c r="I81" i="6"/>
  <c r="I82" i="6"/>
  <c r="I67" i="6" l="1"/>
  <c r="I61" i="6"/>
  <c r="I13" i="6"/>
  <c r="I31" i="6" l="1"/>
  <c r="I38" i="6" l="1"/>
  <c r="D8" i="6"/>
  <c r="I40" i="6" l="1"/>
  <c r="I20" i="6"/>
  <c r="I26" i="6" s="1"/>
  <c r="I44" i="6"/>
  <c r="I43" i="6"/>
  <c r="I42" i="6"/>
  <c r="I39" i="6" l="1"/>
  <c r="I37" i="6"/>
  <c r="I36" i="6"/>
  <c r="I35" i="6"/>
  <c r="I34" i="6" l="1"/>
  <c r="I33" i="6"/>
  <c r="I32" i="6"/>
  <c r="I24" i="6" l="1"/>
  <c r="I23" i="6"/>
  <c r="I22" i="6"/>
  <c r="I21" i="6"/>
  <c r="I18" i="6"/>
  <c r="I17" i="6" l="1"/>
  <c r="I16" i="6"/>
  <c r="I15" i="6"/>
  <c r="I14" i="6"/>
  <c r="I30" i="6" l="1"/>
  <c r="I29" i="6"/>
  <c r="I28" i="6"/>
  <c r="I27" i="6"/>
</calcChain>
</file>

<file path=xl/comments1.xml><?xml version="1.0" encoding="utf-8"?>
<comments xmlns="http://schemas.openxmlformats.org/spreadsheetml/2006/main">
  <authors>
    <author>Gilberto Carrera</author>
  </authors>
  <commentList>
    <comment ref="D3" authorId="0" shapeId="0">
      <text>
        <r>
          <rPr>
            <b/>
            <sz val="9"/>
            <color indexed="81"/>
            <rFont val="Segoe UI"/>
            <family val="2"/>
          </rPr>
          <t>Normas e Padrões:</t>
        </r>
        <r>
          <rPr>
            <sz val="9"/>
            <color indexed="81"/>
            <rFont val="Segoe UI"/>
            <family val="2"/>
          </rPr>
          <t xml:space="preserve">
Solicitante: Escolher a Distribuidora</t>
        </r>
      </text>
    </comment>
    <comment ref="D4" authorId="0" shapeId="0">
      <text>
        <r>
          <rPr>
            <b/>
            <sz val="9"/>
            <color indexed="81"/>
            <rFont val="Segoe UI"/>
            <family val="2"/>
          </rPr>
          <t>Normas e Padrões:</t>
        </r>
        <r>
          <rPr>
            <sz val="9"/>
            <color indexed="81"/>
            <rFont val="Segoe UI"/>
            <family val="2"/>
          </rPr>
          <t xml:space="preserve">
Solicitante : Informar o Fornecedor ou Proponente</t>
        </r>
      </text>
    </comment>
    <comment ref="D5" authorId="0" shapeId="0">
      <text>
        <r>
          <rPr>
            <b/>
            <sz val="9"/>
            <color indexed="81"/>
            <rFont val="Segoe UI"/>
            <family val="2"/>
          </rPr>
          <t>Normas e Padrões:</t>
        </r>
        <r>
          <rPr>
            <sz val="9"/>
            <color indexed="81"/>
            <rFont val="Segoe UI"/>
            <family val="2"/>
          </rPr>
          <t xml:space="preserve">
Solicitante: Informar o número do pedido de compra</t>
        </r>
      </text>
    </comment>
    <comment ref="D6" authorId="0" shapeId="0">
      <text>
        <r>
          <rPr>
            <b/>
            <sz val="9"/>
            <color indexed="81"/>
            <rFont val="Segoe UI"/>
            <family val="2"/>
          </rPr>
          <t>Normas e Padrões:</t>
        </r>
        <r>
          <rPr>
            <sz val="9"/>
            <color indexed="81"/>
            <rFont val="Segoe UI"/>
            <family val="2"/>
          </rPr>
          <t xml:space="preserve">
Fornecedor/Proponente: Informar o tipo ou modelo do item solicitado</t>
        </r>
      </text>
    </comment>
    <comment ref="D7" authorId="0" shapeId="0">
      <text>
        <r>
          <rPr>
            <b/>
            <sz val="9"/>
            <color indexed="81"/>
            <rFont val="Segoe UI"/>
            <family val="2"/>
          </rPr>
          <t>Normas e Padrões:</t>
        </r>
        <r>
          <rPr>
            <sz val="9"/>
            <color indexed="81"/>
            <rFont val="Segoe UI"/>
            <family val="2"/>
          </rPr>
          <t xml:space="preserve">
Solicitante: Escolher o código a ser comprado</t>
        </r>
      </text>
    </comment>
    <comment ref="D9" authorId="0" shapeId="0">
      <text>
        <r>
          <rPr>
            <b/>
            <sz val="9"/>
            <color indexed="81"/>
            <rFont val="Segoe UI"/>
            <family val="2"/>
          </rPr>
          <t>Normas e Padrões:</t>
        </r>
        <r>
          <rPr>
            <sz val="9"/>
            <color indexed="81"/>
            <rFont val="Segoe UI"/>
            <family val="2"/>
          </rPr>
          <t xml:space="preserve">
Solicitante: Informar a quantidade do item a ser adquirido</t>
        </r>
      </text>
    </comment>
    <comment ref="J31" authorId="0" shapeId="0">
      <text>
        <r>
          <rPr>
            <b/>
            <sz val="9"/>
            <color indexed="81"/>
            <rFont val="Segoe UI"/>
            <family val="2"/>
          </rPr>
          <t xml:space="preserve">Normas e Padrões:
</t>
        </r>
        <r>
          <rPr>
            <sz val="9"/>
            <color indexed="81"/>
            <rFont val="Segoe UI"/>
            <family val="2"/>
          </rPr>
          <t>Quando o valor proposto for diferente do valor informado na célula ao lado, utilizar esta célula para informar o valor proposto. Lembrando que o valor proposto deve ser sempre melhor do que o valor informado pela FD.</t>
        </r>
      </text>
    </comment>
    <comment ref="J32" authorId="0" shapeId="0">
      <text>
        <r>
          <rPr>
            <b/>
            <sz val="9"/>
            <color indexed="81"/>
            <rFont val="Segoe UI"/>
            <family val="2"/>
          </rPr>
          <t xml:space="preserve">Normas e Padrões:
</t>
        </r>
        <r>
          <rPr>
            <sz val="9"/>
            <color indexed="81"/>
            <rFont val="Segoe UI"/>
            <family val="2"/>
          </rPr>
          <t>Quando o valor proposto for diferente do valor informado na célula ao lado, utilizar esta célula para informar o valor proposto. Lembrando que o valor proposto deve ser sempre melhor do que o valor informado pela FD.</t>
        </r>
      </text>
    </comment>
    <comment ref="J33" authorId="0" shapeId="0">
      <text>
        <r>
          <rPr>
            <b/>
            <sz val="9"/>
            <color indexed="81"/>
            <rFont val="Segoe UI"/>
            <family val="2"/>
          </rPr>
          <t>Normas e Padrões:</t>
        </r>
        <r>
          <rPr>
            <sz val="9"/>
            <color indexed="81"/>
            <rFont val="Segoe UI"/>
            <family val="2"/>
          </rPr>
          <t xml:space="preserve">
Quando o valor proposto for diferente do valor informado na célula ao lado, utilizar esta célula para informar o valor proposto. Lembrando que o valor proposto deve ser sempre melhor do que o valor informado pela FD.</t>
        </r>
      </text>
    </comment>
    <comment ref="J34" authorId="0" shapeId="0">
      <text>
        <r>
          <rPr>
            <b/>
            <sz val="9"/>
            <color indexed="81"/>
            <rFont val="Segoe UI"/>
            <family val="2"/>
          </rPr>
          <t>Normas e Padrões:</t>
        </r>
        <r>
          <rPr>
            <sz val="9"/>
            <color indexed="81"/>
            <rFont val="Segoe UI"/>
            <family val="2"/>
          </rPr>
          <t xml:space="preserve">
Quando o valor proposto for diferente do valor informado na célula ao lado, utilizar esta célula para informar o valor proposto. Lembrando que o valor proposto deve ser sempre melhor do que o valor informado pela FD.</t>
        </r>
      </text>
    </comment>
    <comment ref="J35" authorId="0" shapeId="0">
      <text>
        <r>
          <rPr>
            <b/>
            <sz val="9"/>
            <color indexed="81"/>
            <rFont val="Segoe UI"/>
            <family val="2"/>
          </rPr>
          <t>Normas e Padrões:</t>
        </r>
        <r>
          <rPr>
            <sz val="9"/>
            <color indexed="81"/>
            <rFont val="Segoe UI"/>
            <family val="2"/>
          </rPr>
          <t xml:space="preserve">
Quando o valor proposto for diferente do valor informado na célula ao lado, utilizar esta célula para informar o valor proposto. Lembrando que o valor proposto deve ser sempre melhor do que o valor informado pela FD.</t>
        </r>
      </text>
    </comment>
    <comment ref="J58" authorId="0" shapeId="0">
      <text>
        <r>
          <rPr>
            <b/>
            <sz val="9"/>
            <color indexed="81"/>
            <rFont val="Segoe UI"/>
            <family val="2"/>
          </rPr>
          <t xml:space="preserve">Normas e Padrões:
</t>
        </r>
        <r>
          <rPr>
            <sz val="9"/>
            <color indexed="81"/>
            <rFont val="Segoe UI"/>
            <family val="2"/>
          </rPr>
          <t>Quando o valor proposto for diferente do valor informado na célula ao lado, utilizar esta célula para informar o valor proposto. Lembrando que o valor proposto deve ser sempre melhor do que o valor informado pela FD.</t>
        </r>
      </text>
    </comment>
    <comment ref="E61" authorId="0" shapeId="0">
      <text>
        <r>
          <rPr>
            <b/>
            <sz val="9"/>
            <color indexed="81"/>
            <rFont val="Segoe UI"/>
            <family val="2"/>
          </rPr>
          <t>Normas e Padrões:</t>
        </r>
        <r>
          <rPr>
            <sz val="9"/>
            <color indexed="81"/>
            <rFont val="Segoe UI"/>
            <family val="2"/>
          </rPr>
          <t xml:space="preserve">
Escolher a temperatura:
20
40 (preferencial)
100</t>
        </r>
      </text>
    </comment>
    <comment ref="E67" authorId="0" shapeId="0">
      <text>
        <r>
          <rPr>
            <b/>
            <sz val="9"/>
            <color indexed="81"/>
            <rFont val="Segoe UI"/>
            <family val="2"/>
          </rPr>
          <t>Normas e Padrões:</t>
        </r>
        <r>
          <rPr>
            <sz val="9"/>
            <color indexed="81"/>
            <rFont val="Segoe UI"/>
            <family val="2"/>
          </rPr>
          <t xml:space="preserve">
Escolher o Método:
Eletrodo de Calota (preferencial)
Eletrodo de Disco</t>
        </r>
      </text>
    </comment>
    <comment ref="F68" authorId="0" shapeId="0">
      <text>
        <r>
          <rPr>
            <b/>
            <sz val="9"/>
            <color indexed="81"/>
            <rFont val="Segoe UI"/>
            <family val="2"/>
          </rPr>
          <t>Normas e Padrões:</t>
        </r>
        <r>
          <rPr>
            <sz val="9"/>
            <color indexed="81"/>
            <rFont val="Segoe UI"/>
            <family val="2"/>
          </rPr>
          <t xml:space="preserve">
Escolher a Temperatura:
25
100 (preferencial)</t>
        </r>
      </text>
    </comment>
    <comment ref="J72" authorId="0" shapeId="0">
      <text>
        <r>
          <rPr>
            <b/>
            <sz val="9"/>
            <color indexed="81"/>
            <rFont val="Segoe UI"/>
            <family val="2"/>
          </rPr>
          <t>Normas e Padrões:</t>
        </r>
        <r>
          <rPr>
            <sz val="9"/>
            <color indexed="81"/>
            <rFont val="Segoe UI"/>
            <family val="2"/>
          </rPr>
          <t xml:space="preserve">
Quando o valor proposto for diferente do valor informado na célula ao lado, utilizar esta célula para informar o valor proposto. Lembrando que o valor proposto deve ser sempre melhor do que o valor informado pela FD.</t>
        </r>
      </text>
    </comment>
    <comment ref="J73" authorId="0" shapeId="0">
      <text>
        <r>
          <rPr>
            <b/>
            <sz val="9"/>
            <color indexed="81"/>
            <rFont val="Segoe UI"/>
            <family val="2"/>
          </rPr>
          <t>Normas e Padrões:</t>
        </r>
        <r>
          <rPr>
            <sz val="9"/>
            <color indexed="81"/>
            <rFont val="Segoe UI"/>
            <family val="2"/>
          </rPr>
          <t xml:space="preserve">
Quando o valor proposto for diferente do valor informado na célula ao lado, utilizar esta célula para informar o valor proposto. Lembrando que o valor proposto deve ser sempre melhor do que o valor informado pela FD.</t>
        </r>
      </text>
    </comment>
    <comment ref="J74" authorId="0" shapeId="0">
      <text>
        <r>
          <rPr>
            <b/>
            <sz val="9"/>
            <color indexed="81"/>
            <rFont val="Segoe UI"/>
            <family val="2"/>
          </rPr>
          <t>Normas e Padrões:</t>
        </r>
        <r>
          <rPr>
            <sz val="9"/>
            <color indexed="81"/>
            <rFont val="Segoe UI"/>
            <family val="2"/>
          </rPr>
          <t xml:space="preserve">
Quando o valor proposto for diferente do valor informado na célula ao lado, utilizar esta célula para informar o valor proposto. Lembrando que o valor proposto deve ser sempre melhor do que o valor informado pela FD.</t>
        </r>
      </text>
    </comment>
    <comment ref="J75" authorId="0" shapeId="0">
      <text>
        <r>
          <rPr>
            <b/>
            <sz val="9"/>
            <color indexed="81"/>
            <rFont val="Segoe UI"/>
            <family val="2"/>
          </rPr>
          <t>Normas e Padrões:</t>
        </r>
        <r>
          <rPr>
            <sz val="9"/>
            <color indexed="81"/>
            <rFont val="Segoe UI"/>
            <family val="2"/>
          </rPr>
          <t xml:space="preserve">
Quando o valor proposto for diferente do valor informado na célula ao lado, utilizar esta célula para informar o valor proposto. Lembrando que o valor proposto deve ser sempre melhor do que o valor informado pela FD.</t>
        </r>
      </text>
    </comment>
  </commentList>
</comments>
</file>

<file path=xl/sharedStrings.xml><?xml version="1.0" encoding="utf-8"?>
<sst xmlns="http://schemas.openxmlformats.org/spreadsheetml/2006/main" count="3332" uniqueCount="689">
  <si>
    <t>ITEM</t>
  </si>
  <si>
    <t>DESCRIÇÃO</t>
  </si>
  <si>
    <t>UN</t>
  </si>
  <si>
    <t>kV</t>
  </si>
  <si>
    <t>kVA</t>
  </si>
  <si>
    <t>V</t>
  </si>
  <si>
    <t>A</t>
  </si>
  <si>
    <t>%</t>
  </si>
  <si>
    <t>7.1</t>
  </si>
  <si>
    <t>7.2</t>
  </si>
  <si>
    <t>CÓDIGO</t>
  </si>
  <si>
    <t>NORMAS</t>
  </si>
  <si>
    <t>ABNT NBR 5440</t>
  </si>
  <si>
    <t>ET CONCESSIONÁRIA</t>
  </si>
  <si>
    <t>CLASSE DE TENSÃO</t>
  </si>
  <si>
    <t>TENSÃO PRIMÁRIA NOMINAL</t>
  </si>
  <si>
    <t>TENSÃO SECUNDÁRIA NOMINAL</t>
  </si>
  <si>
    <t>220/127</t>
  </si>
  <si>
    <t>254/127</t>
  </si>
  <si>
    <t>380/220</t>
  </si>
  <si>
    <t>440/220</t>
  </si>
  <si>
    <t>NÍVEIS DE ISOLAMENTO NA AT</t>
  </si>
  <si>
    <t>Tensão suportável de impulso atmosférico (valor de crista)</t>
  </si>
  <si>
    <t>Espaçamento mínimo no ar de Fase para Terra</t>
  </si>
  <si>
    <t>mm</t>
  </si>
  <si>
    <t>Espaçamento mínimo no ar de Fase para Fase</t>
  </si>
  <si>
    <t>NÍVEIS DE ISOLAMENTO NA BT</t>
  </si>
  <si>
    <t>7.3</t>
  </si>
  <si>
    <t>7.4</t>
  </si>
  <si>
    <t>8.1</t>
  </si>
  <si>
    <t>B</t>
  </si>
  <si>
    <t>C</t>
  </si>
  <si>
    <t>D</t>
  </si>
  <si>
    <t>8.2</t>
  </si>
  <si>
    <t>Corrente de Excitação</t>
  </si>
  <si>
    <t>-</t>
  </si>
  <si>
    <t>POLARIDADE (Trafo Monofásico)</t>
  </si>
  <si>
    <t>µm</t>
  </si>
  <si>
    <t>QUANTIDADE</t>
  </si>
  <si>
    <t>TENSÃO DE RADIOFREQUÊNCIA</t>
  </si>
  <si>
    <t>µV</t>
  </si>
  <si>
    <t>NUMÉRO DE FASES</t>
  </si>
  <si>
    <t>POTÊNCIA</t>
  </si>
  <si>
    <t>Potência do Transformador</t>
  </si>
  <si>
    <t>Nível de Eficiência</t>
  </si>
  <si>
    <t>Perda Vazio</t>
  </si>
  <si>
    <t>Perda Total</t>
  </si>
  <si>
    <t>Rendimento mínimo c=0,5 e FP=0,92</t>
  </si>
  <si>
    <t>Tensão de Curto-Circuito</t>
  </si>
  <si>
    <t>W</t>
  </si>
  <si>
    <t>CORRENTE DE EXCITAÇÃO</t>
  </si>
  <si>
    <t>TENSÃO DE CURTO-CIRCUITO</t>
  </si>
  <si>
    <t>PERDAS TOTAIS (Máxima)</t>
  </si>
  <si>
    <t>PERDAS EM VAZIO (Máxima)</t>
  </si>
  <si>
    <t>8.3</t>
  </si>
  <si>
    <t>8.4</t>
  </si>
  <si>
    <t>PEDIDO DE COMPRA</t>
  </si>
  <si>
    <t>Teor de bifenilas policloradas (PCB)</t>
  </si>
  <si>
    <t>Código</t>
  </si>
  <si>
    <t>Descrição Detalhada</t>
  </si>
  <si>
    <t>Fases</t>
  </si>
  <si>
    <t>Z</t>
  </si>
  <si>
    <t>'0</t>
  </si>
  <si>
    <t>EA02</t>
  </si>
  <si>
    <t>BANDEIROLA SINAL PVC REFLET LJ* 50X50CM</t>
  </si>
  <si>
    <t>KG</t>
  </si>
  <si>
    <t>U10616</t>
  </si>
  <si>
    <t>NORM</t>
  </si>
  <si>
    <t>BANDEIROLA, SINALIZACAO; MATERIAL: TECIDO SINTETICO PLASTIFICADO C/ PVC DOS 02 LADOS; COR:*  LARANJA FLUOR</t>
  </si>
  <si>
    <t>Bloq.para suprim/depósito</t>
  </si>
  <si>
    <t>Outros</t>
  </si>
  <si>
    <t>6103.29.90</t>
  </si>
  <si>
    <t>Marcelo Porto</t>
  </si>
  <si>
    <t>MATERIAIS - COM</t>
  </si>
  <si>
    <t>03.08.2019</t>
  </si>
  <si>
    <t>CONECTAR_MM</t>
  </si>
  <si>
    <t>11.09.2019</t>
  </si>
  <si>
    <t>9999.99.99</t>
  </si>
  <si>
    <t>Verificar codigo de NBM do material</t>
  </si>
  <si>
    <t>DESCRIÇÃO BREVE</t>
  </si>
  <si>
    <t>Classe Tensão</t>
  </si>
  <si>
    <t>3F</t>
  </si>
  <si>
    <t>Potência</t>
  </si>
  <si>
    <t>V-Prim</t>
  </si>
  <si>
    <t>V-Sec</t>
  </si>
  <si>
    <t>Derivações</t>
  </si>
  <si>
    <t>DERIVAÇÕES</t>
  </si>
  <si>
    <t>Tens-Suport</t>
  </si>
  <si>
    <t>Tens-Imp</t>
  </si>
  <si>
    <t>FF Ar</t>
  </si>
  <si>
    <t>FT Ar</t>
  </si>
  <si>
    <t>P-Vazio</t>
  </si>
  <si>
    <t>P-Total</t>
  </si>
  <si>
    <t>I-Exc</t>
  </si>
  <si>
    <t>V-CC</t>
  </si>
  <si>
    <t>DIAGRAMA/DESLOCAMENTO ANGULAR (Trafo Trifásico)</t>
  </si>
  <si>
    <t>DIAGRAMA</t>
  </si>
  <si>
    <t>POLARIDADE</t>
  </si>
  <si>
    <t>SUBTRATIVA</t>
  </si>
  <si>
    <t>°C</t>
  </si>
  <si>
    <t>CLASSE TÉRMICA MÍNINA DOS MATERIAIS ISOLANTES</t>
  </si>
  <si>
    <t>V-RF</t>
  </si>
  <si>
    <t>CLASSE TÉRMICA</t>
  </si>
  <si>
    <t>ÓLEO</t>
  </si>
  <si>
    <t>ESPESSURA</t>
  </si>
  <si>
    <t>T1</t>
  </si>
  <si>
    <t>T3</t>
  </si>
  <si>
    <t>Corrente</t>
  </si>
  <si>
    <t>Terminal</t>
  </si>
  <si>
    <t>Tensão</t>
  </si>
  <si>
    <t>Bucha BT_V</t>
  </si>
  <si>
    <t>Bucha BT_A</t>
  </si>
  <si>
    <t>Bucha BT Terminal</t>
  </si>
  <si>
    <t>BT-KVcr</t>
  </si>
  <si>
    <t>BT-Kvef</t>
  </si>
  <si>
    <t>BT-Arco</t>
  </si>
  <si>
    <t>BT-Esc</t>
  </si>
  <si>
    <t>CARACTERÍSTICAS BUCHAS SECUNDÁRIAS</t>
  </si>
  <si>
    <t>CARACTERÍSTICAS BUCHAS PRIMÁRIAS</t>
  </si>
  <si>
    <t>AT-KV</t>
  </si>
  <si>
    <t>Aplicada KV</t>
  </si>
  <si>
    <t>Impulso KV</t>
  </si>
  <si>
    <t>Arco Externo</t>
  </si>
  <si>
    <t>Escoamento</t>
  </si>
  <si>
    <t>Bucha AT-A</t>
  </si>
  <si>
    <t>Bucha AT-Terminal</t>
  </si>
  <si>
    <t>SIM</t>
  </si>
  <si>
    <t>NÃO</t>
  </si>
  <si>
    <t>TIPO DE ÓLEO - CARACTERÍSTICAS</t>
  </si>
  <si>
    <t>19.1</t>
  </si>
  <si>
    <t>19.2</t>
  </si>
  <si>
    <t>19.3</t>
  </si>
  <si>
    <t>19.4</t>
  </si>
  <si>
    <t>19.5</t>
  </si>
  <si>
    <t>19.6</t>
  </si>
  <si>
    <t>19.7</t>
  </si>
  <si>
    <t>mm2/s</t>
  </si>
  <si>
    <t>UNIDADE</t>
  </si>
  <si>
    <t>mN/m</t>
  </si>
  <si>
    <t>mg/kg (ppm)</t>
  </si>
  <si>
    <t>mgKOH/g</t>
  </si>
  <si>
    <t>mg/kg</t>
  </si>
  <si>
    <t>Densidade</t>
  </si>
  <si>
    <t>P. Combustão</t>
  </si>
  <si>
    <t>P. Fulgor</t>
  </si>
  <si>
    <t>P. Fluidez</t>
  </si>
  <si>
    <t>T. Interf</t>
  </si>
  <si>
    <t>T. Água</t>
  </si>
  <si>
    <t>I. Neutralização</t>
  </si>
  <si>
    <t>PCB</t>
  </si>
  <si>
    <t>Rigidez dielétrica (MÍNIMA)</t>
  </si>
  <si>
    <t>Viscosidade (MÁXIMA)</t>
  </si>
  <si>
    <t>Ponto de fulgor (MÍNIMO)</t>
  </si>
  <si>
    <t>Ponto de combustão (MÍNIMO)</t>
  </si>
  <si>
    <t>Ponto de fluidez (MÁXIMA)</t>
  </si>
  <si>
    <t>Tensão interfacial à 25 °C (MÍNIMA)</t>
  </si>
  <si>
    <t>Teor de água (MÁXIMO)</t>
  </si>
  <si>
    <t>Fator de Perdas dielétricas (MÁXIMO)</t>
  </si>
  <si>
    <t>(Eletrodo de Calota)</t>
  </si>
  <si>
    <t>(Eletrodo de Disco)</t>
  </si>
  <si>
    <t>Índice de neutralização (MÁXIMO)</t>
  </si>
  <si>
    <t>Densidade relativa a 20/4 °C (MÁXIMO)</t>
  </si>
  <si>
    <t>7.5</t>
  </si>
  <si>
    <t>8.5</t>
  </si>
  <si>
    <t>Tensão Máxima do Equipamento (valor eficaz)</t>
  </si>
  <si>
    <t>NÍVEL DE RUÍDO</t>
  </si>
  <si>
    <t>dB</t>
  </si>
  <si>
    <t>RUÍDO</t>
  </si>
  <si>
    <t>LIMITES DE ELEVAÇÃO DE TEMPERATURA</t>
  </si>
  <si>
    <t>Ponto mais quente dos enrolamentos</t>
  </si>
  <si>
    <t>Média dos Enrolamentos</t>
  </si>
  <si>
    <t>Óleo isolante (topo do óleo)</t>
  </si>
  <si>
    <t>Temperatura de referência das perdas totais e impedância</t>
  </si>
  <si>
    <t>23.1</t>
  </si>
  <si>
    <t>23.2</t>
  </si>
  <si>
    <t>23.3</t>
  </si>
  <si>
    <t>23.4</t>
  </si>
  <si>
    <t>TERMINAIS DE LIGAÇÃO EM LIGAS DE COBRE E ESTANHADOS COM CAMADA MÍNIMA DE 8 μm,  CONDUTIVIDADE 25% IACS À 20 ºC</t>
  </si>
  <si>
    <t>36,2 KV</t>
  </si>
  <si>
    <t>15 KV</t>
  </si>
  <si>
    <t>EQUATORIAL ENERGIA PARÁ</t>
  </si>
  <si>
    <t>EQUATORIAL ENERGIA MARANHÃO</t>
  </si>
  <si>
    <t>EQUATORIAL ENERGIA PIAUÍ</t>
  </si>
  <si>
    <t>EQUATORIAL ENERGIA ALAGOAS</t>
  </si>
  <si>
    <t>DISTRIBUIDORA</t>
  </si>
  <si>
    <t>FORNECEDOR</t>
  </si>
  <si>
    <t>Tensão suportável nominal à frequência industrial durante 1 min (valor eficaz)</t>
  </si>
  <si>
    <t>20.1</t>
  </si>
  <si>
    <t>20.2</t>
  </si>
  <si>
    <t>20.3</t>
  </si>
  <si>
    <t>20.4</t>
  </si>
  <si>
    <t>20.5</t>
  </si>
  <si>
    <t>20.6</t>
  </si>
  <si>
    <t>20.7</t>
  </si>
  <si>
    <t>23.5</t>
  </si>
  <si>
    <t>23.6</t>
  </si>
  <si>
    <t>23.7</t>
  </si>
  <si>
    <t>23.8</t>
  </si>
  <si>
    <t>23.9</t>
  </si>
  <si>
    <t>23.10</t>
  </si>
  <si>
    <t>23.11</t>
  </si>
  <si>
    <t>24.1</t>
  </si>
  <si>
    <t>24.2</t>
  </si>
  <si>
    <t>24.3</t>
  </si>
  <si>
    <t>24.4</t>
  </si>
  <si>
    <t>CURTO</t>
  </si>
  <si>
    <t>CAPACIDADE DE RESISTIR A CURTOS-CIRCUITOS (MÁXIMO)</t>
  </si>
  <si>
    <t>25 x IN</t>
  </si>
  <si>
    <t>Distância de Arco Externo (MÍNIMA)</t>
  </si>
  <si>
    <t>Distância de Escoamento (MÍNIMA)</t>
  </si>
  <si>
    <t>EQUATORIAL ENERGIA</t>
  </si>
  <si>
    <t>NÍVEL DE EFICIÊNCIA (Máximo)</t>
  </si>
  <si>
    <t>GARANTIDO</t>
  </si>
  <si>
    <t>ESPECIFICADO</t>
  </si>
  <si>
    <t>EQUATORIAL CEEE</t>
  </si>
  <si>
    <t>EQUATORIAL AMAPÁ</t>
  </si>
  <si>
    <t>DESCRIÇÃO LONGA</t>
  </si>
  <si>
    <t>PINTURA</t>
  </si>
  <si>
    <t>25.1</t>
  </si>
  <si>
    <t>25.2</t>
  </si>
  <si>
    <t>Cor</t>
  </si>
  <si>
    <t>Espessura da pintura externa</t>
  </si>
  <si>
    <t>COR</t>
  </si>
  <si>
    <t>DIMENSÕES</t>
  </si>
  <si>
    <t>26.1</t>
  </si>
  <si>
    <t>26.2</t>
  </si>
  <si>
    <t>26.3</t>
  </si>
  <si>
    <t>Comprimento</t>
  </si>
  <si>
    <t>Largura</t>
  </si>
  <si>
    <t>Altura</t>
  </si>
  <si>
    <t>COMPRIMENTO</t>
  </si>
  <si>
    <t>LARGURA</t>
  </si>
  <si>
    <t>ALTURA</t>
  </si>
  <si>
    <t>CÓDIGO FORNECEDOR</t>
  </si>
  <si>
    <t>Vista Frontal</t>
  </si>
  <si>
    <t>Vista Lateral</t>
  </si>
  <si>
    <t>Vista Superior</t>
  </si>
  <si>
    <t>DESENHOS</t>
  </si>
  <si>
    <t>ANEXO I - FOLHA DE DADOS TÉCNICOS E CARACTERÍSTICAS GARANTIDAS
ET.001.EQTL.Normas e Padrões - Transformador de Distribuição a Óleo Mineral</t>
  </si>
  <si>
    <t>ET.001.EQTL.Normas e Padrões – Transformador de Distribuiçãoa Óleo Mineral</t>
  </si>
  <si>
    <t>TRAFO DT 3F 13,8KV 45KVA 220/127V</t>
  </si>
  <si>
    <t>≥ 0,860 e ≤ 0,900</t>
  </si>
  <si>
    <t>TRAFO DT 3F 13,8KV 75KVA 220/127V</t>
  </si>
  <si>
    <t>TRAFO DT 3F 13,8KV 112,5KVA 220/127V</t>
  </si>
  <si>
    <t>TRAFO DT 1F 13,8KV FN 5KVA 254/127V(MN)</t>
  </si>
  <si>
    <t>TRAFO DT 1F 13,8KV FN 10KVA 254/127V(MN)</t>
  </si>
  <si>
    <t>TRAFO DT 1F 13,8KV FN 15KVA 254/127V(MN)</t>
  </si>
  <si>
    <t>TRAFO DT 3F 13,8KV 45KVA 380/220V</t>
  </si>
  <si>
    <t>TRAFO DT 3F 13,8KV 75KVA 380/220V</t>
  </si>
  <si>
    <t>TRAFO DT 3F 13,8KV 112,5KVA 380/220V</t>
  </si>
  <si>
    <t>TRAFO DT 3F 13,8KV 225KVA 380/220V</t>
  </si>
  <si>
    <t>TRAFO DT 3F 13,8KV 300KVA 380/220V</t>
  </si>
  <si>
    <t>TRAFO DT 1F 13,8KV FF 5KVA 440/220V(MN)</t>
  </si>
  <si>
    <t>TRAFO DT 1F 13,8KV FF 10KVA 440/220V(MN)</t>
  </si>
  <si>
    <t>TRAFO DT 1F 13,8KV FF 15KVA 440/220V(MN)</t>
  </si>
  <si>
    <t>TRAFO DT 1F 13,8KV FN 5KVA 440/220V(MN)</t>
  </si>
  <si>
    <t>TRAFO DT 1F 13,8KV FN 10KVA 440/220V(MN)</t>
  </si>
  <si>
    <t>TRAFO DT 1F 13,8KV FN 15KVA 440/220V(MN)</t>
  </si>
  <si>
    <t>TRAFO DT 1F 13,8KV FN 25KVA 440/220V(MN)</t>
  </si>
  <si>
    <t>TRAFO DT 1F 13,8KV FF 15KVA 254/127V(MN)</t>
  </si>
  <si>
    <t>TRAFO DT 1F 13,8KV FF 25KVA 254/127V(MN)</t>
  </si>
  <si>
    <t>TRAFO DT 1F 13,8KV FN 25KVA 254/127V(MN)</t>
  </si>
  <si>
    <t>TRAFO DT 3F 13,8KV 225KVA 220/127V</t>
  </si>
  <si>
    <t>TRAFO DT 3F 13,8KV 300KVA 220/127V</t>
  </si>
  <si>
    <t>TRAFO DT 1F 13,8KV FF 10KVA 254/127V(MN)</t>
  </si>
  <si>
    <t>TRAFO DT 1F 13,8KV FF 5KVA 254/127V(MN)</t>
  </si>
  <si>
    <t>TRAFO DT 1F 13,8KV FF 25KVA 440/220V(MN)</t>
  </si>
  <si>
    <t>TRAFO DT 1F 13,8KV FF 25KVA 127V</t>
  </si>
  <si>
    <t>TRAFO DT 1F 13,8KV FF 15KVA 127V</t>
  </si>
  <si>
    <t>TRAFO DT 1F 13,8KV FF 10KVA 127V</t>
  </si>
  <si>
    <t>TRAFO DT 1F 13,8KV FF 5KVA 127V</t>
  </si>
  <si>
    <t>TRAFO DT 1F 13,8KV FN 25KVA 127V</t>
  </si>
  <si>
    <t>TRAFO DT 1F 13,8KV FN 15KVA 127V</t>
  </si>
  <si>
    <t>TRAFO DT 1F 13,8KV FN 5KVA 127V</t>
  </si>
  <si>
    <t>TRAFO DT 1F 13,8KV FN 10KVA 127V</t>
  </si>
  <si>
    <t>TRAFO DT 1F 13,8KV FN 5KVA 220V</t>
  </si>
  <si>
    <t>TRAFO DT 1F 13,8KV FN 10KVA 220V</t>
  </si>
  <si>
    <t>TRAFO DT 1F 13,8KV FN 15KVA 220V</t>
  </si>
  <si>
    <t>TRAFO DT 1F 13,8KV FN 25KVA 220V</t>
  </si>
  <si>
    <t>TRAFO DT 1F 13,8KV FF 5KVA 220V</t>
  </si>
  <si>
    <t>TRAFO DT 1F 13,8KV FF 10KVA 220V</t>
  </si>
  <si>
    <t>TRAFO DT 1F 13,8KV FF 15KVA 220V</t>
  </si>
  <si>
    <t>TRAFO DT 1F 13,8KV FF 25kVA 220V</t>
  </si>
  <si>
    <t>TRAFO DT 1F 13,8KV FF 37,5KVA 127V</t>
  </si>
  <si>
    <t>TRAFO DT 1F 13,8KV FF 37,5KVA 220V</t>
  </si>
  <si>
    <t>TRAFO DT 1F 13,8KV FF 37,5KVA 440/220(M)</t>
  </si>
  <si>
    <t>TRAFO DT 1F 13,8KV FN 37,5KVA 440/220(M)</t>
  </si>
  <si>
    <t>TRAFO DT 1F 13,8KV FN 37,5KVA 127V</t>
  </si>
  <si>
    <t>TRAFO DT 1F 13,8KV FN 37,5KVA 220V</t>
  </si>
  <si>
    <t>TRAFO DT 3F 34,5KV 45KVA 220/127V</t>
  </si>
  <si>
    <t>TRAFO DT 3F 34,5KV 112,5KVA 220/127V</t>
  </si>
  <si>
    <t>TRAFO DT 1F 34,5KV FN 5KVA 254/127V(MN)</t>
  </si>
  <si>
    <t>TRAFO DT 1F 34,5KV FN 10KVA 254/127V(MN)</t>
  </si>
  <si>
    <t>TRAFO DT 1F 34,5KV FN 15KVA 254/127V(MN)</t>
  </si>
  <si>
    <t>TRAFO DT 1F 34,5KV FN 25KVA 254/127V(MN)</t>
  </si>
  <si>
    <t>TRAFO DT 3F 34,5KV 45KVA 380/220V</t>
  </si>
  <si>
    <t>TRAFO DT 3F 34,5KV 75KVA 380/220V</t>
  </si>
  <si>
    <t>TRAFO DT 3F 34,5KV 112,5KVA 380/220V</t>
  </si>
  <si>
    <t>TRAFO DT 1F 34,5KV FF 5KVA 440/220V(MN)</t>
  </si>
  <si>
    <t>TRAFO DT 1F 34,5KV FF 10KVA 440/220V(MN)</t>
  </si>
  <si>
    <t>TRAFO DT 1F 34,5KV FF 15KVA 440/220V(MN)</t>
  </si>
  <si>
    <t>TRAFO DT 1F 34,5KV FN 5KVA 440/220V(MN)</t>
  </si>
  <si>
    <t>TRAFO DT 1F 34,5KV FN 10KVA 440/220V(MN)</t>
  </si>
  <si>
    <t>TRAFO DT 1F 34,5KV FN 15KVA 440/220V(MN)</t>
  </si>
  <si>
    <t>TRAFO DT 1F 34,5KV FN 25KVA 440/220V(MN)</t>
  </si>
  <si>
    <t>TRAFO DT 3F 34,5KV 225KVA 220/127V</t>
  </si>
  <si>
    <t>TRAFO DT 1F 34,5KV FF 10KVA 254/127V(MN)</t>
  </si>
  <si>
    <t>TRAFO DT 1F 34,5KV FF 5KVA 254/127V(MN)</t>
  </si>
  <si>
    <t>TRAFO DT 1F 34,5KV FF 15KVA 254/127V(MN)</t>
  </si>
  <si>
    <t>TRAFO DT 1F 34,5KV FF 25KVA 254/127V(MN)</t>
  </si>
  <si>
    <t>TRAFO DT 1F 34,5KV FN 5KVA 127V</t>
  </si>
  <si>
    <t>TRAFO DT 3F 34,5KV 75KVA 220/127V</t>
  </si>
  <si>
    <t>TRAFO DT 1F 34,5KV FF 15KVA 127V</t>
  </si>
  <si>
    <t>TRAFO DT 1F 34,5KV FF 10KVA 127V</t>
  </si>
  <si>
    <t>TRAFO DT 1F 34,5KV FF 5KVA 127V</t>
  </si>
  <si>
    <t>TRAFO DT 1F 34,5KV FF 25KVA 127V</t>
  </si>
  <si>
    <t>TRAFO DT 1F 34,5KV FN 25KVA 127V</t>
  </si>
  <si>
    <t>TRAFO DT 1F 34,5KV FN 15KVA 127V</t>
  </si>
  <si>
    <t>TRAFO DT 1F 34,5KV FN 10KVA 127V</t>
  </si>
  <si>
    <t>TRAFO DT 1F 34,5KV FN 5KVA 220V</t>
  </si>
  <si>
    <t>TRAFO DT 1F 34,5KV FN 10KVA 220V</t>
  </si>
  <si>
    <t>TRAFO DT 1F 34,5KV FN 15KVA 220V</t>
  </si>
  <si>
    <t>TRAFO DT 1F 34,5KV FN 25KVA 220V</t>
  </si>
  <si>
    <t>TRAFO DT 1F 34,5KV FF 5KVA 220V</t>
  </si>
  <si>
    <t>TRAFO DT 1F 34,5KV FF 10KVA 220V</t>
  </si>
  <si>
    <t>TRAFO DT 1F 34,5KV FF 15KVA 220V</t>
  </si>
  <si>
    <t>TRAFO DT 1F 34,5KV FF 25KVA 220V</t>
  </si>
  <si>
    <t>TRAFO DT 3F 34,5KV 225KVA 380/220V</t>
  </si>
  <si>
    <t>TRAFO DT 1F 34,5KV FF 37,5KVA 127V</t>
  </si>
  <si>
    <t>TRAFO DT 1F 34,5KV FF 37,5KVA 220V</t>
  </si>
  <si>
    <t>TRAFO DT 1F 34,5KV FN 37,5KVA 220V</t>
  </si>
  <si>
    <t>TRAFO DT 1F 34,5KV FN 37,5KVA 127V</t>
  </si>
  <si>
    <t>TRAFO DT 1F 34,5KV FF 25KVA 254/127V</t>
  </si>
  <si>
    <t>TRAFO DT 3F 13,8KV 150KVA 220/127V</t>
  </si>
  <si>
    <t>TRAFO DT 3F 13,8KV 150KVA 380/220V</t>
  </si>
  <si>
    <t>TRAFO DT 3F 34,5KV 150KVA 380/220V</t>
  </si>
  <si>
    <t>TRAFO DT 3F 34,5KV 150KVA 220/127V</t>
  </si>
  <si>
    <t>TRAFO DT 1F 23,1 FF 37,5KVA 440/220(MN)</t>
  </si>
  <si>
    <t>TRAFO DT 1F 23,1 FN 37,5KVA 440/220(MN)</t>
  </si>
  <si>
    <t>TRAFO DT 1F 23,1KV FF 10KVA 127V</t>
  </si>
  <si>
    <t>TRAFO DT 1F 23,1KV FF 10KVA 220V</t>
  </si>
  <si>
    <t>TRAFO DT 1F 23,1KV FF 10KVA 254/127(MN)</t>
  </si>
  <si>
    <t>TRAFO DT 1F 23,1KV FF 10KVA 440/220(MN)</t>
  </si>
  <si>
    <t>TRAFO DT 1F 23,1KV FF 15KVA 127V</t>
  </si>
  <si>
    <t>TRAFO DT 1F 23,1KV FF 15KVA 220V</t>
  </si>
  <si>
    <t>TRAFO DT 1F 23,1KV FF 15KVA 254/127(MN)</t>
  </si>
  <si>
    <t>TRAFO DT 1F 23,1KV FF 15KVA 440/220(MN)</t>
  </si>
  <si>
    <t>TRAFO DT 1F 23,1KV FF 25KVA 127V</t>
  </si>
  <si>
    <t>TRAFO DT 1F 23,1KV FF 25KVA 254/127(MN)</t>
  </si>
  <si>
    <t>TRAFO DT 1F 23,1KV FF 25KVA 440/220(MN)</t>
  </si>
  <si>
    <t>TRAFO DT 1F 23,1KV FF 25kVA 220V</t>
  </si>
  <si>
    <t>TRAFO DT 1F 23,1KV FF 37,5KVA 127V</t>
  </si>
  <si>
    <t>TRAFO DT 1F 23,1KV FF 37,5KVA 220V</t>
  </si>
  <si>
    <t>TRAFO DT 1F 23,1KV FF 5KVA 127V</t>
  </si>
  <si>
    <t>TRAFO DT 1F 23,1KV FF 5KVA 220V</t>
  </si>
  <si>
    <t>TRAFO DT 1F 23,1KV FF 5KVA 254/127(MN)</t>
  </si>
  <si>
    <t>TRAFO DT 1F 23,1KV FF 5KVA 440/220(MN)</t>
  </si>
  <si>
    <t>TRAFO DT 1F 23,1KV FN 10KVA 127V</t>
  </si>
  <si>
    <t>TRAFO DT 1F 23,1KV FN 10KVA 220V</t>
  </si>
  <si>
    <t>TRAFO DT 1F 23,1KV FN 10KVA 254/127(MN)</t>
  </si>
  <si>
    <t>TRAFO DT 1F 23,1KV FN 10KVA 440/220(MN)</t>
  </si>
  <si>
    <t>TRAFO DT 1F 23,1KV FN 15KVA 127V</t>
  </si>
  <si>
    <t>TRAFO DT 1F 23,1KV FN 15KVA 220V</t>
  </si>
  <si>
    <t>TRAFO DT 1F 23,1KV FN 15KVA 254/127(MN)</t>
  </si>
  <si>
    <t>TRAFO DT 1F 23,1KV FN 15KVA 440/220(MN)</t>
  </si>
  <si>
    <t>TRAFO DT 1F 23,1KV FN 25KVA 127V</t>
  </si>
  <si>
    <t>TRAFO DT 1F 23,1KV FN 25KVA 220V</t>
  </si>
  <si>
    <t>TRAFO DT 1F 23,1KV FN 25KVA 254/127(MN)</t>
  </si>
  <si>
    <t>TRAFO DT 1F 23,1KV FN 25KVA 440/220(MN)</t>
  </si>
  <si>
    <t>TRAFO DT 1F 23,1KV FN 37,5KVA 127V</t>
  </si>
  <si>
    <t>TRAFO DT 1F 23,1KV FN 37,5KVA 220V</t>
  </si>
  <si>
    <t>TRAFO DT 1F 23,1KV FN 5KVA 127V</t>
  </si>
  <si>
    <t>TRAFO DT 1F 23,1KV FN 5KVA 220V</t>
  </si>
  <si>
    <t>TRAFO DT 1F 23,1KV FN 5KVA 254/127(MN)</t>
  </si>
  <si>
    <t>TRAFO DT 1F 23,1KV FN 5KVA 440/220(MN)</t>
  </si>
  <si>
    <t>TRAFO DT 3F 23,1KV 112,5KVA 220/127V</t>
  </si>
  <si>
    <t>TRAFO DT 3F 23,1KV 112,5KVA 380/220V</t>
  </si>
  <si>
    <t>TRAFO DT 3F 23,1KV 150KVA 220/127V</t>
  </si>
  <si>
    <t>TRAFO DT 3F 23,1KV 150KVA 380/220V</t>
  </si>
  <si>
    <t>TRAFO DT 3F 23,1KV 225KVA 220/127V</t>
  </si>
  <si>
    <t>TRAFO DT 3F 23,1KV 225KVA 380/220V</t>
  </si>
  <si>
    <t>TRAFO DT 3F 23,1KV 45KVA 220/127V</t>
  </si>
  <si>
    <t>TRAFO DT 3F 23,1KV 45KVA 380/220V</t>
  </si>
  <si>
    <t>TRAFO DT 3F 23,1KV 75KVA 220/127V</t>
  </si>
  <si>
    <t>TRAFO DT 3F 23,1KV 75KVA 380/220V</t>
  </si>
  <si>
    <t>FF</t>
  </si>
  <si>
    <t>FN</t>
  </si>
  <si>
    <t>1-7.967
2-7.621
3-7.275</t>
  </si>
  <si>
    <t>1-13,337
2-12,702
3-12,067</t>
  </si>
  <si>
    <t>1-13,800
2-13,200
3-12,600</t>
  </si>
  <si>
    <t>1-19,919
2-19,053
3-18,187</t>
  </si>
  <si>
    <t>1-23,100
2-22,000
3-20,900</t>
  </si>
  <si>
    <t>1-34,500
2-33,000
3-31,500</t>
  </si>
  <si>
    <t>Dyn1 30°</t>
  </si>
  <si>
    <t>250 µV</t>
  </si>
  <si>
    <t>650 µV</t>
  </si>
  <si>
    <t>CLASSE A</t>
  </si>
  <si>
    <t>MINERAL</t>
  </si>
  <si>
    <t>AUSENTE</t>
  </si>
  <si>
    <t>40 x IN</t>
  </si>
  <si>
    <t>Cinza Munsell</t>
  </si>
  <si>
    <t>26 x IN</t>
  </si>
  <si>
    <t>27 x IN</t>
  </si>
  <si>
    <t>28 x IN</t>
  </si>
  <si>
    <t>29 x IN</t>
  </si>
  <si>
    <t>30 x IN</t>
  </si>
  <si>
    <t>31 x IN</t>
  </si>
  <si>
    <t>32 x IN</t>
  </si>
  <si>
    <t>33 x IN</t>
  </si>
  <si>
    <t>34 x IN</t>
  </si>
  <si>
    <t>35 x IN</t>
  </si>
  <si>
    <t>36 x IN</t>
  </si>
  <si>
    <t>37 x IN</t>
  </si>
  <si>
    <t>38 x IN</t>
  </si>
  <si>
    <t>39 x IN</t>
  </si>
  <si>
    <t>41 x IN</t>
  </si>
  <si>
    <t>42 x IN</t>
  </si>
  <si>
    <t>43 x IN</t>
  </si>
  <si>
    <t>44 x IN</t>
  </si>
  <si>
    <t>45 x IN</t>
  </si>
  <si>
    <t>46 x IN</t>
  </si>
  <si>
    <t>47 x IN</t>
  </si>
  <si>
    <t>48 x IN</t>
  </si>
  <si>
    <t>49 x IN</t>
  </si>
  <si>
    <t>50 x IN</t>
  </si>
  <si>
    <t>51 x IN</t>
  </si>
  <si>
    <t>52 x IN</t>
  </si>
  <si>
    <t>53 x IN</t>
  </si>
  <si>
    <t>54 x IN</t>
  </si>
  <si>
    <t>55 x IN</t>
  </si>
  <si>
    <t>56 x IN</t>
  </si>
  <si>
    <t>57 x IN</t>
  </si>
  <si>
    <t>58 x IN</t>
  </si>
  <si>
    <t>59 x IN</t>
  </si>
  <si>
    <t>60 x IN</t>
  </si>
  <si>
    <t>61 x IN</t>
  </si>
  <si>
    <t>62 x IN</t>
  </si>
  <si>
    <t>63 x IN</t>
  </si>
  <si>
    <t>64 x IN</t>
  </si>
  <si>
    <t>65 x IN</t>
  </si>
  <si>
    <t>66 x IN</t>
  </si>
  <si>
    <t>67 x IN</t>
  </si>
  <si>
    <t>68 x IN</t>
  </si>
  <si>
    <t>69 x IN</t>
  </si>
  <si>
    <t>70 x IN</t>
  </si>
  <si>
    <t>71 x IN</t>
  </si>
  <si>
    <t>72 x IN</t>
  </si>
  <si>
    <t>73 x IN</t>
  </si>
  <si>
    <t>74 x IN</t>
  </si>
  <si>
    <t>75 x IN</t>
  </si>
  <si>
    <t>76 x IN</t>
  </si>
  <si>
    <t>77 x IN</t>
  </si>
  <si>
    <t>78 x IN</t>
  </si>
  <si>
    <t>79 x IN</t>
  </si>
  <si>
    <t>80 x IN</t>
  </si>
  <si>
    <t>81 x IN</t>
  </si>
  <si>
    <t>82 x IN</t>
  </si>
  <si>
    <t>83 x IN</t>
  </si>
  <si>
    <t>84 x IN</t>
  </si>
  <si>
    <t>85 x IN</t>
  </si>
  <si>
    <t>86 x IN</t>
  </si>
  <si>
    <t>87 x IN</t>
  </si>
  <si>
    <t>88 x IN</t>
  </si>
  <si>
    <t>89 x IN</t>
  </si>
  <si>
    <t>90 x IN</t>
  </si>
  <si>
    <t>91 x IN</t>
  </si>
  <si>
    <t>92 x IN</t>
  </si>
  <si>
    <t>93 x IN</t>
  </si>
  <si>
    <t>94 x IN</t>
  </si>
  <si>
    <t>95 x IN</t>
  </si>
  <si>
    <t>96 x IN</t>
  </si>
  <si>
    <t>97 x IN</t>
  </si>
  <si>
    <t>98 x IN</t>
  </si>
  <si>
    <t>99 x IN</t>
  </si>
  <si>
    <t>100 x IN</t>
  </si>
  <si>
    <t>101 x IN</t>
  </si>
  <si>
    <t>102 x IN</t>
  </si>
  <si>
    <t>103 x IN</t>
  </si>
  <si>
    <t>104 x IN</t>
  </si>
  <si>
    <t>105 x IN</t>
  </si>
  <si>
    <t>106 x IN</t>
  </si>
  <si>
    <t>107 x IN</t>
  </si>
  <si>
    <t>108 x IN</t>
  </si>
  <si>
    <t>109 x IN</t>
  </si>
  <si>
    <t>110 x IN</t>
  </si>
  <si>
    <t>111 x IN</t>
  </si>
  <si>
    <t>112 x IN</t>
  </si>
  <si>
    <t>113 x IN</t>
  </si>
  <si>
    <t>114 x IN</t>
  </si>
  <si>
    <t>115 x IN</t>
  </si>
  <si>
    <t>116 x IN</t>
  </si>
  <si>
    <t>117 x IN</t>
  </si>
  <si>
    <t>118 x IN</t>
  </si>
  <si>
    <t>119 x IN</t>
  </si>
  <si>
    <t>120 x IN</t>
  </si>
  <si>
    <t>121 x IN</t>
  </si>
  <si>
    <t>122 x IN</t>
  </si>
  <si>
    <t>123 x IN</t>
  </si>
  <si>
    <t>124 x IN</t>
  </si>
  <si>
    <t>125 x IN</t>
  </si>
  <si>
    <t>126 x IN</t>
  </si>
  <si>
    <t>127 x IN</t>
  </si>
  <si>
    <t>128 x IN</t>
  </si>
  <si>
    <t>129 x IN</t>
  </si>
  <si>
    <t>130 x IN</t>
  </si>
  <si>
    <t>131 x IN</t>
  </si>
  <si>
    <t>132 x IN</t>
  </si>
  <si>
    <t>133 x IN</t>
  </si>
  <si>
    <t>134 x IN</t>
  </si>
  <si>
    <t>135 x IN</t>
  </si>
  <si>
    <t>136 x IN</t>
  </si>
  <si>
    <t>137 x IN</t>
  </si>
  <si>
    <t>138 x IN</t>
  </si>
  <si>
    <t>139 x IN</t>
  </si>
  <si>
    <t>140 x IN</t>
  </si>
  <si>
    <t>141 x IN</t>
  </si>
  <si>
    <t>142 x IN</t>
  </si>
  <si>
    <t>143 x IN</t>
  </si>
  <si>
    <t>144 x IN</t>
  </si>
  <si>
    <t>145 x IN</t>
  </si>
  <si>
    <t>146 x IN</t>
  </si>
  <si>
    <t>147 x IN</t>
  </si>
  <si>
    <t>148 x IN</t>
  </si>
  <si>
    <t>149 x IN</t>
  </si>
  <si>
    <t>150 x IN</t>
  </si>
  <si>
    <t>151 x IN</t>
  </si>
  <si>
    <t>152 x IN</t>
  </si>
  <si>
    <t>153 x IN</t>
  </si>
  <si>
    <t>154 x IN</t>
  </si>
  <si>
    <t>155 x IN</t>
  </si>
  <si>
    <t>156 x IN</t>
  </si>
  <si>
    <t>157 x IN</t>
  </si>
  <si>
    <t>158 x IN</t>
  </si>
  <si>
    <t>159 x IN</t>
  </si>
  <si>
    <t>160 x IN</t>
  </si>
  <si>
    <t>161 x IN</t>
  </si>
  <si>
    <t>162 x IN</t>
  </si>
  <si>
    <t>163 x IN</t>
  </si>
  <si>
    <t>164 x IN</t>
  </si>
  <si>
    <t>165 x IN</t>
  </si>
  <si>
    <t>166 x IN</t>
  </si>
  <si>
    <t>167 x IN</t>
  </si>
  <si>
    <t>168 x IN</t>
  </si>
  <si>
    <t>* TRANSFORMADOR DISTRIBUICAO; NUMERO FASES: TRIFASICO; POTENCIA NOMINAL: 45 KVA; CLASSE TENSAO: 15 KV; NIVEL BASICO IMPULSO-NBI: 95* KV; MATERIAL NUCLEO: ACO SILICIO; MEIO ISOLANTE: OLEO MINERAL; FREQUENCIA NOMINAL: 60 HZ; TENSAO PRIMARIA: 13.800/13.200/12.600 V;* NUMERO DE DERIVACOES: 03; TIPO LIGACAO: TRIANGULO X ESTRELA COM NEUTRO ACESSIVEL; GRUPO: DYN1; TENSAO SECUNDARIA: 220/127 V;* PROTECAO: CONVENCIONAL; CORRENTE EXCITACAO: CONFORME NBR 5356/5440; DESENHO E DEMAIS INFORMACOES TECNICAS CONFORME ESPECIFICACAO:* ET.001.EQTL.NORMAS E PADROES - TRANSFORMADOR DE DISTRIBUICAO</t>
  </si>
  <si>
    <t>* TRANSFORMADOR DISTRIBUICAO; NUMERO FASES: TRIFASICO; POTENCIA NOMINAL: 75 KVA; CLASSE TENSAO: 15 KV; NIVEL BASICO IMPULSO-NBI: 95* KV; MATERIAL NUCLEO: ACO SILICIO; MEIO ISOLANTE: OLEO MINERAL; FREQUENCIA NOMINAL: 60 HZ; TENSAO PRIMARIA: 13.800/13.200/12.600 V;* NUMERO DE DERIVACOES: 03; TIPO LIGACAO: TRIANGULO X ESTRELA COM NEUTRO ACESSIVEL; GRUPO: DYN1; TENSAO SECUNDARIA: 220/127 V;* PROTECAO: CONVENCIONAL; CORRENTE EXCITACAO: CONFORME NBR 5356/5440; DESENHO E DEMAIS INFORMACOES TECNICAS CONFORME ESPECIFICACAO:* ET.001.EQTL.NORMAS E PADROES - TRANSFORMADOR DE DISTRIBUICAO</t>
  </si>
  <si>
    <t>* TRANSFORMADOR DISTRIBUICAO; NUMERO FASES: TRIFASICO; POTENCIA NOMINAL: 112,5 KVA; CLASSE TENSAO: 15 KV; NIVEL BASICO IMPULSO-NBI: 95*  KV; MATERIAL NUCLEO: ACO SILICIO; MEIO ISOLANTE: OLEO MINERAL; FREQUENCIA NOMINAL: 60 HZ; TENSAO PRIMARIA: 13.800/13.200/12.600 V;* NUMERO DE DERIVACOES: 03; TIPO LIGACAO: TRIANGULO X ESTRELA COM NEUTRO ACESSIVEL; GRUPO: DYN1; TENSAO SECUNDARIA: 220/127 V;* PROTECAO: CONVENCIONAL; CORRENTE EXCITACAO: CONFORME NBR 5356/5440; DESENHO E DEMAIS INFORMACOES TECNICAS CONFORME ESPECIFICACAO:* ET.001.EQTL.NORMAS E PADROES - TRANSFORMADOR DE DISTRIBUICAO</t>
  </si>
  <si>
    <t>* TRANSFORMADOR DISTRIBUICAO; NUMERO FASES: MONOFASICO FN (FASE-NEUTRO); POTENCIA NOMINAL: 5 KVA; CLASSE TENSAO: 15 KV; NIVEL BASICO* IMPULSO-NBI: 95 KV; NUCLEO: ACO SILICIO; MEIO ISOLANTE: OLEO MINERAL; TENSAO PRIMARIA: 7.967/7.621/7.275 V; TERMINAIS PRIMARIOS:* H1-H2T; NUMERO DE DERIVACOES: 03; LIGACAO PRIMARIA: SERIE; POLARIDADE: SUBTRATIVA; TENSAO SECUNDARIA: 254/127 V; TERMINAIS* SECUNDARIOS: X1-X2-X3; NORMAS TECNICAS APLICAVEIS: ABNT NBR 5356/5440; DESENHO E DEMAIS INFORMACOES TECNICAS CONFORME ESPECIFICACAO:*  ET.001.EQTL.NORMAS E PADROES - TRANSFORMADOR DE DISTRIBUICAO ### ITEM DE USO EXCLUSIVO DA MANUTENCAO ###</t>
  </si>
  <si>
    <t>* TRANSFORMADOR DISTRIBUICAO; NUMERO FASES: MONOFASICO FN (FASE-NEUTRO); POTENCIA NOMINAL: 10 KVA; CLASSE TENSAO: 15 KV; NIVEL BASICO* IMPULSO-NBI: 95 KV; NUCLEO: ACO SILICIO; MEIO ISOLANTE: OLEO MINERAL; TENSAO PRIMARIA: 7.967/7.621/7.275 V; TERMINAIS PRIMARIOS:* H1-H2T; NUMERO DE DERIVACOES: 03; LIGACAO PRIMARIA: SERIE; POLARIDADE: SUBTRATIVA; TENSAO SECUNDARIA: 254/127 V; TERMINAIS* SECUNDARIOS: X1-X2-X3; NORMAS TECNICAS APLICAVEIS: ABNT NBR 5356/5440; DESENHO E DEMAIS INFORMACOES TECNICAS CONFORME ESPECIFICACAO:*  ET.001.EQTL.NORMAS E PADROES - TRANSFORMADOR DE DISTRIBUICAO ### ITEM DE USO EXCLUSIVO DA MANUTENCAO ###</t>
  </si>
  <si>
    <t>* TRANSFORMADOR DISTRIBUICAO; NUMERO FASES: MONOFASICO FN (FASE-NEUTRO); POTENCIA NOMINAL: 15 KVA; CLASSE TENSAO: 15 KV; NIVEL BASICO* IMPULSO-NBI: 95 KV; NUCLEO: ACO SILICIO; MEIO ISOLANTE: OLEO MINERAL; TENSAO PRIMARIA: 7.967/7.621/7.275 V; TERMINAIS PRIMARIOS:* H1-H2T; NUMERO DE DERIVACOES: 03; LIGACAO PRIMARIA: SERIE; POLARIDADE: SUBTRATIVA; TENSAO SECUNDARIA: 254/127 V; TERMINAIS* SECUNDARIOS: X1-X2-X3; NORMAS TECNICAS APLICAVEIS: ABNT NBR 5356/5440; DESENHO E DEMAIS INFORMACOES TECNICAS CONFORME ESPECIFICACAO:*  ET.001.EQTL.NORMAS E PADROES - TRANSFORMADOR DE DISTRIBUICAO ### ITEM DE USO EXCLUSIVO DA MANUTENCAO ###</t>
  </si>
  <si>
    <t>* TRANSFORMADOR DISTRIBUICAO; NUMERO FASES: TRIFASICO; POTENCIA NOMINAL: 45 KVA; CLASSE TENSAO: 15 KV; NIVEL BASICO IMPULSO-NBI: 95* KV; MATERIAL NUCLEO: ACO SILICIO; MEIO ISOLANTE: OLEO MINERAL; FREQUENCIA NOMINAL: 60 HZ; TENSAO PRIMARIA: 13.800/13.200/12.600 V;* NUMERO DE DERIVACOES: 03; TIPO LIGACAO: TRIANGULO X ESTRELA COM NEUTRO ACESSIVEL; GRUPO: DYN1; TENSAO SECUNDARIA: 380/220 V;* PROTECAO: CONVENCIONAL; CORRENTE EXCITACAO: CONFORME NBR 5356/5440; DESENHO E DEMAIS INFORMACOES TECNICAS CONFORME ESPECIFICACAO:* ET.001.EQTL.NORMAS E PADROES - TRANSFORMADOR DE DISTRIBUICAO</t>
  </si>
  <si>
    <t>* TRANSFORMADOR DISTRIBUICAO; NUMERO FASES: TRIFASICO; POTENCIA NOMINAL: 75 KVA; CLASSE TENSAO: 15 KV; NIVEL BASICO IMPULSO-NBI: 95* KV; MATERIAL NUCLEO: ACO SILICIO; MEIO ISOLANTE: OLEO MINERAL; FREQUENCIA NOMINAL: 60 HZ; TENSAO PRIMARIA: 13.800/13.200/12.600 V;* NUMERO DE DERIVACOES: 03; TIPO LIGACAO: TRIANGULO X ESTRELA COM NEUTRO ACESSIVEL; GRUPO: DYN1; TENSAO SECUNDARIA: 380/220 V;* PROTECAO: CONVENCIONAL; CORRENTE EXCITACAO: CONFORME NBR 5356/5440; DESENHO E DEMAIS INFORMACOES TECNICAS CONFORME ESPECIFICACAO:* ET.001.EQTL.NORMAS E PADROES - TRANSFORMADOR DE DISTRIBUICAO</t>
  </si>
  <si>
    <t>* TRANSFORMADOR DISTRIBUICAO; NUMERO FASES: TRIFASICO; POTENCIA NOMINAL: 112,5 KVA; CLASSE TENSAO: 15 KV; NIVEL BASICO IMPULSO-NBI: 95*  KV; MATERIAL NUCLEO: ACO SILICIO; MEIO ISOLANTE: OLEO MINERAL; FREQUENCIA NOMINAL: 60 HZ; TENSAO PRIMARIA: 13.800/13.200/12.600 V;* NUMERO DE DERIVACOES: 03; TIPO LIGACAO: TRIANGULO X ESTRELA COM NEUTRO ACESSIVEL; GRUPO: DYN1; TENSAO SECUNDARIA: 380/220 V;* PROTECAO: CONVENCIONAL; CORRENTE EXCITACAO: CONFORME NBR 5356/5440; DESENHO E DEMAIS INFORMACOES TECNICAS CONFORME ESPECIFICACAO:* ET.001.EQTL.NORMAS E PADROES - TRANSFORMADOR DE DISTRIBUICAO</t>
  </si>
  <si>
    <t>* TRANSFORMADOR DISTRIBUICAO; NUMERO FASES: TRIFASICO; POTENCIA NOMINAL: 225 KVA; CLASSE TENSAO: 15 KV; NIVEL BASICO IMPULSO-NBI: 95* KV; MATERIAL NUCLEO: ACO SILICIO; MEIO ISOLANTE: OLEO MINERAL; FREQUENCIA NOMINAL: 60 HZ; TENSAO PRIMARIA: 13.800/13.200/12.600 V;* NUMERO DE DERIVACOES: 03; TIPO LIGACAO: TRIANGULO X ESTRELA COM NEUTRO ACESSIVEL; GRUPO: DYN1; TENSAO SECUNDARIA: 380/220 V;* PROTECAO: CONVENCIONAL; CORRENTE EXCITACAO: CONFORME NBR 5356/5440; DESENHO E DEMAIS INFORMACOES TECNICAS CONFORME ESPECIFICACAO:* ET.001.EQTL.NORMAS E PADROES - TRANSFORMADOR DE DISTRIBUICAO</t>
  </si>
  <si>
    <t>* TRANSFORMADOR DISTRIBUICAO; NUMERO FASES: TRIFASICO; POTENCIA NOMINAL: 300 KVA; CLASSE TENSAO: 15 KV; NIVEL BASICO IMPULSO-NBI: 95* KV; MATERIAL NUCLEO: ACO SILICIO; MEIO ISOLANTE: OLEO MINERAL; FREQUENCIA NOMINAL: 60 HZ; TENSAO PRIMARIA: 13.800/13.200/12.600 V;* NUMERO DE DERIVACOES: 03; TIPO LIGACAO: TRIANGULO X ESTRELA COM NEUTRO ACESSIVEL; GRUPO: DYN1; TENSAO SECUNDARIA: 380/220 V;* PROTECAO: CONVENCIONAL; CORRENTE EXCITACAO: CONFORME NBR 5356/5440; DESENHO E DEMAIS INFORMACOES TECNICAS CONFORME ESPECIFICACAO:* ET.001.EQTL.NORMAS E PADROES - TRANSFORMADOR DE DISTRIBUICAO</t>
  </si>
  <si>
    <t>* TRANSFORMADOR DISTRIBUICAO; NUMERO FASES: MONOFASICO FF (FASE-FASE); POTENCIA NOMINAL: 5 KVA; CLASSE TENSAO: 15 KV; NIVEL BASICO* IMPULSO-NBI: 95 KV; NUCLEO: ACO SILICIO; MEIO ISOLANTE: OLEO MINERAL; TENSAO PRIMARIA: 13.800/13.200/12.600 V; TERMINAIS PRIMARIOS:* H1-H2; NUMERO DE DERIVACOES: 03; LIGACAO PRIMARIA: SERIE; POLARIDADE: SUBTRATIVA; TENSAO SECUNDARIA: 440/220 V; TERMINAIS* SECUNDARIOS: X1-X2-X3; NORMAS TECNICAS APLICAVEIS: ABNT NBR 5356/5440; DESENHO E DEMAIS INFORMACOES TECNICAS CONFORME ESPECIFICACAO:*  ET.001.EQTL.NORMAS E PADROES - TRANSFORMADOR DE DISTRIBUICAO ### ITEM DE USO EXCLUSIVO DA MANUTENCAO ###</t>
  </si>
  <si>
    <t>* TRANSFORMADOR DISTRIBUICAO; NUMERO FASES: MONOFASICO FF (FASE-FASE); POTENCIA NOMINAL: 10 KVA; CLASSE TENSAO: 15 KV; NIVEL BASICO* IMPULSO-NBI: 95 KV; NUCLEO: ACO SILICIO; MEIO ISOLANTE: OLEO MINERAL; TENSAO PRIMARIA: 13.800/13.200/12.600 V; TERMINAIS PRIMARIOS:* H1-H2; NUMERO DE DERIVACOES: 03; LIGACAO PRIMARIA: SERIE; POLARIDADE: SUBTRATIVA; TENSAO SECUNDARIA: 440/220 V; TERMINAIS* SECUNDARIOS: X1-X2-X3; NORMAS TECNICAS APLICAVEIS: ABNT NBR 5356/5440; DESENHO E DEMAIS INFORMACOES TECNICAS CONFORME ESPECIFICACAO:*  ET.001.EQTL.NORMAS E PADROES - TRANSFORMADOR DE DISTRIBUICAO ### ITEM DE USO EXCLUSIVO DA MANUTENCAO ###</t>
  </si>
  <si>
    <t>* TRANSFORMADOR DISTRIBUICAO; NUMERO FASES: MONOFASICO FF (FASE-FASE); POTENCIA NOMINAL: 15 KVA; CLASSE TENSAO: 15 KV; NIVEL BASICO* IMPULSO-NBI: 95 KV; NUCLEO: ACO SILICIO; MEIO ISOLANTE: OLEO MINERAL; TENSAO PRIMARIA: 13.800/13.200/12.600 V; TERMINAIS PRIMARIOS:* H1-H2; NUMERO DE DERIVACOES: 03; LIGACAO PRIMARIA: SERIE; POLARIDADE: SUBTRATIVA; TENSAO SECUNDARIA: 440/220 V; TERMINAIS* SECUNDARIOS: X1-X2-X3; NORMAS TECNICAS APLICAVEIS: ABNT NBR 5356/5440; DESENHO E DEMAIS INFORMACOES TECNICAS CONFORME ESPECIFICACAO:*  ET.001.EQTL.NORMAS E PADROES - TRANSFORMADOR DE DISTRIBUICAO ### ITEM DE USO EXCLUSIVO DA MANUTENCAO ###</t>
  </si>
  <si>
    <t>* TRANSFORMADOR DISTRIBUICAO; NUMERO FASES: MONOFASICO FN (FASE-NEUTRO); POTENCIA NOMINAL: 5 KVA; CLASSE TENSAO: 15 KV; NIVEL BASICO* IMPULSO-NBI: 95 KV; NUCLEO: ACO SILICIO; MEIO ISOLANTE: OLEO MINERAL; TENSAO PRIMARIA: 7.967/7.621/7.275 V; TERMINAIS PRIMARIOS:* H1-H2T; NUMERO DE DERIVACOES: 03; LIGACAO PRIMARIA: SERIE; POLARIDADE: SUBTRATIVA; TENSAO SECUNDARIA: 440/220 V; TERMINAIS* SECUNDARIOS: X1-X2-X3; NORMAS TECNICAS APLICAVEIS: ABNT NBR 5356/5440; DESENHO E DEMAIS INFORMACOES TECNICAS CONFORME ESPECIFICACAO:*  ET.001.EQTL.NORMAS E PADROES - TRANSFORMADOR DE DISTRIBUICAO ### ITEM DE USO EXCLUSIVO DA MANUTENCAO ###</t>
  </si>
  <si>
    <t>* TRANSFORMADOR DISTRIBUICAO; NUMERO FASES: MONOFASICO FN (FASE-NEUTRO); POTENCIA NOMINAL: 10 KVA; CLASSE TENSAO: 15 KV; NIVEL BASICO* IMPULSO-NBI: 95 KV; NUCLEO: ACO SILICIO; MEIO ISOLANTE: OLEO MINERAL; TENSAO PRIMARIA: 7.967/7.621/7.275 V; TERMINAIS PRIMARIOS:* H1-H2T; NUMERO DE DERIVACOES: 03; LIGACAO PRIMARIA: SERIE; POLARIDADE: SUBTRATIVA; TENSAO SECUNDARIA: 440/220 V; TERMINAIS* SECUNDARIOS: X1-X2-X3; NORMAS TECNICAS APLICAVEIS: ABNT NBR 5356/5440; DESENHO E DEMAIS INFORMACOES TECNICAS CONFORME ESPECIFICACAO:*  ET.001.EQTL.NORMAS E PADROES - TRANSFORMADOR DE DISTRIBUICAO ### ITEM DE USO EXCLUSIVO DA MANUTENCAO ###</t>
  </si>
  <si>
    <t>* TRANSFORMADOR DISTRIBUICAO; NUMERO FASES: MONOFASICO FN (FASE-NEUTRO); POTENCIA NOMINAL: 15 KVA; CLASSE TENSAO: 15 KV; NIVEL BASICO* IMPULSO-NBI: 95 KV; NUCLEO: ACO SILICIO; MEIO ISOLANTE: OLEO MINERAL; TENSAO PRIMARIA: 7.967/7.621/7.275 V; TERMINAIS PRIMARIOS:* H1-H2T; NUMERO DE DERIVACOES: 03; LIGACAO PRIMARIA: SERIE; POLARIDADE: SUBTRATIVA; TENSAO SECUNDARIA: 440/220 V; TERMINAIS* SECUNDARIOS: X1-X2-X3; NORMAS TECNICAS APLICAVEIS: ABNT NBR 5356/5440; DESENHO E DEMAIS INFORMACOES TECNICAS CONFORME ESPECIFICACAO:*  ET.001.EQTL.NORMAS E PADROES - TRANSFORMADOR DE DISTRIBUICAO ### ITEM DE USO EXCLUSIVO DA MANUTENCAO ###</t>
  </si>
  <si>
    <t>* TRANSFORMADOR DISTRIBUICAO; NUMERO FASES: MONOFASICO FN (FASE-NEUTRO); POTENCIA NOMINAL: 25 KVA; CLASSE TENSAO: 15 KV; NIVEL BASICO* IMPULSO-NBI: 95 KV; NUCLEO: ACO SILICIO; MEIO ISOLANTE: OLEO MINERAL; TENSAO PRIMARIA: 7.967/7.621/7.275 V; TERMINAIS PRIMARIOS:* H1-H2T; NUMERO DE DERIVACOES: 03; LIGACAO PRIMARIA: SERIE; POLARIDADE: SUBTRATIVA; TENSAO SECUNDARIA: 440/220 V; TERMINAIS* SECUNDARIOS: X1-X2-X3; NORMAS TECNICAS APLICAVEIS: ABNT NBR 5356/5440; DESENHO E DEMAIS INFORMACOES TECNICAS CONFORME ESPECIFICACAO:*  ET.001.EQTL.NORMAS E PADROES - TRANSFORMADOR DE DISTRIBUICAO ### ITEM DE USO EXCLUSIVO DA MANUTENCAO ###</t>
  </si>
  <si>
    <t>* TRANSFORMADOR DISTRIBUICAO; NUMERO FASES: MONOFASICO FF (FASE-FASE); POTENCIA NOMINAL: 15 KVA; CLASSE TENSAO: 15 KV; NIVEL BASICO* IMPULSO-NBI: 95 KV; NUCLEO: ACO SILICIO; MEIO ISOLANTE: OLEO MINERAL; TENSAO PRIMARIA: 13.800/13.200/12.600 V; TERMINAIS PRIMARIOS:* H1-H2; NUMERO DE DERIVACOES: 03; LIGACAO PRIMARIA: SERIE; POLARIDADE: SUBTRATIVA; TENSAO SECUNDARIA: 254/127 V; TERMINAIS* SECUNDARIOS: X1-X2-X3; NORMAS TECNICAS APLICAVEIS: ABNT NBR 5356/5440; DESENHO E DEMAIS INFORMACOES TECNICAS CONFORME ESPECIFICACAO:*  ET.001.EQTL.NORMAS E PADROES - TRANSFORMADOR DE DISTRIBUICAO ### ITEM DE USO EXCLUSIVO DA MANUTENCAO ###</t>
  </si>
  <si>
    <t>* TRANSFORMADOR DISTRIBUICAO; NUMERO FASES: MONOFASICO FF (FASE-FASE); POTENCIA NOMINAL: 25 KVA; CLASSE TENSAO: 15 KV; NIVEL BASICO* IMPULSO-NBI: 95 KV; NUCLEO: ACO SILICIO; MEIO ISOLANTE: OLEO MINERAL; TENSAO PRIMARIA: 13.800/13.200/12.600 V; TERMINAIS PRIMARIOS:* H1-H2; NUMERO DE DERIVACOES: 03; LIGACAO PRIMARIA: SERIE; POLARIDADE: SUBTRATIVA; TENSAO SECUNDARIA: 254/127 V; TERMINAIS* SECUNDARIOS: X1-X2-X3; NORMAS TECNICAS APLICAVEIS: ABNT NBR 5356/5440; DESENHO E DEMAIS INFORMACOES TECNICAS CONFORME ESPECIFICACAO:*  ET.001.EQTL.NORMAS E PADROES - TRANSFORMADOR DE DISTRIBUICAO ### ITEM DE USO EXCLUSIVO DA MANUTENCAO ###</t>
  </si>
  <si>
    <t>* TRANSFORMADOR DISTRIBUICAO; NUMERO FASES: MONOFASICO FN (FASE-NEUTRO); POTENCIA NOMINAL: 25 KVA; CLASSE TENSAO: 15 KV; NIVEL BASICO* IMPULSO-NBI: 95 KV; NUCLEO: ACO SILICIO; MEIO ISOLANTE: OLEO MINERAL; TENSAO PRIMARIA: 7.967/7.621/7.275 V; TERMINAIS PRIMARIOS:* H1-H2T; NUMERO DE DERIVACOES: 03; LIGACAO PRIMARIA: SERIE; POLARIDADE: SUBTRATIVA; TENSAO SECUNDARIA: 254/127 V; TERMINAIS* SECUNDARIOS: X1-X2-X3; NORMAS TECNICAS APLICAVEIS: ABNT NBR 5356/5440; DESENHO E DEMAIS INFORMACOES TECNICAS CONFORME ESPECIFICACAO:*  ET.001.EQTL.NORMAS E PADROES - TRANSFORMADOR DE DISTRIBUICAO ### ITEM DE USO EXCLUSIVO DA MANUTENCAO ###</t>
  </si>
  <si>
    <t>* TRANSFORMADOR DISTRIBUICAO; NUMERO FASES: TRIFASICO; POTENCIA NOMINAL: 225 KVA; CLASSE TENSAO: 15 KV; NIVEL BASICO IMPULSO-NBI: 95* KV; MATERIAL NUCLEO: ACO SILICIO; MEIO ISOLANTE: OLEO MINERAL; FREQUENCIA NOMINAL: 60 HZ; TENSAO PRIMARIA: 13.800/13.200/12.600 V;* NUMERO DE DERIVACOES: 03; TIPO LIGACAO: TRIANGULO X ESTRELA COM NEUTRO ACESSIVEL; GRUPO: DYN1; TENSAO SECUNDARIA: 220/127 V;* PROTECAO: CONVENCIONAL; CORRENTE EXCITACAO: CONFORME NBR 5356/5440; DESENHO E DEMAIS INFORMACOES TECNICAS CONFORME ESPECIFICACAO:* ET.001.EQTL.NORMAS E PADROES - TRANSFORMADOR DE DISTRIBUICAO</t>
  </si>
  <si>
    <t>* TRANSFORMADOR DISTRIBUICAO; NUMERO FASES: TRIFASICO; POTENCIA NOMINAL: 300 KVA; CLASSE TENSAO: 15 KV; NIVEL BASICO IMPULSO-NBI: 95* KV; MATERIAL NUCLEO: ACO SILICIO; MEIO ISOLANTE: OLEO MINERAL; FREQUENCIA NOMINAL: 60 HZ; TENSAO PRIMARIA: 13.800/13.200/12.600 V;* NUMERO DE DERIVACOES: 03; TIPO LIGACAO: TRIANGULO X ESTRELA COM NEUTRO ACESSIVEL; GRUPO: DYN1; TENSAO SECUNDARIA: 220/127 V;* PROTECAO: CONVENCIONAL; CORRENTE EXCITACAO: CONFORME NBR 5356/5440; DESENHO E DEMAIS INFORMACOES TECNICAS CONFORME ESPECIFICACAO:* ET.001.EQTL.NORMAS E PADROES - TRANSFORMADOR DE DISTRIBUICAO</t>
  </si>
  <si>
    <t>* TRANSFORMADOR DISTRIBUICAO; NUMERO FASES: MONOFASICO FF (FASE-FASE); POTENCIA NOMINAL: 10 KVA; CLASSE TENSAO: 15 KV; NIVEL BASICO* IMPULSO-NBI: 95 KV; NUCLEO: ACO SILICIO; MEIO ISOLANTE: OLEO MINERAL; TENSAO PRIMARIA: 13.800/13.200/12.600 V; TERMINAIS PRIMARIOS:* H1-H2; NUMERO DE DERIVACOES: 03; LIGACAO PRIMARIA: SERIE; POLARIDADE: SUBTRATIVA; TENSAO SECUNDARIA: 254/127 V; TERMINAIS* SECUNDARIOS: X1-X2-X3; NORMAS TECNICAS APLICAVEIS: ABNT NBR 5356/5440; DESENHO E DEMAIS INFORMACOES TECNICAS CONFORME ESPECIFICACAO:*  ET.001.EQTL.NORMAS E PADROES - TRANSFORMADOR DE DISTRIBUICAO ### ITEM DE USO EXCLUSIVO DA MANUTENCAO ###</t>
  </si>
  <si>
    <t>* TRANSFORMADOR DISTRIBUICAO; NUMERO FASES: MONOFASICO FF (FASE-FASE); POTENCIA NOMINAL: 5 KVA; CLASSE TENSAO: 15 KV; NIVEL BASICO* IMPULSO-NBI: 95 KV; NUCLEO: ACO SILICIO; MEIO ISOLANTE: OLEO MINERAL; TENSAO PRIMARIA: 13.800/13.200/12.600 V; TERMINAIS PRIMARIOS:* H1-H2; NUMERO DE DERIVACOES: 03; LIGACAO PRIMARIA: SERIE; POLARIDADE: SUBTRATIVA; TENSAO SECUNDARIA: 254/127 V; TERMINAIS* SECUNDARIOS: X1-X2-X3; NORMAS TECNICAS APLICAVEIS: ABNT NBR 5356/5440; DESENHO E DEMAIS INFORMACOES TECNICAS CONFORME ESPECIFICACAO:*  ET.001.EQTL.NORMAS E PADROES - TRANSFORMADOR DE DISTRIBUICAO ### ITEM DE USO EXCLUSIVO DA MANUTENCAO ###</t>
  </si>
  <si>
    <t>* TRANSFORMADOR DISTRIBUICAO; NUMERO FASES: MONOFASICO FF (FASE-FASE); POTENCIA NOMINAL: 25 KVA; CLASSE TENSAO: 15 KV; NIVEL BASICO* IMPULSO-NBI: 95 KV; NUCLEO: ACO SILICIO; MEIO ISOLANTE: OLEO MINERAL; TENSAO PRIMARIA: 13.800/13.200/12.600 V; TERMINAIS PRIMARIOS:* H1-H2; NUMERO DE DERIVACOES: 03; LIGACAO PRIMARIA: SERIE; POLARIDADE: SUBTRATIVA; TENSAO SECUNDARIA: 440/220 V; TERMINAIS* SECUNDARIOS: X1-X2-X3; NORMAS TECNICAS APLICAVEIS: ABNT NBR 5356/5440; DESENHO E DEMAIS INFORMACOES TECNICAS CONFORME ESPECIFICACAO:*  ET.001.EQTL.NORMAS E PADROES - TRANSFORMADOR DE DISTRIBUICAO ### ITEM DE USO EXCLUSIVO DA MANUTENCAO ###</t>
  </si>
  <si>
    <t>* TRANSFORMADOR DISTRIBUICAO; NUMERO FASES: MONOFASICO FF (FASE-FASE); POTENCIA NOMINAL: 25 KVA; CLASSE TENSAO: 15 KV; NIVEL BASICO* IMPULSO-NBI: 95 KV; NUCLEO: ACO SILICIO; MEIO ISOLANTE: OLEO MINERAL; TENSAO PRIMARIA: 13.800/13.200/12.600 V; TERMINAIS PRIMARIOS:* H1-H2; NUMERO DE DERIVACOES: 03; LIGACAO PRIMARIA: SERIE; POLARIDADE: SUBTRATIVA; TENSAO SECUNDARIA: 127 V; TERMINAIS SECUNDARIOS:* X1-X2; NORMAS TECNICAS APLICAVEIS: ABNT NBR 5356/5440; DESENHO E DEMAIS INFORMACOES TECNICAS CONFORME ESPECIFICACAO:* ET.001.EQTL.NORMAS E PADROES - TRANSFORMADOR DE DISTRIBUICAO</t>
  </si>
  <si>
    <t>* TRANSFORMADOR DISTRIBUICAO; NUMERO FASES: MONOFASICO FF (FASE-FASE); POTENCIA NOMINAL: 15 KVA; CLASSE TENSAO: 15 KV; NIVEL BASICO* IMPULSO-NBI: 95 KV; NUCLEO: ACO SILICIO; MEIO ISOLANTE: OLEO MINERAL; TENSAO PRIMARIA: 13.800/13.200/12.600 V; TERMINAIS PRIMARIOS:* H1-H2; NUMERO DE DERIVACOES: 03; LIGACAO PRIMARIA: SERIE; POLARIDADE: SUBTRATIVA; TENSAO SECUNDARIA: 127 V; TERMINAIS SECUNDARIOS:* X1-X2; NORMAS TECNICAS APLICAVEIS: ABNT NBR 5356/5440; DESENHO E DEMAIS INFORMACOES TECNICAS CONFORME ESPECIFICACAO:* ET.001.EQTL.NORMAS E PADROES - TRANSFORMADOR DE DISTRIBUICAO</t>
  </si>
  <si>
    <t>* TRANSFORMADOR DISTRIBUICAO; NUMERO FASES: MONOFASICO FF (FASE-FASE); POTENCIA NOMINAL: 10 KVA; CLASSE TENSAO: 15 KV; NIVEL BASICO* IMPULSO-NBI: 95 KV; NUCLEO: ACO SILICIO; MEIO ISOLANTE: OLEO MINERAL; TENSAO PRIMARIA: 13.800/13.200/12.600 V; TERMINAIS PRIMARIOS:* H1-H2; NUMERO DE DERIVACOES: 03; LIGACAO PRIMARIA: SERIE; POLARIDADE: SUBTRATIVA; TENSAO SECUNDARIA: 127 V; TERMINAIS SECUNDARIOS:* X1-X2; NORMAS TECNICAS APLICAVEIS: ABNT NBR 5356/5440; DESENHO E DEMAIS INFORMACOES TECNICAS CONFORME ESPECIFICACAO:* ET.001.EQTL.NORMAS E PADROES - TRANSFORMADOR DE DISTRIBUICAO</t>
  </si>
  <si>
    <t>* TRANSFORMADOR DISTRIBUICAO; NUMERO FASES: MONOFASICO FF (FASE-FASE); POTENCIA NOMINAL: 5 KVA; CLASSE TENSAO: 15 KV; NIVEL BASICO* IMPULSO-NBI: 95 KV; NUCLEO: ACO SILICIO; MEIO ISOLANTE: OLEO MINERAL; TENSAO PRIMARIA: 13.800/13.200/12.600 V; TERMINAIS PRIMARIOS:* H1-H2; NUMERO DE DERIVACOES: 03; LIGACAO PRIMARIA: SERIE; POLARIDADE: SUBTRATIVA; TENSAO SECUNDARIA: 127 V; TERMINAIS SECUNDARIOS:* X1-X2; NORMAS TECNICAS APLICAVEIS: ABNT NBR 5356/5440; DESENHO E DEMAIS INFORMACOES TECNICAS CONFORME ESPECIFICACAO:* ET.001.EQTL.NORMAS E PADROES - TRANSFORMADOR DE DISTRIBUICAO</t>
  </si>
  <si>
    <t>* TRANSFORMADOR DISTRIBUICAO; NUMERO FASES: MONOFASICO FN (FASE-NEUTRO); POTENCIA NOMINAL: 25 KVA; CLASSE TENSAO: 15 KV; NIVEL BASICO* IMPULSO-NBI: 95 KV; NUCLEO: ACO SILICIO; MEIO ISOLANTE: OLEO MINERAL; TENSAO PRIMARIA: 7.967/7.621/7.275 V; TERMINAIS PRIMARIOS:* H1-H2T; NUMERO DE DERIVACOES: 03; LIGACAO PRIMARIA: SERIE; POLARIDADE: SUBTRATIVA; TENSAO SECUNDARIA: 127 V; TERMINAIS SECUNDARIOS:* X1-X2; NORMAS TECNICAS APLICAVEIS: ABNT NBR 5356/5440; DESENHO E DEMAIS INFORMACOES TECNICAS CONFORME ESPECIFICACAO:* ET.001.EQTL.NORMAS E PADROES - TRANSFORMADOR DE DISTRIBUICAO</t>
  </si>
  <si>
    <t>* TRANSFORMADOR DISTRIBUICAO; NUMERO FASES: MONOFASICO FN (FASE-NEUTRO); POTENCIA NOMINAL: 15 KVA; CLASSE TENSAO: 15 KV; NIVEL BASICO* IMPULSO-NBI: 95 KV; NUCLEO: ACO SILICIO; MEIO ISOLANTE: OLEO MINERAL; TENSAO PRIMARIA: 7.967/7.621/7.275 V; TERMINAIS PRIMARIOS:* H1-H2T; NUMERO DE DERIVACOES: 03; LIGACAO PRIMARIA: SERIE; POLARIDADE: SUBTRATIVA; TENSAO SECUNDARIA: 127 V; TERMINAIS SECUNDARIOS:* X1-X2; NORMAS TECNICAS APLICAVEIS: ABNT NBR 5356/5440; DESENHO E DEMAIS INFORMACOES TECNICAS CONFORME ESPECIFICACAO:* ET.001.EQTL.NORMAS E PADROES - TRANSFORMADOR DE DISTRIBUICAO</t>
  </si>
  <si>
    <t>* TRANSFORMADOR DISTRIBUICAO; NUMERO FASES: MONOFASICO FN (FASE-NEUTRO); POTENCIA NOMINAL: 5 KVA; CLASSE TENSAO: 15 KV; NIVEL BASICO* IMPULSO-NBI: 95 KV; NUCLEO: ACO SILICIO; MEIO ISOLANTE: OLEO MINERAL; TENSAO PRIMARIA: 7.967/7.621/7.275 V; TERMINAIS PRIMARIOS:* H1-H2T; NUMERO DE DERIVACOES: 03; LIGACAO PRIMARIA: SERIE; POLARIDADE: SUBTRATIVA; TENSAO SECUNDARIA: 127 V; TERMINAIS SECUNDARIOS:* X1-X2; NORMAS TECNICAS APLICAVEIS: ABNT NBR 5356/5440; DESENHO E DEMAIS INFORMACOES TECNICAS CONFORME ESPECIFICACAO:* ET.001.EQTL.NORMAS E PADROES - TRANSFORMADOR DE DISTRIBUICAO</t>
  </si>
  <si>
    <t>* TRANSFORMADOR DISTRIBUICAO; NUMERO FASES: MONOFASICO FN (FASE-NEUTRO); POTENCIA NOMINAL: 10 KVA; CLASSE TENSAO: 15 KV; NIVEL BASICO* IMPULSO-NBI: 95 KV; NUCLEO: ACO SILICIO; MEIO ISOLANTE: OLEO MINERAL; TENSAO PRIMARIA: 7.967/7.621/7.275 V; TERMINAIS PRIMARIOS:* H1-H2T; NUMERO DE DERIVACOES: 03; LIGACAO PRIMARIA: SERIE; POLARIDADE: SUBTRATIVA; TENSAO SECUNDARIA: 127 V; TERMINAIS SECUNDARIOS:* X1-X2; NORMAS TECNICAS APLICAVEIS: ABNT NBR 5356/5440; DESENHO E DEMAIS INFORMACOES TECNICAS CONFORME ESPECIFICACAO:* ET.001.EQTL.NORMAS E PADROES - TRANSFORMADOR DE DISTRIBUICAO</t>
  </si>
  <si>
    <t>* TRANSFORMADOR DISTRIBUICAO; NUMERO FASES: MONOFASICO FN (FASE-NEUTRO); POTENCIA NOMINAL: 5 KVA; CLASSE TENSAO: 15 KV; NIVEL BASICO* IMPULSO-NBI: 95 KV; NUCLEO: ACO SILICIO; MEIO ISOLANTE: OLEO MINERAL; TENSAO PRIMARIA: 7.967/7.621/7.275 V; TERMINAIS PRIMARIOS:* H1-H2T; NUMERO DE DERIVACOES: 03; LIGACAO PRIMARIA: SERIE; POLARIDADE: SUBTRATIVA; TENSAO SECUNDARIA: 220 V; TERMINAIS SECUNDARIOS:* X1-X2; NORMAS TECNICAS APLICAVEIS: ABNT NBR 5356/5440; DESENHO E DEMAIS INFORMACOES TECNICAS CONFORME ESPECIFICACAO:* ET.001.EQTL.NORMAS E PADROES - TRANSFORMADOR DE DISTRIBUICAO</t>
  </si>
  <si>
    <t>* TRANSFORMADOR DISTRIBUICAO; NUMERO FASES: MONOFASICO FN (FASE-NEUTRO); POTENCIA NOMINAL: 10 KVA; CLASSE TENSAO: 15 KV; NIVEL BASICO* IMPULSO-NBI: 95 KV; NUCLEO: ACO SILICIO; MEIO ISOLANTE: OLEO MINERAL; TENSAO PRIMARIA: 7.967/7.621/7.275 V; TERMINAIS PRIMARIOS:* H1-H2T; NUMERO DE DERIVACOES: 03; LIGACAO PRIMARIA: SERIE; POLARIDADE: SUBTRATIVA; TENSAO SECUNDARIA: 220 V; TERMINAIS SECUNDARIOS:* X1-X2; NORMAS TECNICAS APLICAVEIS: ABNT NBR 5356/5440; DESENHO E DEMAIS INFORMACOES TECNICAS CONFORME ESPECIFICACAO:* ET.001.EQTL.NORMAS E PADROES - TRANSFORMADOR DE DISTRIBUICAO</t>
  </si>
  <si>
    <t>* TRANSFORMADOR DISTRIBUICAO; NUMERO FASES: MONOFASICO FN (FASE-NEUTRO); POTENCIA NOMINAL: 15 KVA; CLASSE TENSAO: 15 KV; NIVEL BASICO* IMPULSO-NBI: 95 KV; NUCLEO: ACO SILICIO; MEIO ISOLANTE: OLEO MINERAL; TENSAO PRIMARIA: 7.967/7.621/7.275 V; TERMINAIS PRIMARIOS:* H1-H2T; NUMERO DE DERIVACOES: 03; LIGACAO PRIMARIA: SERIE; POLARIDADE: SUBTRATIVA; TENSAO SECUNDARIA: 220 V; TERMINAIS SECUNDARIOS:* X1-X2; NORMAS TECNICAS APLICAVEIS: ABNT NBR 5356/5440; DESENHO E DEMAIS INFORMACOES TECNICAS CONFORME ESPECIFICACAO:* ET.001.EQTL.NORMAS E PADROES - TRANSFORMADOR DE DISTRIBUICAO</t>
  </si>
  <si>
    <t>* TRANSFORMADOR DISTRIBUICAO; NUMERO FASES: MONOFASICO FN (FASE-NEUTRO); POTENCIA NOMINAL: 25 KVA; CLASSE TENSAO: 15 KV; NIVEL BASICO* IMPULSO-NBI: 95 KV; NUCLEO: ACO SILICIO; MEIO ISOLANTE: OLEO MINERAL; TENSAO PRIMARIA: 7.967/7.621/7.275 V; TERMINAIS PRIMARIOS:* H1-H2T; NUMERO DE DERIVACOES: 03; LIGACAO PRIMARIA: SERIE; POLARIDADE: SUBTRATIVA; TENSAO SECUNDARIA: 220 V; TERMINAIS SECUNDARIOS:* X1-X2; NORMAS TECNICAS APLICAVEIS: ABNT NBR 5356/5440; DESENHO E DEMAIS INFORMACOES TECNICAS CONFORME ESPECIFICACAO:* ET.001.EQTL.NORMAS E PADROES - TRANSFORMADOR DE DISTRIBUICAO</t>
  </si>
  <si>
    <t>* TRANSFORMADOR DISTRIBUICAO; NUMERO FASES: MONOFASICO FF (FASE-FASE); POTENCIA NOMINAL: 5 KVA; CLASSE TENSAO: 15 KV; NIVEL BASICO* IMPULSO-NBI: 95 KV; NUCLEO: ACO SILICIO; MEIO ISOLANTE: OLEO MINERAL; TENSAO PRIMARIA: 13.800/13.200/12.600 V; TERMINAIS PRIMARIOS:* H1-H2; NUMERO DE DERIVACOES: 03; LIGACAO PRIMARIA: SERIE; POLARIDADE: SUBTRATIVA; TENSAO SECUNDARIA: 220 V; TERMINAIS SECUNDARIOS:* X1-X2; NORMAS TECNICAS APLICAVEIS: ABNT NBR 5356/5440; DESENHO E DEMAIS INFORMACOES TECNICAS CONFORME ESPECIFICACAO:* ET.001.EQTL.NORMAS E PADROES - TRANSFORMADOR DE DISTRIBUICAO</t>
  </si>
  <si>
    <t>* TRANSFORMADOR DISTRIBUICAO; NUMERO FASES: MONOFASICO FF (FASE-FASE); POTENCIA NOMINAL: 10 KVA; CLASSE TENSAO: 15 KV; NIVEL BASICO* IMPULSO-NBI: 95 KV; NUCLEO: ACO SILICIO; MEIO ISOLANTE: OLEO MINERAL; TENSAO PRIMARIA: 13.800/13.200/12.600 V; TERMINAIS PRIMARIOS:* H1-H2; NUMERO DE DERIVACOES: 03; LIGACAO PRIMARIA: SERIE; POLARIDADE: SUBTRATIVA; TENSAO SECUNDARIA: 220 V; TERMINAIS SECUNDARIOS:* X1-X2; NORMAS TECNICAS APLICAVEIS: ABNT NBR 5356/5440; DESENHO E DEMAIS INFORMACOES TECNICAS CONFORME ESPECIFICACAO:* ET.001.EQTL.NORMAS E PADROES - TRANSFORMADOR DE DISTRIBUICAO</t>
  </si>
  <si>
    <t>* TRANSFORMADOR DISTRIBUICAO; NUMERO FASES: MONOFASICO FF (FASE-FASE); POTENCIA NOMINAL: 15 KVA; CLASSE TENSAO: 15 KV; NIVEL BASICO* IMPULSO-NBI: 95 KV; NUCLEO: ACO SILICIO; MEIO ISOLANTE: OLEO MINERAL; TENSAO PRIMARIA: 13.800/13.200/12.600 V; TERMINAIS PRIMARIOS:* H1-H2; NUMERO DE DERIVACOES: 03; LIGACAO PRIMARIA: SERIE; POLARIDADE: SUBTRATIVA; TENSAO SECUNDARIA: 220 V; TERMINAIS SECUNDARIOS:* X1-X2; NORMAS TECNICAS APLICAVEIS: ABNT NBR 5356/5440; DESENHO E DEMAIS INFORMACOES TECNICAS CONFORME ESPECIFICACAO:* ET.001.EQTL.NORMAS E PADROES - TRANSFORMADOR DE DISTRIBUICAO</t>
  </si>
  <si>
    <t>* TRANSFORMADOR DISTRIBUICAO; NUMERO FASES: MONOFASICO FF (FASE-FASE); POTENCIA NOMINAL: 25 KVA; CLASSE TENSAO: 15 KV; NIVEL BASICO* IMPULSO-NBI: 95 KV; NUCLEO: ACO SILICIO; MEIO ISOLANTE: OLEO MINERAL; TENSAO PRIMARIA: 13.800/13.200/12.600 V; TERMINAIS PRIMARIOS:* H1-H2; NUMERO DE DERIVACOES: 03; LIGACAO PRIMARIA: SERIE; POLARIDADE: SUBTRATIVA; TENSAO SECUNDARIA: 220 V; TERMINAIS SECUNDARIOS:* X1-X2; NORMAS TECNICAS APLICAVEIS: ABNT NBR 5356/5440; DESENHO E DEMAIS INFORMACOES TECNICAS CONFORME ESPECIFICACAO:* ET.001.EQTL.NORMAS E PADROES - TRANSFORMADOR DE DISTRIBUICAO</t>
  </si>
  <si>
    <t>* TRANSFORMADOR DISTRIBUICAO; NUMERO FASES: MONOFASICO FF (FASE-FASE); POTENCIA NOMINAL: 37,5 KVA; CLASSE TENSAO: 15 KV; NIVEL BASICO* IMPULSO-NBI: 95 KV; NUCLEO: ACO SILICIO; MEIO ISOLANTE: OLEO MINERAL; TENSAO PRIMARIA: 13.800/13.200/12.600 V; TERMINAIS PRIMARIOS:* H1-H2; NUMERO DE DERIVACOES: 03; LIGACAO PRIMARIA: SERIE; POLARIDADE: SUBTRATIVA; TENSAO SECUNDARIA: 127 V; TERMINAIS SECUNDARIOS:* X1-X2; NORMAS TECNICAS APLICAVEIS: ABNT NBR 5356/5440; DESENHO E DEMAIS INFORMACOES TECNICAS CONFORME ESPECIFICACAO:* ET.001.EQTL.NORMAS E PADROES - TRANSFORMADOR DE DISTRIBUICAO</t>
  </si>
  <si>
    <t>* TRANSFORMADOR DISTRIBUICAO; NUMERO FASES: MONOFASICO FF (FASE-FASE); POTENCIA NOMINAL: 37,5 KVA; CLASSE TENSAO: 15 KV; NIVEL BASICO* IMPULSO-NBI: 95 KV; NUCLEO: ACO SILICIO; MEIO ISOLANTE: OLEO MINERAL; TENSAO PRIMARIA: 13.800/13.200/12.600 V; TERMINAIS PRIMARIOS:* H1-H2; NUMERO DE DERIVACOES: 03; LIGACAO PRIMARIA: SERIE; POLARIDADE: SUBTRATIVA; TENSAO SECUNDARIA: 220 V; TERMINAIS SECUNDARIOS:* X1-X2; NORMAS TECNICAS APLICAVEIS: ABNT NBR 5356/5440; DESENHO E DEMAIS INFORMACOES TECNICAS CONFORME ESPECIFICACAO:* ET.001.EQTL.NORMAS E PADROES - TRANSFORMADOR DE DISTRIBUICAO</t>
  </si>
  <si>
    <t>* TRANSFORMADOR DISTRIBUICAO; NUMERO FASES: MONOFASICO FF (FASE-FASE); POTENCIA NOMINAL: 37,5 KVA; CLASSE TENSAO: 15 KV; NIVEL BASICO* IMPULSO- NBI: 95 KV; NUCLEO: ACO SILICIO; MEIO ISOLANTE: OLEO MINERAL; TENSAO PRIMARIA: 13.800/13.200/12.600 V; TERMINAIS PRIMARIOS:*  H1-H2; NUMERO DE DERIVACOES: 03; LIGACAO PRIMARIA: SERIE; POLARIDADE: SUBTRATIVA; TENSAO SECUNDARIA: 440/220 V; TERMINAIS* SECUNDARIOS: X1-X2-X3; NORMAS TECNICAS APLICAVEIS: ABNT NBR 5356/5440; DESENHO E DEMAIS INFORMACOES TECNICAS CONFORME ESPECIFICACAO:*  ET.001.EQTL.NORMAS E PADROES - TRANSFORMADOR DE DISTRIBUICAO ### ITEM DE USO EXCLUSIVO DA MANUTENCAO ###</t>
  </si>
  <si>
    <t>* TRANSFORMADOR DISTRIBUICAO; NUMERO FASES: MONOFASICO FN (FASE-NEUTRO); POTENCIA NOMINAL: 37,5 KVA; CLASSE TENSAO: 15 KV; NIVEL* BASICO IMPULSO- NBI: 95 KV; NUCLEO: ACO SILICIO; MEIO ISOLANTE: OLEO MINERAL; TENSAO PRIMARIA: 7.967/7.621/7.275 V; TERMINAIS* PRIMARIOS: H1-H2T; NUMERO DE DERIVACOES: 03; LIGACAO PRIMARIA: SERIE; POLARIDADE: SUBTRATIVA; TENSAO SECUNDARIA: 440/220 V;* TERMINAIS SECUNDARIOS: X1-X2-X3; NORMAS TECNICAS APLICAVEIS: ABNT NBR 5356/5440; DESENHO E DEMAIS INFORMACOES TECNICAS CONFORME* ESPECIFICACAO: ET.001.EQTL.NORMAS E PADROES - TRANSFORMADOR DE DISTRIBUICAO ### ITEM DE USO EXCLUSIVO DA MANUTENCAO ###</t>
  </si>
  <si>
    <t>* TRANSFORMADOR DISTRIBUICAO; NUMERO FASES: MONOFASICO FN (FASE-NEUTRO); POTENCIA NOMINAL: 37,5 KVA; CLASSE TENSAO: 15 KV; NIVEL* BASICO IMPULSO- NBI: 95 KV; NUCLEO: ACO SILICIO; MEIO ISOLANTE: OLEO MINERAL; TENSAO PRIMARIA: 7.967/7.621/7.275 V; TERMINAIS* PRIMARIOS: H1-H2T; NUMERO DE DERIVACOES: 03; LIGACAO PRIMARIA: SERIE; POLARIDADE: SUBTRATIVA; TENSAO SECUNDARIA: 127 V; TERMINAIS* SECUNDARIOS: X1-X2; NORMAS TECNICAS APLICAVEIS: ABNT NBR 5356/5440; DESENHO E DEMAIS INFORMACOES TECNICAS CONFORME ESPECIFICACAO:* ET.001.EQTL.NORMAS E PADROES - TRANSFORMADOR DE DISTRIBUICAO.</t>
  </si>
  <si>
    <t>* TRANSFORMADOR DISTRIBUICAO; NUMERO FASES: MONOFASICO FN (FASE-NEUTRO); POTENCIA NOMINAL: 37,5 KVA; CLASSE TENSAO: 15 KV; NIVEL* BASICO IMPULSO- NBI: 95 KV; NUCLEO: ACO SILICIO; MEIO ISOLANTE: OLEO MINERAL; TENSAO PRIMARIA: 7.967/7.621/7.275 V; TERMINAIS* PRIMARIOS: H1-H2T; NUMERO DE DERIVACOES: 03; LIGACAO PRIMARIA: SERIE; POLARIDADE: SUBTRATIVA; TENSAO SECUNDARIA: 220 V; TERMINAIS* SECUNDARIOS: X1-X2; NORMAS TECNICAS APLICAVEIS: ABNT NBR 5356/5440; DESENHO E DEMAIS INFORMACOES TECNICAS CONFORME ESPECIFICACAO:* ET.001.EQTL.NORMAS E PADROES - TRANSFORMADOR DE DISTRIBUICAO.</t>
  </si>
  <si>
    <t>* TRANSFORMADOR DISTRIBUICAO; NUMERO FASES: TRIFASICO; POTENCIA NOMINAL: 150 KVA; CLASSE TENSAO: 15 KV; NIVEL BASICO IMPULSO-NBI: 95* KV; MATERIAL NUCLEO: ACO SILICIO; MEIO ISOLANTE: OLEO MINERAL; FREQUENCIA NOMINAL: 60 HZ; TENSAO PRIMARIA: 13.800/13.200/12.600 V;* NUMERO DE DERIVACOES: 03; TIPO LIGACAO: TRIANGULO X ESTRELA COM NEUTRO ACESSIVEL; GRUPO: DYN1; TENSAO SECUNDARIA: 220/127 V;* PROTECAO: CONVENCIONAL; CORRENTE EXCITACAO: CONFORME NBR 5356/5440; DESENHO E DEMAIS INFORMACOES TECNICAS CONFORME ESPECIFICACAO:* ET.001.EQTL.NORMAS E PADROES - TRANSFORMADOR DE DISTRIBUICAO.</t>
  </si>
  <si>
    <t>* TRANSFORMADOR DISTRIBUICAO; NUMERO FASES: TRIFASICO; POTENCIA NOMINAL: 150 KVA; CLASSE TENSAO: 15 KV; NIVEL BASICO IMPULSO-NBI: 95* KV; MATERIAL NUCLEO: ACO SILICIO; MEIO ISOLANTE: OLEO MINERAL; FREQUENCIA NOMINAL: 60 HZ; TENSAO PRIMARIA: 13.800/13.200/12.600 V;* NUMERO DE DERIVACOES: 03; TIPO LIGACAO: TRIANGULO X ESTRELA COM NEUTRO ACESSIVEL; GRUPO: DYN1; TENSAO SECUNDARIA: 380/220 V;* PROTECAO: CONVENCIONAL; CORRENTE EXCITACAO: CONFORME NBR 5356/5440; DESENHO E DEMAIS INFORMACOES TECNICAS CONFORME ESPECIFICACAO:* ET.001.EQTL.NORMAS E PADROES - TRANSFORMADOR DE DISTRIBUICAO.</t>
  </si>
  <si>
    <t>* TRANSFORMADOR DISTRIBUICAO; NUMERO FASES: TRIFASICO; POTENCIA NOMINAL: 45 KVA; CLASSE TENSAO: 36,2 KV; NIVEL BASICO IMPULSO-NBI: 150*  KV; MATERIAL NUCLEO: ACO SILICIO; MEIO ISOLANTE: OLEO MINERAL; FREQUENCIA NOMINAL: 60 HZ; TENSAO PRIMARIA: 34.500/33.000/31.500 V;* NUMERO DE DERIVACOES: 03; TIPO LIGACAO: TRIANGULO X ESTRELA COM NEUTRO ACESSIVEL; GRUPO: DYN1; TENSAO SECUNDARIA: 220/127 V;* PROTECAO: CONVENCIONAL; CORRENTE EXCITACAO: CONFORME NBR 5356/5440; DESENHO E DEMAIS INFORMACOES TECNICAS CONFORME ESPECIFICACAO:* ET.001.EQTL.NORMAS E PADROES - TRANSFORMADOR DE DISTRIBUICAO</t>
  </si>
  <si>
    <t>* TRANSFORMADOR DISTRIBUICAO; NUMERO FASES: TRIFASICO; POTENCIA NOMINAL: 112,5 KVA; CLASSE TENSAO: 36,2 KV; NIVEL BASICO IMPULSO-NBI:* 150 KV; MATERIAL NUCLEO: ACO SILICIO; MEIO ISOLANTE: OLEO MINERAL; FREQUENCIA NOMINAL: 60 HZ; TENSAO PRIMARIA: 34.500/33.000/31.500* V; NUMERO DE DERIVACOES: 03; TIPO LIGACAO: TRIANGULO X ESTRELA COM NEUTRO ACESSIVEL; GRUPO: DYN1; TENSAO SECUNDARIA: 220/127 V;* PROTECAO: CONVENCIONAL; CORRENTE EXCITACAO: CONFORME NBR 5356/5440; DESENHO E DEMAIS INFORMACOES TECNICAS CONFORME ESPECIFICACAO:* ET.001.EQTL.NORMAS E PADROES - TRANSFORMADOR DE DISTRIBUICAO</t>
  </si>
  <si>
    <t>* TRANSFORMADOR DISTRIBUICAO; NUMERO FASES: MONOFASICO FN (FASE-NEUTRO); POTENCIA NOMINAL: 5 KVA; CLASSE TENSAO: 36,2 KV; NIVEL BASICO*  IMPULSO-NBI: 150 KV; NUCLEO: ACO SILICIO; MEIO ISOLANTE: OLEO MINERAL; TENSAO PRIMARIA: 19.919/19.053/18.187 V; TERMINAIS* PRIMARIOS: H1-H2T; NUMERO DE DERIVACOES: 03; LIGACAO PRIMARIA: SERIE; POLARIDADE: SUBTRATIVA; TENSAO SECUNDARIA: 254/127 V;* TERMINAIS SECUNDARIOS: X1-X2-X3; NORMAS TECNICAS APLICAVEIS: ABNT NBR 5356/5440; DESENHO E DEMAIS INFORMACOES TECNICAS CONFORME* ESPECIFICACAO: ET.001.EQTL.NORMAS E PADROES - TRANSFORMADOR DE DISTRIBUICAO ### ITEM DE USO EXCLUSIVO DA MANUTENCAO ###</t>
  </si>
  <si>
    <t>* TRANSFORMADOR DISTRIBUICAO; NUMERO FASES: MONOFASICO FN (FASE-NEUTRO); POTENCIA NOMINAL: 10 KVA; CLASSE TENSAO: 36,2 KV; NIVEL* BASICO IMPULSO-NBI: 150 KV; NUCLEO: ACO SILICIO; MEIO ISOLANTE: OLEO MINERAL; TENSAO PRIMARIA: 19.919/19.053/18.187 V; TERMINAIS* PRIMARIOS: H1-H2T; NUMERO DE DERIVACOES: 03; LIGACAO PRIMARIA: SERIE; POLARIDADE: SUBTRATIVA; TENSAO SECUNDARIA: 254/127 V;* TERMINAIS SECUNDARIOS: X1-X2-X3; NORMAS TECNICAS APLICAVEIS: ABNT NBR 5356/5440; DESENHO E DEMAIS INFORMACOES TECNICAS CONFORME* ESPECIFICACAO: ET.001.EQTL.NORMAS E PADROES - TRANSFORMADOR DE DISTRIBUICAO ### ITEM DE USO EXCLUSIVO DA MANUTENCAO ###</t>
  </si>
  <si>
    <t>* TRANSFORMADOR DISTRIBUICAO; NUMERO FASES: MONOFASICO FN (FASE-NEUTRO); POTENCIA NOMINAL: 15 KVA; CLASSE TENSAO: 36,2 KV; NIVEL* BASICO IMPULSO-NBI: 150 KV; NUCLEO: ACO SILICIO; MEIO ISOLANTE: OLEO MINERAL; TENSAO PRIMARIA: 19.919/19.053/18.187 V; TERMINAIS* PRIMARIOS: H1-H2T; NUMERO DE DERIVACOES: 03; LIGACAO PRIMARIA: SERIE; POLARIDADE: SUBTRATIVA; TENSAO SECUNDARIA: 254/127 V;* TERMINAIS SECUNDARIOS: X1-X2-X3; NORMAS TECNICAS APLICAVEIS: ABNT NBR 5356/5440; DESENHO E DEMAIS INFORMACOES TECNICAS CONFORME* ESPECIFICACAO: ET.001.EQTL.NORMAS E PADROES - TRANSFORMADOR DE DISTRIBUICAO ### ITEM DE USO EXCLUSIVO DA MANUTENCAO ###</t>
  </si>
  <si>
    <t>* TRANSFORMADOR DISTRIBUICAO; NUMERO FASES: MONOFASICO FN (FASE-NEUTRO); POTENCIA NOMINAL: 25 KVA; CLASSE TENSAO: 36,2 KV; NIVEL* BASICO IMPULSO-NBI: 150 KV; NUCLEO: ACO SILICIO; MEIO ISOLANTE: OLEO MINERAL; TENSAO PRIMARIA: 19.919/19.053/18.187 V; TERMINAIS* PRIMARIOS: H1-H2T; NUMERO DE DERIVACOES: 03; LIGACAO PRIMARIA: SERIE; POLARIDADE: SUBTRATIVA; TENSAO SECUNDARIA: 254/127 V;* TERMINAIS SECUNDARIOS: X1-X2-X3; NORMAS TECNICAS APLICAVEIS: ABNT NBR 5356/5440; DESENHO E DEMAIS INFORMACOES TECNICAS CONFORME* ESPECIFICACAO: ET.001.EQTL.NORMAS E PADROES - TRANSFORMADOR DE DISTRIBUICAO ### ITEM DE USO EXCLUSIVO DA MANUTENCAO ###</t>
  </si>
  <si>
    <t>* TRANSFORMADOR DISTRIBUICAO; NUMERO FASES: TRIFASICO; POTENCIA NOMINAL: 45 KVA; CLASSE TENSAO: 36,2 KV; NIVEL BASICO IMPULSO-NBI: 150*  KV; MATERIAL NUCLEO: ACO SILICIO; MEIO ISOLANTE: OLEO MINERAL; FREQUENCIA NOMINAL: 60 HZ; TENSAO PRIMARIA: 34.500/33.000/31.500 V;* NUMERO DE DERIVACOES: 03; TIPO LIGACAO: TRIANGULO X ESTRELA COM NEUTRO ACESSIVEL; GRUPO: DYN1; TENSAO SECUNDARIA: 380/220 V;* PROTECAO: CONVENCIONAL; CORRENTE EXCITACAO: CONFORME NBR 5356/5440; DESENHO E DEMAIS INFORMACOES TECNICAS CONFORME ESPECIFICACAO:* ET.001.EQTL.NORMAS E PADROES - TRANSFORMADOR DE DISTRIBUICAO</t>
  </si>
  <si>
    <t>* TRANSFORMADOR DISTRIBUICAO; NUMERO FASES: TRIFASICO; POTENCIA NOMINAL: 75 KVA; CLASSE TENSAO: 36,2 KV; NIVEL BASICO IMPULSO-NBI: 150*  KV; MATERIAL NUCLEO: ACO SILICIO; MEIO ISOLANTE: OLEO MINERAL; FREQUENCIA NOMINAL: 60 HZ; TENSAO PRIMARIA: 34.500/33.000/31.500 V;* NUMERO DE DERIVACOES: 03; TIPO LIGACAO: TRIANGULO X ESTRELA COM NEUTRO ACESSIVEL; GRUPO: DYN1; TENSAO SECUNDARIA: 380/220 V;* PROTECAO: CONVENCIONAL; CORRENTE EXCITACAO: CONFORME NBR 5356/5440; DESENHO E DEMAIS INFORMACOES TECNICAS CONFORME ESPECIFICACAO:* ET.001.EQTL.NORMAS E PADROES - TRANSFORMADOR DE DISTRIBUICAO</t>
  </si>
  <si>
    <t>* TRANSFORMADOR DISTRIBUICAO; NUMERO FASES: TRIFASICO; POTENCIA NOMINAL: 112,5 KVA; CLASSE TENSAO: 36,2 KV; NIVEL BASICO IMPULSO-NBI:* 150 KV; MATERIAL NUCLEO: ACO SILICIO; MEIO ISOLANTE: OLEO MINERAL; FREQUENCIA NOMINAL: 60 HZ; TENSAO PRIMARIA: 34.500/33.000/31.500* V; NUMERO DE DERIVACOES: 03; TIPO LIGACAO: TRIANGULO X ESTRELA COM NEUTRO ACESSIVEL; GRUPO: DYN1; TENSAO SECUNDARIA: 380/220 V;* PROTECAO: CONVENCIONAL; CORRENTE EXCITACAO: CONFORME NBR 5356/5440; DESENHO E DEMAIS INFORMACOES TECNICAS CONFORME ESPECIFICACAO:* ET.001.EQTL.NORMAS E PADROES - TRANSFORMADOR DE DISTRIBUICAO</t>
  </si>
  <si>
    <t>* TRANSFORMADOR DISTRIBUICAO; NUMERO FASES: MONOFASICO FF (FASE-FASE); POTENCIA NOMINAL: 5 KVA; CLASSE TENSAO: 36,2 KV; NIVEL BASICO* IMPULSO-NBI: 150 KV; NUCLEO: ACO SILICIO; MEIO ISOLANTE: OLEO MINERAL; TENSAO PRIMARIA: 34.500/33.000/31.500 V; TERMINAIS PRIMARIOS:*  H1-H2; NUMERO DE DERIVACOES: 03; LIGACAO PRIMARIA: SERIE; POLARIDADE: SUBTRATIVA; TENSAO SECUNDARIA: 440/220 V; TERMINAIS* SECUNDARIOS: X1-X2-X3; NORMAS TECNICAS APLICAVEIS: ABNT NBR 5356/5440; DESENHO E DEMAIS INFORMACOES TECNICAS CONFORME ESPECIFICACAO:*  ET.001.EQTL.NORMAS E PADROES - TRANSFORMADOR DE DISTRIBUICAO ### ITEM DE USO EXCLUSIVO DA MANUTENCAO ###</t>
  </si>
  <si>
    <t>* TRANSFORMADOR DISTRIBUICAO; NUMERO FASES: MONOFASICO FF (FASE-FASE); POTENCIA NOMINAL: 10 KVA; CLASSE TENSAO: 36,2 KV; NIVEL BASICO* IMPULSO-NBI: 150 KV; NUCLEO: ACO SILICIO; MEIO ISOLANTE: OLEO MINERAL; TENSAO PRIMARIA: 34.500/33.000/31.500 V; TERMINAIS PRIMARIOS:*  H1-H2; NUMERO DE DERIVACOES: 03; LIGACAO PRIMARIA: SERIE; POLARIDADE: SUBTRATIVA; TENSAO SECUNDARIA: 440/220 V; TERMINAIS* SECUNDARIOS: X1-X2-X3; NORMAS TECNICAS APLICAVEIS: ABNT NBR 5356/5440; DESENHO E DEMAIS INFORMACOES TECNICAS CONFORME ESPECIFICACAO:*  ET.001.EQTL.NORMAS E PADROES - TRANSFORMADOR DE DISTRIBUICAO ### ITEM DE USO EXCLUSIVO DA MANUTENCAO ###</t>
  </si>
  <si>
    <t>* TRANSFORMADOR DISTRIBUICAO; NUMERO FASES: MONOFASICO FF (FASE-FASE); POTENCIA NOMINAL: 15 KVA; CLASSE TENSAO: 36,2 KV; NIVEL BASICO* IMPULSO-NBI: 150 KV; NUCLEO: ACO SILICIO; MEIO ISOLANTE: OLEO MINERAL; TENSAO PRIMARIA: 34.500/33.000/31.500 V; TERMINAIS PRIMARIOS:*  H1-H2; NUMERO DE DERIVACOES: 03; LIGACAO PRIMARIA: SERIE; POLARIDADE: SUBTRATIVA; TENSAO SECUNDARIA: 440/220 V; TERMINAIS* SECUNDARIOS: X1-X2-X3; NORMAS TECNICAS APLICAVEIS: ABNT NBR 5356/5440; DESENHO E DEMAIS INFORMACOES TECNICAS CONFORME ESPECIFICACAO:*  ET.001.EQTL.NORMAS E PADROES - TRANSFORMADOR DE DISTRIBUICAO ### ITEM DE USO EXCLUSIVO DA MANUTENCAO ###</t>
  </si>
  <si>
    <t>* TRANSFORMADOR DISTRIBUICAO; NUMERO FASES: MONOFASICO FN (FASE-NEUTRO); POTENCIA NOMINAL: 5 KVA; CLASSE TENSAO: 36,2 KV; NIVEL BASICO*  IMPULSO-NBI: 150 KV; NUCLEO: ACO SILICIO; MEIO ISOLANTE: OLEO MINERAL; TENSAO PRIMARIA: 19.919/19.053/18.187 V; TERMINAIS* PRIMARIOS: H1-H2T; NUMERO DE DERIVACOES: 03; LIGACAO PRIMARIA: SERIE; POLARIDADE: SUBTRATIVA; TENSAO SECUNDARIA: 440/220 V;* TERMINAIS SECUNDARIOS: X1-X2-X3; NORMAS TECNICAS APLICAVEIS: ABNT NBR 5356/5440; DESENHO E DEMAIS INFORMACOES TECNICAS CONFORME* ESPECIFICACAO: ET.001.EQTL.NORMAS E PADROES - TRANSFORMADOR DE DISTRIBUICAO ### ITEM DE USO EXCLUSIVO DA MANUTENCAO ###</t>
  </si>
  <si>
    <t>* TRANSFORMADOR DISTRIBUICAO; NUMERO FASES: MONOFASICO FN (FASE-NEUTRO); POTENCIA NOMINAL: 10 KVA; CLASSE TENSAO: 36,2 KV; NIVEL* BASICO IMPULSO-NBI: 150 KV; NUCLEO: ACO SILICIO; MEIO ISOLANTE: OLEO MINERAL; TENSAO PRIMARIA: 19.919/19.053/18.187 V; TERMINAIS* PRIMARIOS: H1-H2T; NUMERO DE DERIVACOES: 03; LIGACAO PRIMARIA: SERIE; POLARIDADE: SUBTRATIVA; TENSAO SECUNDARIA: 440/220 V;* TERMINAIS SECUNDARIOS: X1-X2-X3; NORMAS TECNICAS APLICAVEIS: ABNT NBR 5356/5440; DESENHO E DEMAIS INFORMACOES TECNICAS CONFORME* ESPECIFICACAO: ET.001.EQTL.NORMAS E PADROES - TRANSFORMADOR DE DISTRIBUICAO ### ITEM DE USO EXCLUSIVO DA MANUTENCAO ###</t>
  </si>
  <si>
    <t>* TRANSFORMADOR DISTRIBUICAO; NUMERO FASES: MONOFASICO FN (FASE-NEUTRO); POTENCIA NOMINAL: 15 KVA; CLASSE TENSAO: 36,2 KV; NIVEL* BASICO IMPULSO-NBI: 150 KV; NUCLEO: ACO SILICIO; MEIO ISOLANTE: OLEO MINERAL; TENSAO PRIMARIA: 19.919/19.053/18.187 V; TERMINAIS* PRIMARIOS: H1-H2T; NUMERO DE DERIVACOES: 03; LIGACAO PRIMARIA: SERIE; POLARIDADE: SUBTRATIVA; TENSAO SECUNDARIA: 440/220 V;* TERMINAIS SECUNDARIOS: X1-X2-X3; NORMAS TECNICAS APLICAVEIS: ABNT NBR 5356/5440; DESENHO E DEMAIS INFORMACOES TECNICAS CONFORME* ESPECIFICACAO: ET.001.EQTL.NORMAS E PADROES - TRANSFORMADOR DE DISTRIBUICAO ### ITEM DE USO EXCLUSIVO DA MANUTENCAO ###</t>
  </si>
  <si>
    <t>* TRANSFORMADOR DISTRIBUICAO; NUMERO FASES: MONOFASICO FN (FASE-NEUTRO); POTENCIA NOMINAL: 25 KVA; CLASSE TENSAO: 36,2 KV; NIVEL* BASICO IMPULSO-NBI: 150 KV; NUCLEO: ACO SILICIO; MEIO ISOLANTE: OLEO MINERAL; TENSAO PRIMARIA: 19.919/19.053/18.187 V; TERMINAIS* PRIMARIOS: H1-H2T; NUMERO DE DERIVACOES: 03; LIGACAO PRIMARIA: SERIE; POLARIDADE: SUBTRATIVA; TENSAO SECUNDARIA: 440/220 V;* TERMINAIS SECUNDARIOS: X1-X2-X3; NORMAS TECNICAS APLICAVEIS: ABNT NBR 5356/5440; DESENHO E DEMAIS INFORMACOES TECNICAS CONFORME* ESPECIFICACAO: ET.001.EQTL.NORMAS E PADROES - TRANSFORMADOR DE DISTRIBUICAO ### ITEM DE USO EXCLUSIVO DA MANUTENCAO ###</t>
  </si>
  <si>
    <t>* TRANSFORMADOR DISTRIBUICAO; NUMERO FASES: TRIFASICO; POTENCIA NOMINAL: 225 KVA; CLASSE TENSAO: 36,2 KV; NIVEL BASICO IMPULSO-NBI:* 150 KV; MATERIAL NUCLEO: ACO SILICIO; MEIO ISOLANTE: OLEO MINERAL; FREQUENCIA NOMINAL: 60 HZ; TENSAO PRIMARIA: 34.500/33.000/31.500* V; NUMERO DE DERIVACOES: 03; TIPO LIGACAO: TRIANGULO X ESTRELA COM NEUTRO ACESSIVEL; GRUPO: DYN1; TENSAO SECUNDARIA: 220/127 V;* PROTECAO: CONVENCIONAL; CORRENTE EXCITACAO: CONFORME NBR 5356/5440; DESENHO E DEMAIS INFORMACOES TECNICAS CONFORME ESPECIFICACAO:* ET.001.EQTL.NORMAS E PADROES - TRANSFORMADOR DE DISTRIBUICAO</t>
  </si>
  <si>
    <t>* TRANSFORMADOR DISTRIBUICAO; NUMERO FASES: MONOFASICO FF (FASE-FASE); POTENCIA NOMINAL: 10 KVA; CLASSE TENSAO: 36,2 KV; NIVEL BASICO* IMPULSO-NBI: 150 KV; NUCLEO: ACO SILICIO; MEIO ISOLANTE: OLEO MINERAL; TENSAO PRIMARIA: 34.500/33.000/31.500 V; TERMINAIS PRIMARIOS:*  H1-H2; NUMERO DE DERIVACOES: 03; LIGACAO PRIMARIA: SERIE; POLARIDADE: SUBTRATIVA; TENSAO SECUNDARIA: 254/127 V; TERMINAIS* SECUNDARIOS: X1-X2-X3; NORMAS TECNICAS APLICAVEIS: ABNT NBR 5356/5440; DESENHO E DEMAIS INFORMACOES TECNICAS CONFORME ESPECIFICACAO:*  ET.001.EQTL.NORMAS E PADROES - TRANSFORMADOR DE DISTRIBUICAO ### ITEM DE USO EXCLUSIVO DA MANUTENCAO ###</t>
  </si>
  <si>
    <t>* TRANSFORMADOR DISTRIBUICAO; NUMERO FASES: MONOFASICO FF (FASE-FASE); POTENCIA NOMINAL: 5 KVA; CLASSE TENSAO: 36,2 KV; NIVEL BASICO* IMPULSO-NBI: 150 KV; NUCLEO: ACO SILICIO; MEIO ISOLANTE: OLEO MINERAL; TENSAO PRIMARIA: 34.500/33.000/31.500 V; TERMINAIS PRIMARIOS:*  H1-H2; NUMERO DE DERIVACOES: 03; LIGACAO PRIMARIA: SERIE; POLARIDADE: SUBTRATIVA; TENSAO SECUNDARIA: 254/127 V; TERMINAIS* SECUNDARIOS: X1-X2-X3; NORMAS TECNICAS APLICAVEIS: ABNT NBR 5356/5440; DESENHO E DEMAIS INFORMACOES TECNICAS CONFORME ESPECIFICACAO:*  ET.001.EQTL.NORMAS E PADROES - TRANSFORMADOR DE DISTRIBUICAO ### ITEM DE USO EXCLUSIVO DA MANUTENCAO ###</t>
  </si>
  <si>
    <t>* TRANSFORMADOR DISTRIBUICAO; NUMERO FASES: MONOFASICO FF (FASE-FASE); POTENCIA NOMINAL: 15 KVA; CLASSE TENSAO: 36,2 KV; NIVEL BASICO* IMPULSO-NBI: 150 KV; NUCLEO: ACO SILICIO; MEIO ISOLANTE: OLEO MINERAL; TENSAO PRIMARIA: 34.500/33.000/31.500 V; TERMINAIS PRIMARIOS:*  H1-H2; NUMERO DE DERIVACOES: 03; LIGACAO PRIMARIA: SERIE; POLARIDADE: SUBTRATIVA; TENSAO SECUNDARIA: 254/127 V; TERMINAIS* SECUNDARIOS: X1-X2-X3; NORMAS TECNICAS APLICAVEIS: ABNT NBR 5356/5440; DESENHO E DEMAIS INFORMACOES TECNICAS CONFORME ESPECIFICACAO:*  ET.001.EQTL.NORMAS E PADROES - TRANSFORMADOR DE DISTRIBUICAO ### ITEM DE USO EXCLUSIVO DA MANUTENCAO ###</t>
  </si>
  <si>
    <t>* TRANSFORMADOR DISTRIBUICAO; NUMERO FASES: MONOFASICO FF (FASE-FASE);/ POTENCIA NOMINAL: 25 KVA; CLASSE TENSAO: 36,2 KV; NIVEL BASICO IMPULSO-/ NBI: 150 KV; NUCLEO: ACO SILICIO; MEIO ISOLANTE: OLEO MINERAL; TENSAO/ PRIMARIA: 34.500/33.000/31.500 V; TERMINAIS PRIMARIOS:  H1-H2; NUMERO DE/ DERIVACOES: 03; LIGACAO PRIMARIA: SERIE; POLARIDADE: SUBTRATIVA; TENSAO/ SECUNDARIA: 254/127 V; TERMINAIS SECUNDARIOS: X1-X2-X3; NORMAS TECNICAS/ APLICAVEIS: ABNT NBR 5356/5440; DESENHO E DEMAIS INFORMACOES TECNICAS/ CONFORME ESPECIFICACAO:  ET.001.EQTL.NORMAS E PADROES - TRANSFORMADOR DE/ DISTRIBUICAO ### ITEM DE USO EXCLUSIVO DA MANUTENCAO ###</t>
  </si>
  <si>
    <t>* TRANSFORMADOR DISTRIBUICAO; NUMERO FASES: MONOFASICO FN (FASE-NEUTRO); POTENCIA NOMINAL: 5 KVA; CLASSE TENSAO: 36,2 KV; NIVEL BASICO*  IMPULSO-NBI: 150 KV; NUCLEO: ACO SILICIO; MEIO ISOLANTE: OLEO MINERAL; TENSAO PRIMARIA: 19.919/19.053/18.187 V; TERMINAIS* PRIMARIOS: H1-H2T; NUMERO DE DERIVACOES: 03; LIGACAO PRIMARIA: SERIE; POLARIDADE: SUBTRATIVA; TENSAO SECUNDARIA: 127 V; TERMINAIS* SECUNDARIOS: X1-X2; NORMAS TECNICAS APLICAVEIS: ABNT NBR 5356/5440; DESENHO E DEMAIS INFORMACOES TECNICAS CONFORME ESPECIFICACAO:* ET.001.EQTL.NORMAS E PADROES - TRANSFORMADOR DE DISTRIBUICAO</t>
  </si>
  <si>
    <t>* TRANSFORMADOR DISTRIBUICAO; NUMERO FASES: TRIFASICO; POTENCIA NOMINAL: 75 KVA; CLASSE TENSAO: 36,2 KV; NIVEL BASICO IMPULSO-NBI: 150*  KV; MATERIAL NUCLEO: ACO SILICIO; MEIO ISOLANTE: OLEO MINERAL; FREQUENCIA NOMINAL: 60 HZ; TENSAO PRIMARIA: 34.500/33.000/31.500 V;* NUMERO DE DERIVACOES: 03; TIPO LIGACAO: TRIANGULO X ESTRELA COM NEUTRO ACESSIVEL; GRUPO: DYN1; TENSAO SECUNDARIA: 220/127 V;* PROTECAO: CONVENCIONAL; CORRENTE EXCITACAO: CONFORME NBR 5356/5440; DESENHO E DEMAIS INFORMACOES TECNICAS CONFORME ESPECIFICACAO:* ET.001.EQTL.NORMAS E PADROES - TRANSFORMADOR DE DISTRIBUICAO</t>
  </si>
  <si>
    <t>* TRANSFORMADOR DISTRIBUICAO; NUMERO FASES: MONOFASICO FF (FASE-FASE); POTENCIA NOMINAL: 15 KVA; CLASSE TENSAO: 36,2 KV; NIVEL BASICO* IMPULSO-NBI: 150 KV; NUCLEO: ACO SILICIO; MEIO ISOLANTE: OLEO MINERAL; TENSAO PRIMARIA: 34.500/33.000/31.500 V; TERMINAIS PRIMARIOS:*  H1-H2; NUMERO DE DERIVACOES: 03; LIGACAO PRIMARIA: SERIE; POLARIDADE: SUBTRATIVA; TENSAO SECUNDARIA: 127 V; TERMINAIS SECUNDARIOS:* X1-X2; NORMAS TECNICAS APLICAVEIS: ABNT NBR 5356/5440; DESENHO E DEMAIS INFORMACOES TECNICAS CONFORME ESPECIFICACAO:* ET.001.EQTL.NORMAS E PADROES - TRANSFORMADOR DE DISTRIBUICAO</t>
  </si>
  <si>
    <t>* TRANSFORMADOR DISTRIBUICAO; NUMERO FASES: MONOFASICO FF (FASE-FASE); POTENCIA NOMINAL: 10 KVA; CLASSE TENSAO: 36,2 KV; NIVEL BASICO* IMPULSO-NBI: 150 KV; NUCLEO: ACO SILICIO; MEIO ISOLANTE: OLEO MINERAL; TENSAO PRIMARIA: 34.500/33.000/31.500 V; TERMINAIS PRIMARIOS:*  H1-H2; NUMERO DE DERIVACOES: 03; LIGACAO PRIMARIA: SERIE; POLARIDADE: SUBTRATIVA; TENSAO SECUNDARIA: 127 V; TERMINAIS SECUNDARIOS:* X1-X2; NORMAS TECNICAS APLICAVEIS: ABNT NBR 5356/5440; DESENHO E DEMAIS INFORMACOES TECNICAS CONFORME ESPECIFICACAO:* ET.001.EQTL.NORMAS E PADROES - TRANSFORMADOR DE DISTRIBUICAO</t>
  </si>
  <si>
    <t>* TRANSFORMADOR DISTRIBUICAO; NUMERO FASES: MONOFASICO FF (FASE-FASE); POTENCIA NOMINAL: 5 KVA; CLASSE TENSAO: 36,2 KV; NIVEL BASICO* IMPULSO-NBI: 150 KV; NUCLEO: ACO SILICIO; MEIO ISOLANTE: OLEO MINERAL; TENSAO PRIMARIA: 34.500/33.000/31.500 V; TERMINAIS PRIMARIOS:*  H1-H2; NUMERO DE DERIVACOES: 03; LIGACAO PRIMARIA: SERIE; POLARIDADE: SUBTRATIVA; TENSAO SECUNDARIA: 127 V; TERMINAIS SECUNDARIOS:* X1-X2; NORMAS TECNICAS APLICAVEIS: ABNT NBR 5356/5440; DESENHO E DEMAIS INFORMACOES TECNICAS CONFORME ESPECIFICACAO:* ET.001.EQTL.NORMAS E PADROES - TRANSFORMADOR DE DISTRIBUICAO</t>
  </si>
  <si>
    <t>* TRANSFORMADOR DISTRIBUICAO; NUMERO FASES: MONOFASICO FF (FASE-FASE); POTENCIA NOMINAL: 25 KVA; CLASSE TENSAO: 36,2 KV; NIVEL BASICO* IMPULSO-NBI: 150 KV; NUCLEO: ACO SILICIO; MEIO ISOLANTE: OLEO MINERAL; TENSAO PRIMARIA: 34.500/33.000/31.500 V; TERMINAIS PRIMARIOS:*  H1-H2; NUMERO DE DERIVACOES: 03; LIGACAO PRIMARIA: SERIE; POLARIDADE: SUBTRATIVA; TENSAO SECUNDARIA: 127 V; TERMINAIS SECUNDARIOS:* X1-X2; NORMAS TECNICAS APLICAVEIS: ABNT NBR 5356/5440; DESENHO E DEMAIS INFORMACOES TECNICAS CONFORME ESPECIFICACAO:* ET.001.EQTL.NORMAS E PADROES - TRANSFORMADOR DE DISTRIBUICAO</t>
  </si>
  <si>
    <t>* TRANSFORMADOR DISTRIBUICAO; NUMERO FASES: MONOFASICO FN (FASE-NEUTRO); POTENCIA NOMINAL: 25 KVA; CLASSE TENSAO: 36,2 KV; NIVEL* BASICO IMPULSO-NBI: 150 KV; NUCLEO: ACO SILICIO; MEIO ISOLANTE: OLEO MINERAL; TENSAO PRIMARIA: 19.919/19.053/18.187 V; TERMINAIS* PRIMARIOS: H1-H2T; NUMERO DE DERIVACOES: 03; LIGACAO PRIMARIA: SERIE; POLARIDADE: SUBTRATIVA; TENSAO SECUNDARIA: 127 V; TERMINAIS* SECUNDARIOS: X1-X2; NORMAS TECNICAS APLICAVEIS: ABNT NBR 5356/5440; DESENHO E DEMAIS INFORMACOES TECNICAS CONFORME ESPECIFICACAO:* ET.001.EQTL.NORMAS E PADROES - TRANSFORMADOR DE DISTRIBUICAO</t>
  </si>
  <si>
    <t>* TRANSFORMADOR DISTRIBUICAO; NUMERO FASES: MONOFASICO FN (FASE-NEUTRO); POTENCIA NOMINAL: 15 KVA; CLASSE TENSAO: 36,2 KV; NIVEL* BASICO IMPULSO-NBI: 150 KV; NUCLEO: ACO SILICIO; MEIO ISOLANTE: OLEO MINERAL; TENSAO PRIMARIA: 19.919/19.053/18.187 V; TERMINAIS* PRIMARIOS: H1-H2T; NUMERO DE DERIVACOES: 03; LIGACAO PRIMARIA: SERIE; POLARIDADE: SUBTRATIVA; TENSAO SECUNDARIA: 127 V; TERMINAIS* SECUNDARIOS: X1-X2; NORMAS TECNICAS APLICAVEIS: ABNT NBR 5356/5440; DESENHO E DEMAIS INFORMACOES TECNICAS CONFORME ESPECIFICACAO:* ET.001.EQTL.NORMAS E PADROES - TRANSFORMADOR DE DISTRIBUICAO</t>
  </si>
  <si>
    <t>* TRANSFORMADOR DISTRIBUICAO; NUMERO FASES: MONOFASICO FN (FASE-NEUTRO); POTENCIA NOMINAL: 10 KVA; CLASSE TENSAO: 36,2 KV; NIVEL* BASICO IMPULSO-NBI: 150 KV; NUCLEO: ACO SILICIO; MEIO ISOLANTE: OLEO MINERAL; TENSAO PRIMARIA: 19.919/19.053/18.187 V; TERMINAIS* PRIMARIOS: H1-H2T; NUMERO DE DERIVACOES: 03; LIGACAO PRIMARIA: SERIE; POLARIDADE: SUBTRATIVA; TENSAO SECUNDARIA: 127 V; TERMINAIS* SECUNDARIOS: X1-X2; NORMAS TECNICAS APLICAVEIS: ABNT NBR 5356/5440; DESENHO E DEMAIS INFORMACOES TECNICAS CONFORME ESPECIFICACAO:* ET.001.EQTL.NORMAS E PADROES - TRANSFORMADOR DE DISTRIBUICAO</t>
  </si>
  <si>
    <t>* TRANSFORMADOR DISTRIBUICAO; NUMERO FASES: MONOFASICO FN (FASE-NEUTRO); POTENCIA NOMINAL: 5 KVA; CLASSE TENSAO: 36,2 KV; NIVEL BASICO*  IMPULSO-NBI: 150 KV; NUCLEO: ACO SILICIO; MEIO ISOLANTE: OLEO MINERAL; TENSAO PRIMARIA: 19.919/19.053/18.187 V; TERMINAIS* PRIMARIOS: H1-H2T; NUMERO DE DERIVACOES: 03; LIGACAO PRIMARIA: SERIE; POLARIDADE: SUBTRATIVA; TENSAO SECUNDARIA: 220 V; TERMINAIS* SECUNDARIOS: X1-X2; NORMAS TECNICAS APLICAVEIS: ABNT NBR 5356/5440; DESENHO E DEMAIS INFORMACOES TECNICAS CONFORME ESPECIFICACAO:* ET.001.EQTL.NORMAS E PADROES - TRANSFORMADOR DE DISTRIBUICAO</t>
  </si>
  <si>
    <t>* TRANSFORMADOR DISTRIBUICAO; NUMERO FASES: MONOFASICO FN (FASE-NEUTRO); POTENCIA NOMINAL: 10 KVA; CLASSE TENSAO: 36,2 KV; NIVEL* BASICO IMPULSO-NBI: 150 KV; NUCLEO: ACO SILICIO; MEIO ISOLANTE: OLEO MINERAL; TENSAO PRIMARIA: 19.919/19.053/18.187 V; TERMINAIS* PRIMARIOS: H1-H2T; NUMERO DE DERIVACOES: 03; LIGACAO PRIMARIA: SERIE; POLARIDADE: SUBTRATIVA; TENSAO SECUNDARIA: 220 V; TERMINAIS* SECUNDARIOS: X1-X2; NORMAS TECNICAS APLICAVEIS: ABNT NBR 5356/5440; DESENHO E DEMAIS INFORMACOES TECNICAS CONFORME ESPECIFICACAO:* ET.001.EQTL.NORMAS E PADROES - TRANSFORMADOR DE DISTRIBUICAO</t>
  </si>
  <si>
    <t>* TRANSFORMADOR DISTRIBUICAO; NUMERO FASES: MONOFASICO FN (FASE-NEUTRO); POTENCIA NOMINAL: 15 KVA; CLASSE TENSAO: 36,2 KV; NIVEL* BASICO IMPULSO-NBI: 150 KV; NUCLEO: ACO SILICIO; MEIO ISOLANTE: OLEO MINERAL; TENSAO PRIMARIA: 19.919/19.053/18.187 V; TERMINAIS* PRIMARIOS: H1-H2T; NUMERO DE DERIVACOES: 03; LIGACAO PRIMARIA: SERIE; POLARIDADE: SUBTRATIVA; TENSAO SECUNDARIA: 220 V; TERMINAIS* SECUNDARIOS: X1-X2; NORMAS TECNICAS APLICAVEIS: ABNT NBR 5356/5440; DESENHO E DEMAIS INFORMACOES TECNICAS CONFORME ESPECIFICACAO:* ET.001.EQTL.NORMAS E PADROES - TRANSFORMADOR DE DISTRIBUICAO</t>
  </si>
  <si>
    <t>* TRANSFORMADOR DISTRIBUICAO; NUMERO FASES: MONOFASICO FN (FASE-NEUTRO); POTENCIA NOMINAL: 25 KVA; CLASSE TENSAO: 36,2 KV; NIVEL* BASICO IMPULSO-NBI: 150 KV; NUCLEO: ACO SILICIO; MEIO ISOLANTE: OLEO MINERAL; TENSAO PRIMARIA: 19.919/19.053/18.187 V; TERMINAIS* PRIMARIOS: H1-H2T; NUMERO DE DERIVACOES: 03; LIGACAO PRIMARIA: SERIE; POLARIDADE: SUBTRATIVA; TENSAO SECUNDARIA: 220 V; TERMINAIS* SECUNDARIOS: X1-X2; NORMAS TECNICAS APLICAVEIS: ABNT NBR 5356/5440; DESENHO E DEMAIS INFORMACOES TECNICAS CONFORME ESPECIFICACAO:* ET.001.EQTL.NORMAS E PADROES - TRANSFORMADOR DE DISTRIBUICAO</t>
  </si>
  <si>
    <t>* TRANSFORMADOR DISTRIBUICAO; NUMERO FASES: MONOFASICO FF (FASE-FASE); POTENCIA NOMINAL: 5 KVA; CLASSE TENSAO: 36,2 KV; NIVEL BASICO* IMPULSO-NBI: 150 KV; NUCLEO: ACO SILICIO; MEIO ISOLANTE: OLEO MINERAL; TENSAO PRIMARIA: 34.500/33.000/31.500 V; TERMINAIS PRIMARIOS:*  H1-H2; NUMERO DE DERIVACOES: 03; LIGACAO PRIMARIA: SERIE; POLARIDADE: SUBTRATIVA; TENSAO SECUNDARIA: 220 V; TERMINAIS SECUNDARIOS:* X1-X2; NORMAS TECNICAS APLICAVEIS: ABNT NBR 5356/5440; DESENHO E DEMAIS INFORMACOES TECNICAS CONFORME ESPECIFICACAO:* ET.001.EQTL.NORMAS E PADROES - TRANSFORMADOR DE DISTRIBUICAO</t>
  </si>
  <si>
    <t>* TRANSFORMADOR DISTRIBUICAO; NUMERO FASES: MONOFASICO FF (FASE-FASE); POTENCIA NOMINAL: 10 KVA; CLASSE TENSAO: 36,2 KV; NIVEL BASICO* IMPULSO-NBI: 150 KV; NUCLEO: ACO SILICIO; MEIO ISOLANTE: OLEO MINERAL; TENSAO PRIMARIA: 34.500/33.000/31.500 V; TERMINAIS PRIMARIOS:*  H1-H2; NUMERO DE DERIVACOES: 03; LIGACAO PRIMARIA: SERIE; POLARIDADE: SUBTRATIVA; TENSAO SECUNDARIA: 220 V; TERMINAIS SECUNDARIOS:* X1-X2; NORMAS TECNICAS APLICAVEIS: ABNT NBR 5356/5440; DESENHO E DEMAIS INFORMACOES TECNICAS CONFORME ESPECIFICACAO:* ET.001.EQTL.NORMAS E PADROES - TRANSFORMADOR DE DISTRIBUICAO</t>
  </si>
  <si>
    <t>* TRANSFORMADOR DISTRIBUICAO; NUMERO FASES: MONOFASICO FF (FASE-FASE); POTENCIA NOMINAL: 15 KVA; CLASSE TENSAO: 36,2 KV; NIVEL BASICO* IMPULSO-NBI: 150 KV; NUCLEO: ACO SILICIO; MEIO ISOLANTE: OLEO MINERAL; TENSAO PRIMARIA: 34.500/33.000/31.500 V; TERMINAIS PRIMARIOS:*  H1-H2; NUMERO DE DERIVACOES: 03; LIGACAO PRIMARIA: SERIE; POLARIDADE: SUBTRATIVA; TENSAO SECUNDARIA: 220 V; TERMINAIS SECUNDARIOS:* X1-X2; NORMAS TECNICAS APLICAVEIS: ABNT NBR 5356/5440; DESENHO E DEMAIS INFORMACOES TECNICAS CONFORME ESPECIFICACAO:* ET.001.EQTL.NORMAS E PADROES - TRANSFORMADOR DE DISTRIBUICAO</t>
  </si>
  <si>
    <t>* TRANSFORMADOR DISTRIBUICAO; NUMERO FASES: MONOFASICO FF (FASE-FASE); POTENCIA NOMINAL: 25 KVA; CLASSE TENSAO: 36,2 KV; NIVEL BASICO* IMPULSO-NBI: 150 KV; NUCLEO: ACO SILICIO; MEIO ISOLANTE: OLEO MINERAL; TENSAO PRIMARIA: 34.500/33.000/31.500 V; TERMINAIS PRIMARIOS:*  H1-H2; NUMERO DE DERIVACOES: 03; LIGACAO PRIMARIA: SERIE; POLARIDADE: SUBTRATIVA; TENSAO SECUNDARIA: 220 V; TERMINAIS SECUNDARIOS:* X1-X2; NORMAS TECNICAS APLICAVEIS: ABNT NBR 5356/5440; DESENHO E DEMAIS INFORMACOES TECNICAS CONFORME ESPECIFICACAO:* ET.001.EQTL.NORMAS E PADROES - TRANSFORMADOR DE DISTRIBUICAO</t>
  </si>
  <si>
    <t>* TRANSFORMADOR DISTRIBUICAO; NUMERO FASES: TRIFASICO; POTENCIA NOMINAL: 225 KVA; CLASSE TENSAO: 36,2 KV; NIVEL BASICO IMPULSO-NBI:* 150 KV; MATERIAL NUCLEO: ACO SILICIO; MEIO ISOLANTE: OLEO MINERAL; FREQUENCIA NOMINAL: 60 HZ; TENSAO PRIMARIA: 34.500/33.000/31.500* V; NUMERO DE DERIVACOES: 03; TIPO LIGACAO: TRIANGULO X ESTRELA COM NEUTRO ACESSIVEL; GRUPO: DYN1; TENSAO SECUNDARIA: 380/220 V;* PROTECAO: CONVENCIONAL; CORRENTE EXCITACAO: CONFORME NBR 5356/5440; DESENHO E DEMAIS INFORMACOES TECNICAS CONFORME ESPECIFICACAO:* ET.001.EQTL.NORMAS E PADROES - TRANSFORMADOR DE DISTRIBUICAO</t>
  </si>
  <si>
    <t>* TRANSFORMADOR DISTRIBUICAO; NUMERO FASES: MONOFASICO FF (FASE-FASE); POTENCIA NOMINAL: 37,5 KVA; CLASSE TENSAO: 36,2 KV; NIVEL* BASICO IMPULSO-NBI: 150 KV; NUCLEO: ACO SILICIO; MEIO ISOLANTE: OLEO MINERAL; TENSAO PRIMARIA: 34.500/33.000/31.500 V; TERMINAIS* PRIMARIOS: H1-H2; NUMERO DE DERIVACOES: 03; LIGACAO PRIMARIA: SERIE; POLARIDADE: SUBTRATIVA; TENSAO SECUNDARIA: 127 V; TERMINAIS* SECUNDARIOS: X1-X2; NORMAS TECNICAS APLICAVEIS: ABNT NBR 5356/5440; DESENHO E DEMAIS INFORMACOES TECNICAS CONFORME ESPECIFICACAO:* ET.001.EQTL.NORMAS E PADROES - TRANSFORMADOR DE DISTRIBUICAO</t>
  </si>
  <si>
    <t>* TRANSFORMADOR DISTRIBUICAO; NUMERO FASES: MONOFASICO FF (FASE-FASE); POTENCIA NOMINAL: 37,5 KVA; CLASSE TENSAO: 36,2 KV; NIVEL* BASICO IMPULSO-NBI: 150 KV; NUCLEO: ACO SILICIO; MEIO ISOLANTE: OLEO MINERAL; TENSAO PRIMARIA: 34.500/33.000/31.500 V; TERMINAIS* PRIMARIOS: H1-H2; NUMERO DE DERIVACOES: 03; LIGACAO PRIMARIA: SERIE; POLARIDADE: SUBTRATIVA; TENSAO SECUNDARIA: 220 V; TERMINAIS* SECUNDARIOS: X1-X2; NORMAS TECNICAS APLICAVEIS: ABNT NBR 5356/5440; DESENHO E DEMAIS INFORMACOES TECNICAS CONFORME ESPECIFICACAO:* ET.001.EQTL.NORMAS E PADROES - TRANSFORMADOR DE DISTRIBUICAO</t>
  </si>
  <si>
    <t>* TRANSFORMADOR DISTRIBUICAO; NUMERO FASES: MONOFASICO FN (FASE-NEUTRO); POTENCIA NOMINAL: 37,5 KVA; CLASSE TENSAO: 36,2 KV; NIVEL* BASICO IMPULSO-NBI: 150 KV; NUCLEO: ACO SILICIO; MEIO ISOLANTE: OLEO MINERAL; TENSAO PRIMARIA: 19.919/19.053/18.187 V; TERMINAIS* PRIMARIOS: H1-H2T; NUMERO DE DERIVACOES: 03; LIGACAO PRIMARIA: SERIE; POLARIDADE: SUBTRATIVA; TENSAO SECUNDARIA: 220 V; TERMINAIS* SECUNDARIOS: X1-X2; NORMAS TECNICAS APLICAVEIS: ABNT NBR 5356/5440; DESENHO E DEMAIS INFORMACOES TECNICAS CONFORME ESPECIFICACAO:* ET.001.EQTL.NORMAS E PADROES - TRANSFORMADOR DE DISTRIBUICAO.</t>
  </si>
  <si>
    <t>* TRANSFORMADOR DISTRIBUICAO; NUMERO FASES: MONOFASICO FN (FASE-NEUTRO); POTENCIA NOMINAL: 37,5 KVA; CLASSE TENSAO: 36,2 KV; NIVEL* BASICO IMPULSO-NBI: 150 KV; NUCLEO: ACO SILICIO; MEIO ISOLANTE: OLEO MINERAL; TENSAO PRIMARIA: 19.919/19.053/18.187 V; TERMINAIS* PRIMARIOS: H1-H2T; NUMERO DE DERIVACOES: 03; LIGACAO PRIMARIA: SERIE; POLARIDADE: SUBTRATIVA; TENSAO SECUNDARIA: 127 V; TERMINAIS* SECUNDARIOS: X1-X2; NORMAS TECNICAS APLICAVEIS: ABNT NBR 5356/5440; DESENHO E DEMAIS INFORMACOES TECNICAS CONFORME ESPECIFICACAO:* ET.001.EQTL.NORMAS E PADROES - TRANSFORMADOR DE DISTRIBUICAO.</t>
  </si>
  <si>
    <t>* TRANSFORMADOR DISTRIBUICAO; NUMERO FASES: TRIFASICO; POTENCIA NOMINAL:/ 150 KVA; CLASSE TENSAO: 36,2 KV; NIVEL BASICO IMPULSO-NBI: 150 KV;/ MATERIAL NUCLEO: ACO SILICIO; MEIO ISOLANTE: OLEO MINERAL; FREQUENCIA/ NOMINAL: 60 HZ; TENSAO PRIMARIA: 34.500/33.000/31.500 V; NUMERO DE/ DERIVACOES: 03; TIPO LIGACAO: TRIANGULO X ESTRELA COM NEUTRO ACESSIVEL;/ GRUPO: DYN1; TENSAO SECUNDARIA: 220/127 V; PROTECAO: CONVENCIONAL;/ CORRENTE EXCITACAO: CONFORME NBR 5356/5440; DESENHO E DEMAIS INFORMACOES/ TECNICAS CONFORME ESPECIFICACAO: ET.001.EQTL.NORMAS E PADROES -/ TRANSFORMADOR DE DISTRIBUICAO.</t>
  </si>
  <si>
    <t>* TRANSFORMADOR DISTRIBUICAO; NUMERO FASES: TRIFASICO; POTENCIA NOMINAL:/ 150 KVA; CLASSE TENSAO: 36,2 KV; NIVEL BASICO IMPULSO-NBI: 150 KV;/ MATERIAL NUCLEO: ACO SILICIO; MEIO ISOLANTE: OLEO MINERAL; FREQUENCIA/ NOMINAL: 60 HZ; TENSAO PRIMARIA: 34.500/33.000/31.500 V; NUMERO DE/ DERIVACOES: 03; TIPO LIGACAO: TRIANGULO X ESTRELA COM NEUTRO ACESSIVEL;/ GRUPO: DYN1; TENSAO SECUNDARIA: 380/220 V; PROTECAO: CONVENCIONAL;/ CORRENTE EXCITACAO: CONFORME NBR 5356/5440; DESENHO E DEMAIS INFORMACOES/ TECNICAS CONFORME ESPECIFICACAO: ET.001.EQTL.NORMAS E PADROES -/ TRANSFORMADOR DE DISTRIBUICAO.</t>
  </si>
  <si>
    <t>* TRANSFORMADOR DISTRIBUICAO; NUMERO FASES: MONOFASICO FF (FASE-FASE); POTENCIA NOMINAL: 37,5 KVA; CLASSE TENSAO: 24,2 KV; NIVEL* BASICO IMPULSO- NBI: 125 KV; NUCLEO: ACO SILICIO; MEIO ISOLANTE: OLEO MINERAL; TENSAO PRIMARIA: 23.100/22.000/20.900 V; TERMINAIS* PRIMARIOS: H1-H2; NUMERO DE DERIVACOES: 03; LIGACAO PRIMARIA: SERIE; POLARIDADE: SUBTRATIVA; TENSAO SECUNDARIA: 440/220 V; TERMINAIS*   SECUNDARIOS: X1-X2-X3; NORMAS TECNICAS APLICAVEIS: ABNT NBR 5356/5440; DESENHO E DEMAIS INFORMACOES TECNICAS CONFORME* ESPECIFICACAO: ET.001.EQTL.NORMAS E PADROES - TRANSFORMADOR DE DISTRIBUICAO. ### ITEM DE USO EXCLUSIVO DA MANUTENCAO ###</t>
  </si>
  <si>
    <t>* TRANSFORMADOR DISTRIBUICAO; NUMERO FASES: MONOFASICO FN (FASE-NEUTRO); POTENCIA NOMINAL: 37,5 KVA; CLASSE TENSAO: 24,2 KV; NIVEL* BASICO IMPULSO- NBI: 125 KV; NUCLEO: ACO SILICIO; MEIO ISOLANTE: OLEO MINERAL; TENSAO PRIMARIA: 13.337/12.702/12.067 V; TERMINAIS* PRIMARIOS: H1-H2T; NUMERO DE DERIVACOES: 03; LIGACAO PRIMARIA: SERIE; POLARIDADE: SUBTRATIVA; TENSAO SECUNDARIA: 440/220 V;* TERMINAIS SECUNDARIOS: X1-X2-X3; NORMAS TECNICAS APLICAVEIS: ABNT NBR 5356/5440; DESENHO E DEMAIS INFORMACOES TECNICAS CONFORME* ESPECIFICACAO: ET.001.EQTL.NORMAS E PADROES - TRANSFORMADOR DE DISTRIBUICAO. ### ITEM DE USO EXCLUSIVO DA MANUTENCAO ###</t>
  </si>
  <si>
    <t>* TRANSFORMADOR DISTRIBUICAO; NUMERO FASES: MONOFASICO FF (FASE-FASE); POTENCIA NOMINAL: 10 KVA; CLASSE TENSAO: 24,2 KV; NIVEL BASICO* IMPULSO-NBI: 125 KV; NUCLEO: ACO SILICIO; MEIO ISOLANTE: OLEO MINERAL; TENSAO PRIMARIA: 23.100/22.000/20.900 V; TERMINAIS PRIMARIOS:*   H1-H2; NUMERO DE DERIVACOES: 03; LIGACAO PRIMARIA: SERIE; POLARIDADE: SUBTRATIVA; TENSAO SECUNDARIA: 127 V; TERMINAIS SECUNDARIOS:*  X1-X2; NORMAS TECNICAS APLICAVEIS: ABNT NBR 5356/5440; DESENHO E DEMAIS INFORMACOES TECNICAS CONFORME ESPECIFICACAO:* ET.001.EQTL.NORMAS E PADROES - TRANSFORMADOR DE DISTRIBUICAO</t>
  </si>
  <si>
    <t>* TRANSFORMADOR DISTRIBUICAO; NUMERO FASES: MONOFASICO FF (FASE-FASE); POTENCIA NOMINAL: 10 KVA; CLASSE TENSAO: 24,2 KV; NIVEL BASICO* IMPULSO-NBI: 125 KV; NUCLEO: ACO SILICIO; MEIO ISOLANTE: OLEO MINERAL; TENSAO PRIMARIA: 23.100/22.000/20.900 V; TERMINAIS PRIMARIOS:*  H1-H2; NUMERO DE DERIVACOES: 03; LIGACAO PRIMARIA: SERIE; POLARIDADE: SUBTRATIVA; TENSAO SECUNDARIA: 220 V; TERMINAIS SECUNDARIOS:* X1-X2; NORMAS TECNICAS APLICAVEIS: ABNT NBR 5356/5440; DESENHO E DEMAIS INFORMACOES TECNICAS CONFORME ESPECIFICACAO:* ET.001.EQTL.NORMAS E PADROES - TRANSFORMADOR DE DISTRIBUICAO</t>
  </si>
  <si>
    <t>* TRANSFORMADOR DISTRIBUICAO; NUMERO FASES: MONOFASICO FF (FASE-FASE); POTENCIA NOMINAL: 10 KVA; CLASSE TENSAO: 24,2 KV; NIVEL BASICO* IMPULSO-NBI: 125 KV; NUCLEO: ACO SILICIO; MEIO ISOLANTE: OLEO MINERAL; TENSAO PRIMARIA: 23.100/22.000/20.900 V; TERMINAIS PRIMARIOS:*   H1-H2; NUMERO DE DERIVACOES: 03; LIGACAO PRIMARIA: SERIE; POLARIDADE: SUBTRATIVA; TENSAO SECUNDARIA: 254/127 V; TERMINAIS* SECUNDARIOS: X1-X2-X3; NORMAS TECNICAS APLICAVEIS: ABNT NBR 5356/5440; DESENHO E DEMAIS INFORMACOES TECNICAS CONFORME ESPECIFICACAO:*   ET.001.EQTL.NORMAS E PADROES - TRANSFORMADOR DE DISTRIBUICAO. ### ITEM DE USO EXCLUSIVO DA MANUTENCAO ###</t>
  </si>
  <si>
    <t>* TRANSFORMADOR DISTRIBUICAO; NUMERO FASES: MONOFASICO FF (FASE-FASE); POTENCIA NOMINAL: 10 KVA; CLASSE TENSAO: 24,2 KV; NIVEL BASICO* IMPULSO-NBI: 125 KV; NUCLEO: ACO SILICIO; MEIO ISOLANTE: OLEO MINERAL; TENSAO PRIMARIA: 23.100/22.000/20.900 V; TERMINAIS PRIMARIOS:*   H1-H2; NUMERO DE DERIVACOES: 03; LIGACAO PRIMARIA: SERIE; POLARIDADE: SUBTRATIVA; TENSAO SECUNDARIA: 440/220 V; TERMINAIS* SECUNDARIOS: X1-X2-X3; NORMAS TECNICAS APLICAVEIS: ABNT NBR 5356/5440; DESENHO E DEMAIS INFORMACOES TECNICAS CONFORME ESPECIFICACAO:*   ET.001.EQTL.NORMAS E PADROES - TRANSFORMADOR DE DISTRIBUICAO. ### ITEM DE USO EXCLUSIVO DA MANUTENCAO ###</t>
  </si>
  <si>
    <t>* TRANSFORMADOR DISTRIBUICAO; NUMERO FASES: MONOFASICO FF (FASE-FASE); POTENCIA NOMINAL: 15 KVA; CLASSE TENSAO: 24,2 KV; NIVEL BASICO* IMPULSO-NBI: 125 KV; NUCLEO: ACO SILICIO; MEIO ISOLANTE: OLEO MINERAL; TENSAO PRIMARIA: 23.100/22.000/20.900 V; TERMINAIS PRIMARIOS:*   H1-H2; NUMERO DE DERIVACOES: 03; LIGACAO PRIMARIA: SERIE; POLARIDADE: SUBTRATIVA; TENSAO SECUNDARIA: 127 V; TERMINAIS SECUNDARIOS:*  X1-X2; NORMAS TECNICAS APLICAVEIS: ABNT NBR 5356/5440; DESENHO E DEMAIS INFORMACOES TECNICAS CONFORME ESPECIFICACAO:* ET.001.EQTL.NORMAS E PADROES - TRANSFORMADOR DE DISTRIBUICAO</t>
  </si>
  <si>
    <t>* TRANSFORMADOR DISTRIBUICAO; NUMERO FASES: MONOFASICO FF (FASE-FASE); POTENCIA NOMINAL: 15 KVA; CLASSE TENSAO: 24,2 KV; NIVEL BASICO* IMPULSO-NBI: 125 KV; NUCLEO: ACO SILICIO; MEIO ISOLANTE: OLEO MINERAL; TENSAO PRIMARIA: 23.100/22.000/20.900 V; TERMINAIS PRIMARIOS:*  H1-H2; NUMERO DE DERIVACOES: 03; LIGACAO PRIMARIA: SERIE; POLARIDADE: SUBTRATIVA; TENSAO SECUNDARIA: 220 V; TERMINAIS SECUNDARIOS:* X1-X2; NORMAS TECNICAS APLICAVEIS: ABNT NBR 5356/5440; DESENHO E DEMAIS INFORMACOES TECNICAS CONFORME ESPECIFICACAO:* ET.001.EQTL.NORMAS E PADROES - TRANSFORMADOR DE DISTRIBUICAO</t>
  </si>
  <si>
    <t>* TRANSFORMADOR DISTRIBUICAO; NUMERO FASES: MONOFASICO FF (FASE-FASE); POTENCIA NOMINAL: 15 KVA; CLASSE TENSAO: 24,2 KV; NIVEL BASICO* IMPULSO-NBI: 125 KV; NUCLEO: ACO SILICIO; MEIO ISOLANTE: OLEO MINERAL; TENSAO PRIMARIA: 23.100/22.000/20.900 V; TERMINAIS PRIMARIOS:*  H1-H2; NUMERO DE DERIVACOES: 03; LIGACAO PRIMARIA: SERIE; POLARIDADE: SUBTRATIVA; TENSAO SECUNDARIA: 254/127 V; TERMINAIS* SECUNDARIOS: X1-X2-X3; NORMAS TECNICAS APLICAVEIS: ABNT NBR 5356/5440; DESENHO E DEMAIS INFORMACOES TECNICAS CONFORME ESPECIFICACAO:*  ET.001.EQTL.NORMAS E PADROES - TRANSFORMADOR DE DISTRIBUICAO. ### ITEM DE USO EXCLUSIVO DA MANUTENCAO ###</t>
  </si>
  <si>
    <t>* TRANSFORMADOR DISTRIBUICAO; NUMERO FASES: MONOFASICO FF (FASE-FASE); POTENCIA NOMINAL: 15 KVA; CLASSE TENSAO: 24,2 KV; NIVEL BASICO* IMPULSO-NBI: 125 KV; NUCLEO: ACO SILICIO; MEIO ISOLANTE: OLEO MINERAL; TENSAO PRIMARIA: 23.100/22.000/20.900 V; TERMINAIS PRIMARIOS:*  H1-H2; NUMERO DE DERIVACOES: 03; LIGACAO PRIMARIA: SERIE; POLARIDADE: SUBTRATIVA; TENSAO SECUNDARIA: 440/220 V; TERMINAIS* SECUNDARIOS: X1-X2-X3; NORMAS TECNICAS APLICAVEIS: ABNT NBR 5356/5440; DESENHO E DEMAIS INFORMACOES TECNICAS CONFORME ESPECIFICACAO:*  ET.001.EQTL.NORMAS E PADROES - TRANSFORMADOR DE DISTRIBUICAO. ### ITEM DE USO EXCLUSIVO DA MANUTENCAO ###</t>
  </si>
  <si>
    <t>* TRANSFORMADOR DISTRIBUICAO; NUMERO FASES: MONOFASICO FF (FASE-FASE); POTENCIA NOMINAL: 25 KVA; CLASSE TENSAO: 24,2 KV; NIVEL BASICO* IMPULSO-NBI: 125 KV; NUCLEO: ACO SILICIO; MEIO ISOLANTE: OLEO MINERAL; TENSAO PRIMARIA: 23.100/22.000/20.900 V; TERMINAIS PRIMARIOS:*   H1-H2; NUMERO DE DERIVACOES: 03; LIGACAO PRIMARIA: SERIE; POLARIDADE: SUBTRATIVA; TENSAO SECUNDARIA: 127 V; TERMINAIS SECUNDARIOS:*  X1-X2; NORMAS TECNICAS APLICAVEIS: ABNT NBR 5356/5440; DESENHO E DEMAIS INFORMACOES TECNICAS CONFORME ESPECIFICACAO:* ET.001.EQTL.NORMAS E PADROES - TRANSFORMADOR DE DISTRIBUICAO</t>
  </si>
  <si>
    <t>* TRANSFORMADOR DISTRIBUICAO; NUMERO FASES: MONOFASICO FF (FASE-FASE); POTENCIA NOMINAL: 25 KVA; CLASSE TENSAO: 24,2 KV; NIVEL BASICO* IMPULSO-NBI: 125 KV; NUCLEO: ACO SILICIO; MEIO ISOLANTE: OLEO MINERAL; TENSAO PRIMARIA: 23.100/22.000/20.900 V; TERMINAIS PRIMARIOS:*   H1-H2; NUMERO DE DERIVACOES: 03; LIGACAO PRIMARIA: SERIE; POLARIDADE: SUBTRATIVA; TENSAO SECUNDARIA: 254/127 V; TERMINAIS* SECUNDARIOS: X1-X2-X3; NORMAS TECNICAS APLICAVEIS: ABNT NBR 5356/5440; DESENHO E DEMAIS INFORMACOES TECNICAS CONFORME ESPECIFICACAO:*   ET.001.EQTL.NORMAS E PADROES - TRANSFORMADOR DE DISTRIBUICAO. ### ITEM DE USO EXCLUSIVO DA MANUTENCAO ###</t>
  </si>
  <si>
    <t>* TRANSFORMADOR DISTRIBUICAO; NUMERO FASES: MONOFASICO FF (FASE-FASE); POTENCIA NOMINAL: 25 KVA; CLASSE TENSAO: 24,2 KV; NIVEL BASICO**  IMPULSO-NBI: 125 KV; NUCLEO: ACO SILICIO; MEIO ISOLANTE: OLEO MINERAL; TENSAO PRIMARIA: 23.100/22.000/20.900 V; TERMINAIS* PRIMARIOS:*  H1-H2; NUMERO DE DERIVACOES: 03; LIGACAO PRIMARIA: SERIE; POLARIDADE: SUBTRATIVA; TENSAO SECUNDARIA: 440/220 V;* TERMINAIS* SECUNDARIOS: X1-X2-X3; NORMAS TECNICAS APLICAVEIS: ABNT NBR 5356/5440; DESENHO E DEMAIS INFORMACOES TECNICAS CONFORME* ESPECIFICACAO:*  ET.001.EQTL.NORMAS E PADROES - TRANSFORMADOR DE DISTRIBUICAO. ### ITEM DE USO EXCLUSIVO DA MANUTENCAO ###</t>
  </si>
  <si>
    <t>* TRANSFORMADOR DISTRIBUICAO; NUMERO FASES: MONOFASICO FF (FASE-FASE); POTENCIA NOMINAL: 25 KVA; CLASSE TENSAO: 24,2 KV; NIVEL BASICO* IMPULSO-NBI: 125 KV; NUCLEO: ACO SILICIO; MEIO ISOLANTE: OLEO MINERAL; TENSAO PRIMARIA: 23.100/22.000/20.900 V; TERMINAIS PRIMARIOS:*   H1-H2; NUMERO DE DERIVACOES: 03; LIGACAO PRIMARIA: SERIE; POLARIDADE: SUBTRATIVA; TENSAO SECUNDARIA: 220 V; TERMINAIS SECUNDARIOS:*  X1-X2; NORMAS TECNICAS APLICAVEIS: ABNT NBR 5356/5440; DESENHO E DEMAIS INFORMACOES TECNICAS CONFORME ESPECIFICACAO:* ET.001.EQTL.NORMAS E PADROES - TRANSFORMADOR DE DISTRIBUICAO</t>
  </si>
  <si>
    <t>* TRANSFORMADOR DISTRIBUICAO; NUMERO FASES: MONOFASICO FF (FASE-FASE); POTENCIA NOMINAL: 37,5 KVA; CLASSE TENSAO: 24,2 KV; NIVEL* BASICO IMPULSO-NBI: 125 KV; NUCLEO: ACO SILICIO; MEIO ISOLANTE: OLEO MINERAL; TENSAO PRIMARIA: 23.100/22.000/20.900 V; TERMINAIS* PRIMARIOS: H1-H2; NUMERO DE DERIVACOES: 03; LIGACAO PRIMARIA: SERIE; POLARIDADE: SUBTRATIVA; TENSAO SECUNDARIA: 127 V; TERMINAIS* SECUNDARIOS: X1-X2; NORMAS TECNICAS APLICAVEIS: ABNT NBR 5356/5440; DESENHO E DEMAIS INFORMACOES TECNICAS CONFORME ESPECIFICACAO:* ET.001.EQTL.NORMAS E PADROES - TRANSFORMADOR DE DISTRIBUICAO</t>
  </si>
  <si>
    <t>* TRANSFORMADOR DISTRIBUICAO; NUMERO FASES: MONOFASICO FF (FASE-FASE); POTENCIA NOMINAL: 37,5 KVA; CLASSE TENSAO: 24,2 KV; NIVEL* BASICO IMPULSO-NBI: 125 KV; NUCLEO: ACO SILICIO; MEIO ISOLANTE: OLEO MINERAL; TENSAO PRIMARIA: 23.100/22.000/20.900 V; TERMINAIS* PRIMARIOS: H1-H2; NUMERO DE DERIVACOES: 03; LIGACAO PRIMARIA: SERIE; POLARIDADE: SUBTRATIVA; TENSAO SECUNDARIA: 220 V; TERMINAIS* SECUNDARIOS: X1-X2; NORMAS TECNICAS APLICAVEIS: ABNT NBR 5356/5440; DESENHO E DEMAIS INFORMACOES TECNICAS CONFORME ESPECIFICACAO:* ET.001.EQTL.NORMAS E PADROES - TRANSFORMADOR DE DISTRIBUICAO</t>
  </si>
  <si>
    <t>* TRANSFORMADOR DISTRIBUICAO; NUMERO FASES: MONOFASICO FF (FASE-FASE); POTENCIA NOMINAL: 5 KVA; CLASSE TENSAO: 24,2 KV; NIVEL BASICO* IMPULSO-NBI: 125 KV; NUCLEO: ACO SILICIO; MEIO ISOLANTE: OLEO MINERAL; TENSAO PRIMARIA: 23.100/22.000/20.900 V; TERMINAIS PRIMARIOS:*  H1-H2; NUMERO DE DERIVACOES: 03; LIGACAO PRIMARIA: SERIE; POLARIDADE: SUBTRATIVA; TENSAO SECUNDARIA: 127 V; TERMINAIS SECUNDARIOS:* X1-X2; NORMAS TECNICAS APLICAVEIS: ABNT NBR 5356/5440; DESENHO E DEMAIS INFORMACOES TECNICAS CONFORME ESPECIFICACAO:* ET.001.EQTL.NORMAS E PADROES - TRANSFORMADOR DE DISTRIBUICAO</t>
  </si>
  <si>
    <t>* TRANSFORMADOR DISTRIBUICAO; NUMERO FASES: MONOFASICO FF (FASE-FASE); POTENCIA NOMINAL: 5 KVA; CLASSE TENSAO: 24,2 KV; NIVEL BASICO* IMPULSO-NBI: 125 KV; NUCLEO: ACO SILICIO; MEIO ISOLANTE: OLEO MINERAL; TENSAO PRIMARIA: 23.100/22.000/20.900 V; TERMINAIS PRIMARIOS:*  H1-H2; NUMERO DE DERIVACOES: 03; LIGACAO PRIMARIA: SERIE; POLARIDADE: SUBTRATIVA; TENSAO SECUNDARIA: 220 V; TERMINAIS SECUNDARIOS:* X1-X2; NORMAS TECNICAS APLICAVEIS: ABNT NBR 5356/5440; DESENHO E DEMAIS INFORMACOES TECNICAS CONFORME ESPECIFICACAO:* ET.001.EQTL.NORMAS E PADROES - TRANSFORMADOR DE DISTRIBUICAO</t>
  </si>
  <si>
    <t>* TRANSFORMADOR DISTRIBUICAO; NUMERO FASES: MONOFASICO FF (FASE-FASE); POTENCIA NOMINAL: 5 KVA; CLASSE TENSAO: 24,2 KV; NIVEL BASICO* IMPULSO-NBI: 125 KV; NUCLEO: ACO SILICIO; MEIO ISOLANTE: OLEO MINERAL; TENSAO PRIMARIA: 23.100/22.000/20.900 V; TERMINAIS PRIMARIOS:*   H1-H2; NUMERO DE DERIVACOES: 03; LIGACAO PRIMARIA: SERIE; POLARIDADE: SUBTRATIVA; TENSAO SECUNDARIA: 254/127 V; TERMINAIS* SECUNDARIOS: X1-X2-X3; NORMAS TECNICAS APLICAVEIS: ABNT NBR 5356/5440; DESENHO E DEMAIS INFORMACOES TECNICAS CONFORME ESPECIFICACAO:*   ET.001.EQTL.NORMAS E PADROES - TRANSFORMADOR DE DISTRIBUICAO. ### ITEM DE USO EXCLUSIVO DA MANUTENCAO ###</t>
  </si>
  <si>
    <t>* TRANSFORMADOR DISTRIBUICAO; NUMERO FASES: MONOFASICO FF (FASE-FASE); POTENCIA NOMINAL: 5 KVA; CLASSE TENSAO: 24,2 KV; NIVEL BASICO* IMPULSO-NBI: 125 KV; NUCLEO: ACO SILICIO; MEIO ISOLANTE: OLEO MINERAL; TENSAO PRIMARIA: 13.800/13.200/12.600 V; TERMINAIS PRIMARIOS:*   H1-H2; NUMERO DE DERIVACOES: 03; LIGACAO PRIMARIA: SERIE; POLARIDADE: SUBTRATIVA; TENSAO SECUNDARIA: 440/220 V; TERMINAIS* SECUNDARIOS: X1-X2-X3; NORMAS TECNICAS APLICAVEIS: ABNT NBR 5356/5440; DESENHO E DEMAIS INFORMACOES TECNICAS CONFORME ESPECIFICACAO:*   ET.001.EQTL.NORMAS E PADROES - TRANSFORMADOR DE DISTRIBUICAO. ### ITEM DE USO EXCLUSIVO DA MANUTENCAO ###</t>
  </si>
  <si>
    <t>* TRANSFORMADOR DISTRIBUICAO; NUMERO FASES: MONOFASICO FN (FASE-NEUTRO); POTENCIA NOMINAL: 10 KVA; CLASSE TENSAO: 24,2 KV; NIVEL* BASICO IMPULSO-NBI: 125 KV; NUCLEO: ACO SILICIO; MEIO ISOLANTE: OLEO MINERAL; TENSAO PRIMARIA: 13.337/12.702/12.067 V; TERMINAIS* PRIMARIOS: H1-H2T; NUMERO DE DERIVACOES: 03; LIGACAO PRIMARIA: SERIE; POLARIDADE: SUBTRATIVA; TENSAO SECUNDARIA: 127 V; TERMINAIS* SECUNDARIOS: X1-X2; NORMAS TECNICAS APLICAVEIS: ABNT NBR 5356/5440; DESENHO E DEMAIS INFORMACOES TECNICAS CONFORME ESPECIFICACAO:* ET.001.EQTL.NORMAS E PADROES - TRANSFORMADOR DE DISTRIBUICAO.</t>
  </si>
  <si>
    <t>* TRANSFORMADOR DISTRIBUICAO; NUMERO FASES: MONOFASICO FN (FASE-NEUTRO); POTENCIA NOMINAL: 10 KVA; CLASSE TENSAO: 24,2 KV; NIVEL* BASICO IMPULSO-NBI: 125 KV; NUCLEO: ACO SILICIO; MEIO ISOLANTE: OLEO MINERAL; TENSAO PRIMARIA: 13.337/12.702/12.067 V; TERMINAIS* PRIMARIOS: H1-H2T; NUMERO DE DERIVACOES: 03; LIGACAO PRIMARIA: SERIE; POLARIDADE: SUBTRATIVA; TENSAO SECUNDARIA: 220 V; TERMINAIS* SECUNDARIOS: X1-X2; NORMAS TECNICAS APLICAVEIS: ABNT NBR 5356/5440; DESENHO E DEMAIS INFORMACOES TECNICAS CONFORME ESPECIFICACAO:* ET.001.EQTL.NORMAS E PADROES - TRANSFORMADOR DE DISTRIBUICAO.</t>
  </si>
  <si>
    <t>* TRANSFORMADOR DISTRIBUICAO; NUMERO FASES: MONOFASICO FN (FASE-NEUTRO); POTENCIA NOMINAL: 10 KVA; CLASSE TENSAO: 24,2 KV; NIVEL* BASICO IMPULSO-NBI: 125 KV; NUCLEO: ACO SILICIO; MEIO ISOLANTE: OLEO MINERAL; TENSAO PRIMARIA: 13.337/12.702/12.067 V; TERMINAIS* PRIMARIOS: H1-H2T; NUMERO DE DERIVACOES: 03; LIGACAO PRIMARIA: SERIE; POLARIDADE: SUBTRATIVA; TENSAO SECUNDARIA: 254/127 V;* TERMINAIS SECUNDARIOS: X1-X2-X3; NORMAS TECNICAS APLICAVEIS: ABNT NBR 5356/5440; DESENHO E DEMAIS INFORMACOES TECNICAS CONFORME* ESPECIFICACAO: ET.001.EQTL.NORMAS E PADROES - TRANSFORMADOR DE DISTRIBUICAO. ### ITEM DE USO EXCLUSIVO DA MANUTENCAO ###</t>
  </si>
  <si>
    <t>* TRANSFORMADOR DISTRIBUICAO; NUMERO FASES: MONOFASICO FN (FASE-NEUTRO); POTENCIA NOMINAL: 10 KVA; CLASSE TENSAO: 24,2 KV; NIVEL* BASICO IMPULSO-NBI: 125 KV; NUCLEO: ACO SILICIO; MEIO ISOLANTE: OLEO MINERAL; TENSAO PRIMARIA: 13.337/12.702/12.067 V; TERMINAIS* PRIMARIOS: H1-H2T; NUMERO DE DERIVACOES: 03; LIGACAO PRIMARIA: SERIE; POLARIDADE: SUBTRATIVA; TENSAO SECUNDARIA: 440/220 V;* TERMINAIS SECUNDARIOS: X1-X2-X3; NORMAS TECNICAS APLICAVEIS: ABNT NBR 5356/5440; DESENHO E DEMAIS INFORMACOES TECNICAS CONFORME* ESPECIFICACAO: ET.001.EQTL.NORMAS E PADROES - TRANSFORMADOR DE DISTRIBUICAO. ### ITEM DE USO EXCLUSIVO DA MANUTENCAO ###</t>
  </si>
  <si>
    <t>* TRANSFORMADOR DISTRIBUICAO; NUMERO FASES: MONOFASICO FN (FASE-NEUTRO); POTENCIA NOMINAL: 15 KVA; CLASSE TENSAO: 24,2 KV; NIVEL* BASICO IMPULSO-NBI: 125 KV; NUCLEO: ACO SILICIO; MEIO ISOLANTE: OLEO MINERAL; TENSAO PRIMARIA: 13.337/12.702/12.067 V; TERMINAIS* PRIMARIOS: H1-H2T; NUMERO DE DERIVACOES: 03; LIGACAO PRIMARIA: SERIE; POLARIDADE: SUBTRATIVA; TENSAO SECUNDARIA: 127 V; TERMINAIS* SECUNDARIOS: X1-X2; NORMAS TECNICAS APLICAVEIS: ABNT NBR 5356/5440; DESENHO E DEMAIS INFORMACOES TECNICAS CONFORME ESPECIFICACAO:* ET.001.EQTL.NORMAS E PADROES - TRANSFORMADOR DE DISTRIBUICAO.</t>
  </si>
  <si>
    <t>* TRANSFORMADOR DISTRIBUICAO; NUMERO FASES: MONOFASICO FN (FASE-NEUTRO); POTENCIA NOMINAL: 15 KVA; CLASSE TENSAO: 24,2 KV; NIVEL* BASICO IMPULSO-NBI: 125 KV; NUCLEO: ACO SILICIO; MEIO ISOLANTE: OLEO MINERAL; TENSAO PRIMARIA: 13.337/12.702/12.067 V; TERMINAIS* PRIMARIOS: H1-H2T; NUMERO DE DERIVACOES: 03; LIGACAO PRIMARIA: SERIE; POLARIDADE: SUBTRATIVA; TENSAO SECUNDARIA: 220 V; TERMINAIS* SECUNDARIOS: X1-X2; NORMAS TECNICAS APLICAVEIS: ABNT NBR 5356/5440; DESENHO E DEMAIS INFORMACOES TECNICAS CONFORME ESPECIFICACAO:* ET.001.EQTL.NORMAS E PADROES - TRANSFORMADOR DE DISTRIBUICAO.</t>
  </si>
  <si>
    <t>* TRANSFORMADOR DISTRIBUICAO; NUMERO FASES: MONOFASICO FN (FASE-NEUTRO); POTENCIA NOMINAL: 15 KVA; CLASSE TENSAO: 24,2 KV; NIVEL* BASICO IMPULSO-NBI: 125 KV; NUCLEO: ACO SILICIO; MEIO ISOLANTE: OLEO MINERAL; TENSAO PRIMARIA: 13.337/12.702/12.067 V; TERMINAIS* PRIMARIOS: H1-H2T; NUMERO DE DERIVACOES: 03; LIGACAO PRIMARIA: SERIE; POLARIDADE: SUBTRATIVA; TENSAO SECUNDARIA: 254/127 V;* TERMINAIS SECUNDARIOS: X1-X2-X3; NORMAS TECNICAS APLICAVEIS: ABNT NBR 5356/5440; DESENHO E DEMAIS INFORMACOES TECNICAS CONFORME* ESPECIFICACAO: ET.001.EQTL.NORMAS E PADROES - TRANSFORMADOR DE DISTRIBUICAO. ### ITEM DE USO EXCLUSIVO DA MANUTENCAO ###</t>
  </si>
  <si>
    <t>* TRANSFORMADOR DISTRIBUICAO; NUMERO FASES: MONOFASICO FN (FASE-NEUTRO); POTENCIA NOMINAL: 15 KVA; CLASSE TENSAO: 24,2 KV; NIVEL* BASICO IMPULSO-NBI: 125 KV; NUCLEO: ACO SILICIO; MEIO ISOLANTE: OLEO MINERAL; TENSAO PRIMARIA: 13.337/12.702/12.067 V; TERMINAIS* PRIMARIOS: H1-H2T; NUMERO DE DERIVACOES: 03; LIGACAO PRIMARIA: SERIE; POLARIDADE: SUBTRATIVA; TENSAO SECUNDARIA: 440/220 V;* TERMINAIS SECUNDARIOS: X1-X2-X3; NORMAS TECNICAS APLICAVEIS: ABNT NBR 5356/5440; DESENHO E DEMAIS INFORMACOES TECNICAS CONFORME* ESPECIFICACAO: ET.001.EQTL.NORMAS E PADROES - TRANSFORMADOR DE DISTRIBUICAO. ### ITEM DE USO EXCLUSIVO DA MANUTENCAO ###</t>
  </si>
  <si>
    <t>* TRANSFORMADOR DISTRIBUICAO; NUMERO FASES: MONOFASICO FN (FASE-NEUTRO); POTENCIA NOMINAL: 25 KVA; CLASSE TENSAO: 24,2 KV; NIVEL* BASICO IMPULSO-NBI: 125 KV; NUCLEO: ACO SILICIO; MEIO ISOLANTE: OLEO MINERAL; TENSAO PRIMARIA: 13.337/12.702/12.067 V; TERMINAIS* PRIMARIOS: H1-H2T; NUMERO DE DERIVACOES: 03; LIGACAO PRIMARIA: SERIE; POLARIDADE: SUBTRATIVA; TENSAO SECUNDARIA: 127 V; TERMINAIS* SECUNDARIOS: X1-X2; NORMAS TECNICAS APLICAVEIS: ABNT NBR 5356/5440; DESENHO E DEMAIS INFORMACOES TECNICAS CONFORME ESPECIFICACAO:* ET.001.EQTL.NORMAS E PADROES - TRANSFORMADOR DE DISTRIBUICAO.</t>
  </si>
  <si>
    <t>* TRANSFORMADOR DISTRIBUICAO; NUMERO FASES: MONOFASICO FN (FASE-NEUTRO); POTENCIA NOMINAL: 25 KVA; CLASSE TENSAO: 24,2 KV; NIVEL* BASICO IMPULSO-NBI: 125 KV; NUCLEO: ACO SILICIO; MEIO ISOLANTE: OLEO MINERAL; TENSAO PRIMARIA: 13.337/12.702/12.067 V; TERMINAIS* PRIMARIOS: H1-H2T; NUMERO DE DERIVACOES: 03; LIGACAO PRIMARIA: SERIE; POLARIDADE: SUBTRATIVA; TENSAO SECUNDARIA: 220 V; TERMINAIS* SECUNDARIOS: X1-X2; NORMAS TECNICAS APLICAVEIS: ABNT NBR 5356/5440; DESENHO E DEMAIS INFORMACOES TECNICAS CONFORME ESPECIFICACAO:* ET.001.EQTL.NORMAS E PADROES - TRANSFORMADOR DE DISTRIBUICAO.</t>
  </si>
  <si>
    <t>* TRANSFORMADOR DISTRIBUICAO; NUMERO FASES: MONOFASICO FN (FASE-NEUTRO); POTENCIA NOMINAL: 25 KVA; CLASSE TENSAO: 24,2 KV; NIVEL* BASICO IMPULSO-NBI: 125 KV; NUCLEO: ACO SILICIO; MEIO ISOLANTE: OLEO MINERAL; TENSAO PRIMARIA: 13.337/12.702/12.067 V; TERMINAIS* PRIMARIOS: H1-H2T; NUMERO DE DERIVACOES: 03; LIGACAO PRIMARIA: SERIE; POLARIDADE: SUBTRATIVA; TENSAO SECUNDARIA: 254/127 V;* TERMINAIS SECUNDARIOS: X1-X2-X3; NORMAS TECNICAS APLICAVEIS: ABNT NBR 5356/5440; DESENHO E DEMAIS INFORMACOES TECNICAS* CONFORME*ESPECIFICACAO: ET.001.EQTL.NORMAS E PADROES - TRANSFORMADOR DE DISTRIBUICAO. ### ITEM DE USO EXCLUSIVO DA MANUTENCAO ###</t>
  </si>
  <si>
    <t>* TRANSFORMADOR DISTRIBUICAO; NUMERO FASES: MONOFASICO FN (FASE-NEUTRO); POTENCIA NOMINAL: 25 KVA; CLASSE TENSAO: 24,2 KV; NIVEL* BASICO IMPULSO-NBI: 125 KV; NUCLEO: ACO SILICIO; MEIO ISOLANTE: OLEO MINERAL; TENSAO PRIMARIA: 13.337/12.702/12.067 V; TERMINAIS* PRIMARIOS: H1-H2T; NUMERO DE DERIVACOES: 03; LIGACAO PRIMARIA: SERIE; POLARIDADE: SUBTRATIVA; TENSAO SECUNDARIA: 440/220 V;* TERMINAIS SECUNDARIOS: X1-X2-X3; NORMAS TECNICAS APLICAVEIS: ABNT NBR 5356/5440; DESENHO E DEMAIS INFORMACOES TECNICAS CONFORME* ESPECIFICACAO: ET.001.EQTL.NORMAS E PADROES - TRANSFORMADOR DE DISTRIBUICAO. ### ITEM DE USO EXCLUSIVO DA MANUTENCAO ###</t>
  </si>
  <si>
    <t>* TRANSFORMADOR DISTRIBUICAO; NUMERO FASES: MONOFASICO FN (FASE-NEUTRO); POTENCIA NOMINAL: 37,5 KVA; CLASSE TENSAO: 24,2 KV; NIVEL* BASICO IMPULSO- NBI: 125 KV; NUCLEO: ACO SILICIO; MEIO ISOLANTE: OLEO MINERAL; TENSAO PRIMARIA: 13.337/12.702/12.067 V; TERMINAIS* PRIMARIOS: H1-H2T; NUMERO DE DERIVACOES: 03; LIGACAO PRIMARIA: SERIE; POLARIDADE: SUBTRATIVA; TENSAO SECUNDARIA: 127 V; TERMINAIS* SECUNDARIOS: X1-X2; NORMAS TECNICAS APLICAVEIS: ABNT NBR 5356/5440; DESENHO E DEMAIS INFORMACOES TECNICAS CONFORME ESPECIFICACAO:* ET.001.EQTL.NORMAS E PADROES - TRANSFORMADOR DE DISTRIBUICAO.</t>
  </si>
  <si>
    <t>* TRANSFORMADOR DISTRIBUICAO; NUMERO FASES: MONOFASICO FN (FASE-NEUTRO); POTENCIA NOMINAL: 37,5 KVA; CLASSE TENSAO: 24,2 KV; NIVEL* BASICO IMPULSO- NBI: 125 KV; NUCLEO: ACO SILICIO; MEIO ISOLANTE: OLEO MINERAL; TENSAO PRIMARIA: 13.337/12.702/12.067 V; TERMINAIS* PRIMARIOS: H1-H2T; NUMERO DE DERIVACOES: 03; LIGACAO PRIMARIA: SERIE; POLARIDADE: SUBTRATIVA; TENSAO SECUNDARIA: 220 V; TERMINAIS* SECUNDARIOS: X1-X2; NORMAS TECNICAS APLICAVEIS: ABNT NBR 5356/5440; DESENHO E DEMAIS INFORMACOES TECNICAS CONFORME ESPECIFICACAO:* ET.001.EQTL.NORMAS E PADROES - TRANSFORMADOR DE DISTRIBUICAO.</t>
  </si>
  <si>
    <t>* TRANSFORMADOR DISTRIBUICAO; NUMERO FASES: MONOFASICO FN (FASE-NEUTRO); POTENCIA NOMINAL: 5 KVA; CLASSE TENSAO: 24,2 KV; NIVEL BASICO*   IMPULSO-NBI: 125 KV; NUCLEO: ACO SILICIO; MEIO ISOLANTE: OLEO MINERAL; TENSAO PRIMARIA: 13.337/12.702/12.067 V; TERMINAIS* PRIMARIOS: H1-H2T; NUMERO DE DERIVACOES: 03; LIGACAO PRIMARIA: SERIE; POLARIDADE: SUBTRATIVA; TENSAO SECUNDARIA: 127 V; TERMINAIS* SECUNDARIOS: X1-X2; NORMAS TECNICAS APLICAVEIS: ABNT NBR 5356/5440; DESENHO E DEMAIS INFORMACOES TECNICAS CONFORME ESPECIFICACAO:* ET.001.EQTL.NORMAS E PADROES - TRANSFORMADOR DE DISTRIBUICAO.</t>
  </si>
  <si>
    <t>* TRANSFORMADOR DISTRIBUICAO; NUMERO FASES: MONOFASICO FN (FASE-NEUTRO); POTENCIA NOMINAL: 5 KVA; CLASSE TENSAO: 24,2 KV; NIVEL BASICO*   IMPULSO-NBI: 125 KV; NUCLEO: ACO SILICIO; MEIO ISOLANTE: OLEO MINERAL; TENSAO PRIMARIA: 13.337/12.702/12.067 V; TERMINAIS* PRIMARIOS: H1-H2T; NUMERO DE DERIVACOES: 03; LIGACAO PRIMARIA: SERIE; POLARIDADE: SUBTRATIVA; TENSAO SECUNDARIA: 220 V; TERMINAIS* SECUNDARIOS: X1-X2; NORMAS TECNICAS APLICAVEIS: ABNT NBR 5356/5440; DESENHO E DEMAIS INFORMACOES TECNICAS CONFORME ESPECIFICACAO:* ET.001.EQTL.NORMAS E PADROES - TRANSFORMADOR DE DISTRIBUICAO.</t>
  </si>
  <si>
    <t>* TRANSFORMADOR DISTRIBUICAO; NUMERO FASES: MONOFASICO FN (FASE-NEUTRO); POTENCIA NOMINAL: 5 KVA; CLASSE TENSAO: 24,2 KV; NIVEL BASICO*   IMPULSO-NBI: 125 KV; NUCLEO: ACO SILICIO; MEIO ISOLANTE: OLEO MINERAL; TENSAO PRIMARIA: 13.337/12.702/12.067 V; TERMINAIS* PRIMARIOS: H1-H2T; NUMERO DE DERIVACOES: 03; LIGACAO PRIMARIA: SERIE; POLARIDADE: SUBTRATIVA; TENSAO SECUNDARIA: 254/127 V;* TERMINAIS SECUNDARIOS: X1-X2-X3; NORMAS TECNICAS APLICAVEIS: ABNT NBR 5356/5440; DESENHO E DEMAIS INFORMACOES TECNICAS CONFORME* ESPECIFICACAO: ET.001.EQTL.NORMAS E PADROES - TRANSFORMADOR DE DISTRIBUICAO. ### ITEM DE USO EXCLUSIVO DA MANUTENCAO ###</t>
  </si>
  <si>
    <t>* TRANSFORMADOR DISTRIBUICAO; NUMERO FASES: MONOFASICO FN (FASE-NEUTRO); POTENCIA NOMINAL: 5 KVA; CLASSE TENSAO: 24,2 KV; NIVEL BASICO*   IMPULSO-NBI: 125 KV; NUCLEO: ACO SILICIO; MEIO ISOLANTE: OLEO MINERAL; TENSAO PRIMARIA: 13.337/12.702/12.067 V; TERMINAIS* PRIMARIOS: H1-H2T; NUMERO DE DERIVACOES: 03; LIGACAO PRIMARIA: SERIE; POLARIDADE: SUBTRATIVA; TENSAO SECUNDARIA: 440/220 V;* TERMINAIS SECUNDARIOS: X1-X2-X3; NORMAS TECNICAS APLICAVEIS: ABNT NBR 5356/5440; DESENHO E DEMAIS INFORMACOES TECNICAS CONFORME* ESPECIFICACAO: ET.001.EQTL.NORMAS E PADROES - TRANSFORMADOR DE DISTRIBUICAO. ### ITEM DE USO EXCLUSIVO DA MANUTENCAO ###</t>
  </si>
  <si>
    <t>* TRANSFORMADOR DISTRIBUICAO; NUMERO FASES: TRIFASICO; POTENCIA NOMINAL: 112,5 KVA; CLASSE TENSAO: 24,2 KV; NIVEL BASICO IMPULSO-NBI:* 125 KV; MATERIAL NUCLEO: ACO SILICIO; MEIO ISOLANTE: OLEO MINERAL; FREQUENCIA NOMINAL: 60 HZ; TENSAO PRIMARIA: 23.100/22.000/20.900* V; NUMERO DE DERIVACOES: 03; TIPO LIGACAO: TRIANGULO X ESTRELA COM NEUTRO ACESSIVEL; GRUPO: DYN1; TENSAO SECUNDARIA: 220/127 V;* PROTECAO: CONVENCIONAL; CORRENTE EXCITACAO: CONFORME NBR 5356/5440; DESENHO E DEMAIS INFORMACOES TECNICAS CONFORME ESPECIFICACAO:* ET.001.EQTL.NORMAS E PADROES - TRANSFORMADOR DE DISTRIBUICAO.</t>
  </si>
  <si>
    <t>* TRANSFORMADOR DISTRIBUICAO; NUMERO FASES: TRIFASICO; POTENCIA NOMINAL: 112,5 KVA; CLASSE TENSAO: 24,2 KV; NIVEL BASICO IMPULSO-NBI:* 125 KV; MATERIAL NUCLEO: ACO SILICIO; MEIO ISOLANTE: OLEO MINERAL; FREQUENCIA NOMINAL: 60 HZ; TENSAO PRIMARIA: 23.100/22.000/20.900* V; NUMERO DE DERIVACOES: 03; TIPO LIGACAO: TRIANGULO X ESTRELA COM NEUTRO ACESSIVEL; GRUPO: DYN1; TENSAO SECUNDARIA: 380/220 V;* PROTECAO: CONVENCIONAL; CORRENTE EXCITACAO: CONFORME NBR 5356/5440; DESENHO E DEMAIS INFORMACOES TECNICAS CONFORME ESPECIFICACAO:* ET.001.EQTL.NORMAS E PADROES - TRANSFORMADOR DE DISTRIBUICAO.</t>
  </si>
  <si>
    <t>* TRANSFORMADOR DISTRIBUICAO; NUMERO FASES: TRIFASICO; POTENCIA NOMINAL: 150 KVA; CLASSE TENSAO: 24,2 KV; NIVEL BASICO IMPULSO-NBI:* 125 KV; MATERIAL NUCLEO: ACO SILICIO; MEIO ISOLANTE: OLEO MINERAL; FREQUENCIA NOMINAL: 60 HZ; TENSAO PRIMARIA: 23.100/22.000/20.900* V; NUMERO DE DERIVACOES: 03; TIPO LIGACAO: TRIANGULO X ESTRELA COM NEUTRO ACESSIVEL; GRUPO: DYN1; TENSAO SECUNDARIA: 220/127 V;* PROTECAO: CONVENCIONAL; CORRENTE EXCITACAO: CONFORME NBR 5356/5440; DESENHO E DEMAIS INFORMACOES TECNICAS CONFORME ESPECIFICACAO:* ET.001.EQTL.NORMAS E PADROES - TRANSFORMADOR DE DISTRIBUICAO.</t>
  </si>
  <si>
    <t>* TRANSFORMADOR DISTRIBUICAO; NUMERO FASES: TRIFASICO; POTENCIA NOMINAL: 150 KVA; CLASSE TENSAO: 24,2 KV; NIVEL BASICO IMPULSO-NBI:* 125 KV; MATERIAL NUCLEO: ACO SILICIO; MEIO ISOLANTE: OLEO MINERAL; FREQUENCIA NOMINAL: 60 HZ; TENSAO PRIMARIA: 23.100/22.000/20.900* V; NUMERO DE DERIVACOES: 03; TIPO LIGACAO: TRIANGULO X ESTRELA COM NEUTRO ACESSIVEL; GRUPO: DYN1; TENSAO SECUNDARIA: 380/220 V;* PROTECAO: CONVENCIONAL; CORRENTE EXCITACAO: CONFORME NBR 5356/5440; DESENHO E DEMAIS INFORMACOES TECNICAS CONFORME ESPECIFICACAO:* ET.001.EQTL.NORMAS E PADROES - TRANSFORMADOR DE DISTRIBUICAO.</t>
  </si>
  <si>
    <t>* TRANSFORMADOR DISTRIBUICAO; NUMERO FASES: TRIFASICO; POTENCIA NOMINAL: 225 KVA; CLASSE TENSAO: 24,2 KV; NIVEL BASICO IMPULSO-NBI:* 125 KV; MATERIAL NUCLEO: ACO SILICIO; MEIO ISOLANTE: OLEO MINERAL; FREQUENCIA NOMINAL: 60 HZ; TENSAO PRIMARIA: 23.100/22.000/20.900* V; NUMERO DE DERIVACOES: 03; TIPO LIGACAO: TRIANGULO X ESTRELA COM NEUTRO ACESSIVEL; GRUPO: DYN1; TENSAO SECUNDARIA: 220/127 V;* PROTECAO: CONVENCIONAL; CORRENTE EXCITACAO: CONFORME NBR 5356/5440; DESENHO E DEMAIS INFORMACOES TECNICAS CONFORME ESPECIFICACAO:* ET.001.EQTL.NORMAS E PADROES - TRANSFORMADOR DE DISTRIBUICAO.</t>
  </si>
  <si>
    <t>* TRANSFORMADOR DISTRIBUICAO; NUMERO FASES: TRIFASICO; POTENCIA NOMINAL: 225 KVA; CLASSE TENSAO: 24,2 KV; NIVEL BASICO IMPULSO-NBI:* 125 KV; MATERIAL NUCLEO: ACO SILICIO; MEIO ISOLANTE: OLEO MINERAL; FREQUENCIA NOMINAL: 60 HZ; TENSAO PRIMARIA: 23.100/22.000/20.900* V; NUMERO DE DERIVACOES: 03; TIPO LIGACAO: TRIANGULO X ESTRELA COM NEUTRO ACESSIVEL; GRUPO: DYN1; TENSAO SECUNDARIA: 380/220 V;* PROTECAO: CONVENCIONAL; CORRENTE EXCITACAO: CONFORME NBR 5356/5440; DESENHO E DEMAIS INFORMACOES TECNICAS CONFORME ESPECIFICACAO:* ET.001.EQTL.NORMAS E PADROES - TRANSFORMADOR DE DISTRIBUICAO.</t>
  </si>
  <si>
    <t>* TRANSFORMADOR DISTRIBUICAO; NUMERO FASES: TRIFASICO; POTENCIA NOMINAL: 45 KVA; CLASSE TENSAO: 24,2 KV; NIVEL BASICO IMPULSO-NBI: 125*   KV; MATERIAL NUCLEO: ACO SILICIO; MEIO ISOLANTE: OLEO MINERAL; FREQUENCIA NOMINAL: 60 HZ; TENSAO PRIMARIA: 23.100/22.000/20.900 V;*  NUMERO DE DERIVACOES: 03; TIPO LIGACAO: TRIANGULO X ESTRELA COM NEUTRO ACESSIVEL; GRUPO: DYN1; TENSAO SECUNDARIA: 220/127 V;* PROTECAO: CONVENCIONAL; CORRENTE EXCITACAO: CONFORME NBR 5356/5440; DESENHO E DEMAIS INFORMACOES TECNICAS CONFORME ESPECIFICACAO:* ET.001.EQTL.NORMAS E PADROES - TRANSFORMADOR DE DISTRIBUICAO.</t>
  </si>
  <si>
    <t>* TRANSFORMADOR DISTRIBUICAO; NUMERO FASES: TRIFASICO; POTENCIA NOMINAL: 45 KVA; CLASSE TENSAO: 24,2 KV; NIVEL BASICO IMPULSO-NBI: 125*  KV; MATERIAL NUCLEO: ACO SILICIO; MEIO ISOLANTE: OLEO MINERAL; FREQUENCIA NOMINAL: 60 HZ; TENSAO PRIMARIA: 23.100/22.000/20.900 V;* NUMERO DE DERIVACOES: 03; TIPO LIGACAO: TRIANGULO X ESTRELA COM NEUTRO ACESSIVEL; GRUPO: DYN1; TENSAO SECUNDARIA: 380/220 V;* PROTECAO: CONVENCIONAL; CORRENTE EXCITACAO: CONFORME NBR 5356/5440; DESENHO E DEMAIS INFORMACOES TECNICAS CONFORME ESPECIFICACAO:* ET.001.EQTL.NORMAS E PADROES - TRANSFORMADOR DE DISTRIBUICAO.</t>
  </si>
  <si>
    <t>* TRANSFORMADOR DISTRIBUICAO; NUMERO FASES: TRIFASICO; POTENCIA NOMINAL: 75 KVA; CLASSE TENSAO: 24,2 KV; NIVEL BASICO IMPULSO-NBI: 125*  KV; MATERIAL NUCLEO: ACO SILICIO; MEIO ISOLANTE: OLEO MINERAL; FREQUENCIA NOMINAL: 60 HZ; TENSAO PRIMARIA: 23.100/22.000/20.900 V;* NUMERO DE DERIVACOES: 03; TIPO LIGACAO: TRIANGULO X ESTRELA COM NEUTRO ACESSIVEL; GRUPO: DYN1; TENSAO SECUNDARIA: 220/127 V;* PROTECAO: CONVENCIONAL; CORRENTE EXCITACAO: CONFORME NBR 5356/5440; DESENHO E DEMAIS INFORMACOES TECNICAS CONFORME ESPECIFICACAO:* ET.001.EQTL.NORMAS E PADROES - TRANSFORMADOR DE DISTRIBUICAO.</t>
  </si>
  <si>
    <t>* TRANSFORMADOR DISTRIBUICAO; NUMERO FASES: TRIFASICO; POTENCIA NOMINAL: 75 KVA; CLASSE TENSAO: 24,2 KV; NIVEL BASICO IMPULSO-NBI: 125*  KV; MATERIAL NUCLEO: ACO SILICIO; MEIO ISOLANTE: OLEO MINERAL; FREQUENCIA NOMINAL: 60 HZ; TENSAO PRIMARIA: 23.100/22.000/20.900 V;* NUMERO DE DERIVACOES: 03; TIPO LIGACAO: TRIANGULO X ESTRELA COM NEUTRO ACESSIVEL; GRUPO: DYN1; TENSAO SECUNDARIA: 380/220 V;* PROTECAO: CONVENCIONAL; CORRENTE EXCITACAO: CONFORME NBR 5356/5440; DESENHO E DEMAIS INFORMACOES TECNICAS CONFORME ESPECIFICACAO:* ET.001.EQTL.NORMAS E PADROES - TRANSFORMADOR DE DISTRIBUICAO.</t>
  </si>
  <si>
    <t>TRAFO DT 1F 34,5KV FF 25KVA 254/127V 5T</t>
  </si>
  <si>
    <t>* TRANSFORMADOR DISTRIBUICAO; NUMERO FASES: MONOFASICO FF (FASE-FASE); POTENCIA NOMINAL: 25 KVA; CLASSE TENSAO: 36,2 KV; NIVEL BASICO* IMPULSO- NBI: 150 KV; NUCLEO: ACO SILICIO; MEIO ISOLANTE: OLEO MINERAL; TENSAO PRIMARIA: 36.200/35.350/34.500/33.000/31.500 V;* TERMINAIS PRIMARIOS: H1-H2; NUMERO DE DERIVACOES: 05; LIGACAO PRIMARIA: SERIE; POLARIDADE: SUBTRATIVA; TENSAO SECUNDARIA: 254/127 V;*  TERMINAIS SECUNDARIOS: X1-X2- X3; NORMAS TECNICAS APLICAVEIS: ABNT NBR 5356/5440; DESENHO E DEMAIS INFORMACOES TECNICAS CONFORME* ESPECIFICACAO: ET.001.EQTL.NORMAS E PADROES - TRANSFORMADOR DE DISTRIBUICAO. ### TRANSFORMADOR COM 5 TAP'S, PARA PROJETO EXCLUSIVO* ### ITEM DE USO EXCLUSIVO DA MANUTENCAO ###</t>
  </si>
  <si>
    <t>Pç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</si>
</sst>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10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b/>
      <sz val="11"/>
      <color rgb="FF000000"/>
      <name val="Calibri"/>
      <family val="2"/>
      <scheme val="minor"/>
    </font>
    <font>
      <b/>
      <sz val="10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00206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medium">
        <color indexed="64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3" fontId="3" fillId="0" borderId="1" xfId="0" applyNumberFormat="1" applyFont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0" fontId="1" fillId="0" borderId="0" xfId="0" applyFont="1" applyBorder="1" applyAlignment="1">
      <alignment vertical="center"/>
    </xf>
    <xf numFmtId="0" fontId="0" fillId="0" borderId="0" xfId="0" applyAlignment="1">
      <alignment horizontal="center" vertical="center"/>
    </xf>
    <xf numFmtId="0" fontId="5" fillId="0" borderId="5" xfId="0" applyFont="1" applyBorder="1" applyAlignment="1" applyProtection="1">
      <alignment horizontal="left" vertical="center" wrapText="1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10" xfId="0" applyFont="1" applyBorder="1" applyAlignment="1" applyProtection="1">
      <alignment horizontal="center" vertical="center" wrapText="1"/>
    </xf>
    <xf numFmtId="0" fontId="0" fillId="0" borderId="0" xfId="0" applyAlignment="1">
      <alignment horizontal="center"/>
    </xf>
    <xf numFmtId="0" fontId="1" fillId="0" borderId="0" xfId="0" applyFont="1"/>
    <xf numFmtId="0" fontId="5" fillId="0" borderId="7" xfId="0" applyFont="1" applyBorder="1" applyAlignment="1" applyProtection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1" fontId="1" fillId="0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165" fontId="1" fillId="0" borderId="0" xfId="0" applyNumberFormat="1" applyFont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165" fontId="1" fillId="0" borderId="1" xfId="0" applyNumberFormat="1" applyFont="1" applyFill="1" applyBorder="1" applyAlignment="1">
      <alignment horizontal="center" vertical="center"/>
    </xf>
    <xf numFmtId="0" fontId="3" fillId="0" borderId="0" xfId="0" applyFont="1"/>
    <xf numFmtId="0" fontId="2" fillId="4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3" fillId="0" borderId="0" xfId="0" applyFont="1" applyAlignment="1">
      <alignment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left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Border="1"/>
    <xf numFmtId="0" fontId="4" fillId="0" borderId="1" xfId="0" applyFont="1" applyBorder="1" applyAlignment="1" applyProtection="1">
      <alignment horizontal="center" vertical="center" wrapText="1"/>
      <protection hidden="1"/>
    </xf>
    <xf numFmtId="164" fontId="4" fillId="0" borderId="1" xfId="0" applyNumberFormat="1" applyFont="1" applyBorder="1" applyAlignment="1" applyProtection="1">
      <alignment horizontal="center" vertical="center" wrapText="1"/>
      <protection hidden="1"/>
    </xf>
    <xf numFmtId="0" fontId="4" fillId="3" borderId="8" xfId="0" applyFont="1" applyFill="1" applyBorder="1" applyAlignment="1" applyProtection="1">
      <alignment horizontal="center" vertical="center" wrapText="1"/>
      <protection locked="0"/>
    </xf>
    <xf numFmtId="0" fontId="4" fillId="0" borderId="1" xfId="0" applyFont="1" applyFill="1" applyBorder="1" applyAlignment="1" applyProtection="1">
      <alignment horizontal="center" vertical="center" wrapText="1"/>
      <protection hidden="1"/>
    </xf>
    <xf numFmtId="0" fontId="8" fillId="3" borderId="11" xfId="0" applyFont="1" applyFill="1" applyBorder="1" applyAlignment="1" applyProtection="1">
      <alignment horizontal="center" vertical="center" wrapText="1"/>
      <protection locked="0"/>
    </xf>
    <xf numFmtId="0" fontId="5" fillId="0" borderId="15" xfId="0" applyFont="1" applyBorder="1" applyAlignment="1" applyProtection="1">
      <alignment horizontal="left" vertical="center" wrapText="1"/>
    </xf>
    <xf numFmtId="0" fontId="9" fillId="5" borderId="19" xfId="0" applyFont="1" applyFill="1" applyBorder="1" applyAlignment="1" applyProtection="1">
      <alignment horizontal="center" vertical="center" wrapText="1"/>
    </xf>
    <xf numFmtId="0" fontId="9" fillId="5" borderId="22" xfId="0" applyFont="1" applyFill="1" applyBorder="1" applyAlignment="1" applyProtection="1">
      <alignment horizontal="center" vertical="center" wrapText="1"/>
    </xf>
    <xf numFmtId="0" fontId="9" fillId="5" borderId="21" xfId="0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0" borderId="7" xfId="0" applyFont="1" applyBorder="1" applyAlignment="1" applyProtection="1">
      <alignment horizontal="left" vertical="center" wrapText="1"/>
    </xf>
    <xf numFmtId="0" fontId="5" fillId="0" borderId="11" xfId="0" applyFont="1" applyBorder="1" applyAlignment="1" applyProtection="1">
      <alignment horizontal="left" vertical="center" wrapText="1"/>
    </xf>
    <xf numFmtId="0" fontId="0" fillId="0" borderId="0" xfId="0" applyAlignment="1">
      <alignment horizontal="center" vertical="center"/>
    </xf>
    <xf numFmtId="0" fontId="5" fillId="0" borderId="9" xfId="0" applyFont="1" applyBorder="1" applyAlignment="1" applyProtection="1">
      <alignment horizontal="left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5" fillId="0" borderId="17" xfId="0" applyFont="1" applyBorder="1" applyAlignment="1" applyProtection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5" fillId="0" borderId="7" xfId="0" applyFont="1" applyBorder="1" applyAlignment="1" applyProtection="1">
      <alignment horizontal="left" vertical="center" wrapText="1"/>
    </xf>
    <xf numFmtId="0" fontId="5" fillId="0" borderId="11" xfId="0" applyFont="1" applyBorder="1" applyAlignment="1" applyProtection="1">
      <alignment horizontal="left" vertical="center" wrapText="1"/>
    </xf>
    <xf numFmtId="0" fontId="5" fillId="0" borderId="9" xfId="0" applyFont="1" applyBorder="1" applyAlignment="1" applyProtection="1">
      <alignment horizontal="left" vertical="center" wrapText="1"/>
    </xf>
    <xf numFmtId="0" fontId="5" fillId="0" borderId="7" xfId="0" applyFont="1" applyBorder="1" applyAlignment="1" applyProtection="1">
      <alignment vertical="center" wrapText="1"/>
    </xf>
    <xf numFmtId="0" fontId="5" fillId="0" borderId="11" xfId="0" applyFont="1" applyBorder="1" applyAlignment="1" applyProtection="1">
      <alignment vertical="center" wrapText="1"/>
    </xf>
    <xf numFmtId="0" fontId="5" fillId="0" borderId="9" xfId="0" applyFont="1" applyBorder="1" applyAlignment="1" applyProtection="1">
      <alignment vertical="center" wrapText="1"/>
    </xf>
    <xf numFmtId="0" fontId="5" fillId="0" borderId="8" xfId="0" applyFont="1" applyBorder="1" applyAlignment="1" applyProtection="1">
      <alignment horizontal="left" vertical="center" wrapText="1"/>
    </xf>
    <xf numFmtId="0" fontId="5" fillId="0" borderId="11" xfId="0" applyFont="1" applyFill="1" applyBorder="1" applyAlignment="1" applyProtection="1">
      <alignment horizontal="left" vertical="center" wrapText="1"/>
    </xf>
    <xf numFmtId="0" fontId="5" fillId="0" borderId="9" xfId="0" applyFont="1" applyFill="1" applyBorder="1" applyAlignment="1" applyProtection="1">
      <alignment horizontal="left" vertical="center" wrapText="1"/>
    </xf>
    <xf numFmtId="0" fontId="4" fillId="0" borderId="5" xfId="0" applyFont="1" applyFill="1" applyBorder="1" applyAlignment="1" applyProtection="1">
      <alignment horizontal="justify" vertical="center" wrapText="1"/>
    </xf>
    <xf numFmtId="0" fontId="4" fillId="0" borderId="1" xfId="0" applyFont="1" applyFill="1" applyBorder="1" applyAlignment="1" applyProtection="1">
      <alignment horizontal="justify" vertical="center" wrapText="1"/>
    </xf>
    <xf numFmtId="0" fontId="4" fillId="3" borderId="1" xfId="0" applyFont="1" applyFill="1" applyBorder="1" applyAlignment="1" applyProtection="1">
      <alignment horizontal="justify" vertical="center" wrapText="1"/>
      <protection locked="0"/>
    </xf>
    <xf numFmtId="0" fontId="4" fillId="3" borderId="7" xfId="0" applyFont="1" applyFill="1" applyBorder="1" applyAlignment="1" applyProtection="1">
      <alignment horizontal="justify" vertical="center" wrapText="1"/>
      <protection locked="0"/>
    </xf>
    <xf numFmtId="0" fontId="4" fillId="3" borderId="6" xfId="0" applyFont="1" applyFill="1" applyBorder="1" applyAlignment="1" applyProtection="1">
      <alignment horizontal="justify" vertical="center" wrapText="1"/>
      <protection locked="0"/>
    </xf>
    <xf numFmtId="0" fontId="4" fillId="0" borderId="1" xfId="0" applyFont="1" applyFill="1" applyBorder="1" applyAlignment="1" applyProtection="1">
      <alignment horizontal="justify" vertical="center" wrapText="1"/>
      <protection hidden="1"/>
    </xf>
    <xf numFmtId="0" fontId="4" fillId="0" borderId="7" xfId="0" applyFont="1" applyFill="1" applyBorder="1" applyAlignment="1" applyProtection="1">
      <alignment horizontal="justify" vertical="center" wrapText="1"/>
      <protection hidden="1"/>
    </xf>
    <xf numFmtId="0" fontId="4" fillId="0" borderId="6" xfId="0" applyFont="1" applyFill="1" applyBorder="1" applyAlignment="1" applyProtection="1">
      <alignment horizontal="justify" vertical="center" wrapText="1"/>
      <protection hidden="1"/>
    </xf>
    <xf numFmtId="0" fontId="5" fillId="0" borderId="1" xfId="0" applyFont="1" applyBorder="1" applyAlignment="1" applyProtection="1">
      <alignment horizontal="justify" vertical="center" wrapText="1"/>
    </xf>
    <xf numFmtId="0" fontId="4" fillId="0" borderId="7" xfId="0" applyFont="1" applyFill="1" applyBorder="1" applyAlignment="1" applyProtection="1">
      <alignment horizontal="justify" vertical="center" wrapText="1"/>
    </xf>
    <xf numFmtId="0" fontId="4" fillId="0" borderId="6" xfId="0" applyFont="1" applyFill="1" applyBorder="1" applyAlignment="1" applyProtection="1">
      <alignment horizontal="justify" vertical="center" wrapText="1"/>
    </xf>
    <xf numFmtId="0" fontId="1" fillId="0" borderId="1" xfId="0" applyFont="1" applyBorder="1" applyAlignment="1" applyProtection="1">
      <alignment horizontal="justify"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0" borderId="1" xfId="0" applyFont="1" applyBorder="1" applyAlignment="1" applyProtection="1">
      <alignment vertical="center" wrapText="1"/>
    </xf>
    <xf numFmtId="0" fontId="5" fillId="0" borderId="6" xfId="0" applyFont="1" applyBorder="1" applyAlignment="1" applyProtection="1">
      <alignment vertical="center" wrapText="1"/>
    </xf>
    <xf numFmtId="0" fontId="9" fillId="5" borderId="23" xfId="0" applyFont="1" applyFill="1" applyBorder="1" applyAlignment="1" applyProtection="1">
      <alignment horizontal="center" vertical="center" wrapText="1"/>
    </xf>
    <xf numFmtId="0" fontId="9" fillId="5" borderId="24" xfId="0" applyFont="1" applyFill="1" applyBorder="1" applyAlignment="1" applyProtection="1">
      <alignment horizontal="center" vertical="center" wrapText="1"/>
    </xf>
    <xf numFmtId="0" fontId="9" fillId="5" borderId="25" xfId="0" applyFont="1" applyFill="1" applyBorder="1" applyAlignment="1" applyProtection="1">
      <alignment horizontal="center" vertical="center" wrapText="1"/>
    </xf>
    <xf numFmtId="0" fontId="4" fillId="0" borderId="17" xfId="0" applyFont="1" applyFill="1" applyBorder="1" applyAlignment="1" applyProtection="1">
      <alignment horizontal="justify" vertical="center" wrapText="1"/>
    </xf>
    <xf numFmtId="0" fontId="4" fillId="0" borderId="13" xfId="0" applyFont="1" applyFill="1" applyBorder="1" applyAlignment="1" applyProtection="1">
      <alignment horizontal="justify" vertical="center" wrapText="1"/>
    </xf>
    <xf numFmtId="0" fontId="4" fillId="0" borderId="16" xfId="0" applyFont="1" applyFill="1" applyBorder="1" applyAlignment="1" applyProtection="1">
      <alignment horizontal="justify" vertical="center" wrapText="1"/>
    </xf>
    <xf numFmtId="0" fontId="4" fillId="0" borderId="20" xfId="0" applyFont="1" applyFill="1" applyBorder="1" applyAlignment="1" applyProtection="1">
      <alignment horizontal="justify" vertical="center" wrapText="1"/>
    </xf>
    <xf numFmtId="0" fontId="5" fillId="0" borderId="10" xfId="0" applyFont="1" applyBorder="1" applyAlignment="1" applyProtection="1">
      <alignment horizontal="left" vertical="center" wrapText="1"/>
    </xf>
    <xf numFmtId="0" fontId="4" fillId="0" borderId="2" xfId="0" applyFont="1" applyFill="1" applyBorder="1" applyAlignment="1" applyProtection="1">
      <alignment horizontal="center" vertical="center" wrapText="1"/>
    </xf>
    <xf numFmtId="0" fontId="4" fillId="0" borderId="3" xfId="0" applyFont="1" applyFill="1" applyBorder="1" applyAlignment="1" applyProtection="1">
      <alignment horizontal="center" vertical="center" wrapText="1"/>
    </xf>
    <xf numFmtId="0" fontId="4" fillId="0" borderId="18" xfId="0" applyFont="1" applyFill="1" applyBorder="1" applyAlignment="1" applyProtection="1">
      <alignment horizontal="center" vertical="center" wrapText="1"/>
    </xf>
    <xf numFmtId="0" fontId="4" fillId="0" borderId="4" xfId="0" applyFont="1" applyFill="1" applyBorder="1" applyAlignment="1" applyProtection="1">
      <alignment horizontal="center" vertical="center" wrapText="1"/>
    </xf>
    <xf numFmtId="0" fontId="8" fillId="3" borderId="11" xfId="0" applyFont="1" applyFill="1" applyBorder="1" applyAlignment="1" applyProtection="1">
      <alignment horizontal="center" vertical="center" wrapText="1"/>
      <protection locked="0"/>
    </xf>
    <xf numFmtId="0" fontId="8" fillId="3" borderId="9" xfId="0" applyFont="1" applyFill="1" applyBorder="1" applyAlignment="1" applyProtection="1">
      <alignment horizontal="center" vertical="center" wrapText="1"/>
      <protection locked="0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29" xfId="0" applyFont="1" applyBorder="1" applyAlignment="1" applyProtection="1">
      <alignment horizontal="left" vertical="center" wrapText="1"/>
    </xf>
    <xf numFmtId="0" fontId="5" fillId="0" borderId="30" xfId="0" applyFont="1" applyBorder="1" applyAlignment="1" applyProtection="1">
      <alignment horizontal="left" vertical="center" wrapText="1"/>
    </xf>
    <xf numFmtId="0" fontId="5" fillId="0" borderId="31" xfId="0" applyFont="1" applyBorder="1" applyAlignment="1" applyProtection="1">
      <alignment horizontal="left" vertical="center" wrapText="1"/>
    </xf>
    <xf numFmtId="0" fontId="0" fillId="0" borderId="12" xfId="0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164" fontId="3" fillId="0" borderId="13" xfId="0" applyNumberFormat="1" applyFont="1" applyBorder="1" applyAlignment="1">
      <alignment horizontal="center" vertical="center" wrapText="1"/>
    </xf>
    <xf numFmtId="164" fontId="3" fillId="0" borderId="14" xfId="0" applyNumberFormat="1" applyFont="1" applyBorder="1" applyAlignment="1">
      <alignment horizontal="center" vertical="center" wrapText="1"/>
    </xf>
    <xf numFmtId="164" fontId="3" fillId="0" borderId="10" xfId="0" applyNumberFormat="1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1" fillId="0" borderId="1" xfId="0" applyFont="1" applyFill="1" applyBorder="1" applyAlignment="1">
      <alignment horizontal="left" vertical="center"/>
    </xf>
  </cellXfs>
  <cellStyles count="1">
    <cellStyle name="Normal" xfId="0" builtinId="0"/>
  </cellStyles>
  <dxfs count="10"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cid:image001.png@01D63509.B7FCBCA0" TargetMode="Externa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1</xdr:row>
      <xdr:rowOff>57150</xdr:rowOff>
    </xdr:from>
    <xdr:to>
      <xdr:col>2</xdr:col>
      <xdr:colOff>850900</xdr:colOff>
      <xdr:row>1</xdr:row>
      <xdr:rowOff>478155</xdr:rowOff>
    </xdr:to>
    <xdr:pic>
      <xdr:nvPicPr>
        <xdr:cNvPr id="3" name="Imagem 2" descr="cid:image001.png@01D63509.B7FCBCA0"/>
        <xdr:cNvPicPr/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180975"/>
          <a:ext cx="1155700" cy="42100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BZ102"/>
  <sheetViews>
    <sheetView showGridLines="0" showZeros="0" tabSelected="1" view="pageBreakPreview" zoomScale="70" zoomScaleNormal="98" zoomScaleSheetLayoutView="70" workbookViewId="0">
      <pane xSplit="1" ySplit="12" topLeftCell="B13" activePane="bottomRight" state="frozen"/>
      <selection pane="topRight" activeCell="B1" sqref="B1"/>
      <selection pane="bottomLeft" activeCell="A13" sqref="A13"/>
      <selection pane="bottomRight" activeCell="T14" sqref="T14"/>
    </sheetView>
  </sheetViews>
  <sheetFormatPr defaultRowHeight="14.5" x14ac:dyDescent="0.35"/>
  <cols>
    <col min="1" max="1" width="2" customWidth="1"/>
    <col min="2" max="2" width="5.26953125" style="2" customWidth="1"/>
    <col min="3" max="3" width="15.54296875" customWidth="1"/>
    <col min="4" max="4" width="11.26953125" customWidth="1"/>
    <col min="5" max="5" width="14.6328125" customWidth="1"/>
    <col min="6" max="6" width="7" customWidth="1"/>
    <col min="7" max="7" width="14.36328125" customWidth="1"/>
    <col min="8" max="8" width="9" style="1" customWidth="1"/>
    <col min="9" max="9" width="15.08984375" style="62" customWidth="1"/>
    <col min="10" max="10" width="13.90625" customWidth="1"/>
    <col min="11" max="11" width="2.453125" style="1" customWidth="1"/>
    <col min="12" max="12" width="14.7265625" customWidth="1"/>
    <col min="13" max="13" width="5.1796875" style="37" hidden="1" customWidth="1"/>
    <col min="14" max="14" width="11" hidden="1" customWidth="1"/>
    <col min="15" max="15" width="17.54296875" hidden="1" customWidth="1"/>
    <col min="16" max="16" width="14.26953125" hidden="1" customWidth="1"/>
    <col min="17" max="17" width="16.1796875" customWidth="1"/>
    <col min="18" max="18" width="13.26953125" customWidth="1"/>
    <col min="19" max="30" width="9.1796875" customWidth="1"/>
  </cols>
  <sheetData>
    <row r="1" spans="2:78" ht="9.75" customHeight="1" thickBot="1" x14ac:dyDescent="0.4"/>
    <row r="2" spans="2:78" ht="40" customHeight="1" x14ac:dyDescent="0.35">
      <c r="B2" s="118" t="s">
        <v>238</v>
      </c>
      <c r="C2" s="119"/>
      <c r="D2" s="119"/>
      <c r="E2" s="119"/>
      <c r="F2" s="119"/>
      <c r="G2" s="119"/>
      <c r="H2" s="119"/>
      <c r="I2" s="120"/>
      <c r="J2" s="121"/>
      <c r="K2" s="5"/>
      <c r="L2" s="6"/>
      <c r="M2" s="3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</row>
    <row r="3" spans="2:78" ht="16" customHeight="1" x14ac:dyDescent="0.35">
      <c r="B3" s="94" t="s">
        <v>184</v>
      </c>
      <c r="C3" s="95"/>
      <c r="D3" s="96"/>
      <c r="E3" s="96"/>
      <c r="F3" s="96"/>
      <c r="G3" s="96"/>
      <c r="H3" s="96"/>
      <c r="I3" s="97"/>
      <c r="J3" s="98"/>
      <c r="K3" s="5"/>
      <c r="L3" s="6"/>
      <c r="M3" s="3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</row>
    <row r="4" spans="2:78" ht="16" customHeight="1" x14ac:dyDescent="0.35">
      <c r="B4" s="94" t="s">
        <v>185</v>
      </c>
      <c r="C4" s="95"/>
      <c r="D4" s="96"/>
      <c r="E4" s="96"/>
      <c r="F4" s="96"/>
      <c r="G4" s="96"/>
      <c r="H4" s="96"/>
      <c r="I4" s="97"/>
      <c r="J4" s="98"/>
      <c r="K4" s="5"/>
      <c r="L4" s="6"/>
      <c r="M4" s="3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</row>
    <row r="5" spans="2:78" ht="16" customHeight="1" x14ac:dyDescent="0.35">
      <c r="B5" s="94" t="s">
        <v>56</v>
      </c>
      <c r="C5" s="95"/>
      <c r="D5" s="96"/>
      <c r="E5" s="96"/>
      <c r="F5" s="96"/>
      <c r="G5" s="96"/>
      <c r="H5" s="96"/>
      <c r="I5" s="97"/>
      <c r="J5" s="98"/>
      <c r="K5" s="40"/>
      <c r="L5" s="6"/>
      <c r="M5" s="40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</row>
    <row r="6" spans="2:78" ht="16" customHeight="1" x14ac:dyDescent="0.35">
      <c r="B6" s="94" t="s">
        <v>233</v>
      </c>
      <c r="C6" s="95"/>
      <c r="D6" s="96"/>
      <c r="E6" s="96"/>
      <c r="F6" s="96"/>
      <c r="G6" s="96"/>
      <c r="H6" s="96"/>
      <c r="I6" s="97"/>
      <c r="J6" s="98"/>
      <c r="K6" s="5"/>
      <c r="L6" s="6"/>
      <c r="M6" s="3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</row>
    <row r="7" spans="2:78" ht="16" customHeight="1" x14ac:dyDescent="0.35">
      <c r="B7" s="94" t="s">
        <v>10</v>
      </c>
      <c r="C7" s="95"/>
      <c r="D7" s="96"/>
      <c r="E7" s="96"/>
      <c r="F7" s="96"/>
      <c r="G7" s="96"/>
      <c r="H7" s="96"/>
      <c r="I7" s="97"/>
      <c r="J7" s="98"/>
      <c r="K7" s="5"/>
      <c r="L7" s="6"/>
      <c r="M7" s="3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</row>
    <row r="8" spans="2:78" ht="16" customHeight="1" x14ac:dyDescent="0.35">
      <c r="B8" s="94" t="s">
        <v>79</v>
      </c>
      <c r="C8" s="95"/>
      <c r="D8" s="99" t="str">
        <f>IFERROR(VLOOKUP(D7,CARACTERÍSTICAS!A:B,2,0),"")</f>
        <v/>
      </c>
      <c r="E8" s="99"/>
      <c r="F8" s="99"/>
      <c r="G8" s="99"/>
      <c r="H8" s="99"/>
      <c r="I8" s="100"/>
      <c r="J8" s="101"/>
      <c r="K8" s="5"/>
      <c r="L8" s="6"/>
      <c r="M8" s="36"/>
      <c r="N8" s="6"/>
      <c r="O8" s="6" t="s">
        <v>158</v>
      </c>
      <c r="P8" s="40">
        <v>25</v>
      </c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</row>
    <row r="9" spans="2:78" ht="16" customHeight="1" x14ac:dyDescent="0.35">
      <c r="B9" s="94" t="s">
        <v>38</v>
      </c>
      <c r="C9" s="95"/>
      <c r="D9" s="96"/>
      <c r="E9" s="96"/>
      <c r="F9" s="96"/>
      <c r="G9" s="96"/>
      <c r="H9" s="96"/>
      <c r="I9" s="97"/>
      <c r="J9" s="98"/>
      <c r="K9" s="5"/>
      <c r="L9" s="6"/>
      <c r="M9" s="36" t="s">
        <v>126</v>
      </c>
      <c r="N9" s="36">
        <v>20</v>
      </c>
      <c r="O9" s="6" t="s">
        <v>159</v>
      </c>
      <c r="P9" s="40">
        <v>100</v>
      </c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</row>
    <row r="10" spans="2:78" ht="16" customHeight="1" x14ac:dyDescent="0.35">
      <c r="B10" s="94" t="s">
        <v>11</v>
      </c>
      <c r="C10" s="95"/>
      <c r="D10" s="95" t="s">
        <v>12</v>
      </c>
      <c r="E10" s="95"/>
      <c r="F10" s="95"/>
      <c r="G10" s="95"/>
      <c r="H10" s="95"/>
      <c r="I10" s="103"/>
      <c r="J10" s="104"/>
      <c r="K10" s="5"/>
      <c r="L10" s="6"/>
      <c r="M10" s="36" t="s">
        <v>127</v>
      </c>
      <c r="N10" s="36">
        <v>40</v>
      </c>
      <c r="O10" s="5"/>
      <c r="P10" s="5"/>
      <c r="Q10" s="5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</row>
    <row r="11" spans="2:78" ht="16" customHeight="1" x14ac:dyDescent="0.35">
      <c r="B11" s="113" t="s">
        <v>13</v>
      </c>
      <c r="C11" s="114"/>
      <c r="D11" s="114" t="s">
        <v>239</v>
      </c>
      <c r="E11" s="114"/>
      <c r="F11" s="114"/>
      <c r="G11" s="114"/>
      <c r="H11" s="114"/>
      <c r="I11" s="115"/>
      <c r="J11" s="116"/>
      <c r="K11" s="5"/>
      <c r="L11" s="106"/>
      <c r="M11" s="106"/>
      <c r="N11" s="36">
        <v>100</v>
      </c>
      <c r="O11" s="106"/>
      <c r="P11" s="106"/>
      <c r="Q11" s="106"/>
      <c r="R11" s="106"/>
      <c r="S11" s="10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</row>
    <row r="12" spans="2:78" ht="16" customHeight="1" x14ac:dyDescent="0.35">
      <c r="B12" s="72" t="s">
        <v>0</v>
      </c>
      <c r="C12" s="110" t="s">
        <v>1</v>
      </c>
      <c r="D12" s="111"/>
      <c r="E12" s="111"/>
      <c r="F12" s="111"/>
      <c r="G12" s="112"/>
      <c r="H12" s="70" t="s">
        <v>137</v>
      </c>
      <c r="I12" s="70" t="s">
        <v>213</v>
      </c>
      <c r="J12" s="71" t="s">
        <v>212</v>
      </c>
      <c r="K12" s="36"/>
      <c r="L12" s="36"/>
      <c r="N12" s="6"/>
      <c r="O12" s="36" t="s">
        <v>180</v>
      </c>
      <c r="P12" s="36"/>
      <c r="Q12" s="36"/>
      <c r="R12" s="36"/>
      <c r="S12" s="3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</row>
    <row r="13" spans="2:78" ht="16" customHeight="1" x14ac:dyDescent="0.35">
      <c r="B13" s="69">
        <v>1</v>
      </c>
      <c r="C13" s="117" t="s">
        <v>14</v>
      </c>
      <c r="D13" s="117"/>
      <c r="E13" s="117"/>
      <c r="F13" s="117"/>
      <c r="G13" s="117"/>
      <c r="H13" s="16" t="s">
        <v>3</v>
      </c>
      <c r="I13" s="64" t="str">
        <f>IFERROR(VLOOKUP(D7,CARACTERÍSTICAS!A:C,3,0),"")</f>
        <v/>
      </c>
      <c r="J13" s="66"/>
      <c r="K13" s="5"/>
      <c r="L13" s="7"/>
      <c r="M13" s="38"/>
      <c r="N13" s="7"/>
      <c r="O13" s="56" t="s">
        <v>181</v>
      </c>
      <c r="P13" s="7"/>
      <c r="Q13" s="7"/>
      <c r="R13" s="7"/>
      <c r="S13" s="7"/>
      <c r="T13" s="7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</row>
    <row r="14" spans="2:78" ht="16" customHeight="1" x14ac:dyDescent="0.35">
      <c r="B14" s="14">
        <v>2</v>
      </c>
      <c r="C14" s="85" t="s">
        <v>41</v>
      </c>
      <c r="D14" s="86"/>
      <c r="E14" s="86"/>
      <c r="F14" s="86"/>
      <c r="G14" s="86"/>
      <c r="H14" s="19" t="s">
        <v>35</v>
      </c>
      <c r="I14" s="64" t="str">
        <f>IFERROR(VLOOKUP(D7,CARACTERÍSTICAS!A:D,4,0),"")</f>
        <v/>
      </c>
      <c r="J14" s="66"/>
      <c r="K14" s="5"/>
      <c r="L14" s="60"/>
      <c r="M14" s="60"/>
      <c r="N14" s="60"/>
      <c r="O14" s="56" t="s">
        <v>182</v>
      </c>
      <c r="P14" s="60"/>
      <c r="Q14" s="60"/>
      <c r="R14" s="60"/>
      <c r="S14" s="60"/>
      <c r="T14" s="60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3"/>
      <c r="BX14" s="3"/>
      <c r="BY14" s="3"/>
      <c r="BZ14" s="3"/>
    </row>
    <row r="15" spans="2:78" ht="16" customHeight="1" x14ac:dyDescent="0.35">
      <c r="B15" s="14">
        <v>3</v>
      </c>
      <c r="C15" s="85" t="s">
        <v>42</v>
      </c>
      <c r="D15" s="86"/>
      <c r="E15" s="86"/>
      <c r="F15" s="86"/>
      <c r="G15" s="86"/>
      <c r="H15" s="16" t="s">
        <v>4</v>
      </c>
      <c r="I15" s="64" t="str">
        <f>IFERROR(VLOOKUP(D7,CARACTERÍSTICAS!A:E,5,0),"")</f>
        <v/>
      </c>
      <c r="J15" s="66"/>
      <c r="K15" s="5"/>
      <c r="L15" s="5"/>
      <c r="M15" s="36"/>
      <c r="N15" s="7"/>
      <c r="O15" s="56" t="s">
        <v>183</v>
      </c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3"/>
      <c r="BX15" s="3"/>
      <c r="BY15" s="3"/>
      <c r="BZ15" s="3"/>
    </row>
    <row r="16" spans="2:78" ht="16" customHeight="1" x14ac:dyDescent="0.35">
      <c r="B16" s="14">
        <v>4</v>
      </c>
      <c r="C16" s="85" t="s">
        <v>15</v>
      </c>
      <c r="D16" s="86"/>
      <c r="E16" s="86"/>
      <c r="F16" s="86"/>
      <c r="G16" s="86"/>
      <c r="H16" s="15" t="s">
        <v>3</v>
      </c>
      <c r="I16" s="64" t="str">
        <f>IFERROR(VLOOKUP(D7,CARACTERÍSTICAS!A:F,6,0),"")</f>
        <v/>
      </c>
      <c r="J16" s="66"/>
      <c r="K16" s="5"/>
      <c r="L16" s="60"/>
      <c r="M16" s="60"/>
      <c r="N16" s="60"/>
      <c r="O16" s="73" t="s">
        <v>214</v>
      </c>
      <c r="P16" s="60"/>
      <c r="Q16" s="60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3"/>
      <c r="BX16" s="3"/>
      <c r="BY16" s="3"/>
      <c r="BZ16" s="3"/>
    </row>
    <row r="17" spans="2:78" ht="16" customHeight="1" x14ac:dyDescent="0.35">
      <c r="B17" s="14">
        <v>5</v>
      </c>
      <c r="C17" s="102" t="s">
        <v>16</v>
      </c>
      <c r="D17" s="102"/>
      <c r="E17" s="102"/>
      <c r="F17" s="102"/>
      <c r="G17" s="102"/>
      <c r="H17" s="15" t="s">
        <v>5</v>
      </c>
      <c r="I17" s="64" t="str">
        <f>IFERROR(VLOOKUP(D7,CARACTERÍSTICAS!A:G,7,0),"")</f>
        <v/>
      </c>
      <c r="J17" s="66"/>
      <c r="K17" s="5"/>
      <c r="L17" s="7"/>
      <c r="M17" s="38"/>
      <c r="N17" s="7"/>
      <c r="O17" s="7" t="s">
        <v>215</v>
      </c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  <c r="BW17" s="3"/>
      <c r="BX17" s="3"/>
      <c r="BY17" s="3"/>
      <c r="BZ17" s="3"/>
    </row>
    <row r="18" spans="2:78" ht="40" customHeight="1" x14ac:dyDescent="0.35">
      <c r="B18" s="14">
        <v>6</v>
      </c>
      <c r="C18" s="85" t="s">
        <v>86</v>
      </c>
      <c r="D18" s="86"/>
      <c r="E18" s="86"/>
      <c r="F18" s="86"/>
      <c r="G18" s="86"/>
      <c r="H18" s="15" t="s">
        <v>5</v>
      </c>
      <c r="I18" s="64" t="str">
        <f>IFERROR(VLOOKUP(D7,CARACTERÍSTICAS!A:H,8,0),"")</f>
        <v/>
      </c>
      <c r="J18" s="66"/>
      <c r="K18" s="5"/>
      <c r="L18" s="60"/>
      <c r="M18" s="60"/>
      <c r="N18" s="60"/>
      <c r="O18" s="61" t="s">
        <v>210</v>
      </c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3"/>
      <c r="BX18" s="3"/>
      <c r="BY18" s="3"/>
      <c r="BZ18" s="3"/>
    </row>
    <row r="19" spans="2:78" ht="16" customHeight="1" x14ac:dyDescent="0.35">
      <c r="B19" s="14">
        <v>7</v>
      </c>
      <c r="C19" s="108" t="s">
        <v>21</v>
      </c>
      <c r="D19" s="108"/>
      <c r="E19" s="108"/>
      <c r="F19" s="108"/>
      <c r="G19" s="108"/>
      <c r="H19" s="108"/>
      <c r="I19" s="88"/>
      <c r="J19" s="109"/>
      <c r="K19" s="5"/>
      <c r="L19" s="4"/>
      <c r="M19" s="4"/>
      <c r="N19" s="4"/>
      <c r="O19" s="4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3"/>
      <c r="BX19" s="3"/>
      <c r="BY19" s="3"/>
      <c r="BZ19" s="3"/>
    </row>
    <row r="20" spans="2:78" ht="16" customHeight="1" x14ac:dyDescent="0.35">
      <c r="B20" s="14" t="s">
        <v>8</v>
      </c>
      <c r="C20" s="105" t="s">
        <v>164</v>
      </c>
      <c r="D20" s="105"/>
      <c r="E20" s="105"/>
      <c r="F20" s="105"/>
      <c r="G20" s="105"/>
      <c r="H20" s="15" t="s">
        <v>3</v>
      </c>
      <c r="I20" s="64" t="str">
        <f>IFERROR(VLOOKUP(D7,CARACTERÍSTICAS!A:C,3,0),"")</f>
        <v/>
      </c>
      <c r="J20" s="66"/>
      <c r="K20" s="5"/>
      <c r="L20" s="12"/>
      <c r="M20" s="23"/>
      <c r="N20" s="12"/>
      <c r="O20" s="12"/>
      <c r="P20" s="12"/>
      <c r="Q20" s="12"/>
      <c r="R20" s="12"/>
      <c r="S20" s="12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  <c r="BW20" s="3"/>
      <c r="BX20" s="3"/>
      <c r="BY20" s="3"/>
      <c r="BZ20" s="3"/>
    </row>
    <row r="21" spans="2:78" ht="25" customHeight="1" x14ac:dyDescent="0.35">
      <c r="B21" s="14" t="s">
        <v>9</v>
      </c>
      <c r="C21" s="105" t="s">
        <v>186</v>
      </c>
      <c r="D21" s="105"/>
      <c r="E21" s="105"/>
      <c r="F21" s="105"/>
      <c r="G21" s="105"/>
      <c r="H21" s="15" t="s">
        <v>3</v>
      </c>
      <c r="I21" s="64" t="str">
        <f>IFERROR(VLOOKUP(D7,CARACTERÍSTICAS!A:I,9,0),"")</f>
        <v/>
      </c>
      <c r="J21" s="66"/>
      <c r="K21" s="40"/>
      <c r="L21" s="12"/>
      <c r="M21" s="23"/>
      <c r="N21" s="12"/>
      <c r="O21" s="12"/>
      <c r="P21" s="12"/>
      <c r="Q21" s="12"/>
      <c r="R21" s="12"/>
      <c r="S21" s="12"/>
      <c r="T21" s="42"/>
      <c r="U21" s="42"/>
      <c r="V21" s="42"/>
      <c r="W21" s="42"/>
      <c r="X21" s="42"/>
      <c r="Y21" s="42"/>
      <c r="Z21" s="42"/>
      <c r="AA21" s="42"/>
      <c r="AB21" s="42"/>
      <c r="AC21" s="42"/>
      <c r="AD21" s="42"/>
      <c r="AE21" s="42"/>
      <c r="AF21" s="42"/>
      <c r="AG21" s="42"/>
      <c r="AH21" s="42"/>
      <c r="AI21" s="42"/>
      <c r="AJ21" s="42"/>
      <c r="AK21" s="42"/>
      <c r="AL21" s="42"/>
      <c r="AM21" s="42"/>
      <c r="AN21" s="42"/>
      <c r="AO21" s="42"/>
      <c r="AP21" s="42"/>
      <c r="AQ21" s="42"/>
      <c r="AR21" s="42"/>
      <c r="AS21" s="42"/>
      <c r="AT21" s="42"/>
      <c r="AU21" s="42"/>
      <c r="AV21" s="42"/>
      <c r="AW21" s="42"/>
      <c r="AX21" s="42"/>
      <c r="AY21" s="42"/>
      <c r="AZ21" s="42"/>
      <c r="BA21" s="42"/>
      <c r="BB21" s="42"/>
      <c r="BC21" s="42"/>
      <c r="BD21" s="42"/>
      <c r="BE21" s="42"/>
      <c r="BF21" s="42"/>
      <c r="BG21" s="42"/>
      <c r="BH21" s="42"/>
      <c r="BI21" s="42"/>
      <c r="BJ21" s="42"/>
      <c r="BK21" s="42"/>
      <c r="BL21" s="42"/>
      <c r="BM21" s="42"/>
      <c r="BN21" s="42"/>
      <c r="BO21" s="42"/>
      <c r="BP21" s="42"/>
      <c r="BQ21" s="42"/>
      <c r="BR21" s="42"/>
      <c r="BS21" s="42"/>
      <c r="BT21" s="42"/>
      <c r="BU21" s="42"/>
      <c r="BV21" s="42"/>
      <c r="BW21" s="3"/>
      <c r="BX21" s="3"/>
      <c r="BY21" s="3"/>
      <c r="BZ21" s="3"/>
    </row>
    <row r="22" spans="2:78" ht="16" customHeight="1" x14ac:dyDescent="0.35">
      <c r="B22" s="14" t="s">
        <v>27</v>
      </c>
      <c r="C22" s="105" t="s">
        <v>22</v>
      </c>
      <c r="D22" s="105"/>
      <c r="E22" s="105"/>
      <c r="F22" s="105"/>
      <c r="G22" s="105"/>
      <c r="H22" s="15" t="s">
        <v>3</v>
      </c>
      <c r="I22" s="64" t="str">
        <f>IFERROR(VLOOKUP(D7,CARACTERÍSTICAS!A:J,10,0),"")</f>
        <v/>
      </c>
      <c r="J22" s="66"/>
      <c r="K22" s="5"/>
      <c r="L22" s="107"/>
      <c r="M22" s="107"/>
      <c r="N22" s="107"/>
      <c r="O22" s="10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3"/>
      <c r="BX22" s="3"/>
      <c r="BY22" s="3"/>
      <c r="BZ22" s="3"/>
    </row>
    <row r="23" spans="2:78" ht="16" customHeight="1" x14ac:dyDescent="0.35">
      <c r="B23" s="14" t="s">
        <v>28</v>
      </c>
      <c r="C23" s="102" t="s">
        <v>23</v>
      </c>
      <c r="D23" s="102"/>
      <c r="E23" s="102"/>
      <c r="F23" s="102"/>
      <c r="G23" s="102"/>
      <c r="H23" s="15" t="s">
        <v>24</v>
      </c>
      <c r="I23" s="64" t="str">
        <f>IFERROR(VLOOKUP(D7,CARACTERÍSTICAS!A:K,11,0),"")</f>
        <v/>
      </c>
      <c r="J23" s="66"/>
      <c r="K23" s="5"/>
      <c r="L23" s="7"/>
      <c r="M23" s="38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  <c r="BM23" s="7"/>
      <c r="BN23" s="7"/>
      <c r="BO23" s="7"/>
      <c r="BP23" s="7"/>
      <c r="BQ23" s="7"/>
      <c r="BR23" s="7"/>
      <c r="BS23" s="7"/>
      <c r="BT23" s="7"/>
      <c r="BU23" s="7"/>
      <c r="BV23" s="7"/>
      <c r="BW23" s="3"/>
      <c r="BX23" s="3"/>
      <c r="BY23" s="3"/>
      <c r="BZ23" s="3"/>
    </row>
    <row r="24" spans="2:78" ht="16" customHeight="1" x14ac:dyDescent="0.35">
      <c r="B24" s="14" t="s">
        <v>162</v>
      </c>
      <c r="C24" s="102" t="s">
        <v>25</v>
      </c>
      <c r="D24" s="102"/>
      <c r="E24" s="102"/>
      <c r="F24" s="102"/>
      <c r="G24" s="102"/>
      <c r="H24" s="15" t="s">
        <v>24</v>
      </c>
      <c r="I24" s="64" t="str">
        <f>IFERROR(VLOOKUP(D7,CARACTERÍSTICAS!A:L,12,0),"")</f>
        <v/>
      </c>
      <c r="J24" s="66"/>
      <c r="K24" s="5"/>
      <c r="L24" s="7"/>
      <c r="M24" s="38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  <c r="BM24" s="7"/>
      <c r="BN24" s="7"/>
      <c r="BO24" s="7"/>
      <c r="BP24" s="7"/>
      <c r="BQ24" s="7"/>
      <c r="BR24" s="7"/>
      <c r="BS24" s="7"/>
      <c r="BT24" s="7"/>
      <c r="BU24" s="7"/>
      <c r="BV24" s="7"/>
      <c r="BW24" s="3"/>
      <c r="BX24" s="3"/>
      <c r="BY24" s="3"/>
      <c r="BZ24" s="3"/>
    </row>
    <row r="25" spans="2:78" ht="16" customHeight="1" x14ac:dyDescent="0.35">
      <c r="B25" s="14">
        <v>8</v>
      </c>
      <c r="C25" s="108" t="s">
        <v>26</v>
      </c>
      <c r="D25" s="108"/>
      <c r="E25" s="108"/>
      <c r="F25" s="108"/>
      <c r="G25" s="108"/>
      <c r="H25" s="108"/>
      <c r="I25" s="88"/>
      <c r="J25" s="109"/>
      <c r="K25" s="5"/>
      <c r="L25" s="7"/>
      <c r="M25" s="38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  <c r="BK25" s="7"/>
      <c r="BL25" s="7"/>
      <c r="BM25" s="7"/>
      <c r="BN25" s="7"/>
      <c r="BO25" s="7"/>
      <c r="BP25" s="7"/>
      <c r="BQ25" s="7"/>
      <c r="BR25" s="7"/>
      <c r="BS25" s="7"/>
      <c r="BT25" s="7"/>
      <c r="BU25" s="7"/>
      <c r="BV25" s="7"/>
      <c r="BW25" s="3"/>
      <c r="BX25" s="3"/>
      <c r="BY25" s="3"/>
      <c r="BZ25" s="3"/>
    </row>
    <row r="26" spans="2:78" ht="16" customHeight="1" x14ac:dyDescent="0.35">
      <c r="B26" s="14" t="s">
        <v>29</v>
      </c>
      <c r="C26" s="105" t="s">
        <v>164</v>
      </c>
      <c r="D26" s="105"/>
      <c r="E26" s="105"/>
      <c r="F26" s="105"/>
      <c r="G26" s="105"/>
      <c r="H26" s="15" t="s">
        <v>3</v>
      </c>
      <c r="I26" s="64" t="str">
        <f>IF(I20="","",1.2)</f>
        <v/>
      </c>
      <c r="J26" s="66"/>
      <c r="K26" s="5"/>
      <c r="L26" s="7"/>
      <c r="M26" s="38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7"/>
      <c r="BP26" s="7"/>
      <c r="BQ26" s="7"/>
      <c r="BR26" s="7"/>
      <c r="BS26" s="7"/>
      <c r="BT26" s="7"/>
      <c r="BU26" s="7"/>
      <c r="BV26" s="7"/>
      <c r="BW26" s="3"/>
      <c r="BX26" s="3"/>
      <c r="BY26" s="3"/>
      <c r="BZ26" s="3"/>
    </row>
    <row r="27" spans="2:78" ht="25" customHeight="1" x14ac:dyDescent="0.35">
      <c r="B27" s="14" t="s">
        <v>33</v>
      </c>
      <c r="C27" s="105" t="s">
        <v>186</v>
      </c>
      <c r="D27" s="105"/>
      <c r="E27" s="105"/>
      <c r="F27" s="105"/>
      <c r="G27" s="105"/>
      <c r="H27" s="15" t="s">
        <v>3</v>
      </c>
      <c r="I27" s="64" t="str">
        <f>IF(I13="","",10)</f>
        <v/>
      </c>
      <c r="J27" s="66"/>
      <c r="K27" s="40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  <c r="AA27" s="42"/>
      <c r="AB27" s="42"/>
      <c r="AC27" s="42"/>
      <c r="AD27" s="42"/>
      <c r="AE27" s="42"/>
      <c r="AF27" s="42"/>
      <c r="AG27" s="42"/>
      <c r="AH27" s="42"/>
      <c r="AI27" s="42"/>
      <c r="AJ27" s="42"/>
      <c r="AK27" s="42"/>
      <c r="AL27" s="42"/>
      <c r="AM27" s="42"/>
      <c r="AN27" s="42"/>
      <c r="AO27" s="42"/>
      <c r="AP27" s="42"/>
      <c r="AQ27" s="42"/>
      <c r="AR27" s="42"/>
      <c r="AS27" s="42"/>
      <c r="AT27" s="42"/>
      <c r="AU27" s="42"/>
      <c r="AV27" s="42"/>
      <c r="AW27" s="42"/>
      <c r="AX27" s="42"/>
      <c r="AY27" s="42"/>
      <c r="AZ27" s="42"/>
      <c r="BA27" s="42"/>
      <c r="BB27" s="42"/>
      <c r="BC27" s="42"/>
      <c r="BD27" s="42"/>
      <c r="BE27" s="42"/>
      <c r="BF27" s="42"/>
      <c r="BG27" s="42"/>
      <c r="BH27" s="42"/>
      <c r="BI27" s="42"/>
      <c r="BJ27" s="42"/>
      <c r="BK27" s="42"/>
      <c r="BL27" s="42"/>
      <c r="BM27" s="42"/>
      <c r="BN27" s="42"/>
      <c r="BO27" s="42"/>
      <c r="BP27" s="42"/>
      <c r="BQ27" s="42"/>
      <c r="BR27" s="42"/>
      <c r="BS27" s="42"/>
      <c r="BT27" s="42"/>
      <c r="BU27" s="42"/>
      <c r="BV27" s="42"/>
      <c r="BW27" s="3"/>
      <c r="BX27" s="3"/>
      <c r="BY27" s="3"/>
      <c r="BZ27" s="3"/>
    </row>
    <row r="28" spans="2:78" ht="16" customHeight="1" x14ac:dyDescent="0.35">
      <c r="B28" s="14" t="s">
        <v>54</v>
      </c>
      <c r="C28" s="105" t="s">
        <v>22</v>
      </c>
      <c r="D28" s="105"/>
      <c r="E28" s="105"/>
      <c r="F28" s="105"/>
      <c r="G28" s="105"/>
      <c r="H28" s="15" t="s">
        <v>3</v>
      </c>
      <c r="I28" s="64" t="str">
        <f>IF(I13="","",30)</f>
        <v/>
      </c>
      <c r="J28" s="66"/>
      <c r="K28" s="5"/>
      <c r="L28" s="7"/>
      <c r="M28" s="38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  <c r="BM28" s="7"/>
      <c r="BN28" s="7"/>
      <c r="BO28" s="7"/>
      <c r="BP28" s="7"/>
      <c r="BQ28" s="7"/>
      <c r="BR28" s="7"/>
      <c r="BS28" s="7"/>
      <c r="BT28" s="7"/>
      <c r="BU28" s="7"/>
      <c r="BV28" s="7"/>
      <c r="BW28" s="3"/>
      <c r="BX28" s="3"/>
      <c r="BY28" s="3"/>
      <c r="BZ28" s="3"/>
    </row>
    <row r="29" spans="2:78" ht="16" customHeight="1" x14ac:dyDescent="0.35">
      <c r="B29" s="14" t="s">
        <v>55</v>
      </c>
      <c r="C29" s="102" t="s">
        <v>23</v>
      </c>
      <c r="D29" s="102"/>
      <c r="E29" s="102"/>
      <c r="F29" s="102"/>
      <c r="G29" s="102"/>
      <c r="H29" s="15" t="s">
        <v>24</v>
      </c>
      <c r="I29" s="64" t="str">
        <f>IF(I13="","",25)</f>
        <v/>
      </c>
      <c r="J29" s="66"/>
      <c r="K29" s="5"/>
      <c r="L29" s="7"/>
      <c r="M29" s="38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  <c r="BM29" s="7"/>
      <c r="BN29" s="7"/>
      <c r="BO29" s="7"/>
      <c r="BP29" s="7"/>
      <c r="BQ29" s="7"/>
      <c r="BR29" s="7"/>
      <c r="BS29" s="7"/>
      <c r="BT29" s="7"/>
      <c r="BU29" s="7"/>
      <c r="BV29" s="7"/>
      <c r="BW29" s="3"/>
      <c r="BX29" s="3"/>
      <c r="BY29" s="3"/>
      <c r="BZ29" s="3"/>
    </row>
    <row r="30" spans="2:78" ht="16" customHeight="1" x14ac:dyDescent="0.35">
      <c r="B30" s="14" t="s">
        <v>163</v>
      </c>
      <c r="C30" s="102" t="s">
        <v>25</v>
      </c>
      <c r="D30" s="102"/>
      <c r="E30" s="102"/>
      <c r="F30" s="102"/>
      <c r="G30" s="102"/>
      <c r="H30" s="15" t="s">
        <v>24</v>
      </c>
      <c r="I30" s="64" t="str">
        <f>IF(I13="","",25)</f>
        <v/>
      </c>
      <c r="J30" s="66"/>
      <c r="K30" s="5"/>
      <c r="N30" s="6"/>
      <c r="O30" s="6"/>
      <c r="P30" s="6"/>
      <c r="Q30" s="6"/>
      <c r="R30" s="6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  <c r="BM30" s="7"/>
      <c r="BN30" s="7"/>
      <c r="BO30" s="7"/>
      <c r="BP30" s="7"/>
      <c r="BQ30" s="7"/>
      <c r="BR30" s="7"/>
      <c r="BS30" s="7"/>
      <c r="BT30" s="7"/>
      <c r="BU30" s="7"/>
      <c r="BV30" s="7"/>
      <c r="BW30" s="3"/>
      <c r="BX30" s="3"/>
      <c r="BY30" s="3"/>
      <c r="BZ30" s="3"/>
    </row>
    <row r="31" spans="2:78" ht="16" customHeight="1" x14ac:dyDescent="0.35">
      <c r="B31" s="14">
        <v>9</v>
      </c>
      <c r="C31" s="85" t="s">
        <v>211</v>
      </c>
      <c r="D31" s="86"/>
      <c r="E31" s="86"/>
      <c r="F31" s="86"/>
      <c r="G31" s="86"/>
      <c r="H31" s="15" t="s">
        <v>35</v>
      </c>
      <c r="I31" s="64" t="str">
        <f>IF(D7="","","C")</f>
        <v/>
      </c>
      <c r="J31" s="66"/>
      <c r="K31" s="5"/>
      <c r="N31" s="6"/>
      <c r="O31" s="6"/>
      <c r="P31" s="6"/>
      <c r="Q31" s="6"/>
      <c r="R31" s="6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  <c r="BM31" s="7"/>
      <c r="BN31" s="7"/>
      <c r="BO31" s="7"/>
      <c r="BP31" s="7"/>
      <c r="BQ31" s="7"/>
      <c r="BR31" s="7"/>
      <c r="BS31" s="7"/>
      <c r="BT31" s="7"/>
      <c r="BU31" s="7"/>
      <c r="BV31" s="7"/>
      <c r="BW31" s="3"/>
      <c r="BX31" s="3"/>
      <c r="BY31" s="3"/>
      <c r="BZ31" s="3"/>
    </row>
    <row r="32" spans="2:78" ht="16" customHeight="1" x14ac:dyDescent="0.35">
      <c r="B32" s="14">
        <v>10</v>
      </c>
      <c r="C32" s="85" t="s">
        <v>53</v>
      </c>
      <c r="D32" s="86"/>
      <c r="E32" s="86"/>
      <c r="F32" s="86"/>
      <c r="G32" s="86"/>
      <c r="H32" s="15" t="s">
        <v>49</v>
      </c>
      <c r="I32" s="64" t="str">
        <f>IFERROR(VLOOKUP(D7,CARACTERÍSTICAS!A:M,13,0),"")</f>
        <v/>
      </c>
      <c r="J32" s="66"/>
      <c r="K32" s="5"/>
      <c r="N32" s="6"/>
      <c r="O32" s="6"/>
      <c r="P32" s="6"/>
      <c r="Q32" s="6"/>
      <c r="R32" s="6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  <c r="BM32" s="7"/>
      <c r="BN32" s="7"/>
      <c r="BO32" s="7"/>
      <c r="BP32" s="7"/>
      <c r="BQ32" s="7"/>
      <c r="BR32" s="7"/>
      <c r="BS32" s="7"/>
      <c r="BT32" s="7"/>
      <c r="BU32" s="7"/>
      <c r="BV32" s="7"/>
      <c r="BW32" s="3"/>
      <c r="BX32" s="3"/>
      <c r="BY32" s="3"/>
      <c r="BZ32" s="3"/>
    </row>
    <row r="33" spans="2:78" ht="16" customHeight="1" x14ac:dyDescent="0.35">
      <c r="B33" s="14">
        <v>11</v>
      </c>
      <c r="C33" s="102" t="s">
        <v>50</v>
      </c>
      <c r="D33" s="102"/>
      <c r="E33" s="102"/>
      <c r="F33" s="102"/>
      <c r="G33" s="102"/>
      <c r="H33" s="15" t="s">
        <v>7</v>
      </c>
      <c r="I33" s="64" t="str">
        <f>IFERROR(VLOOKUP(D7,CARACTERÍSTICAS!A:O,15,0),"")</f>
        <v/>
      </c>
      <c r="J33" s="66"/>
      <c r="K33" s="5"/>
      <c r="N33" s="6"/>
      <c r="O33" s="6"/>
      <c r="P33" s="6"/>
      <c r="Q33" s="6"/>
      <c r="R33" s="6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7"/>
      <c r="BN33" s="7"/>
      <c r="BO33" s="7"/>
      <c r="BP33" s="7"/>
      <c r="BQ33" s="7"/>
      <c r="BR33" s="7"/>
      <c r="BS33" s="7"/>
      <c r="BT33" s="7"/>
      <c r="BU33" s="7"/>
      <c r="BV33" s="7"/>
      <c r="BW33" s="3"/>
      <c r="BX33" s="3"/>
      <c r="BY33" s="3"/>
      <c r="BZ33" s="3"/>
    </row>
    <row r="34" spans="2:78" ht="16" customHeight="1" x14ac:dyDescent="0.35">
      <c r="B34" s="14">
        <v>12</v>
      </c>
      <c r="C34" s="85" t="s">
        <v>52</v>
      </c>
      <c r="D34" s="86"/>
      <c r="E34" s="86"/>
      <c r="F34" s="86"/>
      <c r="G34" s="86"/>
      <c r="H34" s="15" t="s">
        <v>49</v>
      </c>
      <c r="I34" s="64" t="str">
        <f>IFERROR(VLOOKUP(D7,CARACTERÍSTICAS!A:N,14,0), "")</f>
        <v/>
      </c>
      <c r="J34" s="66"/>
      <c r="K34" s="5"/>
      <c r="N34" s="6"/>
      <c r="O34" s="6"/>
      <c r="P34" s="6"/>
      <c r="Q34" s="6"/>
      <c r="R34" s="6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  <c r="BM34" s="7"/>
      <c r="BN34" s="7"/>
      <c r="BO34" s="7"/>
      <c r="BP34" s="7"/>
      <c r="BQ34" s="7"/>
      <c r="BR34" s="7"/>
      <c r="BS34" s="7"/>
      <c r="BT34" s="7"/>
      <c r="BU34" s="7"/>
      <c r="BV34" s="7"/>
      <c r="BW34" s="3"/>
      <c r="BX34" s="3"/>
      <c r="BY34" s="3"/>
      <c r="BZ34" s="3"/>
    </row>
    <row r="35" spans="2:78" ht="16" customHeight="1" x14ac:dyDescent="0.35">
      <c r="B35" s="14">
        <v>13</v>
      </c>
      <c r="C35" s="102" t="s">
        <v>51</v>
      </c>
      <c r="D35" s="102"/>
      <c r="E35" s="102"/>
      <c r="F35" s="102"/>
      <c r="G35" s="102"/>
      <c r="H35" s="15" t="s">
        <v>7</v>
      </c>
      <c r="I35" s="65" t="str">
        <f>IFERROR(VLOOKUP(D7,CARACTERÍSTICAS!A:P,16,0),"")</f>
        <v/>
      </c>
      <c r="J35" s="66"/>
      <c r="K35" s="5"/>
      <c r="N35" s="6"/>
      <c r="O35" s="6"/>
      <c r="P35" s="6"/>
      <c r="Q35" s="6"/>
      <c r="R35" s="6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  <c r="BM35" s="7"/>
      <c r="BN35" s="7"/>
      <c r="BO35" s="7"/>
      <c r="BP35" s="7"/>
      <c r="BQ35" s="7"/>
      <c r="BR35" s="7"/>
      <c r="BS35" s="7"/>
      <c r="BT35" s="7"/>
      <c r="BU35" s="7"/>
      <c r="BV35" s="7"/>
      <c r="BW35" s="3"/>
      <c r="BX35" s="3"/>
      <c r="BY35" s="3"/>
      <c r="BZ35" s="3"/>
    </row>
    <row r="36" spans="2:78" ht="16" customHeight="1" x14ac:dyDescent="0.35">
      <c r="B36" s="14">
        <v>14</v>
      </c>
      <c r="C36" s="102" t="s">
        <v>95</v>
      </c>
      <c r="D36" s="102"/>
      <c r="E36" s="102"/>
      <c r="F36" s="102"/>
      <c r="G36" s="102"/>
      <c r="H36" s="15" t="s">
        <v>35</v>
      </c>
      <c r="I36" s="64" t="str">
        <f>IFERROR(VLOOKUP(D7,CARACTERÍSTICAS!A:Q,17,0),"")</f>
        <v/>
      </c>
      <c r="J36" s="66"/>
      <c r="K36" s="5"/>
      <c r="N36" s="6"/>
      <c r="O36" s="6"/>
      <c r="P36" s="6"/>
      <c r="Q36" s="6"/>
      <c r="R36" s="6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  <c r="BM36" s="7"/>
      <c r="BN36" s="7"/>
      <c r="BO36" s="7"/>
      <c r="BP36" s="7"/>
      <c r="BQ36" s="7"/>
      <c r="BR36" s="7"/>
      <c r="BS36" s="7"/>
      <c r="BT36" s="7"/>
      <c r="BU36" s="7"/>
      <c r="BV36" s="7"/>
      <c r="BW36" s="3"/>
      <c r="BX36" s="3"/>
      <c r="BY36" s="3"/>
      <c r="BZ36" s="3"/>
    </row>
    <row r="37" spans="2:78" ht="16" customHeight="1" x14ac:dyDescent="0.35">
      <c r="B37" s="14">
        <v>15</v>
      </c>
      <c r="C37" s="102" t="s">
        <v>36</v>
      </c>
      <c r="D37" s="102"/>
      <c r="E37" s="102"/>
      <c r="F37" s="102"/>
      <c r="G37" s="102"/>
      <c r="H37" s="15" t="s">
        <v>35</v>
      </c>
      <c r="I37" s="64" t="str">
        <f>IFERROR(VLOOKUP(D7,CARACTERÍSTICAS!A:R,18,0),"")</f>
        <v/>
      </c>
      <c r="J37" s="66"/>
      <c r="K37" s="5"/>
      <c r="N37" s="6"/>
      <c r="O37" s="6"/>
      <c r="P37" s="6"/>
      <c r="Q37" s="6"/>
      <c r="R37" s="6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  <c r="BM37" s="7"/>
      <c r="BN37" s="7"/>
      <c r="BO37" s="7"/>
      <c r="BP37" s="7"/>
      <c r="BQ37" s="7"/>
      <c r="BR37" s="7"/>
      <c r="BS37" s="7"/>
      <c r="BT37" s="7"/>
      <c r="BU37" s="7"/>
      <c r="BV37" s="7"/>
      <c r="BW37" s="3"/>
      <c r="BX37" s="3"/>
      <c r="BY37" s="3"/>
      <c r="BZ37" s="3"/>
    </row>
    <row r="38" spans="2:78" ht="16" customHeight="1" x14ac:dyDescent="0.35">
      <c r="B38" s="14">
        <v>16</v>
      </c>
      <c r="C38" s="102" t="s">
        <v>206</v>
      </c>
      <c r="D38" s="102"/>
      <c r="E38" s="102"/>
      <c r="F38" s="102"/>
      <c r="G38" s="102"/>
      <c r="H38" s="15" t="s">
        <v>35</v>
      </c>
      <c r="I38" s="64" t="str">
        <f>IFERROR(VLOOKUP(D7,CARACTERÍSTICAS!A:AT,46,0),"")</f>
        <v/>
      </c>
      <c r="J38" s="66"/>
      <c r="K38" s="5"/>
      <c r="N38" s="6"/>
      <c r="O38" s="6"/>
      <c r="P38" s="6"/>
      <c r="Q38" s="6"/>
      <c r="R38" s="6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  <c r="BM38" s="7"/>
      <c r="BN38" s="7"/>
      <c r="BO38" s="7"/>
      <c r="BP38" s="7"/>
      <c r="BQ38" s="7"/>
      <c r="BR38" s="7"/>
      <c r="BS38" s="7"/>
      <c r="BT38" s="7"/>
      <c r="BU38" s="7"/>
      <c r="BV38" s="7"/>
      <c r="BW38" s="3"/>
      <c r="BX38" s="3"/>
      <c r="BY38" s="3"/>
      <c r="BZ38" s="3"/>
    </row>
    <row r="39" spans="2:78" ht="16" customHeight="1" x14ac:dyDescent="0.35">
      <c r="B39" s="14">
        <v>17</v>
      </c>
      <c r="C39" s="85" t="s">
        <v>39</v>
      </c>
      <c r="D39" s="86"/>
      <c r="E39" s="86"/>
      <c r="F39" s="86"/>
      <c r="G39" s="86"/>
      <c r="H39" s="15" t="s">
        <v>40</v>
      </c>
      <c r="I39" s="64" t="str">
        <f>IFERROR(VLOOKUP(D7,CARACTERÍSTICAS!A:S,19,0),"")</f>
        <v/>
      </c>
      <c r="J39" s="66"/>
      <c r="K39" s="59"/>
      <c r="M39" s="57"/>
      <c r="N39" s="6"/>
      <c r="O39" s="6"/>
      <c r="P39" s="6"/>
      <c r="Q39" s="6"/>
      <c r="R39" s="6"/>
      <c r="S39" s="58"/>
      <c r="T39" s="58"/>
      <c r="U39" s="58"/>
      <c r="V39" s="58"/>
      <c r="W39" s="58"/>
      <c r="X39" s="58"/>
      <c r="Y39" s="58"/>
      <c r="Z39" s="58"/>
      <c r="AA39" s="58"/>
      <c r="AB39" s="58"/>
      <c r="AC39" s="58"/>
      <c r="AD39" s="58"/>
      <c r="AE39" s="58"/>
      <c r="AF39" s="58"/>
      <c r="AG39" s="58"/>
      <c r="AH39" s="58"/>
      <c r="AI39" s="58"/>
      <c r="AJ39" s="58"/>
      <c r="AK39" s="58"/>
      <c r="AL39" s="58"/>
      <c r="AM39" s="58"/>
      <c r="AN39" s="58"/>
      <c r="AO39" s="58"/>
      <c r="AP39" s="58"/>
      <c r="AQ39" s="58"/>
      <c r="AR39" s="58"/>
      <c r="AS39" s="58"/>
      <c r="AT39" s="58"/>
      <c r="AU39" s="58"/>
      <c r="AV39" s="58"/>
      <c r="AW39" s="58"/>
      <c r="AX39" s="58"/>
      <c r="AY39" s="58"/>
      <c r="AZ39" s="58"/>
      <c r="BA39" s="58"/>
      <c r="BB39" s="58"/>
      <c r="BC39" s="58"/>
      <c r="BD39" s="58"/>
      <c r="BE39" s="58"/>
      <c r="BF39" s="58"/>
      <c r="BG39" s="58"/>
      <c r="BH39" s="58"/>
      <c r="BI39" s="58"/>
      <c r="BJ39" s="58"/>
      <c r="BK39" s="58"/>
      <c r="BL39" s="58"/>
      <c r="BM39" s="58"/>
      <c r="BN39" s="58"/>
      <c r="BO39" s="58"/>
      <c r="BP39" s="58"/>
      <c r="BQ39" s="58"/>
      <c r="BR39" s="58"/>
      <c r="BS39" s="58"/>
      <c r="BT39" s="58"/>
      <c r="BU39" s="58"/>
      <c r="BV39" s="58"/>
      <c r="BW39" s="3"/>
      <c r="BX39" s="3"/>
      <c r="BY39" s="3"/>
      <c r="BZ39" s="3"/>
    </row>
    <row r="40" spans="2:78" ht="16" customHeight="1" x14ac:dyDescent="0.35">
      <c r="B40" s="14">
        <v>18</v>
      </c>
      <c r="C40" s="85" t="s">
        <v>165</v>
      </c>
      <c r="D40" s="86"/>
      <c r="E40" s="86"/>
      <c r="F40" s="86"/>
      <c r="G40" s="86"/>
      <c r="H40" s="15" t="s">
        <v>166</v>
      </c>
      <c r="I40" s="64" t="str">
        <f>IFERROR(VLOOKUP(D7,CARACTERÍSTICAS!A:AS,45,0),"")</f>
        <v/>
      </c>
      <c r="J40" s="66"/>
      <c r="K40" s="5"/>
      <c r="N40" s="6"/>
      <c r="O40" s="6"/>
      <c r="P40" s="6"/>
      <c r="Q40" s="6"/>
      <c r="R40" s="6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  <c r="BM40" s="7"/>
      <c r="BN40" s="7"/>
      <c r="BO40" s="7"/>
      <c r="BP40" s="7"/>
      <c r="BQ40" s="7"/>
      <c r="BR40" s="7"/>
      <c r="BS40" s="7"/>
      <c r="BT40" s="7"/>
      <c r="BU40" s="7"/>
      <c r="BV40" s="7"/>
      <c r="BW40" s="3"/>
      <c r="BX40" s="3"/>
      <c r="BY40" s="3"/>
      <c r="BZ40" s="3"/>
    </row>
    <row r="41" spans="2:78" ht="16" customHeight="1" x14ac:dyDescent="0.35">
      <c r="B41" s="14">
        <v>19</v>
      </c>
      <c r="C41" s="85" t="s">
        <v>117</v>
      </c>
      <c r="D41" s="86"/>
      <c r="E41" s="86"/>
      <c r="F41" s="86"/>
      <c r="G41" s="86"/>
      <c r="H41" s="86"/>
      <c r="I41" s="86"/>
      <c r="J41" s="91"/>
      <c r="K41" s="40"/>
      <c r="M41" s="41"/>
      <c r="N41" s="6"/>
      <c r="O41" s="6"/>
      <c r="P41" s="6"/>
      <c r="Q41" s="6"/>
      <c r="R41" s="6"/>
      <c r="S41" s="42"/>
      <c r="T41" s="42"/>
      <c r="U41" s="42"/>
      <c r="V41" s="42"/>
      <c r="W41" s="42"/>
      <c r="X41" s="42"/>
      <c r="Y41" s="42"/>
      <c r="Z41" s="42"/>
      <c r="AA41" s="42"/>
      <c r="AB41" s="42"/>
      <c r="AC41" s="42"/>
      <c r="AD41" s="42"/>
      <c r="AE41" s="42"/>
      <c r="AF41" s="42"/>
      <c r="AG41" s="42"/>
      <c r="AH41" s="42"/>
      <c r="AI41" s="42"/>
      <c r="AJ41" s="42"/>
      <c r="AK41" s="42"/>
      <c r="AL41" s="42"/>
      <c r="AM41" s="42"/>
      <c r="AN41" s="42"/>
      <c r="AO41" s="42"/>
      <c r="AP41" s="42"/>
      <c r="AQ41" s="42"/>
      <c r="AR41" s="42"/>
      <c r="AS41" s="42"/>
      <c r="AT41" s="42"/>
      <c r="AU41" s="42"/>
      <c r="AV41" s="42"/>
      <c r="AW41" s="42"/>
      <c r="AX41" s="42"/>
      <c r="AY41" s="42"/>
      <c r="AZ41" s="42"/>
      <c r="BA41" s="42"/>
      <c r="BB41" s="42"/>
      <c r="BC41" s="42"/>
      <c r="BD41" s="42"/>
      <c r="BE41" s="42"/>
      <c r="BF41" s="42"/>
      <c r="BG41" s="42"/>
      <c r="BH41" s="42"/>
      <c r="BI41" s="42"/>
      <c r="BJ41" s="42"/>
      <c r="BK41" s="42"/>
      <c r="BL41" s="42"/>
      <c r="BM41" s="42"/>
      <c r="BN41" s="42"/>
      <c r="BO41" s="42"/>
      <c r="BP41" s="42"/>
      <c r="BQ41" s="42"/>
      <c r="BR41" s="42"/>
      <c r="BS41" s="42"/>
      <c r="BT41" s="42"/>
      <c r="BU41" s="42"/>
      <c r="BV41" s="42"/>
      <c r="BW41" s="3"/>
      <c r="BX41" s="3"/>
      <c r="BY41" s="3"/>
      <c r="BZ41" s="3"/>
    </row>
    <row r="42" spans="2:78" ht="16" customHeight="1" x14ac:dyDescent="0.35">
      <c r="B42" s="14" t="s">
        <v>129</v>
      </c>
      <c r="C42" s="85" t="s">
        <v>109</v>
      </c>
      <c r="D42" s="86"/>
      <c r="E42" s="86"/>
      <c r="F42" s="86"/>
      <c r="G42" s="86"/>
      <c r="H42" s="15" t="s">
        <v>3</v>
      </c>
      <c r="I42" s="64" t="str">
        <f>IFERROR(VLOOKUP(D7,CARACTERÍSTICAS!A:W,23,0),"")</f>
        <v/>
      </c>
      <c r="J42" s="66"/>
      <c r="K42" s="5"/>
      <c r="L42" s="6"/>
      <c r="M42" s="36"/>
      <c r="N42" s="6"/>
      <c r="O42" s="6"/>
      <c r="P42" s="6"/>
      <c r="Q42" s="6"/>
      <c r="R42" s="6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  <c r="BM42" s="7"/>
      <c r="BN42" s="7"/>
      <c r="BO42" s="7"/>
      <c r="BP42" s="7"/>
      <c r="BQ42" s="7"/>
      <c r="BR42" s="7"/>
      <c r="BS42" s="7"/>
      <c r="BT42" s="7"/>
      <c r="BU42" s="7"/>
      <c r="BV42" s="7"/>
      <c r="BW42" s="3"/>
      <c r="BX42" s="3"/>
      <c r="BY42" s="3"/>
      <c r="BZ42" s="3"/>
    </row>
    <row r="43" spans="2:78" ht="16" customHeight="1" x14ac:dyDescent="0.35">
      <c r="B43" s="14" t="s">
        <v>130</v>
      </c>
      <c r="C43" s="85" t="s">
        <v>107</v>
      </c>
      <c r="D43" s="86"/>
      <c r="E43" s="86"/>
      <c r="F43" s="86"/>
      <c r="G43" s="86"/>
      <c r="H43" s="15" t="s">
        <v>6</v>
      </c>
      <c r="I43" s="64" t="str">
        <f>IFERROR(VLOOKUP(D7,CARACTERÍSTICAS!A:X,24,0),"")</f>
        <v/>
      </c>
      <c r="J43" s="66"/>
      <c r="K43" s="29"/>
      <c r="L43" s="6"/>
      <c r="M43" s="36"/>
      <c r="N43" s="6"/>
      <c r="O43" s="6"/>
      <c r="P43" s="6"/>
      <c r="Q43" s="6"/>
      <c r="R43" s="6"/>
      <c r="S43" s="30"/>
      <c r="T43" s="30"/>
      <c r="U43" s="30"/>
      <c r="V43" s="30"/>
      <c r="W43" s="30"/>
      <c r="X43" s="30"/>
      <c r="Y43" s="30"/>
      <c r="Z43" s="30"/>
      <c r="AA43" s="30"/>
      <c r="AB43" s="30"/>
      <c r="AC43" s="30"/>
      <c r="AD43" s="30"/>
      <c r="AE43" s="30"/>
      <c r="AF43" s="30"/>
      <c r="AG43" s="30"/>
      <c r="AH43" s="30"/>
      <c r="AI43" s="30"/>
      <c r="AJ43" s="30"/>
      <c r="AK43" s="30"/>
      <c r="AL43" s="30"/>
      <c r="AM43" s="30"/>
      <c r="AN43" s="30"/>
      <c r="AO43" s="30"/>
      <c r="AP43" s="30"/>
      <c r="AQ43" s="30"/>
      <c r="AR43" s="30"/>
      <c r="AS43" s="30"/>
      <c r="AT43" s="30"/>
      <c r="AU43" s="30"/>
      <c r="AV43" s="30"/>
      <c r="AW43" s="30"/>
      <c r="AX43" s="30"/>
      <c r="AY43" s="30"/>
      <c r="AZ43" s="30"/>
      <c r="BA43" s="30"/>
      <c r="BB43" s="30"/>
      <c r="BC43" s="30"/>
      <c r="BD43" s="30"/>
      <c r="BE43" s="30"/>
      <c r="BF43" s="30"/>
      <c r="BG43" s="30"/>
      <c r="BH43" s="30"/>
      <c r="BI43" s="30"/>
      <c r="BJ43" s="30"/>
      <c r="BK43" s="30"/>
      <c r="BL43" s="30"/>
      <c r="BM43" s="30"/>
      <c r="BN43" s="30"/>
      <c r="BO43" s="30"/>
      <c r="BP43" s="30"/>
      <c r="BQ43" s="30"/>
      <c r="BR43" s="30"/>
      <c r="BS43" s="30"/>
      <c r="BT43" s="30"/>
      <c r="BU43" s="30"/>
      <c r="BV43" s="30"/>
      <c r="BW43" s="3"/>
      <c r="BX43" s="3"/>
      <c r="BY43" s="3"/>
      <c r="BZ43" s="3"/>
    </row>
    <row r="44" spans="2:78" ht="16" customHeight="1" x14ac:dyDescent="0.35">
      <c r="B44" s="14" t="s">
        <v>131</v>
      </c>
      <c r="C44" s="85" t="s">
        <v>108</v>
      </c>
      <c r="D44" s="86"/>
      <c r="E44" s="86"/>
      <c r="F44" s="86"/>
      <c r="G44" s="86"/>
      <c r="H44" s="15" t="s">
        <v>35</v>
      </c>
      <c r="I44" s="64" t="str">
        <f>IFERROR(VLOOKUP(D7,CARACTERÍSTICAS!A:Y,25,0),"")</f>
        <v/>
      </c>
      <c r="J44" s="66"/>
      <c r="K44" s="29"/>
      <c r="L44" s="6"/>
      <c r="M44" s="36"/>
      <c r="N44" s="6"/>
      <c r="O44" s="6"/>
      <c r="P44" s="6"/>
      <c r="Q44" s="6"/>
      <c r="R44" s="6"/>
      <c r="S44" s="30"/>
      <c r="T44" s="30"/>
      <c r="U44" s="30"/>
      <c r="V44" s="30"/>
      <c r="W44" s="30"/>
      <c r="X44" s="30"/>
      <c r="Y44" s="30"/>
      <c r="Z44" s="30"/>
      <c r="AA44" s="30"/>
      <c r="AB44" s="30"/>
      <c r="AC44" s="30"/>
      <c r="AD44" s="30"/>
      <c r="AE44" s="30"/>
      <c r="AF44" s="30"/>
      <c r="AG44" s="30"/>
      <c r="AH44" s="30"/>
      <c r="AI44" s="30"/>
      <c r="AJ44" s="30"/>
      <c r="AK44" s="30"/>
      <c r="AL44" s="30"/>
      <c r="AM44" s="30"/>
      <c r="AN44" s="30"/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30"/>
      <c r="BA44" s="30"/>
      <c r="BB44" s="30"/>
      <c r="BC44" s="30"/>
      <c r="BD44" s="30"/>
      <c r="BE44" s="30"/>
      <c r="BF44" s="30"/>
      <c r="BG44" s="30"/>
      <c r="BH44" s="30"/>
      <c r="BI44" s="30"/>
      <c r="BJ44" s="30"/>
      <c r="BK44" s="30"/>
      <c r="BL44" s="30"/>
      <c r="BM44" s="30"/>
      <c r="BN44" s="30"/>
      <c r="BO44" s="30"/>
      <c r="BP44" s="30"/>
      <c r="BQ44" s="30"/>
      <c r="BR44" s="30"/>
      <c r="BS44" s="30"/>
      <c r="BT44" s="30"/>
      <c r="BU44" s="30"/>
      <c r="BV44" s="30"/>
      <c r="BW44" s="3"/>
      <c r="BX44" s="3"/>
      <c r="BY44" s="3"/>
      <c r="BZ44" s="3"/>
    </row>
    <row r="45" spans="2:78" ht="25" customHeight="1" x14ac:dyDescent="0.35">
      <c r="B45" s="14" t="s">
        <v>132</v>
      </c>
      <c r="C45" s="85" t="s">
        <v>186</v>
      </c>
      <c r="D45" s="86"/>
      <c r="E45" s="86"/>
      <c r="F45" s="86"/>
      <c r="G45" s="87"/>
      <c r="H45" s="15" t="s">
        <v>3</v>
      </c>
      <c r="I45" s="64" t="str">
        <f>IFERROR(VLOOKUP(D7,CARACTERÍSTICAS!A:Z,26,0),"")</f>
        <v/>
      </c>
      <c r="J45" s="66"/>
      <c r="K45" s="29"/>
      <c r="L45" s="6"/>
      <c r="M45" s="36"/>
      <c r="N45" s="6"/>
      <c r="O45" s="6"/>
      <c r="P45" s="6"/>
      <c r="Q45" s="6"/>
      <c r="R45" s="6"/>
      <c r="S45" s="30"/>
      <c r="T45" s="30"/>
      <c r="U45" s="30"/>
      <c r="V45" s="30"/>
      <c r="W45" s="30"/>
      <c r="X45" s="30"/>
      <c r="Y45" s="30"/>
      <c r="Z45" s="30"/>
      <c r="AA45" s="30"/>
      <c r="AB45" s="30"/>
      <c r="AC45" s="30"/>
      <c r="AD45" s="30"/>
      <c r="AE45" s="30"/>
      <c r="AF45" s="30"/>
      <c r="AG45" s="30"/>
      <c r="AH45" s="30"/>
      <c r="AI45" s="30"/>
      <c r="AJ45" s="30"/>
      <c r="AK45" s="30"/>
      <c r="AL45" s="30"/>
      <c r="AM45" s="30"/>
      <c r="AN45" s="30"/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30"/>
      <c r="BA45" s="30"/>
      <c r="BB45" s="30"/>
      <c r="BC45" s="30"/>
      <c r="BD45" s="30"/>
      <c r="BE45" s="30"/>
      <c r="BF45" s="30"/>
      <c r="BG45" s="30"/>
      <c r="BH45" s="30"/>
      <c r="BI45" s="30"/>
      <c r="BJ45" s="30"/>
      <c r="BK45" s="30"/>
      <c r="BL45" s="30"/>
      <c r="BM45" s="30"/>
      <c r="BN45" s="30"/>
      <c r="BO45" s="30"/>
      <c r="BP45" s="30"/>
      <c r="BQ45" s="30"/>
      <c r="BR45" s="30"/>
      <c r="BS45" s="30"/>
      <c r="BT45" s="30"/>
      <c r="BU45" s="30"/>
      <c r="BV45" s="30"/>
      <c r="BW45" s="3"/>
      <c r="BX45" s="3"/>
      <c r="BY45" s="3"/>
      <c r="BZ45" s="3"/>
    </row>
    <row r="46" spans="2:78" ht="16" customHeight="1" x14ac:dyDescent="0.35">
      <c r="B46" s="14" t="s">
        <v>133</v>
      </c>
      <c r="C46" s="85" t="s">
        <v>22</v>
      </c>
      <c r="D46" s="86"/>
      <c r="E46" s="86"/>
      <c r="F46" s="86"/>
      <c r="G46" s="87"/>
      <c r="H46" s="15" t="s">
        <v>3</v>
      </c>
      <c r="I46" s="64" t="str">
        <f>IFERROR(VLOOKUP(D7,CARACTERÍSTICAS!A:AA,27,0),"")</f>
        <v/>
      </c>
      <c r="J46" s="66"/>
      <c r="K46" s="34"/>
      <c r="L46" s="6"/>
      <c r="M46" s="36"/>
      <c r="N46" s="6"/>
      <c r="O46" s="6"/>
      <c r="P46" s="6"/>
      <c r="Q46" s="6"/>
      <c r="R46" s="6"/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5"/>
      <c r="AD46" s="35"/>
      <c r="AE46" s="35"/>
      <c r="AF46" s="35"/>
      <c r="AG46" s="35"/>
      <c r="AH46" s="35"/>
      <c r="AI46" s="35"/>
      <c r="AJ46" s="35"/>
      <c r="AK46" s="35"/>
      <c r="AL46" s="35"/>
      <c r="AM46" s="35"/>
      <c r="AN46" s="35"/>
      <c r="AO46" s="35"/>
      <c r="AP46" s="35"/>
      <c r="AQ46" s="35"/>
      <c r="AR46" s="35"/>
      <c r="AS46" s="35"/>
      <c r="AT46" s="35"/>
      <c r="AU46" s="35"/>
      <c r="AV46" s="35"/>
      <c r="AW46" s="35"/>
      <c r="AX46" s="35"/>
      <c r="AY46" s="35"/>
      <c r="AZ46" s="35"/>
      <c r="BA46" s="35"/>
      <c r="BB46" s="35"/>
      <c r="BC46" s="35"/>
      <c r="BD46" s="35"/>
      <c r="BE46" s="35"/>
      <c r="BF46" s="35"/>
      <c r="BG46" s="35"/>
      <c r="BH46" s="35"/>
      <c r="BI46" s="35"/>
      <c r="BJ46" s="35"/>
      <c r="BK46" s="35"/>
      <c r="BL46" s="35"/>
      <c r="BM46" s="35"/>
      <c r="BN46" s="35"/>
      <c r="BO46" s="35"/>
      <c r="BP46" s="35"/>
      <c r="BQ46" s="35"/>
      <c r="BR46" s="35"/>
      <c r="BS46" s="35"/>
      <c r="BT46" s="35"/>
      <c r="BU46" s="35"/>
      <c r="BV46" s="35"/>
      <c r="BW46" s="3"/>
      <c r="BX46" s="3"/>
      <c r="BY46" s="3"/>
      <c r="BZ46" s="3"/>
    </row>
    <row r="47" spans="2:78" ht="16" customHeight="1" x14ac:dyDescent="0.35">
      <c r="B47" s="14" t="s">
        <v>134</v>
      </c>
      <c r="C47" s="85" t="s">
        <v>208</v>
      </c>
      <c r="D47" s="86"/>
      <c r="E47" s="86"/>
      <c r="F47" s="86"/>
      <c r="G47" s="87"/>
      <c r="H47" s="15" t="s">
        <v>24</v>
      </c>
      <c r="I47" s="64" t="str">
        <f>IFERROR(VLOOKUP(D7,CARACTERÍSTICAS!A:AB,28,0),"")</f>
        <v/>
      </c>
      <c r="J47" s="66"/>
      <c r="K47" s="34"/>
      <c r="L47" s="6"/>
      <c r="M47" s="36"/>
      <c r="N47" s="6"/>
      <c r="O47" s="6"/>
      <c r="P47" s="6"/>
      <c r="Q47" s="6"/>
      <c r="R47" s="6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5"/>
      <c r="AF47" s="35"/>
      <c r="AG47" s="35"/>
      <c r="AH47" s="35"/>
      <c r="AI47" s="35"/>
      <c r="AJ47" s="35"/>
      <c r="AK47" s="35"/>
      <c r="AL47" s="35"/>
      <c r="AM47" s="35"/>
      <c r="AN47" s="35"/>
      <c r="AO47" s="35"/>
      <c r="AP47" s="35"/>
      <c r="AQ47" s="35"/>
      <c r="AR47" s="35"/>
      <c r="AS47" s="35"/>
      <c r="AT47" s="35"/>
      <c r="AU47" s="35"/>
      <c r="AV47" s="35"/>
      <c r="AW47" s="35"/>
      <c r="AX47" s="35"/>
      <c r="AY47" s="35"/>
      <c r="AZ47" s="35"/>
      <c r="BA47" s="35"/>
      <c r="BB47" s="35"/>
      <c r="BC47" s="35"/>
      <c r="BD47" s="35"/>
      <c r="BE47" s="35"/>
      <c r="BF47" s="35"/>
      <c r="BG47" s="35"/>
      <c r="BH47" s="35"/>
      <c r="BI47" s="35"/>
      <c r="BJ47" s="35"/>
      <c r="BK47" s="35"/>
      <c r="BL47" s="35"/>
      <c r="BM47" s="35"/>
      <c r="BN47" s="35"/>
      <c r="BO47" s="35"/>
      <c r="BP47" s="35"/>
      <c r="BQ47" s="35"/>
      <c r="BR47" s="35"/>
      <c r="BS47" s="35"/>
      <c r="BT47" s="35"/>
      <c r="BU47" s="35"/>
      <c r="BV47" s="35"/>
      <c r="BW47" s="3"/>
      <c r="BX47" s="3"/>
      <c r="BY47" s="3"/>
      <c r="BZ47" s="3"/>
    </row>
    <row r="48" spans="2:78" ht="16" customHeight="1" x14ac:dyDescent="0.35">
      <c r="B48" s="14" t="s">
        <v>135</v>
      </c>
      <c r="C48" s="85" t="s">
        <v>209</v>
      </c>
      <c r="D48" s="86"/>
      <c r="E48" s="86"/>
      <c r="F48" s="86"/>
      <c r="G48" s="87"/>
      <c r="H48" s="15" t="s">
        <v>24</v>
      </c>
      <c r="I48" s="64" t="str">
        <f>IFERROR(VLOOKUP(D7,CARACTERÍSTICAS!A:AC,29,0),"")</f>
        <v/>
      </c>
      <c r="J48" s="66"/>
      <c r="K48" s="34"/>
      <c r="L48" s="6"/>
      <c r="M48" s="36"/>
      <c r="N48" s="6"/>
      <c r="O48" s="6"/>
      <c r="P48" s="6"/>
      <c r="Q48" s="6"/>
      <c r="R48" s="6"/>
      <c r="S48" s="35"/>
      <c r="T48" s="35"/>
      <c r="U48" s="35"/>
      <c r="V48" s="35"/>
      <c r="W48" s="35"/>
      <c r="X48" s="35"/>
      <c r="Y48" s="35"/>
      <c r="Z48" s="35"/>
      <c r="AA48" s="35"/>
      <c r="AB48" s="35"/>
      <c r="AC48" s="35"/>
      <c r="AD48" s="35"/>
      <c r="AE48" s="35"/>
      <c r="AF48" s="35"/>
      <c r="AG48" s="35"/>
      <c r="AH48" s="35"/>
      <c r="AI48" s="35"/>
      <c r="AJ48" s="35"/>
      <c r="AK48" s="35"/>
      <c r="AL48" s="35"/>
      <c r="AM48" s="35"/>
      <c r="AN48" s="35"/>
      <c r="AO48" s="35"/>
      <c r="AP48" s="35"/>
      <c r="AQ48" s="35"/>
      <c r="AR48" s="35"/>
      <c r="AS48" s="35"/>
      <c r="AT48" s="35"/>
      <c r="AU48" s="35"/>
      <c r="AV48" s="35"/>
      <c r="AW48" s="35"/>
      <c r="AX48" s="35"/>
      <c r="AY48" s="35"/>
      <c r="AZ48" s="35"/>
      <c r="BA48" s="35"/>
      <c r="BB48" s="35"/>
      <c r="BC48" s="35"/>
      <c r="BD48" s="35"/>
      <c r="BE48" s="35"/>
      <c r="BF48" s="35"/>
      <c r="BG48" s="35"/>
      <c r="BH48" s="35"/>
      <c r="BI48" s="35"/>
      <c r="BJ48" s="35"/>
      <c r="BK48" s="35"/>
      <c r="BL48" s="35"/>
      <c r="BM48" s="35"/>
      <c r="BN48" s="35"/>
      <c r="BO48" s="35"/>
      <c r="BP48" s="35"/>
      <c r="BQ48" s="35"/>
      <c r="BR48" s="35"/>
      <c r="BS48" s="35"/>
      <c r="BT48" s="35"/>
      <c r="BU48" s="35"/>
      <c r="BV48" s="35"/>
      <c r="BW48" s="3"/>
      <c r="BX48" s="3"/>
      <c r="BY48" s="3"/>
      <c r="BZ48" s="3"/>
    </row>
    <row r="49" spans="2:78" ht="16" customHeight="1" x14ac:dyDescent="0.35">
      <c r="B49" s="14">
        <v>20</v>
      </c>
      <c r="C49" s="85" t="s">
        <v>118</v>
      </c>
      <c r="D49" s="86"/>
      <c r="E49" s="86"/>
      <c r="F49" s="86"/>
      <c r="G49" s="86"/>
      <c r="H49" s="86"/>
      <c r="I49" s="86"/>
      <c r="J49" s="91"/>
      <c r="K49" s="29"/>
      <c r="L49" s="6"/>
      <c r="M49" s="36"/>
      <c r="N49" s="6"/>
      <c r="O49" s="6"/>
      <c r="P49" s="6"/>
      <c r="Q49" s="6"/>
      <c r="R49" s="6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  <c r="BA49" s="30"/>
      <c r="BB49" s="30"/>
      <c r="BC49" s="30"/>
      <c r="BD49" s="30"/>
      <c r="BE49" s="30"/>
      <c r="BF49" s="30"/>
      <c r="BG49" s="30"/>
      <c r="BH49" s="30"/>
      <c r="BI49" s="30"/>
      <c r="BJ49" s="30"/>
      <c r="BK49" s="30"/>
      <c r="BL49" s="30"/>
      <c r="BM49" s="30"/>
      <c r="BN49" s="30"/>
      <c r="BO49" s="30"/>
      <c r="BP49" s="30"/>
      <c r="BQ49" s="30"/>
      <c r="BR49" s="30"/>
      <c r="BS49" s="30"/>
      <c r="BT49" s="30"/>
      <c r="BU49" s="30"/>
      <c r="BV49" s="30"/>
      <c r="BW49" s="3"/>
      <c r="BX49" s="3"/>
      <c r="BY49" s="3"/>
      <c r="BZ49" s="3"/>
    </row>
    <row r="50" spans="2:78" ht="16" customHeight="1" x14ac:dyDescent="0.35">
      <c r="B50" s="14" t="s">
        <v>187</v>
      </c>
      <c r="C50" s="85" t="s">
        <v>109</v>
      </c>
      <c r="D50" s="86"/>
      <c r="E50" s="86"/>
      <c r="F50" s="86"/>
      <c r="G50" s="87"/>
      <c r="H50" s="15" t="s">
        <v>3</v>
      </c>
      <c r="I50" s="64" t="str">
        <f>IFERROR(VLOOKUP(D7,CARACTERÍSTICAS!A:AD,30,0),"")</f>
        <v/>
      </c>
      <c r="J50" s="66"/>
      <c r="K50" s="34"/>
      <c r="L50" s="6"/>
      <c r="M50" s="36"/>
      <c r="N50" s="6"/>
      <c r="O50" s="6"/>
      <c r="P50" s="6"/>
      <c r="Q50" s="6"/>
      <c r="R50" s="6"/>
      <c r="S50" s="35"/>
      <c r="T50" s="35"/>
      <c r="U50" s="35"/>
      <c r="V50" s="35"/>
      <c r="W50" s="35"/>
      <c r="X50" s="35"/>
      <c r="Y50" s="35"/>
      <c r="Z50" s="35"/>
      <c r="AA50" s="35"/>
      <c r="AB50" s="35"/>
      <c r="AC50" s="35"/>
      <c r="AD50" s="35"/>
      <c r="AE50" s="35"/>
      <c r="AF50" s="35"/>
      <c r="AG50" s="35"/>
      <c r="AH50" s="35"/>
      <c r="AI50" s="35"/>
      <c r="AJ50" s="35"/>
      <c r="AK50" s="35"/>
      <c r="AL50" s="35"/>
      <c r="AM50" s="35"/>
      <c r="AN50" s="35"/>
      <c r="AO50" s="35"/>
      <c r="AP50" s="35"/>
      <c r="AQ50" s="35"/>
      <c r="AR50" s="35"/>
      <c r="AS50" s="35"/>
      <c r="AT50" s="35"/>
      <c r="AU50" s="35"/>
      <c r="AV50" s="35"/>
      <c r="AW50" s="35"/>
      <c r="AX50" s="35"/>
      <c r="AY50" s="35"/>
      <c r="AZ50" s="35"/>
      <c r="BA50" s="35"/>
      <c r="BB50" s="35"/>
      <c r="BC50" s="35"/>
      <c r="BD50" s="35"/>
      <c r="BE50" s="35"/>
      <c r="BF50" s="35"/>
      <c r="BG50" s="35"/>
      <c r="BH50" s="35"/>
      <c r="BI50" s="35"/>
      <c r="BJ50" s="35"/>
      <c r="BK50" s="35"/>
      <c r="BL50" s="35"/>
      <c r="BM50" s="35"/>
      <c r="BN50" s="35"/>
      <c r="BO50" s="35"/>
      <c r="BP50" s="35"/>
      <c r="BQ50" s="35"/>
      <c r="BR50" s="35"/>
      <c r="BS50" s="35"/>
      <c r="BT50" s="35"/>
      <c r="BU50" s="35"/>
      <c r="BV50" s="35"/>
      <c r="BW50" s="3"/>
      <c r="BX50" s="3"/>
      <c r="BY50" s="3"/>
      <c r="BZ50" s="3"/>
    </row>
    <row r="51" spans="2:78" ht="16" customHeight="1" x14ac:dyDescent="0.35">
      <c r="B51" s="14" t="s">
        <v>188</v>
      </c>
      <c r="C51" s="85" t="s">
        <v>107</v>
      </c>
      <c r="D51" s="86"/>
      <c r="E51" s="86"/>
      <c r="F51" s="86"/>
      <c r="G51" s="87"/>
      <c r="H51" s="15" t="s">
        <v>6</v>
      </c>
      <c r="I51" s="64" t="str">
        <f>IFERROR(VLOOKUP(D7,CARACTERÍSTICAS!A:AI,35,0),"")</f>
        <v/>
      </c>
      <c r="J51" s="66"/>
      <c r="K51" s="34"/>
      <c r="L51" s="6"/>
      <c r="M51" s="36"/>
      <c r="N51" s="6"/>
      <c r="O51" s="6"/>
      <c r="P51" s="6"/>
      <c r="Q51" s="6"/>
      <c r="R51" s="6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  <c r="AD51" s="35"/>
      <c r="AE51" s="35"/>
      <c r="AF51" s="35"/>
      <c r="AG51" s="35"/>
      <c r="AH51" s="35"/>
      <c r="AI51" s="35"/>
      <c r="AJ51" s="35"/>
      <c r="AK51" s="35"/>
      <c r="AL51" s="35"/>
      <c r="AM51" s="35"/>
      <c r="AN51" s="35"/>
      <c r="AO51" s="35"/>
      <c r="AP51" s="35"/>
      <c r="AQ51" s="35"/>
      <c r="AR51" s="35"/>
      <c r="AS51" s="35"/>
      <c r="AT51" s="35"/>
      <c r="AU51" s="35"/>
      <c r="AV51" s="35"/>
      <c r="AW51" s="35"/>
      <c r="AX51" s="35"/>
      <c r="AY51" s="35"/>
      <c r="AZ51" s="35"/>
      <c r="BA51" s="35"/>
      <c r="BB51" s="35"/>
      <c r="BC51" s="35"/>
      <c r="BD51" s="35"/>
      <c r="BE51" s="35"/>
      <c r="BF51" s="35"/>
      <c r="BG51" s="35"/>
      <c r="BH51" s="35"/>
      <c r="BI51" s="35"/>
      <c r="BJ51" s="35"/>
      <c r="BK51" s="35"/>
      <c r="BL51" s="35"/>
      <c r="BM51" s="35"/>
      <c r="BN51" s="35"/>
      <c r="BO51" s="35"/>
      <c r="BP51" s="35"/>
      <c r="BQ51" s="35"/>
      <c r="BR51" s="35"/>
      <c r="BS51" s="35"/>
      <c r="BT51" s="35"/>
      <c r="BU51" s="35"/>
      <c r="BV51" s="35"/>
      <c r="BW51" s="3"/>
      <c r="BX51" s="3"/>
      <c r="BY51" s="3"/>
      <c r="BZ51" s="3"/>
    </row>
    <row r="52" spans="2:78" ht="16" customHeight="1" x14ac:dyDescent="0.35">
      <c r="B52" s="14" t="s">
        <v>189</v>
      </c>
      <c r="C52" s="85" t="s">
        <v>108</v>
      </c>
      <c r="D52" s="86"/>
      <c r="E52" s="86"/>
      <c r="F52" s="86"/>
      <c r="G52" s="87"/>
      <c r="H52" s="15" t="s">
        <v>35</v>
      </c>
      <c r="I52" s="64" t="str">
        <f>IF(D7="","","T1")</f>
        <v/>
      </c>
      <c r="J52" s="66"/>
      <c r="K52" s="34"/>
      <c r="L52" s="6"/>
      <c r="M52" s="36"/>
      <c r="N52" s="6"/>
      <c r="O52" s="6"/>
      <c r="P52" s="6"/>
      <c r="Q52" s="6"/>
      <c r="R52" s="6"/>
      <c r="S52" s="35"/>
      <c r="T52" s="35"/>
      <c r="U52" s="35"/>
      <c r="V52" s="35"/>
      <c r="W52" s="35"/>
      <c r="X52" s="35"/>
      <c r="Y52" s="35"/>
      <c r="Z52" s="35"/>
      <c r="AA52" s="35"/>
      <c r="AB52" s="35"/>
      <c r="AC52" s="35"/>
      <c r="AD52" s="35"/>
      <c r="AE52" s="35"/>
      <c r="AF52" s="35"/>
      <c r="AG52" s="35"/>
      <c r="AH52" s="35"/>
      <c r="AI52" s="35"/>
      <c r="AJ52" s="35"/>
      <c r="AK52" s="35"/>
      <c r="AL52" s="35"/>
      <c r="AM52" s="35"/>
      <c r="AN52" s="35"/>
      <c r="AO52" s="35"/>
      <c r="AP52" s="35"/>
      <c r="AQ52" s="35"/>
      <c r="AR52" s="35"/>
      <c r="AS52" s="35"/>
      <c r="AT52" s="35"/>
      <c r="AU52" s="35"/>
      <c r="AV52" s="35"/>
      <c r="AW52" s="35"/>
      <c r="AX52" s="35"/>
      <c r="AY52" s="35"/>
      <c r="AZ52" s="35"/>
      <c r="BA52" s="35"/>
      <c r="BB52" s="35"/>
      <c r="BC52" s="35"/>
      <c r="BD52" s="35"/>
      <c r="BE52" s="35"/>
      <c r="BF52" s="35"/>
      <c r="BG52" s="35"/>
      <c r="BH52" s="35"/>
      <c r="BI52" s="35"/>
      <c r="BJ52" s="35"/>
      <c r="BK52" s="35"/>
      <c r="BL52" s="35"/>
      <c r="BM52" s="35"/>
      <c r="BN52" s="35"/>
      <c r="BO52" s="35"/>
      <c r="BP52" s="35"/>
      <c r="BQ52" s="35"/>
      <c r="BR52" s="35"/>
      <c r="BS52" s="35"/>
      <c r="BT52" s="35"/>
      <c r="BU52" s="35"/>
      <c r="BV52" s="35"/>
      <c r="BW52" s="3"/>
      <c r="BX52" s="3"/>
      <c r="BY52" s="3"/>
      <c r="BZ52" s="3"/>
    </row>
    <row r="53" spans="2:78" ht="25" customHeight="1" x14ac:dyDescent="0.35">
      <c r="B53" s="14" t="s">
        <v>190</v>
      </c>
      <c r="C53" s="85" t="s">
        <v>186</v>
      </c>
      <c r="D53" s="86"/>
      <c r="E53" s="86"/>
      <c r="F53" s="86"/>
      <c r="G53" s="87"/>
      <c r="H53" s="15" t="s">
        <v>3</v>
      </c>
      <c r="I53" s="64" t="str">
        <f>IFERROR(VLOOKUP(D7,CARACTERÍSTICAS!A:AE,31,0),"")</f>
        <v/>
      </c>
      <c r="J53" s="66"/>
      <c r="K53" s="34"/>
      <c r="L53" s="6"/>
      <c r="M53" s="36"/>
      <c r="N53" s="6"/>
      <c r="O53" s="6"/>
      <c r="P53" s="6"/>
      <c r="Q53" s="6"/>
      <c r="R53" s="6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5"/>
      <c r="AD53" s="35"/>
      <c r="AE53" s="35"/>
      <c r="AF53" s="35"/>
      <c r="AG53" s="35"/>
      <c r="AH53" s="35"/>
      <c r="AI53" s="35"/>
      <c r="AJ53" s="35"/>
      <c r="AK53" s="35"/>
      <c r="AL53" s="35"/>
      <c r="AM53" s="35"/>
      <c r="AN53" s="35"/>
      <c r="AO53" s="35"/>
      <c r="AP53" s="35"/>
      <c r="AQ53" s="35"/>
      <c r="AR53" s="35"/>
      <c r="AS53" s="35"/>
      <c r="AT53" s="35"/>
      <c r="AU53" s="35"/>
      <c r="AV53" s="35"/>
      <c r="AW53" s="35"/>
      <c r="AX53" s="35"/>
      <c r="AY53" s="35"/>
      <c r="AZ53" s="35"/>
      <c r="BA53" s="35"/>
      <c r="BB53" s="35"/>
      <c r="BC53" s="35"/>
      <c r="BD53" s="35"/>
      <c r="BE53" s="35"/>
      <c r="BF53" s="35"/>
      <c r="BG53" s="35"/>
      <c r="BH53" s="35"/>
      <c r="BI53" s="35"/>
      <c r="BJ53" s="35"/>
      <c r="BK53" s="35"/>
      <c r="BL53" s="35"/>
      <c r="BM53" s="35"/>
      <c r="BN53" s="35"/>
      <c r="BO53" s="35"/>
      <c r="BP53" s="35"/>
      <c r="BQ53" s="35"/>
      <c r="BR53" s="35"/>
      <c r="BS53" s="35"/>
      <c r="BT53" s="35"/>
      <c r="BU53" s="35"/>
      <c r="BV53" s="35"/>
      <c r="BW53" s="3"/>
      <c r="BX53" s="3"/>
      <c r="BY53" s="3"/>
      <c r="BZ53" s="3"/>
    </row>
    <row r="54" spans="2:78" ht="16" customHeight="1" x14ac:dyDescent="0.35">
      <c r="B54" s="14" t="s">
        <v>191</v>
      </c>
      <c r="C54" s="85" t="s">
        <v>22</v>
      </c>
      <c r="D54" s="86"/>
      <c r="E54" s="86"/>
      <c r="F54" s="86"/>
      <c r="G54" s="87"/>
      <c r="H54" s="15" t="s">
        <v>3</v>
      </c>
      <c r="I54" s="64" t="str">
        <f>IFERROR(VLOOKUP(D7,CARACTERÍSTICAS!A:AF,32,0),"")</f>
        <v/>
      </c>
      <c r="J54" s="66"/>
      <c r="K54" s="34"/>
      <c r="L54" s="6"/>
      <c r="M54" s="36"/>
      <c r="N54" s="6"/>
      <c r="O54" s="6"/>
      <c r="P54" s="6"/>
      <c r="Q54" s="6"/>
      <c r="R54" s="6"/>
      <c r="S54" s="35"/>
      <c r="T54" s="35"/>
      <c r="U54" s="35"/>
      <c r="V54" s="35"/>
      <c r="W54" s="35"/>
      <c r="X54" s="35"/>
      <c r="Y54" s="35"/>
      <c r="Z54" s="35"/>
      <c r="AA54" s="35"/>
      <c r="AB54" s="35"/>
      <c r="AC54" s="35"/>
      <c r="AD54" s="35"/>
      <c r="AE54" s="35"/>
      <c r="AF54" s="35"/>
      <c r="AG54" s="35"/>
      <c r="AH54" s="35"/>
      <c r="AI54" s="35"/>
      <c r="AJ54" s="35"/>
      <c r="AK54" s="35"/>
      <c r="AL54" s="35"/>
      <c r="AM54" s="35"/>
      <c r="AN54" s="35"/>
      <c r="AO54" s="35"/>
      <c r="AP54" s="35"/>
      <c r="AQ54" s="35"/>
      <c r="AR54" s="35"/>
      <c r="AS54" s="35"/>
      <c r="AT54" s="35"/>
      <c r="AU54" s="35"/>
      <c r="AV54" s="35"/>
      <c r="AW54" s="35"/>
      <c r="AX54" s="35"/>
      <c r="AY54" s="35"/>
      <c r="AZ54" s="35"/>
      <c r="BA54" s="35"/>
      <c r="BB54" s="35"/>
      <c r="BC54" s="35"/>
      <c r="BD54" s="35"/>
      <c r="BE54" s="35"/>
      <c r="BF54" s="35"/>
      <c r="BG54" s="35"/>
      <c r="BH54" s="35"/>
      <c r="BI54" s="35"/>
      <c r="BJ54" s="35"/>
      <c r="BK54" s="35"/>
      <c r="BL54" s="35"/>
      <c r="BM54" s="35"/>
      <c r="BN54" s="35"/>
      <c r="BO54" s="35"/>
      <c r="BP54" s="35"/>
      <c r="BQ54" s="35"/>
      <c r="BR54" s="35"/>
      <c r="BS54" s="35"/>
      <c r="BT54" s="35"/>
      <c r="BU54" s="35"/>
      <c r="BV54" s="35"/>
      <c r="BW54" s="3"/>
      <c r="BX54" s="3"/>
      <c r="BY54" s="3"/>
      <c r="BZ54" s="3"/>
    </row>
    <row r="55" spans="2:78" ht="16" customHeight="1" x14ac:dyDescent="0.35">
      <c r="B55" s="14" t="s">
        <v>192</v>
      </c>
      <c r="C55" s="85" t="s">
        <v>208</v>
      </c>
      <c r="D55" s="86"/>
      <c r="E55" s="86"/>
      <c r="F55" s="86"/>
      <c r="G55" s="87"/>
      <c r="H55" s="15" t="s">
        <v>24</v>
      </c>
      <c r="I55" s="64" t="str">
        <f>IFERROR(VLOOKUP(D7,CARACTERÍSTICAS!A:AG,33,0),"")</f>
        <v/>
      </c>
      <c r="J55" s="66"/>
      <c r="K55" s="34"/>
      <c r="L55" s="6"/>
      <c r="M55" s="36"/>
      <c r="N55" s="6"/>
      <c r="O55" s="6"/>
      <c r="P55" s="6"/>
      <c r="Q55" s="6"/>
      <c r="R55" s="6"/>
      <c r="S55" s="35"/>
      <c r="T55" s="35"/>
      <c r="U55" s="35"/>
      <c r="V55" s="35"/>
      <c r="W55" s="35"/>
      <c r="X55" s="35"/>
      <c r="Y55" s="35"/>
      <c r="Z55" s="35"/>
      <c r="AA55" s="35"/>
      <c r="AB55" s="35"/>
      <c r="AC55" s="35"/>
      <c r="AD55" s="35"/>
      <c r="AE55" s="35"/>
      <c r="AF55" s="35"/>
      <c r="AG55" s="35"/>
      <c r="AH55" s="35"/>
      <c r="AI55" s="35"/>
      <c r="AJ55" s="35"/>
      <c r="AK55" s="35"/>
      <c r="AL55" s="35"/>
      <c r="AM55" s="35"/>
      <c r="AN55" s="35"/>
      <c r="AO55" s="35"/>
      <c r="AP55" s="35"/>
      <c r="AQ55" s="35"/>
      <c r="AR55" s="35"/>
      <c r="AS55" s="35"/>
      <c r="AT55" s="35"/>
      <c r="AU55" s="35"/>
      <c r="AV55" s="35"/>
      <c r="AW55" s="35"/>
      <c r="AX55" s="35"/>
      <c r="AY55" s="35"/>
      <c r="AZ55" s="35"/>
      <c r="BA55" s="35"/>
      <c r="BB55" s="35"/>
      <c r="BC55" s="35"/>
      <c r="BD55" s="35"/>
      <c r="BE55" s="35"/>
      <c r="BF55" s="35"/>
      <c r="BG55" s="35"/>
      <c r="BH55" s="35"/>
      <c r="BI55" s="35"/>
      <c r="BJ55" s="35"/>
      <c r="BK55" s="35"/>
      <c r="BL55" s="35"/>
      <c r="BM55" s="35"/>
      <c r="BN55" s="35"/>
      <c r="BO55" s="35"/>
      <c r="BP55" s="35"/>
      <c r="BQ55" s="35"/>
      <c r="BR55" s="35"/>
      <c r="BS55" s="35"/>
      <c r="BT55" s="35"/>
      <c r="BU55" s="35"/>
      <c r="BV55" s="35"/>
      <c r="BW55" s="3"/>
      <c r="BX55" s="3"/>
      <c r="BY55" s="3"/>
      <c r="BZ55" s="3"/>
    </row>
    <row r="56" spans="2:78" ht="16" customHeight="1" x14ac:dyDescent="0.35">
      <c r="B56" s="14" t="s">
        <v>193</v>
      </c>
      <c r="C56" s="85" t="s">
        <v>209</v>
      </c>
      <c r="D56" s="86"/>
      <c r="E56" s="86"/>
      <c r="F56" s="86"/>
      <c r="G56" s="87"/>
      <c r="H56" s="15" t="s">
        <v>24</v>
      </c>
      <c r="I56" s="64" t="str">
        <f>IFERROR(VLOOKUP(D7,CARACTERÍSTICAS!A:AH,34,0),"")</f>
        <v/>
      </c>
      <c r="J56" s="66"/>
      <c r="K56" s="34"/>
      <c r="L56" s="6"/>
      <c r="M56" s="36"/>
      <c r="N56" s="6"/>
      <c r="O56" s="6"/>
      <c r="P56" s="6"/>
      <c r="Q56" s="6"/>
      <c r="R56" s="6"/>
      <c r="S56" s="35"/>
      <c r="T56" s="35"/>
      <c r="U56" s="35"/>
      <c r="V56" s="35"/>
      <c r="W56" s="35"/>
      <c r="X56" s="35"/>
      <c r="Y56" s="35"/>
      <c r="Z56" s="35"/>
      <c r="AA56" s="35"/>
      <c r="AB56" s="35"/>
      <c r="AC56" s="35"/>
      <c r="AD56" s="35"/>
      <c r="AE56" s="35"/>
      <c r="AF56" s="35"/>
      <c r="AG56" s="35"/>
      <c r="AH56" s="35"/>
      <c r="AI56" s="35"/>
      <c r="AJ56" s="35"/>
      <c r="AK56" s="35"/>
      <c r="AL56" s="35"/>
      <c r="AM56" s="35"/>
      <c r="AN56" s="35"/>
      <c r="AO56" s="35"/>
      <c r="AP56" s="35"/>
      <c r="AQ56" s="35"/>
      <c r="AR56" s="35"/>
      <c r="AS56" s="35"/>
      <c r="AT56" s="35"/>
      <c r="AU56" s="35"/>
      <c r="AV56" s="35"/>
      <c r="AW56" s="35"/>
      <c r="AX56" s="35"/>
      <c r="AY56" s="35"/>
      <c r="AZ56" s="35"/>
      <c r="BA56" s="35"/>
      <c r="BB56" s="35"/>
      <c r="BC56" s="35"/>
      <c r="BD56" s="35"/>
      <c r="BE56" s="35"/>
      <c r="BF56" s="35"/>
      <c r="BG56" s="35"/>
      <c r="BH56" s="35"/>
      <c r="BI56" s="35"/>
      <c r="BJ56" s="35"/>
      <c r="BK56" s="35"/>
      <c r="BL56" s="35"/>
      <c r="BM56" s="35"/>
      <c r="BN56" s="35"/>
      <c r="BO56" s="35"/>
      <c r="BP56" s="35"/>
      <c r="BQ56" s="35"/>
      <c r="BR56" s="35"/>
      <c r="BS56" s="35"/>
      <c r="BT56" s="35"/>
      <c r="BU56" s="35"/>
      <c r="BV56" s="35"/>
      <c r="BW56" s="3"/>
      <c r="BX56" s="3"/>
      <c r="BY56" s="3"/>
      <c r="BZ56" s="3"/>
    </row>
    <row r="57" spans="2:78" ht="23.5" customHeight="1" x14ac:dyDescent="0.35">
      <c r="B57" s="14">
        <v>21</v>
      </c>
      <c r="C57" s="85" t="s">
        <v>177</v>
      </c>
      <c r="D57" s="86"/>
      <c r="E57" s="86"/>
      <c r="F57" s="86"/>
      <c r="G57" s="86"/>
      <c r="H57" s="86"/>
      <c r="I57" s="86"/>
      <c r="J57" s="91"/>
      <c r="K57" s="34"/>
      <c r="L57" s="6"/>
      <c r="M57" s="36"/>
      <c r="N57" s="6"/>
      <c r="O57" s="6"/>
      <c r="P57" s="6"/>
      <c r="Q57" s="6"/>
      <c r="R57" s="6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35"/>
      <c r="AG57" s="35"/>
      <c r="AH57" s="35"/>
      <c r="AI57" s="35"/>
      <c r="AJ57" s="35"/>
      <c r="AK57" s="35"/>
      <c r="AL57" s="35"/>
      <c r="AM57" s="35"/>
      <c r="AN57" s="35"/>
      <c r="AO57" s="35"/>
      <c r="AP57" s="35"/>
      <c r="AQ57" s="35"/>
      <c r="AR57" s="35"/>
      <c r="AS57" s="35"/>
      <c r="AT57" s="35"/>
      <c r="AU57" s="35"/>
      <c r="AV57" s="35"/>
      <c r="AW57" s="35"/>
      <c r="AX57" s="35"/>
      <c r="AY57" s="35"/>
      <c r="AZ57" s="35"/>
      <c r="BA57" s="35"/>
      <c r="BB57" s="35"/>
      <c r="BC57" s="35"/>
      <c r="BD57" s="35"/>
      <c r="BE57" s="35"/>
      <c r="BF57" s="35"/>
      <c r="BG57" s="35"/>
      <c r="BH57" s="35"/>
      <c r="BI57" s="35"/>
      <c r="BJ57" s="35"/>
      <c r="BK57" s="35"/>
      <c r="BL57" s="35"/>
      <c r="BM57" s="35"/>
      <c r="BN57" s="35"/>
      <c r="BO57" s="35"/>
      <c r="BP57" s="35"/>
      <c r="BQ57" s="35"/>
      <c r="BR57" s="35"/>
      <c r="BS57" s="35"/>
      <c r="BT57" s="35"/>
      <c r="BU57" s="35"/>
      <c r="BV57" s="35"/>
      <c r="BW57" s="3"/>
      <c r="BX57" s="3"/>
      <c r="BY57" s="3"/>
      <c r="BZ57" s="3"/>
    </row>
    <row r="58" spans="2:78" ht="16" customHeight="1" x14ac:dyDescent="0.35">
      <c r="B58" s="14">
        <v>22</v>
      </c>
      <c r="C58" s="88" t="s">
        <v>100</v>
      </c>
      <c r="D58" s="89"/>
      <c r="E58" s="89"/>
      <c r="F58" s="89"/>
      <c r="G58" s="90"/>
      <c r="H58" s="15" t="s">
        <v>99</v>
      </c>
      <c r="I58" s="67" t="str">
        <f>IFERROR(VLOOKUP(D7,CARACTERÍSTICAS!A:T,20,0),"")</f>
        <v/>
      </c>
      <c r="J58" s="66"/>
      <c r="K58" s="40"/>
      <c r="L58" s="6"/>
      <c r="M58" s="40"/>
      <c r="N58" s="6"/>
      <c r="O58" s="6"/>
      <c r="P58" s="6"/>
      <c r="Q58" s="6"/>
      <c r="R58" s="6"/>
      <c r="S58" s="42"/>
      <c r="T58" s="42"/>
      <c r="U58" s="42"/>
      <c r="V58" s="42"/>
      <c r="W58" s="42"/>
      <c r="X58" s="42"/>
      <c r="Y58" s="42"/>
      <c r="Z58" s="42"/>
      <c r="AA58" s="42"/>
      <c r="AB58" s="42"/>
      <c r="AC58" s="42"/>
      <c r="AD58" s="42"/>
      <c r="AE58" s="42"/>
      <c r="AF58" s="42"/>
      <c r="AG58" s="42"/>
      <c r="AH58" s="42"/>
      <c r="AI58" s="42"/>
      <c r="AJ58" s="42"/>
      <c r="AK58" s="42"/>
      <c r="AL58" s="42"/>
      <c r="AM58" s="42"/>
      <c r="AN58" s="42"/>
      <c r="AO58" s="42"/>
      <c r="AP58" s="42"/>
      <c r="AQ58" s="42"/>
      <c r="AR58" s="42"/>
      <c r="AS58" s="42"/>
      <c r="AT58" s="42"/>
      <c r="AU58" s="42"/>
      <c r="AV58" s="42"/>
      <c r="AW58" s="42"/>
      <c r="AX58" s="42"/>
      <c r="AY58" s="42"/>
      <c r="AZ58" s="42"/>
      <c r="BA58" s="42"/>
      <c r="BB58" s="42"/>
      <c r="BC58" s="42"/>
      <c r="BD58" s="42"/>
      <c r="BE58" s="42"/>
      <c r="BF58" s="42"/>
      <c r="BG58" s="42"/>
      <c r="BH58" s="42"/>
      <c r="BI58" s="42"/>
      <c r="BJ58" s="42"/>
      <c r="BK58" s="42"/>
      <c r="BL58" s="42"/>
      <c r="BM58" s="42"/>
      <c r="BN58" s="42"/>
      <c r="BO58" s="42"/>
      <c r="BP58" s="42"/>
      <c r="BQ58" s="42"/>
      <c r="BR58" s="42"/>
      <c r="BS58" s="42"/>
      <c r="BT58" s="42"/>
      <c r="BU58" s="42"/>
      <c r="BV58" s="42"/>
      <c r="BW58" s="3"/>
      <c r="BX58" s="3"/>
      <c r="BY58" s="3"/>
      <c r="BZ58" s="3"/>
    </row>
    <row r="59" spans="2:78" ht="16" customHeight="1" x14ac:dyDescent="0.35">
      <c r="B59" s="14">
        <v>23</v>
      </c>
      <c r="C59" s="85" t="s">
        <v>128</v>
      </c>
      <c r="D59" s="86"/>
      <c r="E59" s="86"/>
      <c r="F59" s="86"/>
      <c r="G59" s="87"/>
      <c r="H59" s="15" t="s">
        <v>35</v>
      </c>
      <c r="I59" s="64" t="str">
        <f>IFERROR(VLOOKUP(D7,CARACTERÍSTICAS!A:U,21,0),"")</f>
        <v/>
      </c>
      <c r="J59" s="66"/>
      <c r="K59" s="5"/>
      <c r="L59" s="6"/>
      <c r="M59" s="36"/>
      <c r="N59" s="6"/>
      <c r="O59" s="6"/>
      <c r="P59" s="6"/>
      <c r="Q59" s="6"/>
      <c r="R59" s="6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  <c r="BM59" s="7"/>
      <c r="BN59" s="7"/>
      <c r="BO59" s="7"/>
      <c r="BP59" s="7"/>
      <c r="BQ59" s="7"/>
      <c r="BR59" s="7"/>
      <c r="BS59" s="7"/>
      <c r="BT59" s="7"/>
      <c r="BU59" s="7"/>
      <c r="BV59" s="7"/>
      <c r="BW59" s="3"/>
      <c r="BX59" s="3"/>
      <c r="BY59" s="3"/>
      <c r="BZ59" s="3"/>
    </row>
    <row r="60" spans="2:78" ht="16" customHeight="1" x14ac:dyDescent="0.35">
      <c r="B60" s="14" t="s">
        <v>173</v>
      </c>
      <c r="C60" s="85" t="s">
        <v>161</v>
      </c>
      <c r="D60" s="86"/>
      <c r="E60" s="86"/>
      <c r="F60" s="86"/>
      <c r="G60" s="87"/>
      <c r="H60" s="15" t="s">
        <v>138</v>
      </c>
      <c r="I60" s="64" t="str">
        <f>IFERROR(VLOOKUP(D7,CARACTERÍSTICAS!A:AK,37,0),"")</f>
        <v/>
      </c>
      <c r="J60" s="66"/>
      <c r="K60" s="5"/>
      <c r="L60" s="6"/>
      <c r="M60" s="36"/>
      <c r="N60" s="6"/>
      <c r="O60" s="6"/>
      <c r="P60" s="6"/>
      <c r="Q60" s="6"/>
      <c r="R60" s="6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  <c r="BM60" s="7"/>
      <c r="BN60" s="7"/>
      <c r="BO60" s="7"/>
      <c r="BP60" s="7"/>
      <c r="BQ60" s="7"/>
      <c r="BR60" s="7"/>
      <c r="BS60" s="7"/>
      <c r="BT60" s="7"/>
      <c r="BU60" s="7"/>
      <c r="BV60" s="7"/>
      <c r="BW60" s="3"/>
      <c r="BX60" s="3"/>
      <c r="BY60" s="3"/>
      <c r="BZ60" s="3"/>
    </row>
    <row r="61" spans="2:78" ht="16" customHeight="1" x14ac:dyDescent="0.35">
      <c r="B61" s="14" t="s">
        <v>174</v>
      </c>
      <c r="C61" s="85" t="s">
        <v>151</v>
      </c>
      <c r="D61" s="86"/>
      <c r="E61" s="68">
        <v>40</v>
      </c>
      <c r="F61" s="92" t="s">
        <v>99</v>
      </c>
      <c r="G61" s="93"/>
      <c r="H61" s="15" t="s">
        <v>136</v>
      </c>
      <c r="I61" s="64" t="str">
        <f>IF(OR(I59="",E61=""),"",IF(E61=20,IF(I59="VEGETAL",150,25),IF(E61=40,IF(I59="VEGETAL",50,11),IF(E61=100,IF(I59="VEGETAL",15,3),""))))</f>
        <v/>
      </c>
      <c r="J61" s="66"/>
      <c r="K61" s="36"/>
      <c r="L61" s="6"/>
      <c r="M61" s="36"/>
      <c r="N61" s="6"/>
      <c r="O61" s="6"/>
      <c r="P61" s="6"/>
      <c r="Q61" s="6"/>
      <c r="R61" s="6"/>
      <c r="S61" s="38"/>
      <c r="T61" s="38"/>
      <c r="U61" s="38"/>
      <c r="V61" s="38"/>
      <c r="W61" s="38"/>
      <c r="X61" s="38"/>
      <c r="Y61" s="38"/>
      <c r="Z61" s="38"/>
      <c r="AA61" s="38"/>
      <c r="AB61" s="38"/>
      <c r="AC61" s="38"/>
      <c r="AD61" s="38"/>
      <c r="AE61" s="38"/>
      <c r="AF61" s="38"/>
      <c r="AG61" s="38"/>
      <c r="AH61" s="38"/>
      <c r="AI61" s="38"/>
      <c r="AJ61" s="38"/>
      <c r="AK61" s="38"/>
      <c r="AL61" s="38"/>
      <c r="AM61" s="38"/>
      <c r="AN61" s="38"/>
      <c r="AO61" s="38"/>
      <c r="AP61" s="38"/>
      <c r="AQ61" s="38"/>
      <c r="AR61" s="38"/>
      <c r="AS61" s="38"/>
      <c r="AT61" s="38"/>
      <c r="AU61" s="38"/>
      <c r="AV61" s="38"/>
      <c r="AW61" s="38"/>
      <c r="AX61" s="38"/>
      <c r="AY61" s="38"/>
      <c r="AZ61" s="38"/>
      <c r="BA61" s="38"/>
      <c r="BB61" s="38"/>
      <c r="BC61" s="38"/>
      <c r="BD61" s="38"/>
      <c r="BE61" s="38"/>
      <c r="BF61" s="38"/>
      <c r="BG61" s="38"/>
      <c r="BH61" s="38"/>
      <c r="BI61" s="38"/>
      <c r="BJ61" s="38"/>
      <c r="BK61" s="38"/>
      <c r="BL61" s="38"/>
      <c r="BM61" s="38"/>
      <c r="BN61" s="38"/>
      <c r="BO61" s="38"/>
      <c r="BP61" s="38"/>
      <c r="BQ61" s="38"/>
      <c r="BR61" s="38"/>
      <c r="BS61" s="38"/>
      <c r="BT61" s="38"/>
      <c r="BU61" s="38"/>
      <c r="BV61" s="38"/>
      <c r="BW61" s="3"/>
      <c r="BX61" s="3"/>
      <c r="BY61" s="3"/>
      <c r="BZ61" s="3"/>
    </row>
    <row r="62" spans="2:78" ht="16" customHeight="1" x14ac:dyDescent="0.35">
      <c r="B62" s="14" t="s">
        <v>175</v>
      </c>
      <c r="C62" s="85" t="s">
        <v>152</v>
      </c>
      <c r="D62" s="86"/>
      <c r="E62" s="86"/>
      <c r="F62" s="86"/>
      <c r="G62" s="87"/>
      <c r="H62" s="15" t="s">
        <v>99</v>
      </c>
      <c r="I62" s="64" t="str">
        <f>IFERROR(VLOOKUP(D7,CARACTERÍSTICAS!A:AL,38,0),"")</f>
        <v/>
      </c>
      <c r="J62" s="66"/>
      <c r="K62" s="36"/>
      <c r="L62" s="6"/>
      <c r="M62" s="36"/>
      <c r="N62" s="6"/>
      <c r="O62" s="6"/>
      <c r="P62" s="6"/>
      <c r="Q62" s="6"/>
      <c r="R62" s="6"/>
      <c r="S62" s="38"/>
      <c r="T62" s="38"/>
      <c r="U62" s="38"/>
      <c r="V62" s="38"/>
      <c r="W62" s="38"/>
      <c r="X62" s="38"/>
      <c r="Y62" s="38"/>
      <c r="Z62" s="38"/>
      <c r="AA62" s="38"/>
      <c r="AB62" s="38"/>
      <c r="AC62" s="38"/>
      <c r="AD62" s="38"/>
      <c r="AE62" s="38"/>
      <c r="AF62" s="38"/>
      <c r="AG62" s="38"/>
      <c r="AH62" s="38"/>
      <c r="AI62" s="38"/>
      <c r="AJ62" s="38"/>
      <c r="AK62" s="38"/>
      <c r="AL62" s="38"/>
      <c r="AM62" s="38"/>
      <c r="AN62" s="38"/>
      <c r="AO62" s="38"/>
      <c r="AP62" s="38"/>
      <c r="AQ62" s="38"/>
      <c r="AR62" s="38"/>
      <c r="AS62" s="38"/>
      <c r="AT62" s="38"/>
      <c r="AU62" s="38"/>
      <c r="AV62" s="38"/>
      <c r="AW62" s="38"/>
      <c r="AX62" s="38"/>
      <c r="AY62" s="38"/>
      <c r="AZ62" s="38"/>
      <c r="BA62" s="38"/>
      <c r="BB62" s="38"/>
      <c r="BC62" s="38"/>
      <c r="BD62" s="38"/>
      <c r="BE62" s="38"/>
      <c r="BF62" s="38"/>
      <c r="BG62" s="38"/>
      <c r="BH62" s="38"/>
      <c r="BI62" s="38"/>
      <c r="BJ62" s="38"/>
      <c r="BK62" s="38"/>
      <c r="BL62" s="38"/>
      <c r="BM62" s="38"/>
      <c r="BN62" s="38"/>
      <c r="BO62" s="38"/>
      <c r="BP62" s="38"/>
      <c r="BQ62" s="38"/>
      <c r="BR62" s="38"/>
      <c r="BS62" s="38"/>
      <c r="BT62" s="38"/>
      <c r="BU62" s="38"/>
      <c r="BV62" s="38"/>
      <c r="BW62" s="3"/>
      <c r="BX62" s="3"/>
      <c r="BY62" s="3"/>
      <c r="BZ62" s="3"/>
    </row>
    <row r="63" spans="2:78" ht="16" customHeight="1" x14ac:dyDescent="0.35">
      <c r="B63" s="14" t="s">
        <v>176</v>
      </c>
      <c r="C63" s="85" t="s">
        <v>153</v>
      </c>
      <c r="D63" s="86"/>
      <c r="E63" s="86"/>
      <c r="F63" s="86"/>
      <c r="G63" s="87"/>
      <c r="H63" s="15" t="s">
        <v>99</v>
      </c>
      <c r="I63" s="64" t="str">
        <f>IFERROR(VLOOKUP(D7,CARACTERÍSTICAS!A:AM,39,0),"")</f>
        <v/>
      </c>
      <c r="J63" s="66"/>
      <c r="K63" s="36"/>
      <c r="L63" s="6"/>
      <c r="M63" s="36"/>
      <c r="N63" s="6"/>
      <c r="O63" s="6"/>
      <c r="P63" s="6"/>
      <c r="Q63" s="6"/>
      <c r="R63" s="6"/>
      <c r="S63" s="38"/>
      <c r="T63" s="38"/>
      <c r="U63" s="38"/>
      <c r="V63" s="38"/>
      <c r="W63" s="38"/>
      <c r="X63" s="38"/>
      <c r="Y63" s="38"/>
      <c r="Z63" s="38"/>
      <c r="AA63" s="38"/>
      <c r="AB63" s="38"/>
      <c r="AC63" s="38"/>
      <c r="AD63" s="38"/>
      <c r="AE63" s="38"/>
      <c r="AF63" s="38"/>
      <c r="AG63" s="38"/>
      <c r="AH63" s="38"/>
      <c r="AI63" s="38"/>
      <c r="AJ63" s="38"/>
      <c r="AK63" s="38"/>
      <c r="AL63" s="38"/>
      <c r="AM63" s="38"/>
      <c r="AN63" s="38"/>
      <c r="AO63" s="38"/>
      <c r="AP63" s="38"/>
      <c r="AQ63" s="38"/>
      <c r="AR63" s="38"/>
      <c r="AS63" s="38"/>
      <c r="AT63" s="38"/>
      <c r="AU63" s="38"/>
      <c r="AV63" s="38"/>
      <c r="AW63" s="38"/>
      <c r="AX63" s="38"/>
      <c r="AY63" s="38"/>
      <c r="AZ63" s="38"/>
      <c r="BA63" s="38"/>
      <c r="BB63" s="38"/>
      <c r="BC63" s="38"/>
      <c r="BD63" s="38"/>
      <c r="BE63" s="38"/>
      <c r="BF63" s="38"/>
      <c r="BG63" s="38"/>
      <c r="BH63" s="38"/>
      <c r="BI63" s="38"/>
      <c r="BJ63" s="38"/>
      <c r="BK63" s="38"/>
      <c r="BL63" s="38"/>
      <c r="BM63" s="38"/>
      <c r="BN63" s="38"/>
      <c r="BO63" s="38"/>
      <c r="BP63" s="38"/>
      <c r="BQ63" s="38"/>
      <c r="BR63" s="38"/>
      <c r="BS63" s="38"/>
      <c r="BT63" s="38"/>
      <c r="BU63" s="38"/>
      <c r="BV63" s="38"/>
      <c r="BW63" s="3"/>
      <c r="BX63" s="3"/>
      <c r="BY63" s="3"/>
      <c r="BZ63" s="3"/>
    </row>
    <row r="64" spans="2:78" ht="16" customHeight="1" x14ac:dyDescent="0.35">
      <c r="B64" s="14" t="s">
        <v>194</v>
      </c>
      <c r="C64" s="85" t="s">
        <v>154</v>
      </c>
      <c r="D64" s="86"/>
      <c r="E64" s="86"/>
      <c r="F64" s="86"/>
      <c r="G64" s="87"/>
      <c r="H64" s="15" t="s">
        <v>99</v>
      </c>
      <c r="I64" s="64" t="str">
        <f>IFERROR(VLOOKUP(D7,CARACTERÍSTICAS!A:AN,40,0),"")</f>
        <v/>
      </c>
      <c r="J64" s="66"/>
      <c r="K64" s="36"/>
      <c r="L64" s="6"/>
      <c r="M64" s="36"/>
      <c r="N64" s="6"/>
      <c r="O64" s="6"/>
      <c r="P64" s="6"/>
      <c r="Q64" s="6"/>
      <c r="R64" s="6"/>
      <c r="S64" s="38"/>
      <c r="T64" s="38"/>
      <c r="U64" s="38"/>
      <c r="V64" s="38"/>
      <c r="W64" s="38"/>
      <c r="X64" s="38"/>
      <c r="Y64" s="38"/>
      <c r="Z64" s="38"/>
      <c r="AA64" s="38"/>
      <c r="AB64" s="38"/>
      <c r="AC64" s="38"/>
      <c r="AD64" s="38"/>
      <c r="AE64" s="38"/>
      <c r="AF64" s="38"/>
      <c r="AG64" s="38"/>
      <c r="AH64" s="38"/>
      <c r="AI64" s="38"/>
      <c r="AJ64" s="38"/>
      <c r="AK64" s="38"/>
      <c r="AL64" s="38"/>
      <c r="AM64" s="38"/>
      <c r="AN64" s="38"/>
      <c r="AO64" s="38"/>
      <c r="AP64" s="38"/>
      <c r="AQ64" s="38"/>
      <c r="AR64" s="38"/>
      <c r="AS64" s="38"/>
      <c r="AT64" s="38"/>
      <c r="AU64" s="38"/>
      <c r="AV64" s="38"/>
      <c r="AW64" s="38"/>
      <c r="AX64" s="38"/>
      <c r="AY64" s="38"/>
      <c r="AZ64" s="38"/>
      <c r="BA64" s="38"/>
      <c r="BB64" s="38"/>
      <c r="BC64" s="38"/>
      <c r="BD64" s="38"/>
      <c r="BE64" s="38"/>
      <c r="BF64" s="38"/>
      <c r="BG64" s="38"/>
      <c r="BH64" s="38"/>
      <c r="BI64" s="38"/>
      <c r="BJ64" s="38"/>
      <c r="BK64" s="38"/>
      <c r="BL64" s="38"/>
      <c r="BM64" s="38"/>
      <c r="BN64" s="38"/>
      <c r="BO64" s="38"/>
      <c r="BP64" s="38"/>
      <c r="BQ64" s="38"/>
      <c r="BR64" s="38"/>
      <c r="BS64" s="38"/>
      <c r="BT64" s="38"/>
      <c r="BU64" s="38"/>
      <c r="BV64" s="38"/>
      <c r="BW64" s="3"/>
      <c r="BX64" s="3"/>
      <c r="BY64" s="3"/>
      <c r="BZ64" s="3"/>
    </row>
    <row r="65" spans="2:78" ht="16" customHeight="1" x14ac:dyDescent="0.35">
      <c r="B65" s="14" t="s">
        <v>195</v>
      </c>
      <c r="C65" s="85" t="s">
        <v>155</v>
      </c>
      <c r="D65" s="86"/>
      <c r="E65" s="86"/>
      <c r="F65" s="86"/>
      <c r="G65" s="87"/>
      <c r="H65" s="15" t="s">
        <v>138</v>
      </c>
      <c r="I65" s="64" t="str">
        <f>IFERROR(VLOOKUP(D7,CARACTERÍSTICAS!A:AO,41,0),"")</f>
        <v/>
      </c>
      <c r="J65" s="66"/>
      <c r="K65" s="36"/>
      <c r="L65" s="6"/>
      <c r="M65" s="36"/>
      <c r="N65" s="6"/>
      <c r="O65" s="6"/>
      <c r="P65" s="6"/>
      <c r="Q65" s="6"/>
      <c r="R65" s="6"/>
      <c r="S65" s="38"/>
      <c r="T65" s="38"/>
      <c r="U65" s="38"/>
      <c r="V65" s="38"/>
      <c r="W65" s="38"/>
      <c r="X65" s="38"/>
      <c r="Y65" s="38"/>
      <c r="Z65" s="38"/>
      <c r="AA65" s="38"/>
      <c r="AB65" s="38"/>
      <c r="AC65" s="38"/>
      <c r="AD65" s="38"/>
      <c r="AE65" s="38"/>
      <c r="AF65" s="38"/>
      <c r="AG65" s="38"/>
      <c r="AH65" s="38"/>
      <c r="AI65" s="38"/>
      <c r="AJ65" s="38"/>
      <c r="AK65" s="38"/>
      <c r="AL65" s="38"/>
      <c r="AM65" s="38"/>
      <c r="AN65" s="38"/>
      <c r="AO65" s="38"/>
      <c r="AP65" s="38"/>
      <c r="AQ65" s="38"/>
      <c r="AR65" s="38"/>
      <c r="AS65" s="38"/>
      <c r="AT65" s="38"/>
      <c r="AU65" s="38"/>
      <c r="AV65" s="38"/>
      <c r="AW65" s="38"/>
      <c r="AX65" s="38"/>
      <c r="AY65" s="38"/>
      <c r="AZ65" s="38"/>
      <c r="BA65" s="38"/>
      <c r="BB65" s="38"/>
      <c r="BC65" s="38"/>
      <c r="BD65" s="38"/>
      <c r="BE65" s="38"/>
      <c r="BF65" s="38"/>
      <c r="BG65" s="38"/>
      <c r="BH65" s="38"/>
      <c r="BI65" s="38"/>
      <c r="BJ65" s="38"/>
      <c r="BK65" s="38"/>
      <c r="BL65" s="38"/>
      <c r="BM65" s="38"/>
      <c r="BN65" s="38"/>
      <c r="BO65" s="38"/>
      <c r="BP65" s="38"/>
      <c r="BQ65" s="38"/>
      <c r="BR65" s="38"/>
      <c r="BS65" s="38"/>
      <c r="BT65" s="38"/>
      <c r="BU65" s="38"/>
      <c r="BV65" s="38"/>
      <c r="BW65" s="3"/>
      <c r="BX65" s="3"/>
      <c r="BY65" s="3"/>
      <c r="BZ65" s="3"/>
    </row>
    <row r="66" spans="2:78" ht="30" customHeight="1" x14ac:dyDescent="0.35">
      <c r="B66" s="14" t="s">
        <v>196</v>
      </c>
      <c r="C66" s="85" t="s">
        <v>156</v>
      </c>
      <c r="D66" s="86"/>
      <c r="E66" s="86"/>
      <c r="F66" s="86"/>
      <c r="G66" s="87"/>
      <c r="H66" s="15" t="s">
        <v>139</v>
      </c>
      <c r="I66" s="64" t="str">
        <f>IFERROR(VLOOKUP(D7,CARACTERÍSTICAS!A:AP,42,0),"")</f>
        <v/>
      </c>
      <c r="J66" s="66"/>
      <c r="K66" s="36"/>
      <c r="L66" s="6"/>
      <c r="M66" s="36"/>
      <c r="N66" s="6"/>
      <c r="O66" s="6"/>
      <c r="P66" s="6"/>
      <c r="Q66" s="6"/>
      <c r="R66" s="6"/>
      <c r="S66" s="38"/>
      <c r="T66" s="38"/>
      <c r="U66" s="38"/>
      <c r="V66" s="38"/>
      <c r="W66" s="38"/>
      <c r="X66" s="38"/>
      <c r="Y66" s="38"/>
      <c r="Z66" s="38"/>
      <c r="AA66" s="38"/>
      <c r="AB66" s="38"/>
      <c r="AC66" s="38"/>
      <c r="AD66" s="38"/>
      <c r="AE66" s="38"/>
      <c r="AF66" s="38"/>
      <c r="AG66" s="38"/>
      <c r="AH66" s="38"/>
      <c r="AI66" s="38"/>
      <c r="AJ66" s="38"/>
      <c r="AK66" s="38"/>
      <c r="AL66" s="38"/>
      <c r="AM66" s="38"/>
      <c r="AN66" s="38"/>
      <c r="AO66" s="38"/>
      <c r="AP66" s="38"/>
      <c r="AQ66" s="38"/>
      <c r="AR66" s="38"/>
      <c r="AS66" s="38"/>
      <c r="AT66" s="38"/>
      <c r="AU66" s="38"/>
      <c r="AV66" s="38"/>
      <c r="AW66" s="38"/>
      <c r="AX66" s="38"/>
      <c r="AY66" s="38"/>
      <c r="AZ66" s="38"/>
      <c r="BA66" s="38"/>
      <c r="BB66" s="38"/>
      <c r="BC66" s="38"/>
      <c r="BD66" s="38"/>
      <c r="BE66" s="38"/>
      <c r="BF66" s="38"/>
      <c r="BG66" s="38"/>
      <c r="BH66" s="38"/>
      <c r="BI66" s="38"/>
      <c r="BJ66" s="38"/>
      <c r="BK66" s="38"/>
      <c r="BL66" s="38"/>
      <c r="BM66" s="38"/>
      <c r="BN66" s="38"/>
      <c r="BO66" s="38"/>
      <c r="BP66" s="38"/>
      <c r="BQ66" s="38"/>
      <c r="BR66" s="38"/>
      <c r="BS66" s="38"/>
      <c r="BT66" s="38"/>
      <c r="BU66" s="38"/>
      <c r="BV66" s="38"/>
      <c r="BW66" s="3"/>
      <c r="BX66" s="3"/>
      <c r="BY66" s="3"/>
      <c r="BZ66" s="3"/>
    </row>
    <row r="67" spans="2:78" ht="16" customHeight="1" x14ac:dyDescent="0.35">
      <c r="B67" s="14" t="s">
        <v>197</v>
      </c>
      <c r="C67" s="85" t="s">
        <v>150</v>
      </c>
      <c r="D67" s="86"/>
      <c r="E67" s="122" t="s">
        <v>158</v>
      </c>
      <c r="F67" s="122"/>
      <c r="G67" s="123"/>
      <c r="H67" s="15" t="s">
        <v>3</v>
      </c>
      <c r="I67" s="64" t="str">
        <f>IF(OR(E67="",I59=""),"",IF(E67="(Eletrodo de Calota)",45,30))</f>
        <v/>
      </c>
      <c r="J67" s="66"/>
      <c r="K67" s="36"/>
      <c r="L67" s="6"/>
      <c r="M67" s="36"/>
      <c r="N67" s="6"/>
      <c r="O67" s="6"/>
      <c r="P67" s="6"/>
      <c r="Q67" s="6"/>
      <c r="R67" s="6"/>
      <c r="S67" s="38"/>
      <c r="T67" s="38"/>
      <c r="U67" s="38"/>
      <c r="V67" s="38"/>
      <c r="W67" s="38"/>
      <c r="X67" s="38"/>
      <c r="Y67" s="38"/>
      <c r="Z67" s="38"/>
      <c r="AA67" s="38"/>
      <c r="AB67" s="38"/>
      <c r="AC67" s="38"/>
      <c r="AD67" s="38"/>
      <c r="AE67" s="38"/>
      <c r="AF67" s="38"/>
      <c r="AG67" s="38"/>
      <c r="AH67" s="38"/>
      <c r="AI67" s="38"/>
      <c r="AJ67" s="38"/>
      <c r="AK67" s="38"/>
      <c r="AL67" s="38"/>
      <c r="AM67" s="38"/>
      <c r="AN67" s="38"/>
      <c r="AO67" s="38"/>
      <c r="AP67" s="38"/>
      <c r="AQ67" s="38"/>
      <c r="AR67" s="38"/>
      <c r="AS67" s="38"/>
      <c r="AT67" s="38"/>
      <c r="AU67" s="38"/>
      <c r="AV67" s="38"/>
      <c r="AW67" s="38"/>
      <c r="AX67" s="38"/>
      <c r="AY67" s="38"/>
      <c r="AZ67" s="38"/>
      <c r="BA67" s="38"/>
      <c r="BB67" s="38"/>
      <c r="BC67" s="38"/>
      <c r="BD67" s="38"/>
      <c r="BE67" s="38"/>
      <c r="BF67" s="38"/>
      <c r="BG67" s="38"/>
      <c r="BH67" s="38"/>
      <c r="BI67" s="38"/>
      <c r="BJ67" s="38"/>
      <c r="BK67" s="38"/>
      <c r="BL67" s="38"/>
      <c r="BM67" s="38"/>
      <c r="BN67" s="38"/>
      <c r="BO67" s="38"/>
      <c r="BP67" s="38"/>
      <c r="BQ67" s="38"/>
      <c r="BR67" s="38"/>
      <c r="BS67" s="38"/>
      <c r="BT67" s="38"/>
      <c r="BU67" s="38"/>
      <c r="BV67" s="38"/>
      <c r="BW67" s="3"/>
      <c r="BX67" s="3"/>
      <c r="BY67" s="3"/>
      <c r="BZ67" s="3"/>
    </row>
    <row r="68" spans="2:78" ht="16" customHeight="1" x14ac:dyDescent="0.35">
      <c r="B68" s="14" t="s">
        <v>198</v>
      </c>
      <c r="C68" s="85" t="s">
        <v>157</v>
      </c>
      <c r="D68" s="86"/>
      <c r="E68" s="86"/>
      <c r="F68" s="68">
        <v>100</v>
      </c>
      <c r="G68" s="63" t="s">
        <v>99</v>
      </c>
      <c r="H68" s="15" t="s">
        <v>7</v>
      </c>
      <c r="I68" s="64" t="str">
        <f>IF(OR(I59="",F68=""),"",IF(F68=25,IF(I59="VEGETAL",0.5,0.05),IF(F68=100,IF(I59="VEGETAL",8,0.9),"")))</f>
        <v/>
      </c>
      <c r="J68" s="66"/>
      <c r="K68" s="36"/>
      <c r="L68" s="6"/>
      <c r="M68" s="36"/>
      <c r="N68" s="6"/>
      <c r="O68" s="6"/>
      <c r="P68" s="6"/>
      <c r="Q68" s="6"/>
      <c r="R68" s="6"/>
      <c r="S68" s="38"/>
      <c r="T68" s="38"/>
      <c r="U68" s="38"/>
      <c r="V68" s="38"/>
      <c r="W68" s="38"/>
      <c r="X68" s="38"/>
      <c r="Y68" s="38"/>
      <c r="Z68" s="38"/>
      <c r="AA68" s="38"/>
      <c r="AB68" s="38"/>
      <c r="AC68" s="38"/>
      <c r="AD68" s="38"/>
      <c r="AE68" s="38"/>
      <c r="AF68" s="38"/>
      <c r="AG68" s="38"/>
      <c r="AH68" s="38"/>
      <c r="AI68" s="38"/>
      <c r="AJ68" s="38"/>
      <c r="AK68" s="38"/>
      <c r="AL68" s="38"/>
      <c r="AM68" s="38"/>
      <c r="AN68" s="38"/>
      <c r="AO68" s="38"/>
      <c r="AP68" s="38"/>
      <c r="AQ68" s="38"/>
      <c r="AR68" s="38"/>
      <c r="AS68" s="38"/>
      <c r="AT68" s="38"/>
      <c r="AU68" s="38"/>
      <c r="AV68" s="38"/>
      <c r="AW68" s="38"/>
      <c r="AX68" s="38"/>
      <c r="AY68" s="38"/>
      <c r="AZ68" s="38"/>
      <c r="BA68" s="38"/>
      <c r="BB68" s="38"/>
      <c r="BC68" s="38"/>
      <c r="BD68" s="38"/>
      <c r="BE68" s="38"/>
      <c r="BF68" s="38"/>
      <c r="BG68" s="38"/>
      <c r="BH68" s="38"/>
      <c r="BI68" s="38"/>
      <c r="BJ68" s="38"/>
      <c r="BK68" s="38"/>
      <c r="BL68" s="38"/>
      <c r="BM68" s="38"/>
      <c r="BN68" s="38"/>
      <c r="BO68" s="38"/>
      <c r="BP68" s="38"/>
      <c r="BQ68" s="38"/>
      <c r="BR68" s="38"/>
      <c r="BS68" s="38"/>
      <c r="BT68" s="38"/>
      <c r="BU68" s="38"/>
      <c r="BV68" s="38"/>
      <c r="BW68" s="3"/>
      <c r="BX68" s="3"/>
      <c r="BY68" s="3"/>
      <c r="BZ68" s="3"/>
    </row>
    <row r="69" spans="2:78" ht="16" customHeight="1" x14ac:dyDescent="0.35">
      <c r="B69" s="14" t="s">
        <v>199</v>
      </c>
      <c r="C69" s="85" t="s">
        <v>160</v>
      </c>
      <c r="D69" s="86"/>
      <c r="E69" s="86"/>
      <c r="F69" s="86"/>
      <c r="G69" s="87"/>
      <c r="H69" s="15" t="s">
        <v>140</v>
      </c>
      <c r="I69" s="64" t="str">
        <f>IFERROR(VLOOKUP(D7,CARACTERÍSTICAS!A:AQ,43,0),"")</f>
        <v/>
      </c>
      <c r="J69" s="66"/>
      <c r="K69" s="36"/>
      <c r="L69" s="6"/>
      <c r="M69" s="36"/>
      <c r="N69" s="6"/>
      <c r="O69" s="6"/>
      <c r="P69" s="6"/>
      <c r="Q69" s="6"/>
      <c r="R69" s="6"/>
      <c r="S69" s="38"/>
      <c r="T69" s="38"/>
      <c r="U69" s="38"/>
      <c r="V69" s="38"/>
      <c r="W69" s="38"/>
      <c r="X69" s="38"/>
      <c r="Y69" s="38"/>
      <c r="Z69" s="38"/>
      <c r="AA69" s="38"/>
      <c r="AB69" s="38"/>
      <c r="AC69" s="38"/>
      <c r="AD69" s="38"/>
      <c r="AE69" s="38"/>
      <c r="AF69" s="38"/>
      <c r="AG69" s="38"/>
      <c r="AH69" s="38"/>
      <c r="AI69" s="38"/>
      <c r="AJ69" s="38"/>
      <c r="AK69" s="38"/>
      <c r="AL69" s="38"/>
      <c r="AM69" s="38"/>
      <c r="AN69" s="38"/>
      <c r="AO69" s="38"/>
      <c r="AP69" s="38"/>
      <c r="AQ69" s="38"/>
      <c r="AR69" s="38"/>
      <c r="AS69" s="38"/>
      <c r="AT69" s="38"/>
      <c r="AU69" s="38"/>
      <c r="AV69" s="38"/>
      <c r="AW69" s="38"/>
      <c r="AX69" s="38"/>
      <c r="AY69" s="38"/>
      <c r="AZ69" s="38"/>
      <c r="BA69" s="38"/>
      <c r="BB69" s="38"/>
      <c r="BC69" s="38"/>
      <c r="BD69" s="38"/>
      <c r="BE69" s="38"/>
      <c r="BF69" s="38"/>
      <c r="BG69" s="38"/>
      <c r="BH69" s="38"/>
      <c r="BI69" s="38"/>
      <c r="BJ69" s="38"/>
      <c r="BK69" s="38"/>
      <c r="BL69" s="38"/>
      <c r="BM69" s="38"/>
      <c r="BN69" s="38"/>
      <c r="BO69" s="38"/>
      <c r="BP69" s="38"/>
      <c r="BQ69" s="38"/>
      <c r="BR69" s="38"/>
      <c r="BS69" s="38"/>
      <c r="BT69" s="38"/>
      <c r="BU69" s="38"/>
      <c r="BV69" s="38"/>
      <c r="BW69" s="3"/>
      <c r="BX69" s="3"/>
      <c r="BY69" s="3"/>
      <c r="BZ69" s="3"/>
    </row>
    <row r="70" spans="2:78" ht="16" customHeight="1" x14ac:dyDescent="0.35">
      <c r="B70" s="14" t="s">
        <v>200</v>
      </c>
      <c r="C70" s="85" t="s">
        <v>57</v>
      </c>
      <c r="D70" s="86"/>
      <c r="E70" s="86"/>
      <c r="F70" s="86"/>
      <c r="G70" s="87"/>
      <c r="H70" s="15" t="s">
        <v>141</v>
      </c>
      <c r="I70" s="64" t="str">
        <f>IFERROR(VLOOKUP(D7,CARACTERÍSTICAS!A:AR,44,0),"")</f>
        <v/>
      </c>
      <c r="J70" s="66"/>
      <c r="K70" s="36"/>
      <c r="L70" s="6"/>
      <c r="M70" s="36"/>
      <c r="N70" s="6"/>
      <c r="O70" s="6"/>
      <c r="P70" s="6"/>
      <c r="Q70" s="6"/>
      <c r="R70" s="6"/>
      <c r="S70" s="38"/>
      <c r="T70" s="38"/>
      <c r="U70" s="38"/>
      <c r="V70" s="38"/>
      <c r="W70" s="38"/>
      <c r="X70" s="38"/>
      <c r="Y70" s="38"/>
      <c r="Z70" s="38"/>
      <c r="AA70" s="38"/>
      <c r="AB70" s="38"/>
      <c r="AC70" s="38"/>
      <c r="AD70" s="38"/>
      <c r="AE70" s="38"/>
      <c r="AF70" s="38"/>
      <c r="AG70" s="38"/>
      <c r="AH70" s="38"/>
      <c r="AI70" s="38"/>
      <c r="AJ70" s="38"/>
      <c r="AK70" s="38"/>
      <c r="AL70" s="38"/>
      <c r="AM70" s="38"/>
      <c r="AN70" s="38"/>
      <c r="AO70" s="38"/>
      <c r="AP70" s="38"/>
      <c r="AQ70" s="38"/>
      <c r="AR70" s="38"/>
      <c r="AS70" s="38"/>
      <c r="AT70" s="38"/>
      <c r="AU70" s="38"/>
      <c r="AV70" s="38"/>
      <c r="AW70" s="38"/>
      <c r="AX70" s="38"/>
      <c r="AY70" s="38"/>
      <c r="AZ70" s="38"/>
      <c r="BA70" s="38"/>
      <c r="BB70" s="38"/>
      <c r="BC70" s="38"/>
      <c r="BD70" s="38"/>
      <c r="BE70" s="38"/>
      <c r="BF70" s="38"/>
      <c r="BG70" s="38"/>
      <c r="BH70" s="38"/>
      <c r="BI70" s="38"/>
      <c r="BJ70" s="38"/>
      <c r="BK70" s="38"/>
      <c r="BL70" s="38"/>
      <c r="BM70" s="38"/>
      <c r="BN70" s="38"/>
      <c r="BO70" s="38"/>
      <c r="BP70" s="38"/>
      <c r="BQ70" s="38"/>
      <c r="BR70" s="38"/>
      <c r="BS70" s="38"/>
      <c r="BT70" s="38"/>
      <c r="BU70" s="38"/>
      <c r="BV70" s="38"/>
      <c r="BW70" s="3"/>
      <c r="BX70" s="3"/>
      <c r="BY70" s="3"/>
      <c r="BZ70" s="3"/>
    </row>
    <row r="71" spans="2:78" ht="16" customHeight="1" x14ac:dyDescent="0.35">
      <c r="B71" s="14">
        <v>24</v>
      </c>
      <c r="C71" s="85" t="s">
        <v>168</v>
      </c>
      <c r="D71" s="86"/>
      <c r="E71" s="86"/>
      <c r="F71" s="86"/>
      <c r="G71" s="86"/>
      <c r="H71" s="86"/>
      <c r="I71" s="86"/>
      <c r="J71" s="91"/>
      <c r="K71" s="36"/>
      <c r="L71" s="6"/>
      <c r="M71" s="36"/>
      <c r="N71" s="6"/>
      <c r="O71" s="6"/>
      <c r="P71" s="6"/>
      <c r="Q71" s="6"/>
      <c r="R71" s="6"/>
      <c r="S71" s="38"/>
      <c r="T71" s="38"/>
      <c r="U71" s="38"/>
      <c r="V71" s="38"/>
      <c r="W71" s="38"/>
      <c r="X71" s="38"/>
      <c r="Y71" s="38"/>
      <c r="Z71" s="38"/>
      <c r="AA71" s="38"/>
      <c r="AB71" s="38"/>
      <c r="AC71" s="38"/>
      <c r="AD71" s="38"/>
      <c r="AE71" s="38"/>
      <c r="AF71" s="38"/>
      <c r="AG71" s="38"/>
      <c r="AH71" s="38"/>
      <c r="AI71" s="38"/>
      <c r="AJ71" s="38"/>
      <c r="AK71" s="38"/>
      <c r="AL71" s="38"/>
      <c r="AM71" s="38"/>
      <c r="AN71" s="38"/>
      <c r="AO71" s="38"/>
      <c r="AP71" s="38"/>
      <c r="AQ71" s="38"/>
      <c r="AR71" s="38"/>
      <c r="AS71" s="38"/>
      <c r="AT71" s="38"/>
      <c r="AU71" s="38"/>
      <c r="AV71" s="38"/>
      <c r="AW71" s="38"/>
      <c r="AX71" s="38"/>
      <c r="AY71" s="38"/>
      <c r="AZ71" s="38"/>
      <c r="BA71" s="38"/>
      <c r="BB71" s="38"/>
      <c r="BC71" s="38"/>
      <c r="BD71" s="38"/>
      <c r="BE71" s="38"/>
      <c r="BF71" s="38"/>
      <c r="BG71" s="38"/>
      <c r="BH71" s="38"/>
      <c r="BI71" s="38"/>
      <c r="BJ71" s="38"/>
      <c r="BK71" s="38"/>
      <c r="BL71" s="38"/>
      <c r="BM71" s="38"/>
      <c r="BN71" s="38"/>
      <c r="BO71" s="38"/>
      <c r="BP71" s="38"/>
      <c r="BQ71" s="38"/>
      <c r="BR71" s="38"/>
      <c r="BS71" s="38"/>
      <c r="BT71" s="38"/>
      <c r="BU71" s="38"/>
      <c r="BV71" s="38"/>
      <c r="BW71" s="3"/>
      <c r="BX71" s="3"/>
      <c r="BY71" s="3"/>
      <c r="BZ71" s="3"/>
    </row>
    <row r="72" spans="2:78" ht="16" customHeight="1" x14ac:dyDescent="0.35">
      <c r="B72" s="14" t="s">
        <v>201</v>
      </c>
      <c r="C72" s="85" t="s">
        <v>170</v>
      </c>
      <c r="D72" s="86"/>
      <c r="E72" s="86"/>
      <c r="F72" s="86"/>
      <c r="G72" s="87"/>
      <c r="H72" s="15" t="s">
        <v>99</v>
      </c>
      <c r="I72" s="67" t="str">
        <f>IF(D7="","",55)</f>
        <v/>
      </c>
      <c r="J72" s="66"/>
      <c r="K72" s="5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  <c r="BM72" s="7"/>
      <c r="BN72" s="7"/>
      <c r="BO72" s="7"/>
      <c r="BP72" s="7"/>
      <c r="BQ72" s="7"/>
      <c r="BR72" s="7"/>
      <c r="BS72" s="7"/>
      <c r="BT72" s="7"/>
      <c r="BU72" s="7"/>
      <c r="BV72" s="7"/>
      <c r="BW72" s="3"/>
      <c r="BX72" s="3"/>
      <c r="BY72" s="3"/>
      <c r="BZ72" s="3"/>
    </row>
    <row r="73" spans="2:78" ht="16" customHeight="1" x14ac:dyDescent="0.35">
      <c r="B73" s="14" t="s">
        <v>202</v>
      </c>
      <c r="C73" s="85" t="s">
        <v>169</v>
      </c>
      <c r="D73" s="86"/>
      <c r="E73" s="86"/>
      <c r="F73" s="86"/>
      <c r="G73" s="87"/>
      <c r="H73" s="15" t="s">
        <v>99</v>
      </c>
      <c r="I73" s="67" t="str">
        <f>IF(D7="","",65)</f>
        <v/>
      </c>
      <c r="J73" s="66"/>
      <c r="K73" s="40"/>
      <c r="M73" s="41"/>
      <c r="S73" s="42"/>
      <c r="T73" s="42"/>
      <c r="U73" s="42"/>
      <c r="V73" s="42"/>
      <c r="W73" s="42"/>
      <c r="X73" s="42"/>
      <c r="Y73" s="42"/>
      <c r="Z73" s="42"/>
      <c r="AA73" s="42"/>
      <c r="AB73" s="42"/>
      <c r="AC73" s="42"/>
      <c r="AD73" s="42"/>
      <c r="AE73" s="42"/>
      <c r="AF73" s="42"/>
      <c r="AG73" s="42"/>
      <c r="AH73" s="42"/>
      <c r="AI73" s="42"/>
      <c r="AJ73" s="42"/>
      <c r="AK73" s="42"/>
      <c r="AL73" s="42"/>
      <c r="AM73" s="42"/>
      <c r="AN73" s="42"/>
      <c r="AO73" s="42"/>
      <c r="AP73" s="42"/>
      <c r="AQ73" s="42"/>
      <c r="AR73" s="42"/>
      <c r="AS73" s="42"/>
      <c r="AT73" s="42"/>
      <c r="AU73" s="42"/>
      <c r="AV73" s="42"/>
      <c r="AW73" s="42"/>
      <c r="AX73" s="42"/>
      <c r="AY73" s="42"/>
      <c r="AZ73" s="42"/>
      <c r="BA73" s="42"/>
      <c r="BB73" s="42"/>
      <c r="BC73" s="42"/>
      <c r="BD73" s="42"/>
      <c r="BE73" s="42"/>
      <c r="BF73" s="42"/>
      <c r="BG73" s="42"/>
      <c r="BH73" s="42"/>
      <c r="BI73" s="42"/>
      <c r="BJ73" s="42"/>
      <c r="BK73" s="42"/>
      <c r="BL73" s="42"/>
      <c r="BM73" s="42"/>
      <c r="BN73" s="42"/>
      <c r="BO73" s="42"/>
      <c r="BP73" s="42"/>
      <c r="BQ73" s="42"/>
      <c r="BR73" s="42"/>
      <c r="BS73" s="42"/>
      <c r="BT73" s="42"/>
      <c r="BU73" s="42"/>
      <c r="BV73" s="42"/>
      <c r="BW73" s="3"/>
      <c r="BX73" s="3"/>
      <c r="BY73" s="3"/>
      <c r="BZ73" s="3"/>
    </row>
    <row r="74" spans="2:78" ht="16" customHeight="1" x14ac:dyDescent="0.35">
      <c r="B74" s="14" t="s">
        <v>203</v>
      </c>
      <c r="C74" s="85" t="s">
        <v>171</v>
      </c>
      <c r="D74" s="86"/>
      <c r="E74" s="86"/>
      <c r="F74" s="86"/>
      <c r="G74" s="87"/>
      <c r="H74" s="15" t="s">
        <v>99</v>
      </c>
      <c r="I74" s="67" t="str">
        <f>IF(D7="","",50)</f>
        <v/>
      </c>
      <c r="J74" s="66"/>
      <c r="K74" s="40"/>
      <c r="M74" s="41"/>
      <c r="S74" s="42"/>
      <c r="T74" s="42"/>
      <c r="U74" s="42"/>
      <c r="V74" s="42"/>
      <c r="W74" s="42"/>
      <c r="X74" s="42"/>
      <c r="Y74" s="42"/>
      <c r="Z74" s="42"/>
      <c r="AA74" s="42"/>
      <c r="AB74" s="42"/>
      <c r="AC74" s="42"/>
      <c r="AD74" s="42"/>
      <c r="AE74" s="42"/>
      <c r="AF74" s="42"/>
      <c r="AG74" s="42"/>
      <c r="AH74" s="42"/>
      <c r="AI74" s="42"/>
      <c r="AJ74" s="42"/>
      <c r="AK74" s="42"/>
      <c r="AL74" s="42"/>
      <c r="AM74" s="42"/>
      <c r="AN74" s="42"/>
      <c r="AO74" s="42"/>
      <c r="AP74" s="42"/>
      <c r="AQ74" s="42"/>
      <c r="AR74" s="42"/>
      <c r="AS74" s="42"/>
      <c r="AT74" s="42"/>
      <c r="AU74" s="42"/>
      <c r="AV74" s="42"/>
      <c r="AW74" s="42"/>
      <c r="AX74" s="42"/>
      <c r="AY74" s="42"/>
      <c r="AZ74" s="42"/>
      <c r="BA74" s="42"/>
      <c r="BB74" s="42"/>
      <c r="BC74" s="42"/>
      <c r="BD74" s="42"/>
      <c r="BE74" s="42"/>
      <c r="BF74" s="42"/>
      <c r="BG74" s="42"/>
      <c r="BH74" s="42"/>
      <c r="BI74" s="42"/>
      <c r="BJ74" s="42"/>
      <c r="BK74" s="42"/>
      <c r="BL74" s="42"/>
      <c r="BM74" s="42"/>
      <c r="BN74" s="42"/>
      <c r="BO74" s="42"/>
      <c r="BP74" s="42"/>
      <c r="BQ74" s="42"/>
      <c r="BR74" s="42"/>
      <c r="BS74" s="42"/>
      <c r="BT74" s="42"/>
      <c r="BU74" s="42"/>
      <c r="BV74" s="42"/>
      <c r="BW74" s="3"/>
      <c r="BX74" s="3"/>
      <c r="BY74" s="3"/>
      <c r="BZ74" s="3"/>
    </row>
    <row r="75" spans="2:78" ht="16" customHeight="1" x14ac:dyDescent="0.35">
      <c r="B75" s="14" t="s">
        <v>204</v>
      </c>
      <c r="C75" s="85" t="s">
        <v>172</v>
      </c>
      <c r="D75" s="86"/>
      <c r="E75" s="86"/>
      <c r="F75" s="86"/>
      <c r="G75" s="87"/>
      <c r="H75" s="15" t="s">
        <v>99</v>
      </c>
      <c r="I75" s="67" t="str">
        <f>IF(D7="","",75)</f>
        <v/>
      </c>
      <c r="J75" s="66"/>
      <c r="K75" s="40"/>
      <c r="M75" s="41"/>
      <c r="S75" s="42"/>
      <c r="T75" s="42"/>
      <c r="U75" s="42"/>
      <c r="V75" s="42"/>
      <c r="W75" s="42"/>
      <c r="X75" s="42"/>
      <c r="Y75" s="42"/>
      <c r="Z75" s="42"/>
      <c r="AA75" s="42"/>
      <c r="AB75" s="42"/>
      <c r="AC75" s="42"/>
      <c r="AD75" s="42"/>
      <c r="AE75" s="42"/>
      <c r="AF75" s="42"/>
      <c r="AG75" s="42"/>
      <c r="AH75" s="42"/>
      <c r="AI75" s="42"/>
      <c r="AJ75" s="42"/>
      <c r="AK75" s="42"/>
      <c r="AL75" s="42"/>
      <c r="AM75" s="42"/>
      <c r="AN75" s="42"/>
      <c r="AO75" s="42"/>
      <c r="AP75" s="42"/>
      <c r="AQ75" s="42"/>
      <c r="AR75" s="42"/>
      <c r="AS75" s="42"/>
      <c r="AT75" s="42"/>
      <c r="AU75" s="42"/>
      <c r="AV75" s="42"/>
      <c r="AW75" s="42"/>
      <c r="AX75" s="42"/>
      <c r="AY75" s="42"/>
      <c r="AZ75" s="42"/>
      <c r="BA75" s="42"/>
      <c r="BB75" s="42"/>
      <c r="BC75" s="42"/>
      <c r="BD75" s="42"/>
      <c r="BE75" s="42"/>
      <c r="BF75" s="42"/>
      <c r="BG75" s="42"/>
      <c r="BH75" s="42"/>
      <c r="BI75" s="42"/>
      <c r="BJ75" s="42"/>
      <c r="BK75" s="42"/>
      <c r="BL75" s="42"/>
      <c r="BM75" s="42"/>
      <c r="BN75" s="42"/>
      <c r="BO75" s="42"/>
      <c r="BP75" s="42"/>
      <c r="BQ75" s="42"/>
      <c r="BR75" s="42"/>
      <c r="BS75" s="42"/>
      <c r="BT75" s="42"/>
      <c r="BU75" s="42"/>
      <c r="BV75" s="42"/>
      <c r="BW75" s="3"/>
      <c r="BX75" s="3"/>
      <c r="BY75" s="3"/>
      <c r="BZ75" s="3"/>
    </row>
    <row r="76" spans="2:78" ht="16" customHeight="1" x14ac:dyDescent="0.35">
      <c r="B76" s="14">
        <v>25</v>
      </c>
      <c r="C76" s="85" t="s">
        <v>217</v>
      </c>
      <c r="D76" s="86"/>
      <c r="E76" s="86"/>
      <c r="F76" s="86"/>
      <c r="G76" s="86"/>
      <c r="H76" s="86"/>
      <c r="I76" s="86"/>
      <c r="J76" s="91"/>
      <c r="K76" s="77"/>
      <c r="L76" s="6"/>
      <c r="M76" s="77"/>
      <c r="N76" s="6"/>
      <c r="O76" s="6"/>
      <c r="P76" s="6"/>
      <c r="Q76" s="6"/>
      <c r="R76" s="6"/>
      <c r="S76" s="79"/>
      <c r="T76" s="79"/>
      <c r="U76" s="79"/>
      <c r="V76" s="79"/>
      <c r="W76" s="79"/>
      <c r="X76" s="79"/>
      <c r="Y76" s="79"/>
      <c r="Z76" s="79"/>
      <c r="AA76" s="79"/>
      <c r="AB76" s="79"/>
      <c r="AC76" s="79"/>
      <c r="AD76" s="79"/>
      <c r="AE76" s="79"/>
      <c r="AF76" s="79"/>
      <c r="AG76" s="79"/>
      <c r="AH76" s="79"/>
      <c r="AI76" s="79"/>
      <c r="AJ76" s="79"/>
      <c r="AK76" s="79"/>
      <c r="AL76" s="79"/>
      <c r="AM76" s="79"/>
      <c r="AN76" s="79"/>
      <c r="AO76" s="79"/>
      <c r="AP76" s="79"/>
      <c r="AQ76" s="79"/>
      <c r="AR76" s="79"/>
      <c r="AS76" s="79"/>
      <c r="AT76" s="79"/>
      <c r="AU76" s="79"/>
      <c r="AV76" s="79"/>
      <c r="AW76" s="79"/>
      <c r="AX76" s="79"/>
      <c r="AY76" s="79"/>
      <c r="AZ76" s="79"/>
      <c r="BA76" s="79"/>
      <c r="BB76" s="79"/>
      <c r="BC76" s="79"/>
      <c r="BD76" s="79"/>
      <c r="BE76" s="79"/>
      <c r="BF76" s="79"/>
      <c r="BG76" s="79"/>
      <c r="BH76" s="79"/>
      <c r="BI76" s="79"/>
      <c r="BJ76" s="79"/>
      <c r="BK76" s="79"/>
      <c r="BL76" s="79"/>
      <c r="BM76" s="79"/>
      <c r="BN76" s="79"/>
      <c r="BO76" s="79"/>
      <c r="BP76" s="79"/>
      <c r="BQ76" s="79"/>
      <c r="BR76" s="79"/>
      <c r="BS76" s="79"/>
      <c r="BT76" s="79"/>
      <c r="BU76" s="79"/>
      <c r="BV76" s="79"/>
      <c r="BW76" s="3"/>
      <c r="BX76" s="3"/>
      <c r="BY76" s="3"/>
      <c r="BZ76" s="3"/>
    </row>
    <row r="77" spans="2:78" ht="16" customHeight="1" x14ac:dyDescent="0.35">
      <c r="B77" s="14" t="s">
        <v>218</v>
      </c>
      <c r="C77" s="85" t="s">
        <v>221</v>
      </c>
      <c r="D77" s="86"/>
      <c r="E77" s="86"/>
      <c r="F77" s="86"/>
      <c r="G77" s="87"/>
      <c r="H77" s="15" t="s">
        <v>37</v>
      </c>
      <c r="I77" s="67" t="str">
        <f>IFERROR(VLOOKUP(D7,CARACTERÍSTICAS!A:V,22,0),"")</f>
        <v/>
      </c>
      <c r="J77" s="66"/>
      <c r="K77" s="77"/>
      <c r="M77" s="62"/>
      <c r="S77" s="79"/>
      <c r="T77" s="79"/>
      <c r="U77" s="79"/>
      <c r="V77" s="79"/>
      <c r="W77" s="79"/>
      <c r="X77" s="79"/>
      <c r="Y77" s="79"/>
      <c r="Z77" s="79"/>
      <c r="AA77" s="79"/>
      <c r="AB77" s="79"/>
      <c r="AC77" s="79"/>
      <c r="AD77" s="79"/>
      <c r="AE77" s="79"/>
      <c r="AF77" s="79"/>
      <c r="AG77" s="79"/>
      <c r="AH77" s="79"/>
      <c r="AI77" s="79"/>
      <c r="AJ77" s="79"/>
      <c r="AK77" s="79"/>
      <c r="AL77" s="79"/>
      <c r="AM77" s="79"/>
      <c r="AN77" s="79"/>
      <c r="AO77" s="79"/>
      <c r="AP77" s="79"/>
      <c r="AQ77" s="79"/>
      <c r="AR77" s="79"/>
      <c r="AS77" s="79"/>
      <c r="AT77" s="79"/>
      <c r="AU77" s="79"/>
      <c r="AV77" s="79"/>
      <c r="AW77" s="79"/>
      <c r="AX77" s="79"/>
      <c r="AY77" s="79"/>
      <c r="AZ77" s="79"/>
      <c r="BA77" s="79"/>
      <c r="BB77" s="79"/>
      <c r="BC77" s="79"/>
      <c r="BD77" s="79"/>
      <c r="BE77" s="79"/>
      <c r="BF77" s="79"/>
      <c r="BG77" s="79"/>
      <c r="BH77" s="79"/>
      <c r="BI77" s="79"/>
      <c r="BJ77" s="79"/>
      <c r="BK77" s="79"/>
      <c r="BL77" s="79"/>
      <c r="BM77" s="79"/>
      <c r="BN77" s="79"/>
      <c r="BO77" s="79"/>
      <c r="BP77" s="79"/>
      <c r="BQ77" s="79"/>
      <c r="BR77" s="79"/>
      <c r="BS77" s="79"/>
      <c r="BT77" s="79"/>
      <c r="BU77" s="79"/>
      <c r="BV77" s="79"/>
      <c r="BW77" s="3"/>
      <c r="BX77" s="3"/>
      <c r="BY77" s="3"/>
      <c r="BZ77" s="3"/>
    </row>
    <row r="78" spans="2:78" ht="16" customHeight="1" x14ac:dyDescent="0.35">
      <c r="B78" s="14" t="s">
        <v>219</v>
      </c>
      <c r="C78" s="85" t="s">
        <v>220</v>
      </c>
      <c r="D78" s="86"/>
      <c r="E78" s="86"/>
      <c r="F78" s="86"/>
      <c r="G78" s="87"/>
      <c r="H78" s="15" t="s">
        <v>35</v>
      </c>
      <c r="I78" s="67" t="str">
        <f>IFERROR(VLOOKUP(D7,CARACTERÍSTICAS!A:AU,47,0),"")</f>
        <v/>
      </c>
      <c r="J78" s="66"/>
      <c r="K78" s="77"/>
      <c r="M78" s="62"/>
      <c r="S78" s="79"/>
      <c r="T78" s="79"/>
      <c r="U78" s="79"/>
      <c r="V78" s="79"/>
      <c r="W78" s="79"/>
      <c r="X78" s="79"/>
      <c r="Y78" s="79"/>
      <c r="Z78" s="79"/>
      <c r="AA78" s="79"/>
      <c r="AB78" s="79"/>
      <c r="AC78" s="79"/>
      <c r="AD78" s="79"/>
      <c r="AE78" s="79"/>
      <c r="AF78" s="79"/>
      <c r="AG78" s="79"/>
      <c r="AH78" s="79"/>
      <c r="AI78" s="79"/>
      <c r="AJ78" s="79"/>
      <c r="AK78" s="79"/>
      <c r="AL78" s="79"/>
      <c r="AM78" s="79"/>
      <c r="AN78" s="79"/>
      <c r="AO78" s="79"/>
      <c r="AP78" s="79"/>
      <c r="AQ78" s="79"/>
      <c r="AR78" s="79"/>
      <c r="AS78" s="79"/>
      <c r="AT78" s="79"/>
      <c r="AU78" s="79"/>
      <c r="AV78" s="79"/>
      <c r="AW78" s="79"/>
      <c r="AX78" s="79"/>
      <c r="AY78" s="79"/>
      <c r="AZ78" s="79"/>
      <c r="BA78" s="79"/>
      <c r="BB78" s="79"/>
      <c r="BC78" s="79"/>
      <c r="BD78" s="79"/>
      <c r="BE78" s="79"/>
      <c r="BF78" s="79"/>
      <c r="BG78" s="79"/>
      <c r="BH78" s="79"/>
      <c r="BI78" s="79"/>
      <c r="BJ78" s="79"/>
      <c r="BK78" s="79"/>
      <c r="BL78" s="79"/>
      <c r="BM78" s="79"/>
      <c r="BN78" s="79"/>
      <c r="BO78" s="79"/>
      <c r="BP78" s="79"/>
      <c r="BQ78" s="79"/>
      <c r="BR78" s="79"/>
      <c r="BS78" s="79"/>
      <c r="BT78" s="79"/>
      <c r="BU78" s="79"/>
      <c r="BV78" s="79"/>
      <c r="BW78" s="3"/>
      <c r="BX78" s="3"/>
      <c r="BY78" s="3"/>
      <c r="BZ78" s="3"/>
    </row>
    <row r="79" spans="2:78" ht="16" customHeight="1" x14ac:dyDescent="0.35">
      <c r="B79" s="14">
        <v>26</v>
      </c>
      <c r="C79" s="85" t="s">
        <v>223</v>
      </c>
      <c r="D79" s="86"/>
      <c r="E79" s="86"/>
      <c r="F79" s="86"/>
      <c r="G79" s="86"/>
      <c r="H79" s="86"/>
      <c r="I79" s="86"/>
      <c r="J79" s="91"/>
      <c r="K79" s="77"/>
      <c r="L79" s="6"/>
      <c r="M79" s="77"/>
      <c r="N79" s="6"/>
      <c r="O79" s="6"/>
      <c r="P79" s="6"/>
      <c r="Q79" s="6"/>
      <c r="R79" s="6"/>
      <c r="S79" s="79"/>
      <c r="T79" s="79"/>
      <c r="U79" s="79"/>
      <c r="V79" s="79"/>
      <c r="W79" s="79"/>
      <c r="X79" s="79"/>
      <c r="Y79" s="79"/>
      <c r="Z79" s="79"/>
      <c r="AA79" s="79"/>
      <c r="AB79" s="79"/>
      <c r="AC79" s="79"/>
      <c r="AD79" s="79"/>
      <c r="AE79" s="79"/>
      <c r="AF79" s="79"/>
      <c r="AG79" s="79"/>
      <c r="AH79" s="79"/>
      <c r="AI79" s="79"/>
      <c r="AJ79" s="79"/>
      <c r="AK79" s="79"/>
      <c r="AL79" s="79"/>
      <c r="AM79" s="79"/>
      <c r="AN79" s="79"/>
      <c r="AO79" s="79"/>
      <c r="AP79" s="79"/>
      <c r="AQ79" s="79"/>
      <c r="AR79" s="79"/>
      <c r="AS79" s="79"/>
      <c r="AT79" s="79"/>
      <c r="AU79" s="79"/>
      <c r="AV79" s="79"/>
      <c r="AW79" s="79"/>
      <c r="AX79" s="79"/>
      <c r="AY79" s="79"/>
      <c r="AZ79" s="79"/>
      <c r="BA79" s="79"/>
      <c r="BB79" s="79"/>
      <c r="BC79" s="79"/>
      <c r="BD79" s="79"/>
      <c r="BE79" s="79"/>
      <c r="BF79" s="79"/>
      <c r="BG79" s="79"/>
      <c r="BH79" s="79"/>
      <c r="BI79" s="79"/>
      <c r="BJ79" s="79"/>
      <c r="BK79" s="79"/>
      <c r="BL79" s="79"/>
      <c r="BM79" s="79"/>
      <c r="BN79" s="79"/>
      <c r="BO79" s="79"/>
      <c r="BP79" s="79"/>
      <c r="BQ79" s="79"/>
      <c r="BR79" s="79"/>
      <c r="BS79" s="79"/>
      <c r="BT79" s="79"/>
      <c r="BU79" s="79"/>
      <c r="BV79" s="79"/>
      <c r="BW79" s="3"/>
      <c r="BX79" s="3"/>
      <c r="BY79" s="3"/>
      <c r="BZ79" s="3"/>
    </row>
    <row r="80" spans="2:78" ht="16" customHeight="1" x14ac:dyDescent="0.35">
      <c r="B80" s="14" t="s">
        <v>224</v>
      </c>
      <c r="C80" s="85" t="s">
        <v>229</v>
      </c>
      <c r="D80" s="86"/>
      <c r="E80" s="86"/>
      <c r="F80" s="86"/>
      <c r="G80" s="87"/>
      <c r="H80" s="15" t="s">
        <v>24</v>
      </c>
      <c r="I80" s="67" t="str">
        <f>IFERROR(VLOOKUP(D7,CARACTERÍSTICAS!A:AV,48,0),"")</f>
        <v/>
      </c>
      <c r="J80" s="66"/>
      <c r="K80" s="77"/>
      <c r="M80" s="62"/>
      <c r="S80" s="79"/>
      <c r="T80" s="79"/>
      <c r="U80" s="79"/>
      <c r="V80" s="79"/>
      <c r="W80" s="79"/>
      <c r="X80" s="79"/>
      <c r="Y80" s="79"/>
      <c r="Z80" s="79"/>
      <c r="AA80" s="79"/>
      <c r="AB80" s="79"/>
      <c r="AC80" s="79"/>
      <c r="AD80" s="79"/>
      <c r="AE80" s="79"/>
      <c r="AF80" s="79"/>
      <c r="AG80" s="79"/>
      <c r="AH80" s="79"/>
      <c r="AI80" s="79"/>
      <c r="AJ80" s="79"/>
      <c r="AK80" s="79"/>
      <c r="AL80" s="79"/>
      <c r="AM80" s="79"/>
      <c r="AN80" s="79"/>
      <c r="AO80" s="79"/>
      <c r="AP80" s="79"/>
      <c r="AQ80" s="79"/>
      <c r="AR80" s="79"/>
      <c r="AS80" s="79"/>
      <c r="AT80" s="79"/>
      <c r="AU80" s="79"/>
      <c r="AV80" s="79"/>
      <c r="AW80" s="79"/>
      <c r="AX80" s="79"/>
      <c r="AY80" s="79"/>
      <c r="AZ80" s="79"/>
      <c r="BA80" s="79"/>
      <c r="BB80" s="79"/>
      <c r="BC80" s="79"/>
      <c r="BD80" s="79"/>
      <c r="BE80" s="79"/>
      <c r="BF80" s="79"/>
      <c r="BG80" s="79"/>
      <c r="BH80" s="79"/>
      <c r="BI80" s="79"/>
      <c r="BJ80" s="79"/>
      <c r="BK80" s="79"/>
      <c r="BL80" s="79"/>
      <c r="BM80" s="79"/>
      <c r="BN80" s="79"/>
      <c r="BO80" s="79"/>
      <c r="BP80" s="79"/>
      <c r="BQ80" s="79"/>
      <c r="BR80" s="79"/>
      <c r="BS80" s="79"/>
      <c r="BT80" s="79"/>
      <c r="BU80" s="79"/>
      <c r="BV80" s="79"/>
      <c r="BW80" s="3"/>
      <c r="BX80" s="3"/>
      <c r="BY80" s="3"/>
      <c r="BZ80" s="3"/>
    </row>
    <row r="81" spans="2:78" ht="16" customHeight="1" x14ac:dyDescent="0.35">
      <c r="B81" s="14" t="s">
        <v>225</v>
      </c>
      <c r="C81" s="85" t="s">
        <v>227</v>
      </c>
      <c r="D81" s="86"/>
      <c r="E81" s="86"/>
      <c r="F81" s="86"/>
      <c r="G81" s="87"/>
      <c r="H81" s="15" t="s">
        <v>24</v>
      </c>
      <c r="I81" s="67" t="str">
        <f>IFERROR(VLOOKUP(D7,CARACTERÍSTICAS!A:AW,49,0),"")</f>
        <v/>
      </c>
      <c r="J81" s="66"/>
      <c r="K81" s="77"/>
      <c r="M81" s="62"/>
      <c r="S81" s="79"/>
      <c r="T81" s="79"/>
      <c r="U81" s="79"/>
      <c r="V81" s="79"/>
      <c r="W81" s="79"/>
      <c r="X81" s="79"/>
      <c r="Y81" s="79"/>
      <c r="Z81" s="79"/>
      <c r="AA81" s="79"/>
      <c r="AB81" s="79"/>
      <c r="AC81" s="79"/>
      <c r="AD81" s="79"/>
      <c r="AE81" s="79"/>
      <c r="AF81" s="79"/>
      <c r="AG81" s="79"/>
      <c r="AH81" s="79"/>
      <c r="AI81" s="79"/>
      <c r="AJ81" s="79"/>
      <c r="AK81" s="79"/>
      <c r="AL81" s="79"/>
      <c r="AM81" s="79"/>
      <c r="AN81" s="79"/>
      <c r="AO81" s="79"/>
      <c r="AP81" s="79"/>
      <c r="AQ81" s="79"/>
      <c r="AR81" s="79"/>
      <c r="AS81" s="79"/>
      <c r="AT81" s="79"/>
      <c r="AU81" s="79"/>
      <c r="AV81" s="79"/>
      <c r="AW81" s="79"/>
      <c r="AX81" s="79"/>
      <c r="AY81" s="79"/>
      <c r="AZ81" s="79"/>
      <c r="BA81" s="79"/>
      <c r="BB81" s="79"/>
      <c r="BC81" s="79"/>
      <c r="BD81" s="79"/>
      <c r="BE81" s="79"/>
      <c r="BF81" s="79"/>
      <c r="BG81" s="79"/>
      <c r="BH81" s="79"/>
      <c r="BI81" s="79"/>
      <c r="BJ81" s="79"/>
      <c r="BK81" s="79"/>
      <c r="BL81" s="79"/>
      <c r="BM81" s="79"/>
      <c r="BN81" s="79"/>
      <c r="BO81" s="79"/>
      <c r="BP81" s="79"/>
      <c r="BQ81" s="79"/>
      <c r="BR81" s="79"/>
      <c r="BS81" s="79"/>
      <c r="BT81" s="79"/>
      <c r="BU81" s="79"/>
      <c r="BV81" s="79"/>
      <c r="BW81" s="3"/>
      <c r="BX81" s="3"/>
      <c r="BY81" s="3"/>
      <c r="BZ81" s="3"/>
    </row>
    <row r="82" spans="2:78" ht="16" customHeight="1" x14ac:dyDescent="0.35">
      <c r="B82" s="14" t="s">
        <v>226</v>
      </c>
      <c r="C82" s="75" t="s">
        <v>228</v>
      </c>
      <c r="D82" s="76"/>
      <c r="E82" s="76"/>
      <c r="F82" s="76"/>
      <c r="G82" s="78"/>
      <c r="H82" s="15" t="s">
        <v>24</v>
      </c>
      <c r="I82" s="67" t="str">
        <f>IFERROR(VLOOKUP(D7,CARACTERÍSTICAS!A:AX,50,0),"")</f>
        <v/>
      </c>
      <c r="J82" s="66"/>
      <c r="K82" s="77"/>
      <c r="M82" s="62"/>
      <c r="S82" s="79"/>
      <c r="T82" s="79"/>
      <c r="U82" s="79"/>
      <c r="V82" s="79"/>
      <c r="W82" s="79"/>
      <c r="X82" s="79"/>
      <c r="Y82" s="79"/>
      <c r="Z82" s="79"/>
      <c r="AA82" s="79"/>
      <c r="AB82" s="79"/>
      <c r="AC82" s="79"/>
      <c r="AD82" s="79"/>
      <c r="AE82" s="79"/>
      <c r="AF82" s="79"/>
      <c r="AG82" s="79"/>
      <c r="AH82" s="79"/>
      <c r="AI82" s="79"/>
      <c r="AJ82" s="79"/>
      <c r="AK82" s="79"/>
      <c r="AL82" s="79"/>
      <c r="AM82" s="79"/>
      <c r="AN82" s="79"/>
      <c r="AO82" s="79"/>
      <c r="AP82" s="79"/>
      <c r="AQ82" s="79"/>
      <c r="AR82" s="79"/>
      <c r="AS82" s="79"/>
      <c r="AT82" s="79"/>
      <c r="AU82" s="79"/>
      <c r="AV82" s="79"/>
      <c r="AW82" s="79"/>
      <c r="AX82" s="79"/>
      <c r="AY82" s="79"/>
      <c r="AZ82" s="79"/>
      <c r="BA82" s="79"/>
      <c r="BB82" s="79"/>
      <c r="BC82" s="79"/>
      <c r="BD82" s="79"/>
      <c r="BE82" s="79"/>
      <c r="BF82" s="79"/>
      <c r="BG82" s="79"/>
      <c r="BH82" s="79"/>
      <c r="BI82" s="79"/>
      <c r="BJ82" s="79"/>
      <c r="BK82" s="79"/>
      <c r="BL82" s="79"/>
      <c r="BM82" s="79"/>
      <c r="BN82" s="79"/>
      <c r="BO82" s="79"/>
      <c r="BP82" s="79"/>
      <c r="BQ82" s="79"/>
      <c r="BR82" s="79"/>
      <c r="BS82" s="79"/>
      <c r="BT82" s="79"/>
      <c r="BU82" s="79"/>
      <c r="BV82" s="79"/>
      <c r="BW82" s="3"/>
      <c r="BX82" s="3"/>
      <c r="BY82" s="3"/>
      <c r="BZ82" s="3"/>
    </row>
    <row r="83" spans="2:78" ht="16" customHeight="1" thickBot="1" x14ac:dyDescent="0.4">
      <c r="B83" s="81">
        <v>27</v>
      </c>
      <c r="C83" s="127" t="s">
        <v>237</v>
      </c>
      <c r="D83" s="128"/>
      <c r="E83" s="128"/>
      <c r="F83" s="128"/>
      <c r="G83" s="128"/>
      <c r="H83" s="128"/>
      <c r="I83" s="128"/>
      <c r="J83" s="129"/>
      <c r="K83" s="77"/>
      <c r="L83" s="6"/>
      <c r="M83" s="77"/>
      <c r="N83" s="6"/>
      <c r="O83" s="6"/>
      <c r="P83" s="6"/>
      <c r="Q83" s="6"/>
      <c r="R83" s="6"/>
      <c r="S83" s="79"/>
      <c r="T83" s="79"/>
      <c r="U83" s="79"/>
      <c r="V83" s="79"/>
      <c r="W83" s="79"/>
      <c r="X83" s="79"/>
      <c r="Y83" s="79"/>
      <c r="Z83" s="79"/>
      <c r="AA83" s="79"/>
      <c r="AB83" s="79"/>
      <c r="AC83" s="79"/>
      <c r="AD83" s="79"/>
      <c r="AE83" s="79"/>
      <c r="AF83" s="79"/>
      <c r="AG83" s="79"/>
      <c r="AH83" s="79"/>
      <c r="AI83" s="79"/>
      <c r="AJ83" s="79"/>
      <c r="AK83" s="79"/>
      <c r="AL83" s="79"/>
      <c r="AM83" s="79"/>
      <c r="AN83" s="79"/>
      <c r="AO83" s="79"/>
      <c r="AP83" s="79"/>
      <c r="AQ83" s="79"/>
      <c r="AR83" s="79"/>
      <c r="AS83" s="79"/>
      <c r="AT83" s="79"/>
      <c r="AU83" s="79"/>
      <c r="AV83" s="79"/>
      <c r="AW83" s="79"/>
      <c r="AX83" s="79"/>
      <c r="AY83" s="79"/>
      <c r="AZ83" s="79"/>
      <c r="BA83" s="79"/>
      <c r="BB83" s="79"/>
      <c r="BC83" s="79"/>
      <c r="BD83" s="79"/>
      <c r="BE83" s="79"/>
      <c r="BF83" s="79"/>
      <c r="BG83" s="79"/>
      <c r="BH83" s="79"/>
      <c r="BI83" s="79"/>
      <c r="BJ83" s="79"/>
      <c r="BK83" s="79"/>
      <c r="BL83" s="79"/>
      <c r="BM83" s="79"/>
      <c r="BN83" s="79"/>
      <c r="BO83" s="79"/>
      <c r="BP83" s="79"/>
      <c r="BQ83" s="79"/>
      <c r="BR83" s="79"/>
      <c r="BS83" s="79"/>
      <c r="BT83" s="79"/>
      <c r="BU83" s="79"/>
      <c r="BV83" s="79"/>
      <c r="BW83" s="3"/>
      <c r="BX83" s="3"/>
      <c r="BY83" s="3"/>
      <c r="BZ83" s="3"/>
    </row>
    <row r="84" spans="2:78" ht="15" thickBot="1" x14ac:dyDescent="0.4">
      <c r="B84" s="124" t="s">
        <v>234</v>
      </c>
      <c r="C84" s="125"/>
      <c r="D84" s="126"/>
      <c r="E84" s="124" t="s">
        <v>235</v>
      </c>
      <c r="F84" s="125"/>
      <c r="G84" s="126"/>
      <c r="H84" s="124" t="s">
        <v>236</v>
      </c>
      <c r="I84" s="125"/>
      <c r="J84" s="126"/>
      <c r="K84" s="5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  <c r="BM84" s="7"/>
      <c r="BN84" s="7"/>
      <c r="BO84" s="7"/>
      <c r="BP84" s="7"/>
      <c r="BQ84" s="7"/>
      <c r="BR84" s="7"/>
      <c r="BS84" s="7"/>
      <c r="BT84" s="7"/>
      <c r="BU84" s="7"/>
      <c r="BV84" s="7"/>
      <c r="BW84" s="3"/>
      <c r="BX84" s="3"/>
      <c r="BY84" s="3"/>
      <c r="BZ84" s="3"/>
    </row>
    <row r="85" spans="2:78" ht="206.5" customHeight="1" thickBot="1" x14ac:dyDescent="0.4">
      <c r="B85" s="124"/>
      <c r="C85" s="125"/>
      <c r="D85" s="126"/>
      <c r="E85" s="124"/>
      <c r="F85" s="125"/>
      <c r="G85" s="126"/>
      <c r="H85" s="124"/>
      <c r="I85" s="125"/>
      <c r="J85" s="126"/>
      <c r="K85" s="5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  <c r="BM85" s="7"/>
      <c r="BN85" s="7"/>
      <c r="BO85" s="7"/>
      <c r="BP85" s="7"/>
      <c r="BQ85" s="7"/>
      <c r="BR85" s="7"/>
      <c r="BS85" s="7"/>
      <c r="BT85" s="7"/>
      <c r="BU85" s="7"/>
      <c r="BV85" s="7"/>
      <c r="BW85" s="3"/>
      <c r="BX85" s="3"/>
      <c r="BY85" s="3"/>
      <c r="BZ85" s="3"/>
    </row>
    <row r="86" spans="2:78" x14ac:dyDescent="0.35">
      <c r="K86" s="5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  <c r="BI86" s="6"/>
      <c r="BJ86" s="6"/>
      <c r="BK86" s="6"/>
      <c r="BL86" s="6"/>
      <c r="BM86" s="6"/>
      <c r="BN86" s="6"/>
      <c r="BO86" s="6"/>
      <c r="BP86" s="6"/>
      <c r="BQ86" s="6"/>
      <c r="BR86" s="6"/>
      <c r="BS86" s="6"/>
      <c r="BT86" s="6"/>
      <c r="BU86" s="6"/>
      <c r="BV86" s="6"/>
    </row>
    <row r="87" spans="2:78" x14ac:dyDescent="0.35">
      <c r="K87" s="5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  <c r="BI87" s="6"/>
      <c r="BJ87" s="6"/>
      <c r="BK87" s="6"/>
      <c r="BL87" s="6"/>
      <c r="BM87" s="6"/>
      <c r="BN87" s="6"/>
      <c r="BO87" s="6"/>
      <c r="BP87" s="6"/>
      <c r="BQ87" s="6"/>
      <c r="BR87" s="6"/>
      <c r="BS87" s="6"/>
      <c r="BT87" s="6"/>
      <c r="BU87" s="6"/>
      <c r="BV87" s="6"/>
    </row>
    <row r="88" spans="2:78" x14ac:dyDescent="0.35">
      <c r="K88" s="5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  <c r="BI88" s="6"/>
      <c r="BJ88" s="6"/>
      <c r="BK88" s="6"/>
      <c r="BL88" s="6"/>
      <c r="BM88" s="6"/>
      <c r="BN88" s="6"/>
      <c r="BO88" s="6"/>
      <c r="BP88" s="6"/>
      <c r="BQ88" s="6"/>
      <c r="BR88" s="6"/>
      <c r="BS88" s="6"/>
      <c r="BT88" s="6"/>
      <c r="BU88" s="6"/>
      <c r="BV88" s="6"/>
    </row>
    <row r="89" spans="2:78" x14ac:dyDescent="0.35">
      <c r="K89" s="5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  <c r="BI89" s="6"/>
      <c r="BJ89" s="6"/>
      <c r="BK89" s="6"/>
      <c r="BL89" s="6"/>
      <c r="BM89" s="6"/>
      <c r="BN89" s="6"/>
      <c r="BO89" s="6"/>
      <c r="BP89" s="6"/>
      <c r="BQ89" s="6"/>
      <c r="BR89" s="6"/>
      <c r="BS89" s="6"/>
      <c r="BT89" s="6"/>
      <c r="BU89" s="6"/>
      <c r="BV89" s="6"/>
    </row>
    <row r="90" spans="2:78" x14ac:dyDescent="0.35">
      <c r="K90" s="5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  <c r="BI90" s="6"/>
      <c r="BJ90" s="6"/>
      <c r="BK90" s="6"/>
      <c r="BL90" s="6"/>
      <c r="BM90" s="6"/>
      <c r="BN90" s="6"/>
      <c r="BO90" s="6"/>
      <c r="BP90" s="6"/>
      <c r="BQ90" s="6"/>
      <c r="BR90" s="6"/>
      <c r="BS90" s="6"/>
      <c r="BT90" s="6"/>
      <c r="BU90" s="6"/>
      <c r="BV90" s="6"/>
    </row>
    <row r="91" spans="2:78" x14ac:dyDescent="0.35">
      <c r="K91" s="5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  <c r="BI91" s="6"/>
      <c r="BJ91" s="6"/>
      <c r="BK91" s="6"/>
      <c r="BL91" s="6"/>
      <c r="BM91" s="6"/>
      <c r="BN91" s="6"/>
      <c r="BO91" s="6"/>
      <c r="BP91" s="6"/>
      <c r="BQ91" s="6"/>
      <c r="BR91" s="6"/>
      <c r="BS91" s="6"/>
      <c r="BT91" s="6"/>
      <c r="BU91" s="6"/>
      <c r="BV91" s="6"/>
    </row>
    <row r="92" spans="2:78" x14ac:dyDescent="0.35">
      <c r="K92" s="5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  <c r="BI92" s="6"/>
      <c r="BJ92" s="6"/>
      <c r="BK92" s="6"/>
      <c r="BL92" s="6"/>
      <c r="BM92" s="6"/>
      <c r="BN92" s="6"/>
      <c r="BO92" s="6"/>
      <c r="BP92" s="6"/>
      <c r="BQ92" s="6"/>
      <c r="BR92" s="6"/>
      <c r="BS92" s="6"/>
      <c r="BT92" s="6"/>
      <c r="BU92" s="6"/>
      <c r="BV92" s="6"/>
    </row>
    <row r="93" spans="2:78" x14ac:dyDescent="0.35">
      <c r="K93" s="5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  <c r="BI93" s="6"/>
      <c r="BJ93" s="6"/>
      <c r="BK93" s="6"/>
      <c r="BL93" s="6"/>
      <c r="BM93" s="6"/>
      <c r="BN93" s="6"/>
      <c r="BO93" s="6"/>
      <c r="BP93" s="6"/>
      <c r="BQ93" s="6"/>
      <c r="BR93" s="6"/>
      <c r="BS93" s="6"/>
      <c r="BT93" s="6"/>
      <c r="BU93" s="6"/>
      <c r="BV93" s="6"/>
    </row>
    <row r="94" spans="2:78" x14ac:dyDescent="0.35">
      <c r="K94" s="5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  <c r="BI94" s="6"/>
      <c r="BJ94" s="6"/>
      <c r="BK94" s="6"/>
      <c r="BL94" s="6"/>
      <c r="BM94" s="6"/>
      <c r="BN94" s="6"/>
      <c r="BO94" s="6"/>
      <c r="BP94" s="6"/>
      <c r="BQ94" s="6"/>
      <c r="BR94" s="6"/>
      <c r="BS94" s="6"/>
      <c r="BT94" s="6"/>
      <c r="BU94" s="6"/>
      <c r="BV94" s="6"/>
    </row>
    <row r="95" spans="2:78" x14ac:dyDescent="0.35">
      <c r="K95" s="5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  <c r="BI95" s="6"/>
      <c r="BJ95" s="6"/>
      <c r="BK95" s="6"/>
      <c r="BL95" s="6"/>
      <c r="BM95" s="6"/>
      <c r="BN95" s="6"/>
      <c r="BO95" s="6"/>
      <c r="BP95" s="6"/>
      <c r="BQ95" s="6"/>
      <c r="BR95" s="6"/>
      <c r="BS95" s="6"/>
      <c r="BT95" s="6"/>
      <c r="BU95" s="6"/>
      <c r="BV95" s="6"/>
    </row>
    <row r="96" spans="2:78" x14ac:dyDescent="0.35">
      <c r="K96" s="5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  <c r="BI96" s="6"/>
      <c r="BJ96" s="6"/>
      <c r="BK96" s="6"/>
      <c r="BL96" s="6"/>
      <c r="BM96" s="6"/>
      <c r="BN96" s="6"/>
      <c r="BO96" s="6"/>
      <c r="BP96" s="6"/>
      <c r="BQ96" s="6"/>
      <c r="BR96" s="6"/>
      <c r="BS96" s="6"/>
      <c r="BT96" s="6"/>
      <c r="BU96" s="6"/>
      <c r="BV96" s="6"/>
    </row>
    <row r="97" spans="11:74" x14ac:dyDescent="0.35">
      <c r="K97" s="5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  <c r="BI97" s="6"/>
      <c r="BJ97" s="6"/>
      <c r="BK97" s="6"/>
      <c r="BL97" s="6"/>
      <c r="BM97" s="6"/>
      <c r="BN97" s="6"/>
      <c r="BO97" s="6"/>
      <c r="BP97" s="6"/>
      <c r="BQ97" s="6"/>
      <c r="BR97" s="6"/>
      <c r="BS97" s="6"/>
      <c r="BT97" s="6"/>
      <c r="BU97" s="6"/>
      <c r="BV97" s="6"/>
    </row>
    <row r="98" spans="11:74" x14ac:dyDescent="0.35">
      <c r="K98" s="5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  <c r="BI98" s="6"/>
      <c r="BJ98" s="6"/>
      <c r="BK98" s="6"/>
      <c r="BL98" s="6"/>
      <c r="BM98" s="6"/>
      <c r="BN98" s="6"/>
      <c r="BO98" s="6"/>
      <c r="BP98" s="6"/>
      <c r="BQ98" s="6"/>
      <c r="BR98" s="6"/>
      <c r="BS98" s="6"/>
      <c r="BT98" s="6"/>
      <c r="BU98" s="6"/>
      <c r="BV98" s="6"/>
    </row>
    <row r="99" spans="11:74" x14ac:dyDescent="0.35">
      <c r="K99" s="5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  <c r="BI99" s="6"/>
      <c r="BJ99" s="6"/>
      <c r="BK99" s="6"/>
      <c r="BL99" s="6"/>
      <c r="BM99" s="6"/>
      <c r="BN99" s="6"/>
      <c r="BO99" s="6"/>
      <c r="BP99" s="6"/>
      <c r="BQ99" s="6"/>
      <c r="BR99" s="6"/>
      <c r="BS99" s="6"/>
      <c r="BT99" s="6"/>
      <c r="BU99" s="6"/>
      <c r="BV99" s="6"/>
    </row>
    <row r="100" spans="11:74" x14ac:dyDescent="0.35">
      <c r="K100" s="5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  <c r="BI100" s="6"/>
      <c r="BJ100" s="6"/>
      <c r="BK100" s="6"/>
      <c r="BL100" s="6"/>
      <c r="BM100" s="6"/>
      <c r="BN100" s="6"/>
      <c r="BO100" s="6"/>
      <c r="BP100" s="6"/>
      <c r="BQ100" s="6"/>
      <c r="BR100" s="6"/>
      <c r="BS100" s="6"/>
      <c r="BT100" s="6"/>
      <c r="BU100" s="6"/>
      <c r="BV100" s="6"/>
    </row>
    <row r="101" spans="11:74" x14ac:dyDescent="0.35">
      <c r="K101" s="5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  <c r="BI101" s="6"/>
      <c r="BJ101" s="6"/>
      <c r="BK101" s="6"/>
      <c r="BL101" s="6"/>
      <c r="BM101" s="6"/>
      <c r="BN101" s="6"/>
      <c r="BO101" s="6"/>
      <c r="BP101" s="6"/>
      <c r="BQ101" s="6"/>
      <c r="BR101" s="6"/>
      <c r="BS101" s="6"/>
      <c r="BT101" s="6"/>
      <c r="BU101" s="6"/>
      <c r="BV101" s="6"/>
    </row>
    <row r="102" spans="11:74" x14ac:dyDescent="0.35">
      <c r="K102" s="5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  <c r="BI102" s="6"/>
      <c r="BJ102" s="6"/>
      <c r="BK102" s="6"/>
      <c r="BL102" s="6"/>
      <c r="BM102" s="6"/>
      <c r="BN102" s="6"/>
      <c r="BO102" s="6"/>
      <c r="BP102" s="6"/>
      <c r="BQ102" s="6"/>
      <c r="BR102" s="6"/>
      <c r="BS102" s="6"/>
      <c r="BT102" s="6"/>
      <c r="BU102" s="6"/>
      <c r="BV102" s="6"/>
    </row>
  </sheetData>
  <sheetProtection algorithmName="SHA-512" hashValue="b8V3QjPLb6Nd9bCjP190zK7fkUQyCO3REB8XEqlHDR9MK66XkzsYD5KanF+p/wfj12edeJbTiSe0krCgIxXLQw==" saltValue="gGIvSzSpcMSlUYcf/YGZsA==" spinCount="100000" sheet="1" objects="1" scenarios="1"/>
  <mergeCells count="101">
    <mergeCell ref="B85:D85"/>
    <mergeCell ref="E85:G85"/>
    <mergeCell ref="H85:J85"/>
    <mergeCell ref="C80:G80"/>
    <mergeCell ref="C81:G81"/>
    <mergeCell ref="C83:J83"/>
    <mergeCell ref="B84:D84"/>
    <mergeCell ref="E84:G84"/>
    <mergeCell ref="H84:J84"/>
    <mergeCell ref="C77:G77"/>
    <mergeCell ref="C78:G78"/>
    <mergeCell ref="C76:J76"/>
    <mergeCell ref="C79:J79"/>
    <mergeCell ref="B2:J2"/>
    <mergeCell ref="B3:C3"/>
    <mergeCell ref="D3:J3"/>
    <mergeCell ref="B4:C4"/>
    <mergeCell ref="D4:J4"/>
    <mergeCell ref="C70:G70"/>
    <mergeCell ref="C62:G62"/>
    <mergeCell ref="C63:G63"/>
    <mergeCell ref="C64:G64"/>
    <mergeCell ref="C65:G65"/>
    <mergeCell ref="C66:G66"/>
    <mergeCell ref="E67:G67"/>
    <mergeCell ref="C69:G69"/>
    <mergeCell ref="B6:C6"/>
    <mergeCell ref="D6:J6"/>
    <mergeCell ref="C42:G42"/>
    <mergeCell ref="C43:G43"/>
    <mergeCell ref="C44:G44"/>
    <mergeCell ref="B7:C7"/>
    <mergeCell ref="D7:J7"/>
    <mergeCell ref="C40:G40"/>
    <mergeCell ref="C35:G35"/>
    <mergeCell ref="C28:G28"/>
    <mergeCell ref="C29:G29"/>
    <mergeCell ref="B11:C11"/>
    <mergeCell ref="D11:J11"/>
    <mergeCell ref="C14:G14"/>
    <mergeCell ref="C38:G38"/>
    <mergeCell ref="C13:G13"/>
    <mergeCell ref="C15:G15"/>
    <mergeCell ref="C16:G16"/>
    <mergeCell ref="O11:S11"/>
    <mergeCell ref="L11:M11"/>
    <mergeCell ref="C71:J71"/>
    <mergeCell ref="C72:G72"/>
    <mergeCell ref="L22:O22"/>
    <mergeCell ref="C60:G60"/>
    <mergeCell ref="C54:G54"/>
    <mergeCell ref="C20:G20"/>
    <mergeCell ref="C26:G26"/>
    <mergeCell ref="C41:J41"/>
    <mergeCell ref="C34:G34"/>
    <mergeCell ref="C32:G32"/>
    <mergeCell ref="C33:G33"/>
    <mergeCell ref="C30:G30"/>
    <mergeCell ref="C25:J25"/>
    <mergeCell ref="C27:G27"/>
    <mergeCell ref="C51:G51"/>
    <mergeCell ref="C50:G50"/>
    <mergeCell ref="C49:J49"/>
    <mergeCell ref="C12:G12"/>
    <mergeCell ref="C23:G23"/>
    <mergeCell ref="C24:G24"/>
    <mergeCell ref="C19:J19"/>
    <mergeCell ref="C21:G21"/>
    <mergeCell ref="B5:C5"/>
    <mergeCell ref="D5:J5"/>
    <mergeCell ref="B8:C8"/>
    <mergeCell ref="D8:J8"/>
    <mergeCell ref="B9:C9"/>
    <mergeCell ref="D9:J9"/>
    <mergeCell ref="C36:G36"/>
    <mergeCell ref="C37:G37"/>
    <mergeCell ref="C39:G39"/>
    <mergeCell ref="C31:G31"/>
    <mergeCell ref="C17:G17"/>
    <mergeCell ref="C18:G18"/>
    <mergeCell ref="B10:C10"/>
    <mergeCell ref="D10:J10"/>
    <mergeCell ref="C22:G22"/>
    <mergeCell ref="C48:G48"/>
    <mergeCell ref="C47:G47"/>
    <mergeCell ref="C46:G46"/>
    <mergeCell ref="C45:G45"/>
    <mergeCell ref="C75:G75"/>
    <mergeCell ref="C74:G74"/>
    <mergeCell ref="C73:G73"/>
    <mergeCell ref="C59:G59"/>
    <mergeCell ref="C58:G58"/>
    <mergeCell ref="C56:G56"/>
    <mergeCell ref="C55:G55"/>
    <mergeCell ref="C53:G53"/>
    <mergeCell ref="C52:G52"/>
    <mergeCell ref="C61:D61"/>
    <mergeCell ref="C67:D67"/>
    <mergeCell ref="C68:E68"/>
    <mergeCell ref="C57:J57"/>
    <mergeCell ref="F61:G61"/>
  </mergeCells>
  <conditionalFormatting sqref="J13">
    <cfRule type="cellIs" dxfId="9" priority="11" operator="notEqual">
      <formula>I13</formula>
    </cfRule>
  </conditionalFormatting>
  <conditionalFormatting sqref="J14:J18">
    <cfRule type="cellIs" dxfId="8" priority="9" operator="notEqual">
      <formula>I14</formula>
    </cfRule>
  </conditionalFormatting>
  <conditionalFormatting sqref="J20:J24">
    <cfRule type="cellIs" dxfId="7" priority="8" operator="notEqual">
      <formula>I20</formula>
    </cfRule>
  </conditionalFormatting>
  <conditionalFormatting sqref="J26:J40">
    <cfRule type="cellIs" dxfId="6" priority="7" operator="notEqual">
      <formula>I26</formula>
    </cfRule>
  </conditionalFormatting>
  <conditionalFormatting sqref="J42:J48">
    <cfRule type="cellIs" dxfId="5" priority="6" operator="notEqual">
      <formula>I42</formula>
    </cfRule>
  </conditionalFormatting>
  <conditionalFormatting sqref="J50:J56">
    <cfRule type="cellIs" dxfId="4" priority="5" operator="notEqual">
      <formula>I50</formula>
    </cfRule>
  </conditionalFormatting>
  <conditionalFormatting sqref="J58:J70">
    <cfRule type="cellIs" dxfId="3" priority="4" operator="notEqual">
      <formula>I58</formula>
    </cfRule>
  </conditionalFormatting>
  <conditionalFormatting sqref="J72:J75">
    <cfRule type="cellIs" dxfId="2" priority="3" operator="notEqual">
      <formula>I72</formula>
    </cfRule>
  </conditionalFormatting>
  <conditionalFormatting sqref="J77:J78">
    <cfRule type="cellIs" dxfId="1" priority="2" operator="notEqual">
      <formula>I77</formula>
    </cfRule>
  </conditionalFormatting>
  <conditionalFormatting sqref="J80:J82">
    <cfRule type="cellIs" dxfId="0" priority="1" operator="notEqual">
      <formula>I80</formula>
    </cfRule>
  </conditionalFormatting>
  <dataValidations count="4">
    <dataValidation type="list" allowBlank="1" showInputMessage="1" showErrorMessage="1" sqref="E61">
      <formula1>$N$9:$N$11</formula1>
    </dataValidation>
    <dataValidation type="list" allowBlank="1" showInputMessage="1" showErrorMessage="1" sqref="E67">
      <formula1>$O$8:$O$9</formula1>
    </dataValidation>
    <dataValidation type="list" allowBlank="1" showInputMessage="1" showErrorMessage="1" sqref="F68">
      <formula1>$P$8:$P$9</formula1>
    </dataValidation>
    <dataValidation type="list" allowBlank="1" showInputMessage="1" showErrorMessage="1" sqref="D3:J3">
      <formula1>$O$12:$O$18</formula1>
    </dataValidation>
  </dataValidations>
  <printOptions horizontalCentered="1"/>
  <pageMargins left="0.31496062992125984" right="0.31496062992125984" top="0.59055118110236227" bottom="0.59055118110236227" header="0.31496062992125984" footer="0.31496062992125984"/>
  <pageSetup paperSize="9" scale="87" orientation="portrait" r:id="rId1"/>
  <headerFooter>
    <oddFooter>Página &amp;P de &amp;N</oddFooter>
  </headerFooter>
  <rowBreaks count="2" manualBreakCount="2">
    <brk id="44" min="1" max="9" man="1"/>
    <brk id="82" min="1" max="9" man="1"/>
  </rowBreaks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CARACTERÍSTICAS!$A$3:$A$146</xm:f>
          </x14:formula1>
          <xm:sqref>D7:J7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H1048142"/>
  <sheetViews>
    <sheetView topLeftCell="A140" zoomScale="90" zoomScaleNormal="90" workbookViewId="0">
      <selection activeCell="A3" sqref="A3:A146"/>
    </sheetView>
  </sheetViews>
  <sheetFormatPr defaultRowHeight="14.5" x14ac:dyDescent="0.35"/>
  <cols>
    <col min="1" max="1" width="10.81640625" style="20" bestFit="1" customWidth="1"/>
    <col min="2" max="2" width="37.453125" style="22" bestFit="1" customWidth="1"/>
    <col min="3" max="3" width="12.1796875" style="20" bestFit="1" customWidth="1"/>
    <col min="4" max="4" width="5.453125" style="20" customWidth="1"/>
    <col min="5" max="6" width="8.7265625" style="20" customWidth="1"/>
    <col min="7" max="7" width="8.7265625" style="83" customWidth="1"/>
    <col min="8" max="8" width="10.54296875" style="20" customWidth="1"/>
    <col min="9" max="9" width="14.08984375" style="20" customWidth="1"/>
    <col min="10" max="11" width="10.54296875" style="20" customWidth="1"/>
    <col min="12" max="12" width="8.453125" style="20" customWidth="1"/>
    <col min="13" max="13" width="8.453125" style="74" customWidth="1"/>
    <col min="14" max="14" width="7.54296875" style="20" bestFit="1" customWidth="1"/>
    <col min="15" max="15" width="7" style="31" customWidth="1"/>
    <col min="16" max="16" width="6.1796875" style="31" customWidth="1"/>
    <col min="17" max="17" width="9.54296875" style="20" bestFit="1" customWidth="1"/>
    <col min="18" max="18" width="11" style="24" bestFit="1" customWidth="1"/>
    <col min="19" max="19" width="6.453125" style="55" customWidth="1"/>
    <col min="20" max="20" width="14.1796875" style="20" bestFit="1" customWidth="1"/>
    <col min="21" max="21" width="14.26953125" style="22" bestFit="1" customWidth="1"/>
    <col min="22" max="22" width="9.54296875" style="22" bestFit="1" customWidth="1"/>
    <col min="23" max="23" width="9.81640625" style="20" bestFit="1" customWidth="1"/>
    <col min="24" max="24" width="9.7265625" style="80" bestFit="1" customWidth="1"/>
    <col min="25" max="25" width="15.7265625" style="20" bestFit="1" customWidth="1"/>
    <col min="26" max="26" width="7.54296875" style="20" bestFit="1" customWidth="1"/>
    <col min="27" max="27" width="7.54296875" style="22" bestFit="1" customWidth="1"/>
    <col min="28" max="28" width="8.26953125" style="35" customWidth="1"/>
    <col min="29" max="29" width="9.1796875" style="35" customWidth="1"/>
    <col min="30" max="30" width="5.7265625" style="20" customWidth="1"/>
    <col min="31" max="31" width="10.453125" style="80" bestFit="1" customWidth="1"/>
    <col min="32" max="32" width="9.81640625" style="80" bestFit="1" customWidth="1"/>
    <col min="33" max="33" width="10.81640625" style="80" bestFit="1" customWidth="1"/>
    <col min="34" max="34" width="10.453125" style="80" bestFit="1" customWidth="1"/>
    <col min="35" max="35" width="9.81640625" style="80" bestFit="1" customWidth="1"/>
    <col min="36" max="36" width="15.81640625" style="80" bestFit="1" customWidth="1"/>
    <col min="37" max="37" width="15.453125" style="45" customWidth="1"/>
    <col min="38" max="38" width="15.81640625" style="22" customWidth="1"/>
    <col min="39" max="39" width="11.7265625" style="22" bestFit="1" customWidth="1"/>
    <col min="40" max="40" width="9.1796875" style="22" customWidth="1"/>
    <col min="41" max="42" width="9.1796875" style="20" customWidth="1"/>
    <col min="43" max="43" width="13.54296875" style="20" bestFit="1" customWidth="1"/>
    <col min="44" max="44" width="9.26953125" style="22" bestFit="1" customWidth="1"/>
    <col min="45" max="45" width="7.54296875" style="20" bestFit="1" customWidth="1"/>
    <col min="46" max="46" width="9.26953125" style="20" bestFit="1" customWidth="1"/>
    <col min="47" max="47" width="10" style="22" bestFit="1" customWidth="1"/>
    <col min="48" max="73" width="9.26953125" style="22" bestFit="1" customWidth="1"/>
    <col min="74" max="89" width="9.26953125" style="18" bestFit="1" customWidth="1"/>
    <col min="90" max="90" width="9.1796875" style="18"/>
    <col min="91" max="92" width="9.26953125" style="18" bestFit="1" customWidth="1"/>
    <col min="93" max="107" width="9.1796875" style="18"/>
  </cols>
  <sheetData>
    <row r="1" spans="1:112" s="17" customFormat="1" x14ac:dyDescent="0.35">
      <c r="A1" s="20">
        <v>1</v>
      </c>
      <c r="B1" s="20">
        <v>2</v>
      </c>
      <c r="C1" s="20">
        <v>3</v>
      </c>
      <c r="D1" s="20">
        <v>4</v>
      </c>
      <c r="E1" s="20">
        <v>5</v>
      </c>
      <c r="F1" s="20">
        <v>6</v>
      </c>
      <c r="G1" s="83">
        <v>7</v>
      </c>
      <c r="H1" s="20">
        <v>8</v>
      </c>
      <c r="I1" s="20">
        <v>9</v>
      </c>
      <c r="J1" s="20">
        <v>10</v>
      </c>
      <c r="K1" s="20">
        <v>11</v>
      </c>
      <c r="L1" s="20">
        <v>12</v>
      </c>
      <c r="M1" s="74">
        <v>13</v>
      </c>
      <c r="N1" s="20">
        <v>14</v>
      </c>
      <c r="O1" s="31">
        <v>15</v>
      </c>
      <c r="P1" s="31">
        <v>16</v>
      </c>
      <c r="Q1" s="20">
        <v>17</v>
      </c>
      <c r="R1" s="24">
        <v>18</v>
      </c>
      <c r="S1" s="55">
        <v>19</v>
      </c>
      <c r="T1" s="20">
        <v>20</v>
      </c>
      <c r="U1" s="20">
        <v>21</v>
      </c>
      <c r="V1" s="20">
        <v>22</v>
      </c>
      <c r="W1" s="20">
        <v>23</v>
      </c>
      <c r="X1" s="80">
        <v>24</v>
      </c>
      <c r="Y1" s="20">
        <v>25</v>
      </c>
      <c r="Z1" s="20">
        <v>26</v>
      </c>
      <c r="AA1" s="20">
        <v>27</v>
      </c>
      <c r="AB1" s="35">
        <v>28</v>
      </c>
      <c r="AC1" s="35">
        <v>29</v>
      </c>
      <c r="AD1" s="20">
        <v>30</v>
      </c>
      <c r="AE1" s="80">
        <v>31</v>
      </c>
      <c r="AF1" s="80">
        <v>32</v>
      </c>
      <c r="AG1" s="80">
        <v>33</v>
      </c>
      <c r="AH1" s="80">
        <v>34</v>
      </c>
      <c r="AI1" s="80">
        <v>35</v>
      </c>
      <c r="AJ1" s="80">
        <v>36</v>
      </c>
      <c r="AK1" s="45">
        <v>37</v>
      </c>
      <c r="AL1" s="20">
        <v>38</v>
      </c>
      <c r="AM1" s="20">
        <v>39</v>
      </c>
      <c r="AN1" s="20">
        <v>40</v>
      </c>
      <c r="AO1" s="20">
        <v>41</v>
      </c>
      <c r="AP1" s="20">
        <v>42</v>
      </c>
      <c r="AQ1" s="20">
        <v>43</v>
      </c>
      <c r="AR1" s="20">
        <v>44</v>
      </c>
      <c r="AS1" s="20">
        <v>45</v>
      </c>
      <c r="AT1" s="20">
        <v>46</v>
      </c>
      <c r="AU1" s="20">
        <v>47</v>
      </c>
      <c r="AV1" s="20">
        <v>48</v>
      </c>
      <c r="AW1" s="20">
        <v>49</v>
      </c>
      <c r="AX1" s="20">
        <v>50</v>
      </c>
      <c r="AY1" s="20">
        <v>51</v>
      </c>
      <c r="AZ1" s="20">
        <v>52</v>
      </c>
      <c r="BA1" s="20">
        <v>53</v>
      </c>
      <c r="BB1" s="20">
        <v>54</v>
      </c>
      <c r="BC1" s="20">
        <v>55</v>
      </c>
      <c r="BD1" s="20">
        <v>56</v>
      </c>
      <c r="BE1" s="20">
        <v>57</v>
      </c>
      <c r="BF1" s="20">
        <v>58</v>
      </c>
      <c r="BG1" s="20">
        <v>59</v>
      </c>
      <c r="BH1" s="20">
        <v>60</v>
      </c>
      <c r="BI1" s="20">
        <v>61</v>
      </c>
      <c r="BJ1" s="20">
        <v>62</v>
      </c>
      <c r="BK1" s="20">
        <v>63</v>
      </c>
      <c r="BL1" s="20">
        <v>64</v>
      </c>
      <c r="BM1" s="20">
        <v>65</v>
      </c>
      <c r="BN1" s="20">
        <v>66</v>
      </c>
      <c r="BO1" s="20">
        <v>67</v>
      </c>
      <c r="BP1" s="20">
        <v>68</v>
      </c>
      <c r="BQ1" s="20">
        <v>69</v>
      </c>
      <c r="BR1" s="20">
        <v>70</v>
      </c>
      <c r="BS1" s="20">
        <v>71</v>
      </c>
      <c r="BT1" s="20">
        <v>72</v>
      </c>
      <c r="BU1" s="20">
        <v>73</v>
      </c>
      <c r="BV1" s="3">
        <v>74</v>
      </c>
      <c r="BW1" s="3">
        <v>75</v>
      </c>
      <c r="BX1" s="3">
        <v>76</v>
      </c>
      <c r="BY1" s="3">
        <v>77</v>
      </c>
      <c r="BZ1" s="3">
        <v>78</v>
      </c>
      <c r="CA1" s="3">
        <v>79</v>
      </c>
      <c r="CB1" s="3">
        <v>80</v>
      </c>
      <c r="CC1" s="3">
        <v>81</v>
      </c>
      <c r="CD1" s="3">
        <v>82</v>
      </c>
      <c r="CE1" s="3">
        <v>83</v>
      </c>
      <c r="CF1" s="3">
        <v>84</v>
      </c>
      <c r="CG1" s="3">
        <v>85</v>
      </c>
      <c r="CH1" s="3">
        <v>86</v>
      </c>
      <c r="CI1" s="3">
        <v>87</v>
      </c>
      <c r="CJ1" s="3">
        <v>88</v>
      </c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</row>
    <row r="2" spans="1:112" s="54" customFormat="1" x14ac:dyDescent="0.35">
      <c r="A2" s="25" t="s">
        <v>58</v>
      </c>
      <c r="B2" s="25" t="s">
        <v>59</v>
      </c>
      <c r="C2" s="25" t="s">
        <v>80</v>
      </c>
      <c r="D2" s="25" t="s">
        <v>60</v>
      </c>
      <c r="E2" s="25" t="s">
        <v>82</v>
      </c>
      <c r="F2" s="25" t="s">
        <v>83</v>
      </c>
      <c r="G2" s="25" t="s">
        <v>84</v>
      </c>
      <c r="H2" s="25" t="s">
        <v>85</v>
      </c>
      <c r="I2" s="25" t="s">
        <v>87</v>
      </c>
      <c r="J2" s="25" t="s">
        <v>88</v>
      </c>
      <c r="K2" s="25" t="s">
        <v>90</v>
      </c>
      <c r="L2" s="25" t="s">
        <v>89</v>
      </c>
      <c r="M2" s="25" t="s">
        <v>91</v>
      </c>
      <c r="N2" s="25" t="s">
        <v>92</v>
      </c>
      <c r="O2" s="32" t="s">
        <v>93</v>
      </c>
      <c r="P2" s="32" t="s">
        <v>94</v>
      </c>
      <c r="Q2" s="25" t="s">
        <v>96</v>
      </c>
      <c r="R2" s="25" t="s">
        <v>97</v>
      </c>
      <c r="S2" s="25" t="s">
        <v>101</v>
      </c>
      <c r="T2" s="25" t="s">
        <v>102</v>
      </c>
      <c r="U2" s="25" t="s">
        <v>103</v>
      </c>
      <c r="V2" s="25" t="s">
        <v>104</v>
      </c>
      <c r="W2" s="25" t="s">
        <v>110</v>
      </c>
      <c r="X2" s="26" t="s">
        <v>111</v>
      </c>
      <c r="Y2" s="25" t="s">
        <v>112</v>
      </c>
      <c r="Z2" s="25" t="s">
        <v>114</v>
      </c>
      <c r="AA2" s="25" t="s">
        <v>113</v>
      </c>
      <c r="AB2" s="25" t="s">
        <v>115</v>
      </c>
      <c r="AC2" s="25" t="s">
        <v>116</v>
      </c>
      <c r="AD2" s="25" t="s">
        <v>119</v>
      </c>
      <c r="AE2" s="26" t="s">
        <v>120</v>
      </c>
      <c r="AF2" s="26" t="s">
        <v>121</v>
      </c>
      <c r="AG2" s="26" t="s">
        <v>122</v>
      </c>
      <c r="AH2" s="26" t="s">
        <v>123</v>
      </c>
      <c r="AI2" s="26" t="s">
        <v>124</v>
      </c>
      <c r="AJ2" s="26" t="s">
        <v>125</v>
      </c>
      <c r="AK2" s="46" t="s">
        <v>142</v>
      </c>
      <c r="AL2" s="25" t="s">
        <v>144</v>
      </c>
      <c r="AM2" s="25" t="s">
        <v>143</v>
      </c>
      <c r="AN2" s="25" t="s">
        <v>145</v>
      </c>
      <c r="AO2" s="25" t="s">
        <v>146</v>
      </c>
      <c r="AP2" s="25" t="s">
        <v>147</v>
      </c>
      <c r="AQ2" s="25" t="s">
        <v>148</v>
      </c>
      <c r="AR2" s="25" t="s">
        <v>149</v>
      </c>
      <c r="AS2" s="25" t="s">
        <v>167</v>
      </c>
      <c r="AT2" s="25" t="s">
        <v>205</v>
      </c>
      <c r="AU2" s="25" t="s">
        <v>222</v>
      </c>
      <c r="AV2" s="25" t="s">
        <v>232</v>
      </c>
      <c r="AW2" s="25" t="s">
        <v>230</v>
      </c>
      <c r="AX2" s="25" t="s">
        <v>231</v>
      </c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43"/>
      <c r="BW2" s="43"/>
      <c r="BX2" s="43"/>
      <c r="BY2" s="43"/>
      <c r="BZ2" s="43"/>
      <c r="CA2" s="43"/>
      <c r="CB2" s="43"/>
      <c r="CC2" s="43"/>
      <c r="CD2" s="43"/>
      <c r="CE2" s="43"/>
      <c r="CF2" s="43"/>
      <c r="CG2" s="43"/>
      <c r="CH2" s="43"/>
      <c r="CI2" s="43"/>
      <c r="CJ2" s="43"/>
      <c r="CK2" s="44"/>
      <c r="CL2" s="44"/>
      <c r="CM2" s="44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</row>
    <row r="3" spans="1:112" s="62" customFormat="1" ht="39" x14ac:dyDescent="0.35">
      <c r="A3" s="26">
        <v>102100006</v>
      </c>
      <c r="B3" s="26" t="s">
        <v>244</v>
      </c>
      <c r="C3" s="25">
        <v>15</v>
      </c>
      <c r="D3" s="25" t="s">
        <v>386</v>
      </c>
      <c r="E3" s="25">
        <v>5</v>
      </c>
      <c r="F3" s="26">
        <v>7.9669999999999996</v>
      </c>
      <c r="G3" s="26" t="s">
        <v>18</v>
      </c>
      <c r="H3" s="27" t="s">
        <v>387</v>
      </c>
      <c r="I3" s="26">
        <v>34</v>
      </c>
      <c r="J3" s="26">
        <v>95</v>
      </c>
      <c r="K3" s="28">
        <v>130</v>
      </c>
      <c r="L3" s="26">
        <v>140</v>
      </c>
      <c r="M3" s="82">
        <v>25</v>
      </c>
      <c r="N3" s="82">
        <v>110</v>
      </c>
      <c r="O3" s="33">
        <v>3.4</v>
      </c>
      <c r="P3" s="33">
        <v>2.5</v>
      </c>
      <c r="Q3" s="26" t="s">
        <v>35</v>
      </c>
      <c r="R3" s="26" t="s">
        <v>98</v>
      </c>
      <c r="S3" s="25" t="s">
        <v>394</v>
      </c>
      <c r="T3" s="25" t="s">
        <v>396</v>
      </c>
      <c r="U3" s="25" t="s">
        <v>397</v>
      </c>
      <c r="V3" s="28">
        <v>220</v>
      </c>
      <c r="W3" s="26">
        <v>1.2</v>
      </c>
      <c r="X3" s="25">
        <v>160</v>
      </c>
      <c r="Y3" s="25" t="s">
        <v>105</v>
      </c>
      <c r="Z3" s="25">
        <v>10</v>
      </c>
      <c r="AA3" s="25">
        <v>30</v>
      </c>
      <c r="AB3" s="26">
        <v>47</v>
      </c>
      <c r="AC3" s="25">
        <v>50</v>
      </c>
      <c r="AD3" s="25">
        <v>25</v>
      </c>
      <c r="AE3" s="26">
        <v>50</v>
      </c>
      <c r="AF3" s="26">
        <v>150</v>
      </c>
      <c r="AG3" s="26">
        <v>225</v>
      </c>
      <c r="AH3" s="26">
        <v>450</v>
      </c>
      <c r="AI3" s="26">
        <v>160</v>
      </c>
      <c r="AJ3" s="26" t="s">
        <v>105</v>
      </c>
      <c r="AK3" s="47" t="s">
        <v>241</v>
      </c>
      <c r="AL3" s="26">
        <v>140</v>
      </c>
      <c r="AM3" s="26" t="s">
        <v>35</v>
      </c>
      <c r="AN3" s="26">
        <v>-39</v>
      </c>
      <c r="AO3" s="25">
        <v>40</v>
      </c>
      <c r="AP3" s="25">
        <v>25</v>
      </c>
      <c r="AQ3" s="25">
        <v>0.03</v>
      </c>
      <c r="AR3" s="25" t="s">
        <v>398</v>
      </c>
      <c r="AS3" s="25">
        <v>48</v>
      </c>
      <c r="AT3" s="25" t="s">
        <v>207</v>
      </c>
      <c r="AU3" s="39" t="s">
        <v>400</v>
      </c>
      <c r="AV3" s="39">
        <v>1200</v>
      </c>
      <c r="AW3" s="39">
        <v>800</v>
      </c>
      <c r="AX3" s="39">
        <v>900</v>
      </c>
      <c r="AY3" s="39"/>
      <c r="AZ3" s="39"/>
      <c r="BA3" s="39"/>
      <c r="BB3" s="39"/>
      <c r="BC3" s="39"/>
      <c r="BD3" s="39"/>
      <c r="BE3" s="39"/>
      <c r="BF3" s="39"/>
      <c r="BG3" s="39"/>
      <c r="BH3" s="39"/>
      <c r="BI3" s="39"/>
      <c r="BJ3" s="39"/>
      <c r="BK3" s="39"/>
      <c r="BL3" s="39"/>
      <c r="BM3" s="39"/>
      <c r="BN3" s="39"/>
      <c r="BO3" s="39"/>
      <c r="BP3" s="39"/>
      <c r="BQ3" s="39"/>
      <c r="BR3" s="39"/>
      <c r="BS3" s="39"/>
      <c r="BT3" s="39"/>
      <c r="BU3" s="39"/>
      <c r="BV3" s="44"/>
      <c r="BW3" s="44"/>
      <c r="BX3" s="44"/>
      <c r="BY3" s="44"/>
      <c r="BZ3" s="44"/>
      <c r="CA3" s="44"/>
      <c r="CB3" s="44"/>
      <c r="CC3" s="44"/>
      <c r="CD3" s="44"/>
      <c r="CE3" s="44"/>
      <c r="CF3" s="44"/>
      <c r="CG3" s="44"/>
      <c r="CH3" s="44"/>
      <c r="CI3" s="44"/>
      <c r="CJ3" s="44"/>
      <c r="CK3" s="43"/>
      <c r="CL3" s="43"/>
      <c r="CM3" s="4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</row>
    <row r="4" spans="1:112" ht="39" x14ac:dyDescent="0.35">
      <c r="A4" s="26">
        <v>102100017</v>
      </c>
      <c r="B4" s="26" t="s">
        <v>252</v>
      </c>
      <c r="C4" s="25">
        <v>15</v>
      </c>
      <c r="D4" s="25" t="s">
        <v>385</v>
      </c>
      <c r="E4" s="25">
        <v>5</v>
      </c>
      <c r="F4" s="46">
        <v>13.8</v>
      </c>
      <c r="G4" s="141" t="s">
        <v>20</v>
      </c>
      <c r="H4" s="27" t="s">
        <v>389</v>
      </c>
      <c r="I4" s="26">
        <v>34</v>
      </c>
      <c r="J4" s="26">
        <v>95</v>
      </c>
      <c r="K4" s="28">
        <v>130</v>
      </c>
      <c r="L4" s="26">
        <v>140</v>
      </c>
      <c r="M4" s="84">
        <v>25</v>
      </c>
      <c r="N4" s="84">
        <v>110</v>
      </c>
      <c r="O4" s="33">
        <v>3.4</v>
      </c>
      <c r="P4" s="33">
        <v>2.5</v>
      </c>
      <c r="Q4" s="26" t="s">
        <v>35</v>
      </c>
      <c r="R4" s="26" t="s">
        <v>98</v>
      </c>
      <c r="S4" s="25" t="s">
        <v>394</v>
      </c>
      <c r="T4" s="25" t="s">
        <v>396</v>
      </c>
      <c r="U4" s="25" t="s">
        <v>397</v>
      </c>
      <c r="V4" s="28">
        <v>220</v>
      </c>
      <c r="W4" s="26">
        <v>1.2</v>
      </c>
      <c r="X4" s="25">
        <v>160</v>
      </c>
      <c r="Y4" s="25" t="s">
        <v>105</v>
      </c>
      <c r="Z4" s="25">
        <v>10</v>
      </c>
      <c r="AA4" s="25">
        <v>30</v>
      </c>
      <c r="AB4" s="26">
        <v>47</v>
      </c>
      <c r="AC4" s="25">
        <v>50</v>
      </c>
      <c r="AD4" s="25">
        <v>25</v>
      </c>
      <c r="AE4" s="26">
        <v>50</v>
      </c>
      <c r="AF4" s="26">
        <v>150</v>
      </c>
      <c r="AG4" s="26">
        <v>225</v>
      </c>
      <c r="AH4" s="26">
        <v>450</v>
      </c>
      <c r="AI4" s="26">
        <v>160</v>
      </c>
      <c r="AJ4" s="26" t="s">
        <v>105</v>
      </c>
      <c r="AK4" s="47" t="s">
        <v>241</v>
      </c>
      <c r="AL4" s="26">
        <v>140</v>
      </c>
      <c r="AM4" s="26" t="s">
        <v>35</v>
      </c>
      <c r="AN4" s="26">
        <v>-39</v>
      </c>
      <c r="AO4" s="25">
        <v>40</v>
      </c>
      <c r="AP4" s="25">
        <v>25</v>
      </c>
      <c r="AQ4" s="25">
        <v>0.03</v>
      </c>
      <c r="AR4" s="25" t="s">
        <v>398</v>
      </c>
      <c r="AS4" s="25">
        <v>48</v>
      </c>
      <c r="AT4" s="25" t="s">
        <v>401</v>
      </c>
      <c r="AU4" s="39" t="s">
        <v>400</v>
      </c>
      <c r="AV4" s="39">
        <v>1200</v>
      </c>
      <c r="AW4" s="39">
        <v>800</v>
      </c>
      <c r="AX4" s="39">
        <v>900</v>
      </c>
      <c r="AY4" s="39"/>
      <c r="AZ4" s="39"/>
      <c r="BA4" s="39"/>
      <c r="BB4" s="39"/>
      <c r="BC4" s="39"/>
      <c r="BD4" s="39"/>
      <c r="BE4" s="39"/>
      <c r="BF4" s="39"/>
      <c r="BG4" s="39"/>
      <c r="BH4" s="39"/>
      <c r="BI4" s="39"/>
      <c r="BJ4" s="39"/>
      <c r="BK4" s="39"/>
      <c r="BL4" s="39"/>
      <c r="BM4" s="39"/>
      <c r="BN4" s="39"/>
      <c r="BO4" s="39"/>
      <c r="BP4" s="39"/>
      <c r="BQ4" s="39"/>
      <c r="BR4" s="39"/>
      <c r="BS4" s="39"/>
      <c r="BT4" s="39"/>
      <c r="BU4" s="39"/>
      <c r="BV4" s="44"/>
      <c r="BW4" s="44"/>
      <c r="BX4" s="44"/>
      <c r="BY4" s="44"/>
      <c r="BZ4" s="44"/>
      <c r="CA4" s="44"/>
      <c r="CB4" s="44"/>
      <c r="CC4" s="44"/>
      <c r="CD4" s="44"/>
      <c r="CE4" s="44"/>
      <c r="CF4" s="44"/>
      <c r="CG4" s="44"/>
      <c r="CH4" s="44"/>
      <c r="CI4" s="44"/>
      <c r="CJ4" s="44"/>
      <c r="CK4" s="44"/>
      <c r="CL4" s="44"/>
      <c r="CM4" s="44"/>
      <c r="DD4" s="18"/>
      <c r="DE4" s="18"/>
      <c r="DF4" s="18"/>
      <c r="DG4" s="18"/>
    </row>
    <row r="5" spans="1:112" ht="39" x14ac:dyDescent="0.35">
      <c r="A5" s="26">
        <v>102100020</v>
      </c>
      <c r="B5" s="26" t="s">
        <v>255</v>
      </c>
      <c r="C5" s="25">
        <v>15</v>
      </c>
      <c r="D5" s="25" t="s">
        <v>386</v>
      </c>
      <c r="E5" s="25">
        <v>5</v>
      </c>
      <c r="F5" s="26">
        <v>7.9669999999999996</v>
      </c>
      <c r="G5" s="141" t="s">
        <v>20</v>
      </c>
      <c r="H5" s="27" t="s">
        <v>387</v>
      </c>
      <c r="I5" s="26">
        <v>34</v>
      </c>
      <c r="J5" s="26">
        <v>95</v>
      </c>
      <c r="K5" s="28">
        <v>130</v>
      </c>
      <c r="L5" s="26">
        <v>140</v>
      </c>
      <c r="M5" s="84">
        <v>25</v>
      </c>
      <c r="N5" s="84">
        <v>110</v>
      </c>
      <c r="O5" s="33">
        <v>3.4</v>
      </c>
      <c r="P5" s="33">
        <v>2.5</v>
      </c>
      <c r="Q5" s="26" t="s">
        <v>35</v>
      </c>
      <c r="R5" s="26" t="s">
        <v>98</v>
      </c>
      <c r="S5" s="25" t="s">
        <v>394</v>
      </c>
      <c r="T5" s="25" t="s">
        <v>396</v>
      </c>
      <c r="U5" s="25" t="s">
        <v>397</v>
      </c>
      <c r="V5" s="28">
        <v>220</v>
      </c>
      <c r="W5" s="26">
        <v>1.2</v>
      </c>
      <c r="X5" s="25">
        <v>160</v>
      </c>
      <c r="Y5" s="25" t="s">
        <v>105</v>
      </c>
      <c r="Z5" s="25">
        <v>10</v>
      </c>
      <c r="AA5" s="25">
        <v>30</v>
      </c>
      <c r="AB5" s="26">
        <v>47</v>
      </c>
      <c r="AC5" s="25">
        <v>50</v>
      </c>
      <c r="AD5" s="25">
        <v>25</v>
      </c>
      <c r="AE5" s="26">
        <v>50</v>
      </c>
      <c r="AF5" s="26">
        <v>150</v>
      </c>
      <c r="AG5" s="26">
        <v>225</v>
      </c>
      <c r="AH5" s="26">
        <v>450</v>
      </c>
      <c r="AI5" s="26">
        <v>160</v>
      </c>
      <c r="AJ5" s="26" t="s">
        <v>105</v>
      </c>
      <c r="AK5" s="47" t="s">
        <v>241</v>
      </c>
      <c r="AL5" s="26">
        <v>140</v>
      </c>
      <c r="AM5" s="26" t="s">
        <v>35</v>
      </c>
      <c r="AN5" s="26">
        <v>-39</v>
      </c>
      <c r="AO5" s="25">
        <v>40</v>
      </c>
      <c r="AP5" s="25">
        <v>25</v>
      </c>
      <c r="AQ5" s="25">
        <v>0.03</v>
      </c>
      <c r="AR5" s="25" t="s">
        <v>398</v>
      </c>
      <c r="AS5" s="25">
        <v>48</v>
      </c>
      <c r="AT5" s="25" t="s">
        <v>402</v>
      </c>
      <c r="AU5" s="39" t="s">
        <v>400</v>
      </c>
      <c r="AV5" s="39">
        <v>1200</v>
      </c>
      <c r="AW5" s="39">
        <v>800</v>
      </c>
      <c r="AX5" s="39">
        <v>900</v>
      </c>
      <c r="AY5" s="39"/>
      <c r="AZ5" s="39"/>
      <c r="BA5" s="39"/>
      <c r="BB5" s="39"/>
      <c r="BC5" s="39"/>
      <c r="BD5" s="39"/>
      <c r="BE5" s="39"/>
      <c r="BF5" s="39"/>
      <c r="BG5" s="39"/>
      <c r="BH5" s="39"/>
      <c r="BI5" s="39"/>
      <c r="BJ5" s="39"/>
      <c r="BK5" s="39"/>
      <c r="BL5" s="39"/>
      <c r="BM5" s="39"/>
      <c r="BN5" s="39"/>
      <c r="BO5" s="39"/>
      <c r="BP5" s="39"/>
      <c r="BQ5" s="39"/>
      <c r="BR5" s="39"/>
      <c r="BS5" s="39"/>
      <c r="BT5" s="39"/>
      <c r="BU5" s="39"/>
      <c r="BV5" s="44"/>
      <c r="BW5" s="44"/>
      <c r="BX5" s="44"/>
      <c r="BY5" s="44"/>
      <c r="BZ5" s="44"/>
      <c r="CA5" s="44"/>
      <c r="CB5" s="44"/>
      <c r="CC5" s="44"/>
      <c r="CD5" s="44"/>
      <c r="CE5" s="44"/>
      <c r="CF5" s="44"/>
      <c r="CG5" s="44"/>
      <c r="CH5" s="44"/>
      <c r="CI5" s="44"/>
      <c r="CJ5" s="44"/>
      <c r="CK5" s="44"/>
      <c r="CL5" s="44"/>
      <c r="CM5" s="44"/>
      <c r="DD5" s="18"/>
      <c r="DE5" s="18"/>
      <c r="DF5" s="18"/>
      <c r="DG5" s="18"/>
    </row>
    <row r="6" spans="1:112" ht="39" x14ac:dyDescent="0.35">
      <c r="A6" s="26">
        <v>102100032</v>
      </c>
      <c r="B6" s="26" t="s">
        <v>265</v>
      </c>
      <c r="C6" s="25">
        <v>15</v>
      </c>
      <c r="D6" s="25" t="s">
        <v>385</v>
      </c>
      <c r="E6" s="25">
        <v>5</v>
      </c>
      <c r="F6" s="46">
        <v>13.8</v>
      </c>
      <c r="G6" s="26" t="s">
        <v>18</v>
      </c>
      <c r="H6" s="27" t="s">
        <v>389</v>
      </c>
      <c r="I6" s="26">
        <v>34</v>
      </c>
      <c r="J6" s="26">
        <v>95</v>
      </c>
      <c r="K6" s="28">
        <v>130</v>
      </c>
      <c r="L6" s="26">
        <v>140</v>
      </c>
      <c r="M6" s="84">
        <v>25</v>
      </c>
      <c r="N6" s="84">
        <v>110</v>
      </c>
      <c r="O6" s="33">
        <v>3.4</v>
      </c>
      <c r="P6" s="33">
        <v>2.5</v>
      </c>
      <c r="Q6" s="26" t="s">
        <v>35</v>
      </c>
      <c r="R6" s="26" t="s">
        <v>98</v>
      </c>
      <c r="S6" s="25" t="s">
        <v>394</v>
      </c>
      <c r="T6" s="25" t="s">
        <v>396</v>
      </c>
      <c r="U6" s="25" t="s">
        <v>397</v>
      </c>
      <c r="V6" s="28">
        <v>220</v>
      </c>
      <c r="W6" s="26">
        <v>1.2</v>
      </c>
      <c r="X6" s="25">
        <v>160</v>
      </c>
      <c r="Y6" s="25" t="s">
        <v>105</v>
      </c>
      <c r="Z6" s="25">
        <v>10</v>
      </c>
      <c r="AA6" s="25">
        <v>30</v>
      </c>
      <c r="AB6" s="26">
        <v>47</v>
      </c>
      <c r="AC6" s="25">
        <v>50</v>
      </c>
      <c r="AD6" s="25">
        <v>25</v>
      </c>
      <c r="AE6" s="26">
        <v>50</v>
      </c>
      <c r="AF6" s="26">
        <v>150</v>
      </c>
      <c r="AG6" s="26">
        <v>225</v>
      </c>
      <c r="AH6" s="26">
        <v>450</v>
      </c>
      <c r="AI6" s="26">
        <v>160</v>
      </c>
      <c r="AJ6" s="26" t="s">
        <v>105</v>
      </c>
      <c r="AK6" s="47" t="s">
        <v>241</v>
      </c>
      <c r="AL6" s="26">
        <v>140</v>
      </c>
      <c r="AM6" s="26" t="s">
        <v>35</v>
      </c>
      <c r="AN6" s="26">
        <v>-39</v>
      </c>
      <c r="AO6" s="25">
        <v>40</v>
      </c>
      <c r="AP6" s="25">
        <v>25</v>
      </c>
      <c r="AQ6" s="25">
        <v>0.03</v>
      </c>
      <c r="AR6" s="25" t="s">
        <v>398</v>
      </c>
      <c r="AS6" s="25">
        <v>48</v>
      </c>
      <c r="AT6" s="25" t="s">
        <v>403</v>
      </c>
      <c r="AU6" s="39" t="s">
        <v>400</v>
      </c>
      <c r="AV6" s="39">
        <v>1200</v>
      </c>
      <c r="AW6" s="39">
        <v>800</v>
      </c>
      <c r="AX6" s="39">
        <v>900</v>
      </c>
      <c r="AY6" s="39"/>
      <c r="AZ6" s="39"/>
      <c r="BA6" s="39"/>
      <c r="BB6" s="39"/>
      <c r="BC6" s="39"/>
      <c r="BD6" s="39"/>
      <c r="BE6" s="39"/>
      <c r="BF6" s="39"/>
      <c r="BG6" s="39"/>
      <c r="BH6" s="39"/>
      <c r="BI6" s="39"/>
      <c r="BJ6" s="39"/>
      <c r="BK6" s="39"/>
      <c r="BL6" s="39"/>
      <c r="BM6" s="39"/>
      <c r="BN6" s="39"/>
      <c r="BO6" s="39"/>
      <c r="BP6" s="39"/>
      <c r="BQ6" s="39"/>
      <c r="BR6" s="39"/>
      <c r="BS6" s="39"/>
      <c r="BT6" s="39"/>
      <c r="BU6" s="39"/>
      <c r="BV6" s="44"/>
      <c r="BW6" s="44"/>
      <c r="BX6" s="44"/>
      <c r="BY6" s="44"/>
      <c r="BZ6" s="44"/>
      <c r="CA6" s="44"/>
      <c r="CB6" s="44"/>
      <c r="CC6" s="44"/>
      <c r="CD6" s="44"/>
      <c r="CE6" s="44"/>
      <c r="CF6" s="44"/>
      <c r="CG6" s="44"/>
      <c r="CH6" s="44"/>
      <c r="CI6" s="44"/>
      <c r="CJ6" s="44"/>
      <c r="CK6" s="44"/>
      <c r="CL6" s="44"/>
      <c r="CM6" s="44"/>
      <c r="DD6" s="18"/>
      <c r="DE6" s="18"/>
      <c r="DF6" s="18"/>
      <c r="DG6" s="18"/>
    </row>
    <row r="7" spans="1:112" ht="39" x14ac:dyDescent="0.35">
      <c r="A7" s="26">
        <v>102100047</v>
      </c>
      <c r="B7" s="26" t="s">
        <v>270</v>
      </c>
      <c r="C7" s="25">
        <v>15</v>
      </c>
      <c r="D7" s="25" t="s">
        <v>385</v>
      </c>
      <c r="E7" s="25">
        <v>5</v>
      </c>
      <c r="F7" s="46">
        <v>13.8</v>
      </c>
      <c r="G7" s="140">
        <v>127</v>
      </c>
      <c r="H7" s="27" t="s">
        <v>389</v>
      </c>
      <c r="I7" s="26">
        <v>34</v>
      </c>
      <c r="J7" s="26">
        <v>95</v>
      </c>
      <c r="K7" s="28">
        <v>130</v>
      </c>
      <c r="L7" s="26">
        <v>140</v>
      </c>
      <c r="M7" s="84">
        <v>25</v>
      </c>
      <c r="N7" s="84">
        <v>110</v>
      </c>
      <c r="O7" s="33">
        <v>3.4</v>
      </c>
      <c r="P7" s="33">
        <v>2.5</v>
      </c>
      <c r="Q7" s="26" t="s">
        <v>35</v>
      </c>
      <c r="R7" s="26" t="s">
        <v>98</v>
      </c>
      <c r="S7" s="25" t="s">
        <v>394</v>
      </c>
      <c r="T7" s="25" t="s">
        <v>396</v>
      </c>
      <c r="U7" s="25" t="s">
        <v>397</v>
      </c>
      <c r="V7" s="28">
        <v>220</v>
      </c>
      <c r="W7" s="26">
        <v>1.2</v>
      </c>
      <c r="X7" s="25">
        <v>160</v>
      </c>
      <c r="Y7" s="25" t="s">
        <v>105</v>
      </c>
      <c r="Z7" s="25">
        <v>10</v>
      </c>
      <c r="AA7" s="25">
        <v>30</v>
      </c>
      <c r="AB7" s="26">
        <v>47</v>
      </c>
      <c r="AC7" s="25">
        <v>50</v>
      </c>
      <c r="AD7" s="25">
        <v>25</v>
      </c>
      <c r="AE7" s="26">
        <v>50</v>
      </c>
      <c r="AF7" s="26">
        <v>150</v>
      </c>
      <c r="AG7" s="26">
        <v>225</v>
      </c>
      <c r="AH7" s="26">
        <v>450</v>
      </c>
      <c r="AI7" s="26">
        <v>160</v>
      </c>
      <c r="AJ7" s="26" t="s">
        <v>105</v>
      </c>
      <c r="AK7" s="47" t="s">
        <v>241</v>
      </c>
      <c r="AL7" s="26">
        <v>140</v>
      </c>
      <c r="AM7" s="26" t="s">
        <v>35</v>
      </c>
      <c r="AN7" s="26">
        <v>-39</v>
      </c>
      <c r="AO7" s="25">
        <v>40</v>
      </c>
      <c r="AP7" s="25">
        <v>25</v>
      </c>
      <c r="AQ7" s="25">
        <v>0.03</v>
      </c>
      <c r="AR7" s="25" t="s">
        <v>398</v>
      </c>
      <c r="AS7" s="25">
        <v>48</v>
      </c>
      <c r="AT7" s="25" t="s">
        <v>404</v>
      </c>
      <c r="AU7" s="39" t="s">
        <v>400</v>
      </c>
      <c r="AV7" s="39">
        <v>1200</v>
      </c>
      <c r="AW7" s="39">
        <v>800</v>
      </c>
      <c r="AX7" s="39">
        <v>900</v>
      </c>
      <c r="AY7" s="39"/>
      <c r="AZ7" s="39"/>
      <c r="BA7" s="39"/>
      <c r="BB7" s="39"/>
      <c r="BC7" s="39"/>
      <c r="BD7" s="39"/>
      <c r="BE7" s="39"/>
      <c r="BF7" s="39"/>
      <c r="BG7" s="39"/>
      <c r="BH7" s="39"/>
      <c r="BI7" s="39"/>
      <c r="BJ7" s="39"/>
      <c r="BK7" s="39"/>
      <c r="BL7" s="39"/>
      <c r="BM7" s="39"/>
      <c r="BN7" s="39"/>
      <c r="BO7" s="39"/>
      <c r="BP7" s="39"/>
      <c r="BQ7" s="39"/>
      <c r="BR7" s="39"/>
      <c r="BS7" s="39"/>
      <c r="BT7" s="39"/>
      <c r="BU7" s="39"/>
      <c r="BV7" s="44"/>
      <c r="BW7" s="44"/>
      <c r="BX7" s="44"/>
      <c r="BY7" s="44"/>
      <c r="BZ7" s="44"/>
      <c r="CA7" s="44"/>
      <c r="CB7" s="44"/>
      <c r="CC7" s="44"/>
      <c r="CD7" s="44"/>
      <c r="CE7" s="44"/>
      <c r="CF7" s="44"/>
      <c r="CG7" s="44"/>
      <c r="CH7" s="44"/>
      <c r="CI7" s="44"/>
      <c r="CJ7" s="44"/>
      <c r="CK7" s="44"/>
      <c r="CL7" s="44"/>
      <c r="CM7" s="44"/>
      <c r="DD7" s="18"/>
      <c r="DE7" s="18"/>
      <c r="DF7" s="18"/>
      <c r="DG7" s="18"/>
    </row>
    <row r="8" spans="1:112" ht="39" x14ac:dyDescent="0.35">
      <c r="A8" s="26">
        <v>102100050</v>
      </c>
      <c r="B8" s="26" t="s">
        <v>273</v>
      </c>
      <c r="C8" s="25">
        <v>15</v>
      </c>
      <c r="D8" s="25" t="s">
        <v>386</v>
      </c>
      <c r="E8" s="25">
        <v>5</v>
      </c>
      <c r="F8" s="26">
        <v>7.9669999999999996</v>
      </c>
      <c r="G8" s="140">
        <v>127</v>
      </c>
      <c r="H8" s="27" t="s">
        <v>387</v>
      </c>
      <c r="I8" s="26">
        <v>34</v>
      </c>
      <c r="J8" s="26">
        <v>95</v>
      </c>
      <c r="K8" s="28">
        <v>130</v>
      </c>
      <c r="L8" s="26">
        <v>140</v>
      </c>
      <c r="M8" s="84">
        <v>25</v>
      </c>
      <c r="N8" s="84">
        <v>110</v>
      </c>
      <c r="O8" s="33">
        <v>3.4</v>
      </c>
      <c r="P8" s="33">
        <v>2.5</v>
      </c>
      <c r="Q8" s="26" t="s">
        <v>35</v>
      </c>
      <c r="R8" s="26" t="s">
        <v>98</v>
      </c>
      <c r="S8" s="25" t="s">
        <v>394</v>
      </c>
      <c r="T8" s="25" t="s">
        <v>396</v>
      </c>
      <c r="U8" s="25" t="s">
        <v>397</v>
      </c>
      <c r="V8" s="28">
        <v>220</v>
      </c>
      <c r="W8" s="26">
        <v>1.2</v>
      </c>
      <c r="X8" s="25">
        <v>160</v>
      </c>
      <c r="Y8" s="25" t="s">
        <v>105</v>
      </c>
      <c r="Z8" s="25">
        <v>10</v>
      </c>
      <c r="AA8" s="25">
        <v>30</v>
      </c>
      <c r="AB8" s="26">
        <v>47</v>
      </c>
      <c r="AC8" s="25">
        <v>50</v>
      </c>
      <c r="AD8" s="25">
        <v>25</v>
      </c>
      <c r="AE8" s="26">
        <v>50</v>
      </c>
      <c r="AF8" s="26">
        <v>150</v>
      </c>
      <c r="AG8" s="26">
        <v>225</v>
      </c>
      <c r="AH8" s="26">
        <v>450</v>
      </c>
      <c r="AI8" s="26">
        <v>160</v>
      </c>
      <c r="AJ8" s="26" t="s">
        <v>105</v>
      </c>
      <c r="AK8" s="47" t="s">
        <v>241</v>
      </c>
      <c r="AL8" s="26">
        <v>140</v>
      </c>
      <c r="AM8" s="26" t="s">
        <v>35</v>
      </c>
      <c r="AN8" s="26">
        <v>-39</v>
      </c>
      <c r="AO8" s="25">
        <v>40</v>
      </c>
      <c r="AP8" s="25">
        <v>25</v>
      </c>
      <c r="AQ8" s="25">
        <v>0.03</v>
      </c>
      <c r="AR8" s="25" t="s">
        <v>398</v>
      </c>
      <c r="AS8" s="25">
        <v>48</v>
      </c>
      <c r="AT8" s="25" t="s">
        <v>405</v>
      </c>
      <c r="AU8" s="39" t="s">
        <v>400</v>
      </c>
      <c r="AV8" s="39">
        <v>1200</v>
      </c>
      <c r="AW8" s="39">
        <v>800</v>
      </c>
      <c r="AX8" s="39">
        <v>900</v>
      </c>
      <c r="AY8" s="39"/>
      <c r="AZ8" s="39"/>
      <c r="BA8" s="39"/>
      <c r="BB8" s="39"/>
      <c r="BC8" s="39"/>
      <c r="BD8" s="39"/>
      <c r="BE8" s="39"/>
      <c r="BF8" s="39"/>
      <c r="BG8" s="39"/>
      <c r="BH8" s="39"/>
      <c r="BI8" s="39"/>
      <c r="BJ8" s="39"/>
      <c r="BK8" s="39"/>
      <c r="BL8" s="39"/>
      <c r="BM8" s="39"/>
      <c r="BN8" s="39"/>
      <c r="BO8" s="39"/>
      <c r="BP8" s="39"/>
      <c r="BQ8" s="39"/>
      <c r="BR8" s="39"/>
      <c r="BS8" s="39"/>
      <c r="BT8" s="39"/>
      <c r="BU8" s="39"/>
      <c r="BV8" s="44"/>
      <c r="BW8" s="44"/>
      <c r="BX8" s="44"/>
      <c r="BY8" s="44"/>
      <c r="BZ8" s="44"/>
      <c r="CA8" s="44"/>
      <c r="CB8" s="44"/>
      <c r="CC8" s="44"/>
      <c r="CD8" s="44"/>
      <c r="CE8" s="44"/>
      <c r="CF8" s="44"/>
      <c r="CG8" s="44"/>
      <c r="CH8" s="44"/>
      <c r="CI8" s="44"/>
      <c r="CJ8" s="44"/>
      <c r="CK8" s="44"/>
      <c r="CL8" s="44"/>
      <c r="CM8" s="44"/>
      <c r="DD8" s="18"/>
      <c r="DE8" s="18"/>
      <c r="DF8" s="18"/>
      <c r="DG8" s="18"/>
    </row>
    <row r="9" spans="1:112" ht="39" x14ac:dyDescent="0.35">
      <c r="A9" s="26">
        <v>102100052</v>
      </c>
      <c r="B9" s="26" t="s">
        <v>275</v>
      </c>
      <c r="C9" s="25">
        <v>15</v>
      </c>
      <c r="D9" s="25" t="s">
        <v>386</v>
      </c>
      <c r="E9" s="25">
        <v>5</v>
      </c>
      <c r="F9" s="26">
        <v>7.9669999999999996</v>
      </c>
      <c r="G9" s="26">
        <v>220</v>
      </c>
      <c r="H9" s="27" t="s">
        <v>387</v>
      </c>
      <c r="I9" s="26">
        <v>34</v>
      </c>
      <c r="J9" s="26">
        <v>95</v>
      </c>
      <c r="K9" s="28">
        <v>130</v>
      </c>
      <c r="L9" s="26">
        <v>140</v>
      </c>
      <c r="M9" s="84">
        <v>25</v>
      </c>
      <c r="N9" s="84">
        <v>110</v>
      </c>
      <c r="O9" s="33">
        <v>3.4</v>
      </c>
      <c r="P9" s="33">
        <v>2.5</v>
      </c>
      <c r="Q9" s="26" t="s">
        <v>35</v>
      </c>
      <c r="R9" s="26" t="s">
        <v>98</v>
      </c>
      <c r="S9" s="25" t="s">
        <v>394</v>
      </c>
      <c r="T9" s="25" t="s">
        <v>396</v>
      </c>
      <c r="U9" s="25" t="s">
        <v>397</v>
      </c>
      <c r="V9" s="28">
        <v>220</v>
      </c>
      <c r="W9" s="26">
        <v>1.2</v>
      </c>
      <c r="X9" s="25">
        <v>160</v>
      </c>
      <c r="Y9" s="25" t="s">
        <v>105</v>
      </c>
      <c r="Z9" s="25">
        <v>10</v>
      </c>
      <c r="AA9" s="25">
        <v>30</v>
      </c>
      <c r="AB9" s="26">
        <v>47</v>
      </c>
      <c r="AC9" s="25">
        <v>50</v>
      </c>
      <c r="AD9" s="25">
        <v>25</v>
      </c>
      <c r="AE9" s="26">
        <v>50</v>
      </c>
      <c r="AF9" s="26">
        <v>150</v>
      </c>
      <c r="AG9" s="26">
        <v>225</v>
      </c>
      <c r="AH9" s="26">
        <v>450</v>
      </c>
      <c r="AI9" s="26">
        <v>160</v>
      </c>
      <c r="AJ9" s="26" t="s">
        <v>105</v>
      </c>
      <c r="AK9" s="47" t="s">
        <v>241</v>
      </c>
      <c r="AL9" s="26">
        <v>140</v>
      </c>
      <c r="AM9" s="26" t="s">
        <v>35</v>
      </c>
      <c r="AN9" s="26">
        <v>-39</v>
      </c>
      <c r="AO9" s="25">
        <v>40</v>
      </c>
      <c r="AP9" s="25">
        <v>25</v>
      </c>
      <c r="AQ9" s="25">
        <v>0.03</v>
      </c>
      <c r="AR9" s="25" t="s">
        <v>398</v>
      </c>
      <c r="AS9" s="25">
        <v>48</v>
      </c>
      <c r="AT9" s="25" t="s">
        <v>406</v>
      </c>
      <c r="AU9" s="39" t="s">
        <v>400</v>
      </c>
      <c r="AV9" s="39">
        <v>1200</v>
      </c>
      <c r="AW9" s="39">
        <v>800</v>
      </c>
      <c r="AX9" s="39">
        <v>900</v>
      </c>
      <c r="AY9" s="39"/>
      <c r="AZ9" s="39"/>
      <c r="BA9" s="39"/>
      <c r="BB9" s="39"/>
      <c r="BC9" s="39"/>
      <c r="BD9" s="39"/>
      <c r="BE9" s="39"/>
      <c r="BF9" s="39"/>
      <c r="BG9" s="39"/>
      <c r="BH9" s="39"/>
      <c r="BI9" s="39"/>
      <c r="BJ9" s="39"/>
      <c r="BK9" s="39"/>
      <c r="BL9" s="39"/>
      <c r="BM9" s="39"/>
      <c r="BN9" s="39"/>
      <c r="BO9" s="39"/>
      <c r="BP9" s="39"/>
      <c r="BQ9" s="39"/>
      <c r="BR9" s="39"/>
      <c r="BS9" s="39"/>
      <c r="BT9" s="39"/>
      <c r="BU9" s="39"/>
      <c r="BV9" s="44"/>
      <c r="BW9" s="44"/>
      <c r="BX9" s="44"/>
      <c r="BY9" s="44"/>
      <c r="BZ9" s="44"/>
      <c r="CA9" s="44"/>
      <c r="CB9" s="44"/>
      <c r="CC9" s="44"/>
      <c r="CD9" s="44"/>
      <c r="CE9" s="44"/>
      <c r="CF9" s="44"/>
      <c r="CG9" s="44"/>
      <c r="CH9" s="44"/>
      <c r="CI9" s="44"/>
      <c r="CJ9" s="44"/>
      <c r="CK9" s="44"/>
      <c r="CL9" s="44"/>
      <c r="CM9" s="44"/>
      <c r="DD9" s="18"/>
      <c r="DE9" s="18"/>
      <c r="DF9" s="18"/>
      <c r="DG9" s="18"/>
    </row>
    <row r="10" spans="1:112" ht="39" x14ac:dyDescent="0.35">
      <c r="A10" s="26">
        <v>102100056</v>
      </c>
      <c r="B10" s="26" t="s">
        <v>279</v>
      </c>
      <c r="C10" s="25">
        <v>15</v>
      </c>
      <c r="D10" s="25" t="s">
        <v>385</v>
      </c>
      <c r="E10" s="25">
        <v>5</v>
      </c>
      <c r="F10" s="46">
        <v>13.8</v>
      </c>
      <c r="G10" s="26">
        <v>220</v>
      </c>
      <c r="H10" s="27" t="s">
        <v>389</v>
      </c>
      <c r="I10" s="26">
        <v>34</v>
      </c>
      <c r="J10" s="26">
        <v>95</v>
      </c>
      <c r="K10" s="28">
        <v>130</v>
      </c>
      <c r="L10" s="26">
        <v>140</v>
      </c>
      <c r="M10" s="84">
        <v>25</v>
      </c>
      <c r="N10" s="84">
        <v>110</v>
      </c>
      <c r="O10" s="33">
        <v>3.4</v>
      </c>
      <c r="P10" s="33">
        <v>2.5</v>
      </c>
      <c r="Q10" s="26" t="s">
        <v>35</v>
      </c>
      <c r="R10" s="26" t="s">
        <v>98</v>
      </c>
      <c r="S10" s="25" t="s">
        <v>394</v>
      </c>
      <c r="T10" s="25" t="s">
        <v>396</v>
      </c>
      <c r="U10" s="25" t="s">
        <v>397</v>
      </c>
      <c r="V10" s="28">
        <v>220</v>
      </c>
      <c r="W10" s="26">
        <v>1.2</v>
      </c>
      <c r="X10" s="25">
        <v>160</v>
      </c>
      <c r="Y10" s="25" t="s">
        <v>105</v>
      </c>
      <c r="Z10" s="25">
        <v>10</v>
      </c>
      <c r="AA10" s="25">
        <v>30</v>
      </c>
      <c r="AB10" s="26">
        <v>47</v>
      </c>
      <c r="AC10" s="25">
        <v>50</v>
      </c>
      <c r="AD10" s="25">
        <v>25</v>
      </c>
      <c r="AE10" s="26">
        <v>50</v>
      </c>
      <c r="AF10" s="26">
        <v>150</v>
      </c>
      <c r="AG10" s="26">
        <v>225</v>
      </c>
      <c r="AH10" s="26">
        <v>450</v>
      </c>
      <c r="AI10" s="26">
        <v>160</v>
      </c>
      <c r="AJ10" s="26" t="s">
        <v>105</v>
      </c>
      <c r="AK10" s="47" t="s">
        <v>241</v>
      </c>
      <c r="AL10" s="26">
        <v>140</v>
      </c>
      <c r="AM10" s="26" t="s">
        <v>35</v>
      </c>
      <c r="AN10" s="26">
        <v>-39</v>
      </c>
      <c r="AO10" s="25">
        <v>40</v>
      </c>
      <c r="AP10" s="25">
        <v>25</v>
      </c>
      <c r="AQ10" s="25">
        <v>0.03</v>
      </c>
      <c r="AR10" s="25" t="s">
        <v>398</v>
      </c>
      <c r="AS10" s="25">
        <v>48</v>
      </c>
      <c r="AT10" s="25" t="s">
        <v>407</v>
      </c>
      <c r="AU10" s="39" t="s">
        <v>400</v>
      </c>
      <c r="AV10" s="39">
        <v>1200</v>
      </c>
      <c r="AW10" s="39">
        <v>800</v>
      </c>
      <c r="AX10" s="39">
        <v>900</v>
      </c>
      <c r="AY10" s="39"/>
      <c r="AZ10" s="39"/>
      <c r="BA10" s="39"/>
      <c r="BB10" s="39"/>
      <c r="BC10" s="39"/>
      <c r="BD10" s="39"/>
      <c r="BE10" s="39"/>
      <c r="BF10" s="39"/>
      <c r="BG10" s="39"/>
      <c r="BH10" s="39"/>
      <c r="BI10" s="39"/>
      <c r="BJ10" s="39"/>
      <c r="BK10" s="39"/>
      <c r="BL10" s="39"/>
      <c r="BM10" s="39"/>
      <c r="BN10" s="39"/>
      <c r="BO10" s="39"/>
      <c r="BP10" s="39"/>
      <c r="BQ10" s="39"/>
      <c r="BR10" s="39"/>
      <c r="BS10" s="39"/>
      <c r="BT10" s="39"/>
      <c r="BU10" s="39"/>
      <c r="BV10" s="44"/>
      <c r="BW10" s="44"/>
      <c r="BX10" s="44"/>
      <c r="BY10" s="44"/>
      <c r="BZ10" s="44"/>
      <c r="CA10" s="44"/>
      <c r="CB10" s="44"/>
      <c r="CC10" s="44"/>
      <c r="CD10" s="44"/>
      <c r="CE10" s="44"/>
      <c r="CF10" s="44"/>
      <c r="CG10" s="44"/>
      <c r="CH10" s="44"/>
      <c r="CI10" s="44"/>
      <c r="CJ10" s="44"/>
      <c r="CK10" s="44"/>
      <c r="CL10" s="44"/>
      <c r="CM10" s="44"/>
      <c r="DD10" s="18"/>
      <c r="DE10" s="18"/>
      <c r="DF10" s="18"/>
      <c r="DG10" s="18"/>
    </row>
    <row r="11" spans="1:112" ht="39" x14ac:dyDescent="0.35">
      <c r="A11" s="26">
        <v>102100007</v>
      </c>
      <c r="B11" s="26" t="s">
        <v>245</v>
      </c>
      <c r="C11" s="25">
        <v>15</v>
      </c>
      <c r="D11" s="25" t="s">
        <v>386</v>
      </c>
      <c r="E11" s="26">
        <v>10</v>
      </c>
      <c r="F11" s="26">
        <v>7.9669999999999996</v>
      </c>
      <c r="G11" s="26" t="s">
        <v>18</v>
      </c>
      <c r="H11" s="27" t="s">
        <v>387</v>
      </c>
      <c r="I11" s="26">
        <v>34</v>
      </c>
      <c r="J11" s="26">
        <v>95</v>
      </c>
      <c r="K11" s="28">
        <v>130</v>
      </c>
      <c r="L11" s="26">
        <v>140</v>
      </c>
      <c r="M11" s="84">
        <v>40</v>
      </c>
      <c r="N11" s="10">
        <v>225</v>
      </c>
      <c r="O11" s="33">
        <v>2.7</v>
      </c>
      <c r="P11" s="33">
        <v>2.5</v>
      </c>
      <c r="Q11" s="26" t="s">
        <v>35</v>
      </c>
      <c r="R11" s="26" t="s">
        <v>98</v>
      </c>
      <c r="S11" s="25" t="s">
        <v>394</v>
      </c>
      <c r="T11" s="25" t="s">
        <v>396</v>
      </c>
      <c r="U11" s="25" t="s">
        <v>397</v>
      </c>
      <c r="V11" s="28">
        <v>220</v>
      </c>
      <c r="W11" s="26">
        <v>1.2</v>
      </c>
      <c r="X11" s="25">
        <v>160</v>
      </c>
      <c r="Y11" s="25" t="s">
        <v>105</v>
      </c>
      <c r="Z11" s="25">
        <v>10</v>
      </c>
      <c r="AA11" s="25">
        <v>30</v>
      </c>
      <c r="AB11" s="26">
        <v>47</v>
      </c>
      <c r="AC11" s="25">
        <v>50</v>
      </c>
      <c r="AD11" s="25">
        <v>25</v>
      </c>
      <c r="AE11" s="26">
        <v>50</v>
      </c>
      <c r="AF11" s="26">
        <v>150</v>
      </c>
      <c r="AG11" s="26">
        <v>225</v>
      </c>
      <c r="AH11" s="26">
        <v>450</v>
      </c>
      <c r="AI11" s="26">
        <v>160</v>
      </c>
      <c r="AJ11" s="26" t="s">
        <v>105</v>
      </c>
      <c r="AK11" s="47" t="s">
        <v>241</v>
      </c>
      <c r="AL11" s="26">
        <v>140</v>
      </c>
      <c r="AM11" s="26" t="s">
        <v>35</v>
      </c>
      <c r="AN11" s="26">
        <v>-39</v>
      </c>
      <c r="AO11" s="25">
        <v>40</v>
      </c>
      <c r="AP11" s="25">
        <v>25</v>
      </c>
      <c r="AQ11" s="25">
        <v>0.03</v>
      </c>
      <c r="AR11" s="25" t="s">
        <v>398</v>
      </c>
      <c r="AS11" s="25">
        <v>48</v>
      </c>
      <c r="AT11" s="25" t="s">
        <v>408</v>
      </c>
      <c r="AU11" s="39" t="s">
        <v>400</v>
      </c>
      <c r="AV11" s="39">
        <v>1200</v>
      </c>
      <c r="AW11" s="39">
        <v>800</v>
      </c>
      <c r="AX11" s="39">
        <v>900</v>
      </c>
      <c r="AY11" s="39"/>
      <c r="AZ11" s="39"/>
      <c r="BA11" s="39"/>
      <c r="BB11" s="39"/>
      <c r="BC11" s="39"/>
      <c r="BD11" s="39"/>
      <c r="BE11" s="39"/>
      <c r="BF11" s="39"/>
      <c r="BG11" s="39"/>
      <c r="BH11" s="39"/>
      <c r="BI11" s="39"/>
      <c r="BJ11" s="39"/>
      <c r="BK11" s="39"/>
      <c r="BL11" s="39"/>
      <c r="BM11" s="39"/>
      <c r="BN11" s="39"/>
      <c r="BO11" s="39"/>
      <c r="BP11" s="39"/>
      <c r="BQ11" s="39"/>
      <c r="BR11" s="39"/>
      <c r="BS11" s="39"/>
      <c r="BT11" s="39"/>
      <c r="BU11" s="39"/>
      <c r="BV11" s="44"/>
      <c r="BW11" s="44"/>
      <c r="BX11" s="44"/>
      <c r="BY11" s="44"/>
      <c r="BZ11" s="44"/>
      <c r="CA11" s="44"/>
      <c r="CB11" s="44"/>
      <c r="CC11" s="44"/>
      <c r="CD11" s="44"/>
      <c r="CE11" s="44"/>
      <c r="CF11" s="44"/>
      <c r="CG11" s="44"/>
      <c r="CH11" s="44"/>
      <c r="CI11" s="44"/>
      <c r="CJ11" s="44"/>
      <c r="CK11" s="44"/>
      <c r="CL11" s="44"/>
      <c r="CM11" s="44"/>
      <c r="DD11" s="18"/>
      <c r="DE11" s="18"/>
      <c r="DF11" s="18"/>
      <c r="DG11" s="18"/>
    </row>
    <row r="12" spans="1:112" ht="39" x14ac:dyDescent="0.35">
      <c r="A12" s="26">
        <v>102100018</v>
      </c>
      <c r="B12" s="26" t="s">
        <v>253</v>
      </c>
      <c r="C12" s="25">
        <v>15</v>
      </c>
      <c r="D12" s="25" t="s">
        <v>385</v>
      </c>
      <c r="E12" s="26">
        <v>10</v>
      </c>
      <c r="F12" s="46">
        <v>13.8</v>
      </c>
      <c r="G12" s="141" t="s">
        <v>20</v>
      </c>
      <c r="H12" s="27" t="s">
        <v>389</v>
      </c>
      <c r="I12" s="26">
        <v>34</v>
      </c>
      <c r="J12" s="26">
        <v>95</v>
      </c>
      <c r="K12" s="28">
        <v>130</v>
      </c>
      <c r="L12" s="26">
        <v>140</v>
      </c>
      <c r="M12" s="84">
        <v>40</v>
      </c>
      <c r="N12" s="10">
        <v>225</v>
      </c>
      <c r="O12" s="33">
        <v>2.7</v>
      </c>
      <c r="P12" s="33">
        <v>2.5</v>
      </c>
      <c r="Q12" s="26" t="s">
        <v>35</v>
      </c>
      <c r="R12" s="26" t="s">
        <v>98</v>
      </c>
      <c r="S12" s="25" t="s">
        <v>394</v>
      </c>
      <c r="T12" s="25" t="s">
        <v>396</v>
      </c>
      <c r="U12" s="25" t="s">
        <v>397</v>
      </c>
      <c r="V12" s="28">
        <v>220</v>
      </c>
      <c r="W12" s="26">
        <v>1.2</v>
      </c>
      <c r="X12" s="25">
        <v>160</v>
      </c>
      <c r="Y12" s="25" t="s">
        <v>105</v>
      </c>
      <c r="Z12" s="25">
        <v>10</v>
      </c>
      <c r="AA12" s="25">
        <v>30</v>
      </c>
      <c r="AB12" s="26">
        <v>47</v>
      </c>
      <c r="AC12" s="25">
        <v>50</v>
      </c>
      <c r="AD12" s="25">
        <v>25</v>
      </c>
      <c r="AE12" s="26">
        <v>50</v>
      </c>
      <c r="AF12" s="26">
        <v>150</v>
      </c>
      <c r="AG12" s="26">
        <v>225</v>
      </c>
      <c r="AH12" s="26">
        <v>450</v>
      </c>
      <c r="AI12" s="26">
        <v>160</v>
      </c>
      <c r="AJ12" s="26" t="s">
        <v>105</v>
      </c>
      <c r="AK12" s="47" t="s">
        <v>241</v>
      </c>
      <c r="AL12" s="26">
        <v>140</v>
      </c>
      <c r="AM12" s="26" t="s">
        <v>35</v>
      </c>
      <c r="AN12" s="26">
        <v>-39</v>
      </c>
      <c r="AO12" s="25">
        <v>40</v>
      </c>
      <c r="AP12" s="25">
        <v>25</v>
      </c>
      <c r="AQ12" s="25">
        <v>0.03</v>
      </c>
      <c r="AR12" s="25" t="s">
        <v>398</v>
      </c>
      <c r="AS12" s="25">
        <v>48</v>
      </c>
      <c r="AT12" s="25" t="s">
        <v>409</v>
      </c>
      <c r="AU12" s="39" t="s">
        <v>400</v>
      </c>
      <c r="AV12" s="39">
        <v>1200</v>
      </c>
      <c r="AW12" s="39">
        <v>800</v>
      </c>
      <c r="AX12" s="39">
        <v>900</v>
      </c>
      <c r="AY12" s="39"/>
      <c r="AZ12" s="39"/>
      <c r="BA12" s="39"/>
      <c r="BB12" s="39"/>
      <c r="BC12" s="39"/>
      <c r="BD12" s="39"/>
      <c r="BE12" s="39"/>
      <c r="BF12" s="39"/>
      <c r="BG12" s="39"/>
      <c r="BH12" s="39"/>
      <c r="BI12" s="39"/>
      <c r="BJ12" s="39"/>
      <c r="BK12" s="39"/>
      <c r="BL12" s="39"/>
      <c r="BM12" s="39"/>
      <c r="BN12" s="39"/>
      <c r="BO12" s="39"/>
      <c r="BP12" s="39"/>
      <c r="BQ12" s="39"/>
      <c r="BR12" s="39"/>
      <c r="BS12" s="39"/>
      <c r="BT12" s="39"/>
      <c r="BU12" s="39"/>
      <c r="BV12" s="44"/>
      <c r="BW12" s="44"/>
      <c r="BX12" s="44"/>
      <c r="BY12" s="44"/>
      <c r="BZ12" s="44"/>
      <c r="CA12" s="44"/>
      <c r="CB12" s="44"/>
      <c r="CC12" s="44"/>
      <c r="CD12" s="44"/>
      <c r="CE12" s="44"/>
      <c r="CF12" s="44"/>
      <c r="CG12" s="44"/>
      <c r="CH12" s="44"/>
      <c r="CI12" s="44"/>
      <c r="CJ12" s="44"/>
      <c r="CK12" s="44"/>
      <c r="CL12" s="44"/>
      <c r="CM12" s="44"/>
      <c r="DD12" s="18"/>
      <c r="DE12" s="18"/>
      <c r="DF12" s="18"/>
      <c r="DG12" s="18"/>
      <c r="DH12" s="18"/>
    </row>
    <row r="13" spans="1:112" ht="39" x14ac:dyDescent="0.35">
      <c r="A13" s="26">
        <v>102100021</v>
      </c>
      <c r="B13" s="26" t="s">
        <v>256</v>
      </c>
      <c r="C13" s="25">
        <v>15</v>
      </c>
      <c r="D13" s="25" t="s">
        <v>386</v>
      </c>
      <c r="E13" s="26">
        <v>10</v>
      </c>
      <c r="F13" s="26">
        <v>7.9669999999999996</v>
      </c>
      <c r="G13" s="141" t="s">
        <v>20</v>
      </c>
      <c r="H13" s="27" t="s">
        <v>387</v>
      </c>
      <c r="I13" s="26">
        <v>34</v>
      </c>
      <c r="J13" s="26">
        <v>95</v>
      </c>
      <c r="K13" s="28">
        <v>130</v>
      </c>
      <c r="L13" s="26">
        <v>140</v>
      </c>
      <c r="M13" s="84">
        <v>40</v>
      </c>
      <c r="N13" s="10">
        <v>225</v>
      </c>
      <c r="O13" s="33">
        <v>2.7</v>
      </c>
      <c r="P13" s="33">
        <v>2.5</v>
      </c>
      <c r="Q13" s="26" t="s">
        <v>35</v>
      </c>
      <c r="R13" s="26" t="s">
        <v>98</v>
      </c>
      <c r="S13" s="25" t="s">
        <v>394</v>
      </c>
      <c r="T13" s="25" t="s">
        <v>396</v>
      </c>
      <c r="U13" s="25" t="s">
        <v>397</v>
      </c>
      <c r="V13" s="28">
        <v>220</v>
      </c>
      <c r="W13" s="26">
        <v>1.2</v>
      </c>
      <c r="X13" s="25">
        <v>160</v>
      </c>
      <c r="Y13" s="25" t="s">
        <v>105</v>
      </c>
      <c r="Z13" s="25">
        <v>10</v>
      </c>
      <c r="AA13" s="25">
        <v>30</v>
      </c>
      <c r="AB13" s="26">
        <v>47</v>
      </c>
      <c r="AC13" s="25">
        <v>50</v>
      </c>
      <c r="AD13" s="25">
        <v>25</v>
      </c>
      <c r="AE13" s="26">
        <v>50</v>
      </c>
      <c r="AF13" s="26">
        <v>150</v>
      </c>
      <c r="AG13" s="26">
        <v>225</v>
      </c>
      <c r="AH13" s="26">
        <v>450</v>
      </c>
      <c r="AI13" s="26">
        <v>160</v>
      </c>
      <c r="AJ13" s="26" t="s">
        <v>105</v>
      </c>
      <c r="AK13" s="47" t="s">
        <v>241</v>
      </c>
      <c r="AL13" s="26">
        <v>140</v>
      </c>
      <c r="AM13" s="26" t="s">
        <v>35</v>
      </c>
      <c r="AN13" s="26">
        <v>-39</v>
      </c>
      <c r="AO13" s="25">
        <v>40</v>
      </c>
      <c r="AP13" s="25">
        <v>25</v>
      </c>
      <c r="AQ13" s="25">
        <v>0.03</v>
      </c>
      <c r="AR13" s="25" t="s">
        <v>398</v>
      </c>
      <c r="AS13" s="25">
        <v>48</v>
      </c>
      <c r="AT13" s="25" t="s">
        <v>410</v>
      </c>
      <c r="AU13" s="39" t="s">
        <v>400</v>
      </c>
      <c r="AV13" s="39">
        <v>1200</v>
      </c>
      <c r="AW13" s="39">
        <v>800</v>
      </c>
      <c r="AX13" s="39">
        <v>900</v>
      </c>
      <c r="AY13" s="39"/>
      <c r="AZ13" s="39"/>
      <c r="BA13" s="39"/>
      <c r="BB13" s="39"/>
      <c r="BC13" s="39"/>
      <c r="BD13" s="39"/>
      <c r="BE13" s="39"/>
      <c r="BF13" s="39"/>
      <c r="BG13" s="39"/>
      <c r="BH13" s="39"/>
      <c r="BI13" s="39"/>
      <c r="BJ13" s="39"/>
      <c r="BK13" s="39"/>
      <c r="BL13" s="39"/>
      <c r="BM13" s="39"/>
      <c r="BN13" s="39"/>
      <c r="BO13" s="39"/>
      <c r="BP13" s="39"/>
      <c r="BQ13" s="39"/>
      <c r="BR13" s="39"/>
      <c r="BS13" s="39"/>
      <c r="BT13" s="39"/>
      <c r="BU13" s="39"/>
      <c r="BV13" s="44"/>
      <c r="BW13" s="44"/>
      <c r="BX13" s="44"/>
      <c r="BY13" s="44"/>
      <c r="BZ13" s="44"/>
      <c r="CA13" s="44"/>
      <c r="CB13" s="44"/>
      <c r="CC13" s="44"/>
      <c r="CD13" s="44"/>
      <c r="CE13" s="44"/>
      <c r="CF13" s="44"/>
      <c r="CG13" s="44"/>
      <c r="CH13" s="44"/>
      <c r="CI13" s="44"/>
      <c r="CJ13" s="44"/>
      <c r="CK13" s="44"/>
      <c r="CL13" s="44"/>
      <c r="CM13" s="44"/>
      <c r="DD13" s="18"/>
      <c r="DE13" s="18"/>
      <c r="DF13" s="18"/>
      <c r="DG13" s="18"/>
      <c r="DH13" s="18"/>
    </row>
    <row r="14" spans="1:112" ht="39" x14ac:dyDescent="0.35">
      <c r="A14" s="26">
        <v>102100030</v>
      </c>
      <c r="B14" s="26" t="s">
        <v>264</v>
      </c>
      <c r="C14" s="25">
        <v>15</v>
      </c>
      <c r="D14" s="25" t="s">
        <v>385</v>
      </c>
      <c r="E14" s="26">
        <v>10</v>
      </c>
      <c r="F14" s="46">
        <v>13.8</v>
      </c>
      <c r="G14" s="26" t="s">
        <v>18</v>
      </c>
      <c r="H14" s="27" t="s">
        <v>389</v>
      </c>
      <c r="I14" s="26">
        <v>34</v>
      </c>
      <c r="J14" s="26">
        <v>95</v>
      </c>
      <c r="K14" s="28">
        <v>130</v>
      </c>
      <c r="L14" s="26">
        <v>140</v>
      </c>
      <c r="M14" s="84">
        <v>40</v>
      </c>
      <c r="N14" s="10">
        <v>225</v>
      </c>
      <c r="O14" s="33">
        <v>2.7</v>
      </c>
      <c r="P14" s="33">
        <v>2.5</v>
      </c>
      <c r="Q14" s="26" t="s">
        <v>35</v>
      </c>
      <c r="R14" s="26" t="s">
        <v>98</v>
      </c>
      <c r="S14" s="25" t="s">
        <v>394</v>
      </c>
      <c r="T14" s="25" t="s">
        <v>396</v>
      </c>
      <c r="U14" s="25" t="s">
        <v>397</v>
      </c>
      <c r="V14" s="28">
        <v>220</v>
      </c>
      <c r="W14" s="26">
        <v>1.2</v>
      </c>
      <c r="X14" s="25">
        <v>160</v>
      </c>
      <c r="Y14" s="25" t="s">
        <v>105</v>
      </c>
      <c r="Z14" s="25">
        <v>10</v>
      </c>
      <c r="AA14" s="25">
        <v>30</v>
      </c>
      <c r="AB14" s="26">
        <v>47</v>
      </c>
      <c r="AC14" s="25">
        <v>50</v>
      </c>
      <c r="AD14" s="25">
        <v>25</v>
      </c>
      <c r="AE14" s="26">
        <v>50</v>
      </c>
      <c r="AF14" s="26">
        <v>150</v>
      </c>
      <c r="AG14" s="26">
        <v>225</v>
      </c>
      <c r="AH14" s="26">
        <v>450</v>
      </c>
      <c r="AI14" s="26">
        <v>160</v>
      </c>
      <c r="AJ14" s="26" t="s">
        <v>105</v>
      </c>
      <c r="AK14" s="47" t="s">
        <v>241</v>
      </c>
      <c r="AL14" s="26">
        <v>140</v>
      </c>
      <c r="AM14" s="26" t="s">
        <v>35</v>
      </c>
      <c r="AN14" s="26">
        <v>-39</v>
      </c>
      <c r="AO14" s="25">
        <v>40</v>
      </c>
      <c r="AP14" s="25">
        <v>25</v>
      </c>
      <c r="AQ14" s="25">
        <v>0.03</v>
      </c>
      <c r="AR14" s="25" t="s">
        <v>398</v>
      </c>
      <c r="AS14" s="25">
        <v>48</v>
      </c>
      <c r="AT14" s="25" t="s">
        <v>411</v>
      </c>
      <c r="AU14" s="39" t="s">
        <v>400</v>
      </c>
      <c r="AV14" s="39">
        <v>1200</v>
      </c>
      <c r="AW14" s="39">
        <v>800</v>
      </c>
      <c r="AX14" s="39">
        <v>900</v>
      </c>
      <c r="AY14" s="39"/>
      <c r="AZ14" s="39"/>
      <c r="BA14" s="39"/>
      <c r="BB14" s="39"/>
      <c r="BC14" s="39"/>
      <c r="BD14" s="39"/>
      <c r="BE14" s="39"/>
      <c r="BF14" s="39"/>
      <c r="BG14" s="39"/>
      <c r="BH14" s="39"/>
      <c r="BI14" s="39"/>
      <c r="BJ14" s="39"/>
      <c r="BK14" s="39"/>
      <c r="BL14" s="39"/>
      <c r="BM14" s="39"/>
      <c r="BN14" s="39"/>
      <c r="BO14" s="39"/>
      <c r="BP14" s="39"/>
      <c r="BQ14" s="39"/>
      <c r="BR14" s="39"/>
      <c r="BS14" s="39"/>
      <c r="BT14" s="39"/>
      <c r="BU14" s="39"/>
      <c r="BV14" s="44"/>
      <c r="BW14" s="44"/>
      <c r="BX14" s="44"/>
      <c r="BY14" s="44"/>
      <c r="BZ14" s="44"/>
      <c r="CA14" s="44"/>
      <c r="CB14" s="44"/>
      <c r="CC14" s="44"/>
      <c r="CD14" s="44"/>
      <c r="CE14" s="44"/>
      <c r="CF14" s="44"/>
      <c r="CG14" s="44"/>
      <c r="CH14" s="44"/>
      <c r="CI14" s="44"/>
      <c r="CJ14" s="44"/>
      <c r="CK14" s="44"/>
      <c r="CL14" s="44"/>
      <c r="CM14" s="44"/>
      <c r="DD14" s="18"/>
      <c r="DE14" s="18"/>
      <c r="DF14" s="18"/>
      <c r="DG14" s="18"/>
      <c r="DH14" s="18"/>
    </row>
    <row r="15" spans="1:112" ht="39" x14ac:dyDescent="0.35">
      <c r="A15" s="26">
        <v>102100046</v>
      </c>
      <c r="B15" s="26" t="s">
        <v>269</v>
      </c>
      <c r="C15" s="25">
        <v>15</v>
      </c>
      <c r="D15" s="25" t="s">
        <v>385</v>
      </c>
      <c r="E15" s="26">
        <v>10</v>
      </c>
      <c r="F15" s="46">
        <v>13.8</v>
      </c>
      <c r="G15" s="140">
        <v>127</v>
      </c>
      <c r="H15" s="27" t="s">
        <v>389</v>
      </c>
      <c r="I15" s="26">
        <v>34</v>
      </c>
      <c r="J15" s="26">
        <v>95</v>
      </c>
      <c r="K15" s="28">
        <v>130</v>
      </c>
      <c r="L15" s="26">
        <v>140</v>
      </c>
      <c r="M15" s="84">
        <v>40</v>
      </c>
      <c r="N15" s="10">
        <v>225</v>
      </c>
      <c r="O15" s="33">
        <v>2.7</v>
      </c>
      <c r="P15" s="33">
        <v>2.5</v>
      </c>
      <c r="Q15" s="26" t="s">
        <v>35</v>
      </c>
      <c r="R15" s="26" t="s">
        <v>98</v>
      </c>
      <c r="S15" s="25" t="s">
        <v>394</v>
      </c>
      <c r="T15" s="25" t="s">
        <v>396</v>
      </c>
      <c r="U15" s="25" t="s">
        <v>397</v>
      </c>
      <c r="V15" s="28">
        <v>220</v>
      </c>
      <c r="W15" s="26">
        <v>1.2</v>
      </c>
      <c r="X15" s="25">
        <v>160</v>
      </c>
      <c r="Y15" s="25" t="s">
        <v>105</v>
      </c>
      <c r="Z15" s="25">
        <v>10</v>
      </c>
      <c r="AA15" s="25">
        <v>30</v>
      </c>
      <c r="AB15" s="26">
        <v>47</v>
      </c>
      <c r="AC15" s="25">
        <v>50</v>
      </c>
      <c r="AD15" s="25">
        <v>25</v>
      </c>
      <c r="AE15" s="26">
        <v>50</v>
      </c>
      <c r="AF15" s="26">
        <v>150</v>
      </c>
      <c r="AG15" s="26">
        <v>225</v>
      </c>
      <c r="AH15" s="26">
        <v>450</v>
      </c>
      <c r="AI15" s="26">
        <v>160</v>
      </c>
      <c r="AJ15" s="26" t="s">
        <v>105</v>
      </c>
      <c r="AK15" s="47" t="s">
        <v>241</v>
      </c>
      <c r="AL15" s="26">
        <v>140</v>
      </c>
      <c r="AM15" s="26" t="s">
        <v>35</v>
      </c>
      <c r="AN15" s="26">
        <v>-39</v>
      </c>
      <c r="AO15" s="25">
        <v>40</v>
      </c>
      <c r="AP15" s="25">
        <v>25</v>
      </c>
      <c r="AQ15" s="25">
        <v>0.03</v>
      </c>
      <c r="AR15" s="25" t="s">
        <v>398</v>
      </c>
      <c r="AS15" s="25">
        <v>48</v>
      </c>
      <c r="AT15" s="25" t="s">
        <v>412</v>
      </c>
      <c r="AU15" s="39" t="s">
        <v>400</v>
      </c>
      <c r="AV15" s="39">
        <v>1200</v>
      </c>
      <c r="AW15" s="39">
        <v>800</v>
      </c>
      <c r="AX15" s="39">
        <v>900</v>
      </c>
      <c r="AY15" s="39"/>
      <c r="AZ15" s="39"/>
      <c r="BA15" s="39"/>
      <c r="BB15" s="39"/>
      <c r="BC15" s="39"/>
      <c r="BD15" s="39"/>
      <c r="BE15" s="39"/>
      <c r="BF15" s="39"/>
      <c r="BG15" s="39"/>
      <c r="BH15" s="39"/>
      <c r="BI15" s="39"/>
      <c r="BJ15" s="39"/>
      <c r="BK15" s="39"/>
      <c r="BL15" s="39"/>
      <c r="BM15" s="39"/>
      <c r="BN15" s="39"/>
      <c r="BO15" s="39"/>
      <c r="BP15" s="39"/>
      <c r="BQ15" s="39"/>
      <c r="BR15" s="39"/>
      <c r="BS15" s="39"/>
      <c r="BT15" s="39"/>
      <c r="BU15" s="39"/>
      <c r="BV15" s="44"/>
      <c r="BW15" s="44"/>
      <c r="BX15" s="44"/>
      <c r="BY15" s="44"/>
      <c r="BZ15" s="44"/>
      <c r="CA15" s="44"/>
      <c r="CB15" s="44"/>
      <c r="CC15" s="44"/>
      <c r="CD15" s="44"/>
      <c r="CE15" s="44"/>
      <c r="CF15" s="44"/>
      <c r="CG15" s="44"/>
      <c r="CH15" s="44"/>
      <c r="CI15" s="44"/>
      <c r="CJ15" s="44"/>
      <c r="CK15" s="44"/>
      <c r="CL15" s="44"/>
      <c r="CM15" s="44"/>
      <c r="DD15" s="18"/>
      <c r="DE15" s="18"/>
      <c r="DF15" s="18"/>
      <c r="DG15" s="18"/>
      <c r="DH15" s="18"/>
    </row>
    <row r="16" spans="1:112" ht="39" x14ac:dyDescent="0.35">
      <c r="A16" s="26">
        <v>102100051</v>
      </c>
      <c r="B16" s="26" t="s">
        <v>274</v>
      </c>
      <c r="C16" s="25">
        <v>15</v>
      </c>
      <c r="D16" s="25" t="s">
        <v>386</v>
      </c>
      <c r="E16" s="26">
        <v>10</v>
      </c>
      <c r="F16" s="26">
        <v>7.9669999999999996</v>
      </c>
      <c r="G16" s="140">
        <v>127</v>
      </c>
      <c r="H16" s="27" t="s">
        <v>387</v>
      </c>
      <c r="I16" s="26">
        <v>34</v>
      </c>
      <c r="J16" s="26">
        <v>95</v>
      </c>
      <c r="K16" s="28">
        <v>130</v>
      </c>
      <c r="L16" s="26">
        <v>140</v>
      </c>
      <c r="M16" s="84">
        <v>40</v>
      </c>
      <c r="N16" s="10">
        <v>225</v>
      </c>
      <c r="O16" s="33">
        <v>2.7</v>
      </c>
      <c r="P16" s="33">
        <v>2.5</v>
      </c>
      <c r="Q16" s="26" t="s">
        <v>35</v>
      </c>
      <c r="R16" s="26" t="s">
        <v>98</v>
      </c>
      <c r="S16" s="25" t="s">
        <v>394</v>
      </c>
      <c r="T16" s="25" t="s">
        <v>396</v>
      </c>
      <c r="U16" s="25" t="s">
        <v>397</v>
      </c>
      <c r="V16" s="28">
        <v>220</v>
      </c>
      <c r="W16" s="26">
        <v>1.2</v>
      </c>
      <c r="X16" s="25">
        <v>160</v>
      </c>
      <c r="Y16" s="25" t="s">
        <v>105</v>
      </c>
      <c r="Z16" s="25">
        <v>10</v>
      </c>
      <c r="AA16" s="25">
        <v>30</v>
      </c>
      <c r="AB16" s="26">
        <v>47</v>
      </c>
      <c r="AC16" s="25">
        <v>50</v>
      </c>
      <c r="AD16" s="25">
        <v>25</v>
      </c>
      <c r="AE16" s="26">
        <v>50</v>
      </c>
      <c r="AF16" s="26">
        <v>150</v>
      </c>
      <c r="AG16" s="26">
        <v>225</v>
      </c>
      <c r="AH16" s="26">
        <v>450</v>
      </c>
      <c r="AI16" s="26">
        <v>160</v>
      </c>
      <c r="AJ16" s="26" t="s">
        <v>105</v>
      </c>
      <c r="AK16" s="47" t="s">
        <v>241</v>
      </c>
      <c r="AL16" s="26">
        <v>140</v>
      </c>
      <c r="AM16" s="26" t="s">
        <v>35</v>
      </c>
      <c r="AN16" s="26">
        <v>-39</v>
      </c>
      <c r="AO16" s="25">
        <v>40</v>
      </c>
      <c r="AP16" s="25">
        <v>25</v>
      </c>
      <c r="AQ16" s="25">
        <v>0.03</v>
      </c>
      <c r="AR16" s="25" t="s">
        <v>398</v>
      </c>
      <c r="AS16" s="25">
        <v>48</v>
      </c>
      <c r="AT16" s="25" t="s">
        <v>413</v>
      </c>
      <c r="AU16" s="39" t="s">
        <v>400</v>
      </c>
      <c r="AV16" s="39">
        <v>1200</v>
      </c>
      <c r="AW16" s="39">
        <v>800</v>
      </c>
      <c r="AX16" s="39">
        <v>900</v>
      </c>
      <c r="AY16" s="39"/>
      <c r="AZ16" s="39"/>
      <c r="BA16" s="39"/>
      <c r="BB16" s="39"/>
      <c r="BC16" s="39"/>
      <c r="BD16" s="39"/>
      <c r="BE16" s="39"/>
      <c r="BF16" s="39"/>
      <c r="BG16" s="39"/>
      <c r="BH16" s="39"/>
      <c r="BI16" s="39"/>
      <c r="BJ16" s="39"/>
      <c r="BK16" s="39"/>
      <c r="BL16" s="39"/>
      <c r="BM16" s="39"/>
      <c r="BN16" s="39"/>
      <c r="BO16" s="39"/>
      <c r="BP16" s="39"/>
      <c r="BQ16" s="39"/>
      <c r="BR16" s="39"/>
      <c r="BS16" s="39"/>
      <c r="BT16" s="39"/>
      <c r="BU16" s="39"/>
      <c r="BV16" s="44"/>
      <c r="BW16" s="44"/>
      <c r="BX16" s="44"/>
      <c r="BY16" s="44"/>
      <c r="BZ16" s="44"/>
      <c r="CA16" s="44"/>
      <c r="CB16" s="44"/>
      <c r="CC16" s="44"/>
      <c r="CD16" s="44"/>
      <c r="CE16" s="44"/>
      <c r="CF16" s="44"/>
      <c r="CG16" s="44"/>
      <c r="CH16" s="44"/>
      <c r="CI16" s="44"/>
      <c r="CJ16" s="44"/>
      <c r="CK16" s="44"/>
      <c r="CL16" s="44"/>
      <c r="CM16" s="44"/>
      <c r="DD16" s="18"/>
      <c r="DE16" s="18"/>
      <c r="DF16" s="18"/>
      <c r="DG16" s="18"/>
      <c r="DH16" s="18"/>
    </row>
    <row r="17" spans="1:112" ht="39" x14ac:dyDescent="0.35">
      <c r="A17" s="26">
        <v>102100053</v>
      </c>
      <c r="B17" s="26" t="s">
        <v>276</v>
      </c>
      <c r="C17" s="25">
        <v>15</v>
      </c>
      <c r="D17" s="25" t="s">
        <v>386</v>
      </c>
      <c r="E17" s="26">
        <v>10</v>
      </c>
      <c r="F17" s="26">
        <v>7.9669999999999996</v>
      </c>
      <c r="G17" s="26">
        <v>220</v>
      </c>
      <c r="H17" s="27" t="s">
        <v>387</v>
      </c>
      <c r="I17" s="26">
        <v>34</v>
      </c>
      <c r="J17" s="26">
        <v>95</v>
      </c>
      <c r="K17" s="28">
        <v>130</v>
      </c>
      <c r="L17" s="26">
        <v>140</v>
      </c>
      <c r="M17" s="84">
        <v>40</v>
      </c>
      <c r="N17" s="10">
        <v>225</v>
      </c>
      <c r="O17" s="33">
        <v>2.7</v>
      </c>
      <c r="P17" s="33">
        <v>2.5</v>
      </c>
      <c r="Q17" s="26" t="s">
        <v>35</v>
      </c>
      <c r="R17" s="26" t="s">
        <v>98</v>
      </c>
      <c r="S17" s="25" t="s">
        <v>394</v>
      </c>
      <c r="T17" s="25" t="s">
        <v>396</v>
      </c>
      <c r="U17" s="25" t="s">
        <v>397</v>
      </c>
      <c r="V17" s="28">
        <v>220</v>
      </c>
      <c r="W17" s="26">
        <v>1.2</v>
      </c>
      <c r="X17" s="25">
        <v>160</v>
      </c>
      <c r="Y17" s="25" t="s">
        <v>105</v>
      </c>
      <c r="Z17" s="25">
        <v>10</v>
      </c>
      <c r="AA17" s="25">
        <v>30</v>
      </c>
      <c r="AB17" s="26">
        <v>47</v>
      </c>
      <c r="AC17" s="25">
        <v>50</v>
      </c>
      <c r="AD17" s="25">
        <v>25</v>
      </c>
      <c r="AE17" s="26">
        <v>50</v>
      </c>
      <c r="AF17" s="26">
        <v>150</v>
      </c>
      <c r="AG17" s="26">
        <v>225</v>
      </c>
      <c r="AH17" s="26">
        <v>450</v>
      </c>
      <c r="AI17" s="26">
        <v>160</v>
      </c>
      <c r="AJ17" s="26" t="s">
        <v>105</v>
      </c>
      <c r="AK17" s="47" t="s">
        <v>241</v>
      </c>
      <c r="AL17" s="26">
        <v>140</v>
      </c>
      <c r="AM17" s="26" t="s">
        <v>35</v>
      </c>
      <c r="AN17" s="26">
        <v>-39</v>
      </c>
      <c r="AO17" s="25">
        <v>40</v>
      </c>
      <c r="AP17" s="25">
        <v>25</v>
      </c>
      <c r="AQ17" s="25">
        <v>0.03</v>
      </c>
      <c r="AR17" s="25" t="s">
        <v>398</v>
      </c>
      <c r="AS17" s="25">
        <v>48</v>
      </c>
      <c r="AT17" s="25" t="s">
        <v>414</v>
      </c>
      <c r="AU17" s="39" t="s">
        <v>400</v>
      </c>
      <c r="AV17" s="39">
        <v>1200</v>
      </c>
      <c r="AW17" s="39">
        <v>800</v>
      </c>
      <c r="AX17" s="39">
        <v>900</v>
      </c>
      <c r="AY17" s="39"/>
      <c r="AZ17" s="39"/>
      <c r="BA17" s="39"/>
      <c r="BB17" s="39"/>
      <c r="BC17" s="39"/>
      <c r="BD17" s="39"/>
      <c r="BE17" s="39"/>
      <c r="BF17" s="39"/>
      <c r="BG17" s="39"/>
      <c r="BH17" s="39"/>
      <c r="BI17" s="39"/>
      <c r="BJ17" s="39"/>
      <c r="BK17" s="39"/>
      <c r="BL17" s="39"/>
      <c r="BM17" s="39"/>
      <c r="BN17" s="39"/>
      <c r="BO17" s="39"/>
      <c r="BP17" s="39"/>
      <c r="BQ17" s="39"/>
      <c r="BR17" s="39"/>
      <c r="BS17" s="39"/>
      <c r="BT17" s="39"/>
      <c r="BU17" s="39"/>
      <c r="BV17" s="44"/>
      <c r="BW17" s="44"/>
      <c r="BX17" s="44"/>
      <c r="BY17" s="44"/>
      <c r="BZ17" s="44"/>
      <c r="CA17" s="44"/>
      <c r="CB17" s="44"/>
      <c r="CC17" s="44"/>
      <c r="CD17" s="44"/>
      <c r="CE17" s="44"/>
      <c r="CF17" s="44"/>
      <c r="CG17" s="44"/>
      <c r="CH17" s="44"/>
      <c r="CI17" s="44"/>
      <c r="CJ17" s="44"/>
      <c r="CK17" s="44"/>
      <c r="CL17" s="44"/>
      <c r="CM17" s="44"/>
      <c r="DD17" s="18"/>
      <c r="DE17" s="18"/>
      <c r="DF17" s="18"/>
      <c r="DG17" s="18"/>
      <c r="DH17" s="18"/>
    </row>
    <row r="18" spans="1:112" ht="39" x14ac:dyDescent="0.35">
      <c r="A18" s="26">
        <v>102100057</v>
      </c>
      <c r="B18" s="26" t="s">
        <v>280</v>
      </c>
      <c r="C18" s="25">
        <v>15</v>
      </c>
      <c r="D18" s="25" t="s">
        <v>385</v>
      </c>
      <c r="E18" s="26">
        <v>10</v>
      </c>
      <c r="F18" s="46">
        <v>13.8</v>
      </c>
      <c r="G18" s="26">
        <v>220</v>
      </c>
      <c r="H18" s="27" t="s">
        <v>389</v>
      </c>
      <c r="I18" s="26">
        <v>34</v>
      </c>
      <c r="J18" s="26">
        <v>95</v>
      </c>
      <c r="K18" s="28">
        <v>130</v>
      </c>
      <c r="L18" s="26">
        <v>140</v>
      </c>
      <c r="M18" s="84">
        <v>40</v>
      </c>
      <c r="N18" s="10">
        <v>225</v>
      </c>
      <c r="O18" s="33">
        <v>2.7</v>
      </c>
      <c r="P18" s="33">
        <v>2.5</v>
      </c>
      <c r="Q18" s="26" t="s">
        <v>35</v>
      </c>
      <c r="R18" s="26" t="s">
        <v>98</v>
      </c>
      <c r="S18" s="25" t="s">
        <v>394</v>
      </c>
      <c r="T18" s="25" t="s">
        <v>396</v>
      </c>
      <c r="U18" s="25" t="s">
        <v>397</v>
      </c>
      <c r="V18" s="28">
        <v>220</v>
      </c>
      <c r="W18" s="26">
        <v>1.2</v>
      </c>
      <c r="X18" s="25">
        <v>160</v>
      </c>
      <c r="Y18" s="25" t="s">
        <v>105</v>
      </c>
      <c r="Z18" s="25">
        <v>10</v>
      </c>
      <c r="AA18" s="25">
        <v>30</v>
      </c>
      <c r="AB18" s="26">
        <v>47</v>
      </c>
      <c r="AC18" s="25">
        <v>50</v>
      </c>
      <c r="AD18" s="25">
        <v>25</v>
      </c>
      <c r="AE18" s="26">
        <v>50</v>
      </c>
      <c r="AF18" s="26">
        <v>150</v>
      </c>
      <c r="AG18" s="26">
        <v>225</v>
      </c>
      <c r="AH18" s="26">
        <v>450</v>
      </c>
      <c r="AI18" s="26">
        <v>160</v>
      </c>
      <c r="AJ18" s="26" t="s">
        <v>105</v>
      </c>
      <c r="AK18" s="47" t="s">
        <v>241</v>
      </c>
      <c r="AL18" s="26">
        <v>140</v>
      </c>
      <c r="AM18" s="26" t="s">
        <v>35</v>
      </c>
      <c r="AN18" s="26">
        <v>-39</v>
      </c>
      <c r="AO18" s="25">
        <v>40</v>
      </c>
      <c r="AP18" s="25">
        <v>25</v>
      </c>
      <c r="AQ18" s="25">
        <v>0.03</v>
      </c>
      <c r="AR18" s="25" t="s">
        <v>398</v>
      </c>
      <c r="AS18" s="25">
        <v>48</v>
      </c>
      <c r="AT18" s="25" t="s">
        <v>399</v>
      </c>
      <c r="AU18" s="39" t="s">
        <v>400</v>
      </c>
      <c r="AV18" s="39">
        <v>1200</v>
      </c>
      <c r="AW18" s="39">
        <v>800</v>
      </c>
      <c r="AX18" s="39">
        <v>900</v>
      </c>
      <c r="AY18" s="39"/>
      <c r="AZ18" s="39"/>
      <c r="BA18" s="39"/>
      <c r="BB18" s="39"/>
      <c r="BC18" s="39"/>
      <c r="BD18" s="39"/>
      <c r="BE18" s="39"/>
      <c r="BF18" s="39"/>
      <c r="BG18" s="39"/>
      <c r="BH18" s="39"/>
      <c r="BI18" s="39"/>
      <c r="BJ18" s="39"/>
      <c r="BK18" s="39"/>
      <c r="BL18" s="39"/>
      <c r="BM18" s="39"/>
      <c r="BN18" s="39"/>
      <c r="BO18" s="39"/>
      <c r="BP18" s="39"/>
      <c r="BQ18" s="39"/>
      <c r="BR18" s="39"/>
      <c r="BS18" s="39"/>
      <c r="BT18" s="39"/>
      <c r="BU18" s="39"/>
      <c r="BV18" s="44"/>
      <c r="BW18" s="44"/>
      <c r="BX18" s="44"/>
      <c r="BY18" s="44"/>
      <c r="BZ18" s="44"/>
      <c r="CA18" s="44"/>
      <c r="CB18" s="44"/>
      <c r="CC18" s="44"/>
      <c r="CD18" s="44"/>
      <c r="CE18" s="44"/>
      <c r="CF18" s="44"/>
      <c r="CG18" s="44"/>
      <c r="CH18" s="44"/>
      <c r="CI18" s="44"/>
      <c r="CJ18" s="44"/>
      <c r="CK18" s="44"/>
      <c r="CL18" s="44"/>
      <c r="CM18" s="44"/>
      <c r="DD18" s="18"/>
      <c r="DE18" s="18"/>
      <c r="DF18" s="18"/>
      <c r="DG18" s="18"/>
      <c r="DH18" s="18"/>
    </row>
    <row r="19" spans="1:112" ht="39" x14ac:dyDescent="0.35">
      <c r="A19" s="26">
        <v>102100045</v>
      </c>
      <c r="B19" s="26" t="s">
        <v>268</v>
      </c>
      <c r="C19" s="25">
        <v>15</v>
      </c>
      <c r="D19" s="25" t="s">
        <v>385</v>
      </c>
      <c r="E19" s="25">
        <v>15</v>
      </c>
      <c r="F19" s="46">
        <v>13.8</v>
      </c>
      <c r="G19" s="140">
        <v>127</v>
      </c>
      <c r="H19" s="27" t="s">
        <v>389</v>
      </c>
      <c r="I19" s="26">
        <v>34</v>
      </c>
      <c r="J19" s="26">
        <v>95</v>
      </c>
      <c r="K19" s="28">
        <v>130</v>
      </c>
      <c r="L19" s="26">
        <v>140</v>
      </c>
      <c r="M19" s="82">
        <v>50</v>
      </c>
      <c r="N19" s="82">
        <v>270</v>
      </c>
      <c r="O19" s="32">
        <v>2.4</v>
      </c>
      <c r="P19" s="32">
        <v>2.5</v>
      </c>
      <c r="Q19" s="26" t="s">
        <v>35</v>
      </c>
      <c r="R19" s="26" t="s">
        <v>98</v>
      </c>
      <c r="S19" s="25" t="s">
        <v>394</v>
      </c>
      <c r="T19" s="25" t="s">
        <v>396</v>
      </c>
      <c r="U19" s="25" t="s">
        <v>397</v>
      </c>
      <c r="V19" s="28">
        <v>220</v>
      </c>
      <c r="W19" s="26">
        <v>1.2</v>
      </c>
      <c r="X19" s="25">
        <v>160</v>
      </c>
      <c r="Y19" s="25" t="s">
        <v>105</v>
      </c>
      <c r="Z19" s="25">
        <v>10</v>
      </c>
      <c r="AA19" s="25">
        <v>30</v>
      </c>
      <c r="AB19" s="26">
        <v>47</v>
      </c>
      <c r="AC19" s="25">
        <v>50</v>
      </c>
      <c r="AD19" s="25">
        <v>25</v>
      </c>
      <c r="AE19" s="26">
        <v>50</v>
      </c>
      <c r="AF19" s="26">
        <v>150</v>
      </c>
      <c r="AG19" s="26">
        <v>225</v>
      </c>
      <c r="AH19" s="26">
        <v>450</v>
      </c>
      <c r="AI19" s="26">
        <v>160</v>
      </c>
      <c r="AJ19" s="26" t="s">
        <v>105</v>
      </c>
      <c r="AK19" s="47" t="s">
        <v>241</v>
      </c>
      <c r="AL19" s="26">
        <v>140</v>
      </c>
      <c r="AM19" s="26" t="s">
        <v>35</v>
      </c>
      <c r="AN19" s="26">
        <v>-39</v>
      </c>
      <c r="AO19" s="25">
        <v>40</v>
      </c>
      <c r="AP19" s="25">
        <v>25</v>
      </c>
      <c r="AQ19" s="25">
        <v>0.03</v>
      </c>
      <c r="AR19" s="25" t="s">
        <v>398</v>
      </c>
      <c r="AS19" s="25">
        <v>48</v>
      </c>
      <c r="AT19" s="25" t="s">
        <v>415</v>
      </c>
      <c r="AU19" s="39" t="s">
        <v>400</v>
      </c>
      <c r="AV19" s="39">
        <v>1200</v>
      </c>
      <c r="AW19" s="39">
        <v>800</v>
      </c>
      <c r="AX19" s="39">
        <v>900</v>
      </c>
      <c r="AY19" s="39"/>
      <c r="AZ19" s="39"/>
      <c r="BA19" s="39"/>
      <c r="BB19" s="39"/>
      <c r="BC19" s="39"/>
      <c r="BD19" s="39"/>
      <c r="BE19" s="39"/>
      <c r="BF19" s="39"/>
      <c r="BG19" s="39"/>
      <c r="BH19" s="39"/>
      <c r="BI19" s="39"/>
      <c r="BJ19" s="39"/>
      <c r="BK19" s="39"/>
      <c r="BL19" s="39"/>
      <c r="BM19" s="39"/>
      <c r="BN19" s="39"/>
      <c r="BO19" s="39"/>
      <c r="BP19" s="39"/>
      <c r="BQ19" s="39"/>
      <c r="BR19" s="39"/>
      <c r="BS19" s="39"/>
      <c r="BT19" s="39"/>
      <c r="BU19" s="39"/>
      <c r="BV19" s="44"/>
      <c r="BW19" s="44"/>
      <c r="BX19" s="44"/>
      <c r="BY19" s="44"/>
      <c r="BZ19" s="44"/>
      <c r="CA19" s="44"/>
      <c r="CB19" s="44"/>
      <c r="CC19" s="44"/>
      <c r="CD19" s="44"/>
      <c r="CE19" s="44"/>
      <c r="CF19" s="44"/>
      <c r="CG19" s="44"/>
      <c r="CH19" s="44"/>
      <c r="CI19" s="44"/>
      <c r="CJ19" s="44"/>
      <c r="CK19" s="44"/>
      <c r="CL19" s="44"/>
      <c r="CM19" s="44"/>
      <c r="DD19" s="18"/>
      <c r="DE19" s="18"/>
      <c r="DF19" s="18"/>
      <c r="DG19" s="18"/>
      <c r="DH19" s="18"/>
    </row>
    <row r="20" spans="1:112" ht="39" x14ac:dyDescent="0.35">
      <c r="A20" s="26">
        <v>102100008</v>
      </c>
      <c r="B20" s="26" t="s">
        <v>246</v>
      </c>
      <c r="C20" s="25">
        <v>15</v>
      </c>
      <c r="D20" s="25" t="s">
        <v>386</v>
      </c>
      <c r="E20" s="25">
        <v>15</v>
      </c>
      <c r="F20" s="26">
        <v>7.9669999999999996</v>
      </c>
      <c r="G20" s="26" t="s">
        <v>18</v>
      </c>
      <c r="H20" s="27" t="s">
        <v>387</v>
      </c>
      <c r="I20" s="26">
        <v>34</v>
      </c>
      <c r="J20" s="26">
        <v>95</v>
      </c>
      <c r="K20" s="28">
        <v>130</v>
      </c>
      <c r="L20" s="26">
        <v>140</v>
      </c>
      <c r="M20" s="84">
        <v>50</v>
      </c>
      <c r="N20" s="84">
        <v>270</v>
      </c>
      <c r="O20" s="32">
        <v>2.4</v>
      </c>
      <c r="P20" s="32">
        <v>2.5</v>
      </c>
      <c r="Q20" s="26" t="s">
        <v>35</v>
      </c>
      <c r="R20" s="26" t="s">
        <v>98</v>
      </c>
      <c r="S20" s="25" t="s">
        <v>394</v>
      </c>
      <c r="T20" s="25" t="s">
        <v>396</v>
      </c>
      <c r="U20" s="25" t="s">
        <v>397</v>
      </c>
      <c r="V20" s="28">
        <v>220</v>
      </c>
      <c r="W20" s="26">
        <v>1.2</v>
      </c>
      <c r="X20" s="25">
        <v>160</v>
      </c>
      <c r="Y20" s="25" t="s">
        <v>105</v>
      </c>
      <c r="Z20" s="25">
        <v>10</v>
      </c>
      <c r="AA20" s="25">
        <v>30</v>
      </c>
      <c r="AB20" s="26">
        <v>47</v>
      </c>
      <c r="AC20" s="25">
        <v>50</v>
      </c>
      <c r="AD20" s="25">
        <v>25</v>
      </c>
      <c r="AE20" s="26">
        <v>50</v>
      </c>
      <c r="AF20" s="26">
        <v>150</v>
      </c>
      <c r="AG20" s="26">
        <v>225</v>
      </c>
      <c r="AH20" s="26">
        <v>450</v>
      </c>
      <c r="AI20" s="26">
        <v>160</v>
      </c>
      <c r="AJ20" s="26" t="s">
        <v>105</v>
      </c>
      <c r="AK20" s="47" t="s">
        <v>241</v>
      </c>
      <c r="AL20" s="26">
        <v>140</v>
      </c>
      <c r="AM20" s="26" t="s">
        <v>35</v>
      </c>
      <c r="AN20" s="26">
        <v>-39</v>
      </c>
      <c r="AO20" s="25">
        <v>40</v>
      </c>
      <c r="AP20" s="25">
        <v>25</v>
      </c>
      <c r="AQ20" s="25">
        <v>0.03</v>
      </c>
      <c r="AR20" s="25" t="s">
        <v>398</v>
      </c>
      <c r="AS20" s="25">
        <v>48</v>
      </c>
      <c r="AT20" s="25" t="s">
        <v>416</v>
      </c>
      <c r="AU20" s="39" t="s">
        <v>400</v>
      </c>
      <c r="AV20" s="39">
        <v>1200</v>
      </c>
      <c r="AW20" s="39">
        <v>800</v>
      </c>
      <c r="AX20" s="39">
        <v>900</v>
      </c>
      <c r="AY20" s="39"/>
      <c r="AZ20" s="39"/>
      <c r="BA20" s="39"/>
      <c r="BB20" s="39"/>
      <c r="BC20" s="39"/>
      <c r="BD20" s="39"/>
      <c r="BE20" s="39"/>
      <c r="BF20" s="39"/>
      <c r="BG20" s="39"/>
      <c r="BH20" s="39"/>
      <c r="BI20" s="39"/>
      <c r="BJ20" s="39"/>
      <c r="BK20" s="39"/>
      <c r="BL20" s="39"/>
      <c r="BM20" s="39"/>
      <c r="BN20" s="39"/>
      <c r="BO20" s="39"/>
      <c r="BP20" s="39"/>
      <c r="BQ20" s="39"/>
      <c r="BR20" s="39"/>
      <c r="BS20" s="39"/>
      <c r="BT20" s="39"/>
      <c r="BU20" s="39"/>
      <c r="BV20" s="44"/>
      <c r="BW20" s="44"/>
      <c r="BX20" s="44"/>
      <c r="BY20" s="44"/>
      <c r="BZ20" s="44"/>
      <c r="CA20" s="44"/>
      <c r="CB20" s="44"/>
      <c r="CC20" s="44"/>
      <c r="CD20" s="44"/>
      <c r="CE20" s="44"/>
      <c r="CF20" s="44"/>
      <c r="CG20" s="44"/>
      <c r="CH20" s="44"/>
      <c r="CI20" s="44"/>
      <c r="CJ20" s="44"/>
      <c r="CK20" s="44"/>
      <c r="CL20" s="44"/>
      <c r="CM20" s="44"/>
      <c r="DD20" s="18"/>
      <c r="DE20" s="18"/>
      <c r="DF20" s="18"/>
      <c r="DG20" s="18"/>
      <c r="DH20" s="18"/>
    </row>
    <row r="21" spans="1:112" ht="39" x14ac:dyDescent="0.35">
      <c r="A21" s="26">
        <v>102100019</v>
      </c>
      <c r="B21" s="26" t="s">
        <v>254</v>
      </c>
      <c r="C21" s="25">
        <v>15</v>
      </c>
      <c r="D21" s="25" t="s">
        <v>385</v>
      </c>
      <c r="E21" s="25">
        <v>15</v>
      </c>
      <c r="F21" s="46">
        <v>13.8</v>
      </c>
      <c r="G21" s="141" t="s">
        <v>20</v>
      </c>
      <c r="H21" s="27" t="s">
        <v>389</v>
      </c>
      <c r="I21" s="26">
        <v>34</v>
      </c>
      <c r="J21" s="26">
        <v>95</v>
      </c>
      <c r="K21" s="28">
        <v>130</v>
      </c>
      <c r="L21" s="26">
        <v>140</v>
      </c>
      <c r="M21" s="84">
        <v>50</v>
      </c>
      <c r="N21" s="84">
        <v>270</v>
      </c>
      <c r="O21" s="32">
        <v>2.4</v>
      </c>
      <c r="P21" s="32">
        <v>2.5</v>
      </c>
      <c r="Q21" s="26" t="s">
        <v>35</v>
      </c>
      <c r="R21" s="26" t="s">
        <v>98</v>
      </c>
      <c r="S21" s="25" t="s">
        <v>394</v>
      </c>
      <c r="T21" s="25" t="s">
        <v>396</v>
      </c>
      <c r="U21" s="25" t="s">
        <v>397</v>
      </c>
      <c r="V21" s="28">
        <v>220</v>
      </c>
      <c r="W21" s="26">
        <v>1.2</v>
      </c>
      <c r="X21" s="25">
        <v>160</v>
      </c>
      <c r="Y21" s="25" t="s">
        <v>105</v>
      </c>
      <c r="Z21" s="25">
        <v>10</v>
      </c>
      <c r="AA21" s="25">
        <v>30</v>
      </c>
      <c r="AB21" s="26">
        <v>47</v>
      </c>
      <c r="AC21" s="25">
        <v>50</v>
      </c>
      <c r="AD21" s="25">
        <v>25</v>
      </c>
      <c r="AE21" s="26">
        <v>50</v>
      </c>
      <c r="AF21" s="26">
        <v>150</v>
      </c>
      <c r="AG21" s="26">
        <v>225</v>
      </c>
      <c r="AH21" s="26">
        <v>450</v>
      </c>
      <c r="AI21" s="26">
        <v>160</v>
      </c>
      <c r="AJ21" s="26" t="s">
        <v>105</v>
      </c>
      <c r="AK21" s="47" t="s">
        <v>241</v>
      </c>
      <c r="AL21" s="26">
        <v>140</v>
      </c>
      <c r="AM21" s="26" t="s">
        <v>35</v>
      </c>
      <c r="AN21" s="26">
        <v>-39</v>
      </c>
      <c r="AO21" s="25">
        <v>40</v>
      </c>
      <c r="AP21" s="25">
        <v>25</v>
      </c>
      <c r="AQ21" s="25">
        <v>0.03</v>
      </c>
      <c r="AR21" s="25" t="s">
        <v>398</v>
      </c>
      <c r="AS21" s="25">
        <v>48</v>
      </c>
      <c r="AT21" s="25" t="s">
        <v>417</v>
      </c>
      <c r="AU21" s="39" t="s">
        <v>400</v>
      </c>
      <c r="AV21" s="39">
        <v>1200</v>
      </c>
      <c r="AW21" s="39">
        <v>800</v>
      </c>
      <c r="AX21" s="39">
        <v>900</v>
      </c>
      <c r="AY21" s="39"/>
      <c r="AZ21" s="39"/>
      <c r="BA21" s="39"/>
      <c r="BB21" s="39"/>
      <c r="BC21" s="39"/>
      <c r="BD21" s="39"/>
      <c r="BE21" s="39"/>
      <c r="BF21" s="39"/>
      <c r="BG21" s="39"/>
      <c r="BH21" s="39"/>
      <c r="BI21" s="39"/>
      <c r="BJ21" s="39"/>
      <c r="BK21" s="39"/>
      <c r="BL21" s="39"/>
      <c r="BM21" s="39"/>
      <c r="BN21" s="39"/>
      <c r="BO21" s="39"/>
      <c r="BP21" s="39"/>
      <c r="BQ21" s="39"/>
      <c r="BR21" s="39"/>
      <c r="BS21" s="39"/>
      <c r="BT21" s="39"/>
      <c r="BU21" s="39"/>
      <c r="BV21" s="44"/>
      <c r="BW21" s="44"/>
      <c r="BX21" s="44"/>
      <c r="BY21" s="44"/>
      <c r="BZ21" s="44"/>
      <c r="CA21" s="44"/>
      <c r="CB21" s="44"/>
      <c r="CC21" s="44"/>
      <c r="CD21" s="44"/>
      <c r="CE21" s="44"/>
      <c r="CF21" s="44"/>
      <c r="CG21" s="44"/>
      <c r="CH21" s="44"/>
      <c r="CI21" s="44"/>
      <c r="CJ21" s="44"/>
      <c r="CK21" s="44"/>
      <c r="CL21" s="44"/>
      <c r="CM21" s="44"/>
      <c r="DD21" s="18"/>
      <c r="DE21" s="18"/>
      <c r="DF21" s="18"/>
      <c r="DG21" s="18"/>
      <c r="DH21" s="18"/>
    </row>
    <row r="22" spans="1:112" ht="39" x14ac:dyDescent="0.35">
      <c r="A22" s="26">
        <v>102100024</v>
      </c>
      <c r="B22" s="26" t="s">
        <v>259</v>
      </c>
      <c r="C22" s="25">
        <v>15</v>
      </c>
      <c r="D22" s="25" t="s">
        <v>385</v>
      </c>
      <c r="E22" s="25">
        <v>15</v>
      </c>
      <c r="F22" s="46">
        <v>13.8</v>
      </c>
      <c r="G22" s="26" t="s">
        <v>18</v>
      </c>
      <c r="H22" s="27" t="s">
        <v>389</v>
      </c>
      <c r="I22" s="26">
        <v>34</v>
      </c>
      <c r="J22" s="26">
        <v>95</v>
      </c>
      <c r="K22" s="28">
        <v>130</v>
      </c>
      <c r="L22" s="26">
        <v>140</v>
      </c>
      <c r="M22" s="84">
        <v>50</v>
      </c>
      <c r="N22" s="84">
        <v>270</v>
      </c>
      <c r="O22" s="32">
        <v>2.4</v>
      </c>
      <c r="P22" s="32">
        <v>2.5</v>
      </c>
      <c r="Q22" s="26" t="s">
        <v>35</v>
      </c>
      <c r="R22" s="26" t="s">
        <v>98</v>
      </c>
      <c r="S22" s="25" t="s">
        <v>394</v>
      </c>
      <c r="T22" s="25" t="s">
        <v>396</v>
      </c>
      <c r="U22" s="25" t="s">
        <v>397</v>
      </c>
      <c r="V22" s="28">
        <v>220</v>
      </c>
      <c r="W22" s="26">
        <v>1.2</v>
      </c>
      <c r="X22" s="25">
        <v>160</v>
      </c>
      <c r="Y22" s="25" t="s">
        <v>105</v>
      </c>
      <c r="Z22" s="25">
        <v>10</v>
      </c>
      <c r="AA22" s="25">
        <v>30</v>
      </c>
      <c r="AB22" s="26">
        <v>47</v>
      </c>
      <c r="AC22" s="25">
        <v>50</v>
      </c>
      <c r="AD22" s="25">
        <v>25</v>
      </c>
      <c r="AE22" s="26">
        <v>50</v>
      </c>
      <c r="AF22" s="26">
        <v>150</v>
      </c>
      <c r="AG22" s="26">
        <v>225</v>
      </c>
      <c r="AH22" s="26">
        <v>450</v>
      </c>
      <c r="AI22" s="26">
        <v>160</v>
      </c>
      <c r="AJ22" s="26" t="s">
        <v>105</v>
      </c>
      <c r="AK22" s="47" t="s">
        <v>241</v>
      </c>
      <c r="AL22" s="26">
        <v>140</v>
      </c>
      <c r="AM22" s="26" t="s">
        <v>35</v>
      </c>
      <c r="AN22" s="26">
        <v>-39</v>
      </c>
      <c r="AO22" s="25">
        <v>40</v>
      </c>
      <c r="AP22" s="25">
        <v>25</v>
      </c>
      <c r="AQ22" s="25">
        <v>0.03</v>
      </c>
      <c r="AR22" s="25" t="s">
        <v>398</v>
      </c>
      <c r="AS22" s="25">
        <v>48</v>
      </c>
      <c r="AT22" s="25" t="s">
        <v>418</v>
      </c>
      <c r="AU22" s="39" t="s">
        <v>400</v>
      </c>
      <c r="AV22" s="39">
        <v>1200</v>
      </c>
      <c r="AW22" s="39">
        <v>800</v>
      </c>
      <c r="AX22" s="39">
        <v>900</v>
      </c>
      <c r="AY22" s="39"/>
      <c r="AZ22" s="39"/>
      <c r="BA22" s="39"/>
      <c r="BB22" s="39"/>
      <c r="BC22" s="39"/>
      <c r="BD22" s="39"/>
      <c r="BE22" s="39"/>
      <c r="BF22" s="39"/>
      <c r="BG22" s="39"/>
      <c r="BH22" s="39"/>
      <c r="BI22" s="39"/>
      <c r="BJ22" s="39"/>
      <c r="BK22" s="39"/>
      <c r="BL22" s="39"/>
      <c r="BM22" s="39"/>
      <c r="BN22" s="39"/>
      <c r="BO22" s="39"/>
      <c r="BP22" s="39"/>
      <c r="BQ22" s="39"/>
      <c r="BR22" s="39"/>
      <c r="BS22" s="39"/>
      <c r="BT22" s="39"/>
      <c r="BU22" s="39"/>
      <c r="BV22" s="44"/>
      <c r="BW22" s="44"/>
      <c r="BX22" s="44"/>
      <c r="BY22" s="44"/>
      <c r="BZ22" s="44"/>
      <c r="CA22" s="44"/>
      <c r="CB22" s="44"/>
      <c r="CC22" s="44"/>
      <c r="CD22" s="44"/>
      <c r="CE22" s="44"/>
      <c r="CF22" s="44"/>
      <c r="CG22" s="44"/>
      <c r="CH22" s="44"/>
      <c r="CI22" s="44"/>
      <c r="CJ22" s="44"/>
      <c r="CK22" s="44"/>
      <c r="CL22" s="44"/>
      <c r="CM22" s="44"/>
      <c r="DD22" s="18"/>
      <c r="DE22" s="18"/>
      <c r="DF22" s="18"/>
      <c r="DG22" s="18"/>
      <c r="DH22" s="18"/>
    </row>
    <row r="23" spans="1:112" ht="39" x14ac:dyDescent="0.35">
      <c r="A23" s="26">
        <v>102100022</v>
      </c>
      <c r="B23" s="26" t="s">
        <v>257</v>
      </c>
      <c r="C23" s="25">
        <v>15</v>
      </c>
      <c r="D23" s="25" t="s">
        <v>386</v>
      </c>
      <c r="E23" s="25">
        <v>15</v>
      </c>
      <c r="F23" s="26">
        <v>7.9669999999999996</v>
      </c>
      <c r="G23" s="141" t="s">
        <v>20</v>
      </c>
      <c r="H23" s="27" t="s">
        <v>387</v>
      </c>
      <c r="I23" s="26">
        <v>34</v>
      </c>
      <c r="J23" s="26">
        <v>95</v>
      </c>
      <c r="K23" s="28">
        <v>130</v>
      </c>
      <c r="L23" s="26">
        <v>140</v>
      </c>
      <c r="M23" s="84">
        <v>50</v>
      </c>
      <c r="N23" s="84">
        <v>270</v>
      </c>
      <c r="O23" s="32">
        <v>2.4</v>
      </c>
      <c r="P23" s="32">
        <v>2.5</v>
      </c>
      <c r="Q23" s="26" t="s">
        <v>35</v>
      </c>
      <c r="R23" s="26" t="s">
        <v>98</v>
      </c>
      <c r="S23" s="25" t="s">
        <v>394</v>
      </c>
      <c r="T23" s="25" t="s">
        <v>396</v>
      </c>
      <c r="U23" s="25" t="s">
        <v>397</v>
      </c>
      <c r="V23" s="28">
        <v>220</v>
      </c>
      <c r="W23" s="26">
        <v>1.2</v>
      </c>
      <c r="X23" s="25">
        <v>160</v>
      </c>
      <c r="Y23" s="25" t="s">
        <v>105</v>
      </c>
      <c r="Z23" s="25">
        <v>10</v>
      </c>
      <c r="AA23" s="25">
        <v>30</v>
      </c>
      <c r="AB23" s="26">
        <v>47</v>
      </c>
      <c r="AC23" s="25">
        <v>50</v>
      </c>
      <c r="AD23" s="25">
        <v>25</v>
      </c>
      <c r="AE23" s="26">
        <v>50</v>
      </c>
      <c r="AF23" s="26">
        <v>150</v>
      </c>
      <c r="AG23" s="26">
        <v>225</v>
      </c>
      <c r="AH23" s="26">
        <v>450</v>
      </c>
      <c r="AI23" s="26">
        <v>160</v>
      </c>
      <c r="AJ23" s="26" t="s">
        <v>105</v>
      </c>
      <c r="AK23" s="47" t="s">
        <v>241</v>
      </c>
      <c r="AL23" s="26">
        <v>140</v>
      </c>
      <c r="AM23" s="26" t="s">
        <v>35</v>
      </c>
      <c r="AN23" s="26">
        <v>-39</v>
      </c>
      <c r="AO23" s="25">
        <v>40</v>
      </c>
      <c r="AP23" s="25">
        <v>25</v>
      </c>
      <c r="AQ23" s="25">
        <v>0.03</v>
      </c>
      <c r="AR23" s="25" t="s">
        <v>398</v>
      </c>
      <c r="AS23" s="25">
        <v>48</v>
      </c>
      <c r="AT23" s="25" t="s">
        <v>419</v>
      </c>
      <c r="AU23" s="39" t="s">
        <v>400</v>
      </c>
      <c r="AV23" s="39">
        <v>1200</v>
      </c>
      <c r="AW23" s="39">
        <v>800</v>
      </c>
      <c r="AX23" s="39">
        <v>900</v>
      </c>
      <c r="AY23" s="39"/>
      <c r="AZ23" s="39"/>
      <c r="BA23" s="39"/>
      <c r="BB23" s="39"/>
      <c r="BC23" s="39"/>
      <c r="BD23" s="39"/>
      <c r="BE23" s="39"/>
      <c r="BF23" s="39"/>
      <c r="BG23" s="39"/>
      <c r="BH23" s="39"/>
      <c r="BI23" s="39"/>
      <c r="BJ23" s="39"/>
      <c r="BK23" s="39"/>
      <c r="BL23" s="39"/>
      <c r="BM23" s="39"/>
      <c r="BN23" s="39"/>
      <c r="BO23" s="39"/>
      <c r="BP23" s="39"/>
      <c r="BQ23" s="39"/>
      <c r="BR23" s="39"/>
      <c r="BS23" s="39"/>
      <c r="BT23" s="39"/>
      <c r="BU23" s="39"/>
      <c r="BV23" s="44"/>
      <c r="BW23" s="44"/>
      <c r="BX23" s="44"/>
      <c r="BY23" s="44"/>
      <c r="BZ23" s="44"/>
      <c r="CA23" s="44"/>
      <c r="CB23" s="44"/>
      <c r="CC23" s="44"/>
      <c r="CD23" s="44"/>
      <c r="CE23" s="44"/>
      <c r="CF23" s="44"/>
      <c r="CG23" s="44"/>
      <c r="CH23" s="44"/>
      <c r="CI23" s="44"/>
      <c r="CJ23" s="44"/>
      <c r="CK23" s="44"/>
      <c r="CL23" s="44"/>
      <c r="CM23" s="44"/>
      <c r="DD23" s="18"/>
      <c r="DE23" s="18"/>
      <c r="DF23" s="18"/>
      <c r="DG23" s="18"/>
      <c r="DH23" s="18"/>
    </row>
    <row r="24" spans="1:112" ht="39" x14ac:dyDescent="0.35">
      <c r="A24" s="26">
        <v>102100049</v>
      </c>
      <c r="B24" s="26" t="s">
        <v>272</v>
      </c>
      <c r="C24" s="25">
        <v>15</v>
      </c>
      <c r="D24" s="25" t="s">
        <v>386</v>
      </c>
      <c r="E24" s="25">
        <v>15</v>
      </c>
      <c r="F24" s="26">
        <v>7.9669999999999996</v>
      </c>
      <c r="G24" s="140">
        <v>127</v>
      </c>
      <c r="H24" s="27" t="s">
        <v>387</v>
      </c>
      <c r="I24" s="26">
        <v>34</v>
      </c>
      <c r="J24" s="26">
        <v>95</v>
      </c>
      <c r="K24" s="28">
        <v>130</v>
      </c>
      <c r="L24" s="26">
        <v>140</v>
      </c>
      <c r="M24" s="84">
        <v>50</v>
      </c>
      <c r="N24" s="84">
        <v>270</v>
      </c>
      <c r="O24" s="32">
        <v>2.4</v>
      </c>
      <c r="P24" s="32">
        <v>2.5</v>
      </c>
      <c r="Q24" s="26" t="s">
        <v>35</v>
      </c>
      <c r="R24" s="26" t="s">
        <v>98</v>
      </c>
      <c r="S24" s="25" t="s">
        <v>394</v>
      </c>
      <c r="T24" s="25" t="s">
        <v>396</v>
      </c>
      <c r="U24" s="25" t="s">
        <v>397</v>
      </c>
      <c r="V24" s="28">
        <v>220</v>
      </c>
      <c r="W24" s="26">
        <v>1.2</v>
      </c>
      <c r="X24" s="25">
        <v>160</v>
      </c>
      <c r="Y24" s="25" t="s">
        <v>105</v>
      </c>
      <c r="Z24" s="25">
        <v>10</v>
      </c>
      <c r="AA24" s="25">
        <v>30</v>
      </c>
      <c r="AB24" s="26">
        <v>47</v>
      </c>
      <c r="AC24" s="25">
        <v>50</v>
      </c>
      <c r="AD24" s="25">
        <v>25</v>
      </c>
      <c r="AE24" s="26">
        <v>50</v>
      </c>
      <c r="AF24" s="26">
        <v>150</v>
      </c>
      <c r="AG24" s="26">
        <v>225</v>
      </c>
      <c r="AH24" s="26">
        <v>450</v>
      </c>
      <c r="AI24" s="26">
        <v>160</v>
      </c>
      <c r="AJ24" s="26" t="s">
        <v>105</v>
      </c>
      <c r="AK24" s="47" t="s">
        <v>241</v>
      </c>
      <c r="AL24" s="26">
        <v>140</v>
      </c>
      <c r="AM24" s="26" t="s">
        <v>35</v>
      </c>
      <c r="AN24" s="26">
        <v>-39</v>
      </c>
      <c r="AO24" s="25">
        <v>40</v>
      </c>
      <c r="AP24" s="25">
        <v>25</v>
      </c>
      <c r="AQ24" s="25">
        <v>0.03</v>
      </c>
      <c r="AR24" s="25" t="s">
        <v>398</v>
      </c>
      <c r="AS24" s="25">
        <v>48</v>
      </c>
      <c r="AT24" s="25" t="s">
        <v>420</v>
      </c>
      <c r="AU24" s="39" t="s">
        <v>400</v>
      </c>
      <c r="AV24" s="39">
        <v>1200</v>
      </c>
      <c r="AW24" s="39">
        <v>800</v>
      </c>
      <c r="AX24" s="39">
        <v>900</v>
      </c>
      <c r="AY24" s="39"/>
      <c r="AZ24" s="39"/>
      <c r="BA24" s="39"/>
      <c r="BB24" s="39"/>
      <c r="BC24" s="39"/>
      <c r="BD24" s="39"/>
      <c r="BE24" s="39"/>
      <c r="BF24" s="39"/>
      <c r="BG24" s="39"/>
      <c r="BH24" s="39"/>
      <c r="BI24" s="39"/>
      <c r="BJ24" s="39"/>
      <c r="BK24" s="39"/>
      <c r="BL24" s="39"/>
      <c r="BM24" s="39"/>
      <c r="BN24" s="39"/>
      <c r="BO24" s="39"/>
      <c r="BP24" s="39"/>
      <c r="BQ24" s="39"/>
      <c r="BR24" s="39"/>
      <c r="BS24" s="39"/>
      <c r="BT24" s="39"/>
      <c r="BU24" s="39"/>
      <c r="BV24" s="44"/>
      <c r="BW24" s="44"/>
      <c r="BX24" s="44"/>
      <c r="BY24" s="44"/>
      <c r="BZ24" s="44"/>
      <c r="CA24" s="44"/>
      <c r="CB24" s="44"/>
      <c r="CC24" s="44"/>
      <c r="CD24" s="44"/>
      <c r="CE24" s="44"/>
      <c r="CF24" s="44"/>
      <c r="CG24" s="44"/>
      <c r="CH24" s="44"/>
      <c r="CI24" s="44"/>
      <c r="CJ24" s="44"/>
      <c r="CK24" s="44"/>
      <c r="CL24" s="44"/>
      <c r="CM24" s="44"/>
      <c r="DD24" s="18"/>
      <c r="DE24" s="18"/>
      <c r="DF24" s="18"/>
      <c r="DG24" s="18"/>
      <c r="DH24" s="18"/>
    </row>
    <row r="25" spans="1:112" ht="39" x14ac:dyDescent="0.35">
      <c r="A25" s="26">
        <v>102100054</v>
      </c>
      <c r="B25" s="26" t="s">
        <v>277</v>
      </c>
      <c r="C25" s="25">
        <v>15</v>
      </c>
      <c r="D25" s="25" t="s">
        <v>386</v>
      </c>
      <c r="E25" s="25">
        <v>15</v>
      </c>
      <c r="F25" s="26">
        <v>7.9669999999999996</v>
      </c>
      <c r="G25" s="26">
        <v>220</v>
      </c>
      <c r="H25" s="27" t="s">
        <v>387</v>
      </c>
      <c r="I25" s="26">
        <v>34</v>
      </c>
      <c r="J25" s="26">
        <v>95</v>
      </c>
      <c r="K25" s="28">
        <v>130</v>
      </c>
      <c r="L25" s="26">
        <v>140</v>
      </c>
      <c r="M25" s="84">
        <v>50</v>
      </c>
      <c r="N25" s="84">
        <v>270</v>
      </c>
      <c r="O25" s="32">
        <v>2.4</v>
      </c>
      <c r="P25" s="32">
        <v>2.5</v>
      </c>
      <c r="Q25" s="26" t="s">
        <v>35</v>
      </c>
      <c r="R25" s="26" t="s">
        <v>98</v>
      </c>
      <c r="S25" s="25" t="s">
        <v>394</v>
      </c>
      <c r="T25" s="25" t="s">
        <v>396</v>
      </c>
      <c r="U25" s="25" t="s">
        <v>397</v>
      </c>
      <c r="V25" s="28">
        <v>220</v>
      </c>
      <c r="W25" s="26">
        <v>1.2</v>
      </c>
      <c r="X25" s="25">
        <v>160</v>
      </c>
      <c r="Y25" s="25" t="s">
        <v>105</v>
      </c>
      <c r="Z25" s="25">
        <v>10</v>
      </c>
      <c r="AA25" s="25">
        <v>30</v>
      </c>
      <c r="AB25" s="26">
        <v>47</v>
      </c>
      <c r="AC25" s="25">
        <v>50</v>
      </c>
      <c r="AD25" s="25">
        <v>25</v>
      </c>
      <c r="AE25" s="26">
        <v>50</v>
      </c>
      <c r="AF25" s="26">
        <v>150</v>
      </c>
      <c r="AG25" s="26">
        <v>225</v>
      </c>
      <c r="AH25" s="26">
        <v>450</v>
      </c>
      <c r="AI25" s="26">
        <v>160</v>
      </c>
      <c r="AJ25" s="26" t="s">
        <v>105</v>
      </c>
      <c r="AK25" s="47" t="s">
        <v>241</v>
      </c>
      <c r="AL25" s="26">
        <v>140</v>
      </c>
      <c r="AM25" s="26" t="s">
        <v>35</v>
      </c>
      <c r="AN25" s="26">
        <v>-39</v>
      </c>
      <c r="AO25" s="25">
        <v>40</v>
      </c>
      <c r="AP25" s="25">
        <v>25</v>
      </c>
      <c r="AQ25" s="25">
        <v>0.03</v>
      </c>
      <c r="AR25" s="25" t="s">
        <v>398</v>
      </c>
      <c r="AS25" s="25">
        <v>48</v>
      </c>
      <c r="AT25" s="25" t="s">
        <v>421</v>
      </c>
      <c r="AU25" s="39" t="s">
        <v>400</v>
      </c>
      <c r="AV25" s="39">
        <v>1200</v>
      </c>
      <c r="AW25" s="39">
        <v>800</v>
      </c>
      <c r="AX25" s="39">
        <v>900</v>
      </c>
      <c r="AY25" s="39"/>
      <c r="AZ25" s="39"/>
      <c r="BA25" s="39"/>
      <c r="BB25" s="39"/>
      <c r="BC25" s="39"/>
      <c r="BD25" s="39"/>
      <c r="BE25" s="39"/>
      <c r="BF25" s="39"/>
      <c r="BG25" s="39"/>
      <c r="BH25" s="39"/>
      <c r="BI25" s="39"/>
      <c r="BJ25" s="39"/>
      <c r="BK25" s="39"/>
      <c r="BL25" s="39"/>
      <c r="BM25" s="39"/>
      <c r="BN25" s="39"/>
      <c r="BO25" s="39"/>
      <c r="BP25" s="39"/>
      <c r="BQ25" s="39"/>
      <c r="BR25" s="39"/>
      <c r="BS25" s="39"/>
      <c r="BT25" s="39"/>
      <c r="BU25" s="39"/>
      <c r="BV25" s="44"/>
      <c r="BW25" s="44"/>
      <c r="BX25" s="44"/>
      <c r="BY25" s="44"/>
      <c r="BZ25" s="44"/>
      <c r="CA25" s="44"/>
      <c r="CB25" s="44"/>
      <c r="CC25" s="44"/>
      <c r="CD25" s="44"/>
      <c r="CE25" s="44"/>
      <c r="CF25" s="44"/>
      <c r="CG25" s="44"/>
      <c r="CH25" s="44"/>
      <c r="CI25" s="44"/>
      <c r="CJ25" s="44"/>
      <c r="CK25" s="44"/>
      <c r="CL25" s="44"/>
      <c r="CM25" s="44"/>
      <c r="DD25" s="18"/>
      <c r="DE25" s="18"/>
      <c r="DF25" s="18"/>
      <c r="DG25" s="18"/>
      <c r="DH25" s="18"/>
    </row>
    <row r="26" spans="1:112" ht="39" x14ac:dyDescent="0.35">
      <c r="A26" s="26">
        <v>102100058</v>
      </c>
      <c r="B26" s="26" t="s">
        <v>281</v>
      </c>
      <c r="C26" s="25">
        <v>15</v>
      </c>
      <c r="D26" s="25" t="s">
        <v>385</v>
      </c>
      <c r="E26" s="25">
        <v>15</v>
      </c>
      <c r="F26" s="46">
        <v>13.8</v>
      </c>
      <c r="G26" s="26">
        <v>220</v>
      </c>
      <c r="H26" s="27" t="s">
        <v>389</v>
      </c>
      <c r="I26" s="26">
        <v>34</v>
      </c>
      <c r="J26" s="26">
        <v>95</v>
      </c>
      <c r="K26" s="28">
        <v>130</v>
      </c>
      <c r="L26" s="26">
        <v>140</v>
      </c>
      <c r="M26" s="84">
        <v>50</v>
      </c>
      <c r="N26" s="84">
        <v>270</v>
      </c>
      <c r="O26" s="32">
        <v>2.4</v>
      </c>
      <c r="P26" s="32">
        <v>2.5</v>
      </c>
      <c r="Q26" s="26" t="s">
        <v>35</v>
      </c>
      <c r="R26" s="26" t="s">
        <v>98</v>
      </c>
      <c r="S26" s="25" t="s">
        <v>394</v>
      </c>
      <c r="T26" s="25" t="s">
        <v>396</v>
      </c>
      <c r="U26" s="25" t="s">
        <v>397</v>
      </c>
      <c r="V26" s="28">
        <v>220</v>
      </c>
      <c r="W26" s="26">
        <v>1.2</v>
      </c>
      <c r="X26" s="25">
        <v>160</v>
      </c>
      <c r="Y26" s="25" t="s">
        <v>105</v>
      </c>
      <c r="Z26" s="25">
        <v>10</v>
      </c>
      <c r="AA26" s="25">
        <v>30</v>
      </c>
      <c r="AB26" s="26">
        <v>47</v>
      </c>
      <c r="AC26" s="25">
        <v>50</v>
      </c>
      <c r="AD26" s="25">
        <v>25</v>
      </c>
      <c r="AE26" s="26">
        <v>50</v>
      </c>
      <c r="AF26" s="26">
        <v>150</v>
      </c>
      <c r="AG26" s="26">
        <v>225</v>
      </c>
      <c r="AH26" s="26">
        <v>450</v>
      </c>
      <c r="AI26" s="26">
        <v>160</v>
      </c>
      <c r="AJ26" s="26" t="s">
        <v>105</v>
      </c>
      <c r="AK26" s="47" t="s">
        <v>241</v>
      </c>
      <c r="AL26" s="26">
        <v>140</v>
      </c>
      <c r="AM26" s="26" t="s">
        <v>35</v>
      </c>
      <c r="AN26" s="26">
        <v>-39</v>
      </c>
      <c r="AO26" s="25">
        <v>40</v>
      </c>
      <c r="AP26" s="25">
        <v>25</v>
      </c>
      <c r="AQ26" s="25">
        <v>0.03</v>
      </c>
      <c r="AR26" s="25" t="s">
        <v>398</v>
      </c>
      <c r="AS26" s="25">
        <v>48</v>
      </c>
      <c r="AT26" s="25" t="s">
        <v>422</v>
      </c>
      <c r="AU26" s="39" t="s">
        <v>400</v>
      </c>
      <c r="AV26" s="39">
        <v>1200</v>
      </c>
      <c r="AW26" s="39">
        <v>800</v>
      </c>
      <c r="AX26" s="39">
        <v>900</v>
      </c>
      <c r="AY26" s="39"/>
      <c r="AZ26" s="39"/>
      <c r="BA26" s="39"/>
      <c r="BB26" s="39"/>
      <c r="BC26" s="39"/>
      <c r="BD26" s="39"/>
      <c r="BE26" s="39"/>
      <c r="BF26" s="39"/>
      <c r="BG26" s="39"/>
      <c r="BH26" s="39"/>
      <c r="BI26" s="39"/>
      <c r="BJ26" s="39"/>
      <c r="BK26" s="39"/>
      <c r="BL26" s="39"/>
      <c r="BM26" s="39"/>
      <c r="BN26" s="39"/>
      <c r="BO26" s="39"/>
      <c r="BP26" s="39"/>
      <c r="BQ26" s="39"/>
      <c r="BR26" s="39"/>
      <c r="BS26" s="39"/>
      <c r="BT26" s="39"/>
      <c r="BU26" s="39"/>
      <c r="BV26" s="44"/>
      <c r="BW26" s="44"/>
      <c r="BX26" s="44"/>
      <c r="BY26" s="44"/>
      <c r="BZ26" s="44"/>
      <c r="CA26" s="44"/>
      <c r="CB26" s="44"/>
      <c r="CC26" s="44"/>
      <c r="CD26" s="44"/>
      <c r="CE26" s="44"/>
      <c r="CF26" s="44"/>
      <c r="CG26" s="44"/>
      <c r="CH26" s="44"/>
      <c r="CI26" s="44"/>
      <c r="CJ26" s="44"/>
      <c r="CK26" s="44"/>
      <c r="CL26" s="44"/>
      <c r="CM26" s="44"/>
      <c r="DD26" s="18"/>
      <c r="DE26" s="18"/>
      <c r="DF26" s="18"/>
      <c r="DG26" s="18"/>
      <c r="DH26" s="18"/>
    </row>
    <row r="27" spans="1:112" ht="39" x14ac:dyDescent="0.35">
      <c r="A27" s="26">
        <v>102100023</v>
      </c>
      <c r="B27" s="26" t="s">
        <v>258</v>
      </c>
      <c r="C27" s="25">
        <v>15</v>
      </c>
      <c r="D27" s="25" t="s">
        <v>386</v>
      </c>
      <c r="E27" s="25">
        <v>25</v>
      </c>
      <c r="F27" s="26">
        <v>7.9669999999999996</v>
      </c>
      <c r="G27" s="141" t="s">
        <v>20</v>
      </c>
      <c r="H27" s="27" t="s">
        <v>387</v>
      </c>
      <c r="I27" s="26">
        <v>34</v>
      </c>
      <c r="J27" s="26">
        <v>95</v>
      </c>
      <c r="K27" s="28">
        <v>130</v>
      </c>
      <c r="L27" s="26">
        <v>140</v>
      </c>
      <c r="M27" s="82">
        <v>70</v>
      </c>
      <c r="N27" s="82">
        <v>395</v>
      </c>
      <c r="O27" s="32">
        <v>2.2000000000000002</v>
      </c>
      <c r="P27" s="32">
        <v>2.5</v>
      </c>
      <c r="Q27" s="26" t="s">
        <v>35</v>
      </c>
      <c r="R27" s="26" t="s">
        <v>98</v>
      </c>
      <c r="S27" s="25" t="s">
        <v>394</v>
      </c>
      <c r="T27" s="25" t="s">
        <v>396</v>
      </c>
      <c r="U27" s="25" t="s">
        <v>397</v>
      </c>
      <c r="V27" s="28">
        <v>220</v>
      </c>
      <c r="W27" s="26">
        <v>1.2</v>
      </c>
      <c r="X27" s="25">
        <v>160</v>
      </c>
      <c r="Y27" s="25" t="s">
        <v>105</v>
      </c>
      <c r="Z27" s="25">
        <v>10</v>
      </c>
      <c r="AA27" s="25">
        <v>30</v>
      </c>
      <c r="AB27" s="26">
        <v>47</v>
      </c>
      <c r="AC27" s="25">
        <v>50</v>
      </c>
      <c r="AD27" s="25">
        <v>25</v>
      </c>
      <c r="AE27" s="26">
        <v>50</v>
      </c>
      <c r="AF27" s="26">
        <v>150</v>
      </c>
      <c r="AG27" s="26">
        <v>225</v>
      </c>
      <c r="AH27" s="26">
        <v>450</v>
      </c>
      <c r="AI27" s="26">
        <v>160</v>
      </c>
      <c r="AJ27" s="26" t="s">
        <v>105</v>
      </c>
      <c r="AK27" s="47" t="s">
        <v>241</v>
      </c>
      <c r="AL27" s="26">
        <v>140</v>
      </c>
      <c r="AM27" s="26" t="s">
        <v>35</v>
      </c>
      <c r="AN27" s="26">
        <v>-39</v>
      </c>
      <c r="AO27" s="25">
        <v>40</v>
      </c>
      <c r="AP27" s="25">
        <v>25</v>
      </c>
      <c r="AQ27" s="25">
        <v>0.03</v>
      </c>
      <c r="AR27" s="25" t="s">
        <v>398</v>
      </c>
      <c r="AS27" s="25">
        <v>48</v>
      </c>
      <c r="AT27" s="25" t="s">
        <v>423</v>
      </c>
      <c r="AU27" s="39" t="s">
        <v>400</v>
      </c>
      <c r="AV27" s="39">
        <v>1200</v>
      </c>
      <c r="AW27" s="39">
        <v>800</v>
      </c>
      <c r="AX27" s="39">
        <v>900</v>
      </c>
      <c r="AY27" s="39"/>
      <c r="AZ27" s="39"/>
      <c r="BA27" s="39"/>
      <c r="BB27" s="39"/>
      <c r="BC27" s="39"/>
      <c r="BD27" s="39"/>
      <c r="BE27" s="39"/>
      <c r="BF27" s="39"/>
      <c r="BG27" s="39"/>
      <c r="BH27" s="39"/>
      <c r="BI27" s="39"/>
      <c r="BJ27" s="39"/>
      <c r="BK27" s="39"/>
      <c r="BL27" s="39"/>
      <c r="BM27" s="39"/>
      <c r="BN27" s="39"/>
      <c r="BO27" s="39"/>
      <c r="BP27" s="39"/>
      <c r="BQ27" s="39"/>
      <c r="BR27" s="39"/>
      <c r="BS27" s="39"/>
      <c r="BT27" s="39"/>
      <c r="BU27" s="39"/>
      <c r="BV27" s="44"/>
      <c r="BW27" s="44"/>
      <c r="BX27" s="44"/>
      <c r="BY27" s="44"/>
      <c r="BZ27" s="44"/>
      <c r="CA27" s="44"/>
      <c r="CB27" s="44"/>
      <c r="CC27" s="44"/>
      <c r="CD27" s="44"/>
      <c r="CE27" s="44"/>
      <c r="CF27" s="44"/>
      <c r="CG27" s="44"/>
      <c r="CH27" s="44"/>
      <c r="CI27" s="44"/>
      <c r="CJ27" s="44"/>
      <c r="CK27" s="44"/>
      <c r="CL27" s="44"/>
      <c r="CM27" s="44"/>
      <c r="DD27" s="18"/>
      <c r="DE27" s="18"/>
      <c r="DF27" s="18"/>
      <c r="DG27" s="18"/>
      <c r="DH27" s="18"/>
    </row>
    <row r="28" spans="1:112" ht="39" x14ac:dyDescent="0.35">
      <c r="A28" s="26">
        <v>102100025</v>
      </c>
      <c r="B28" s="26" t="s">
        <v>260</v>
      </c>
      <c r="C28" s="25">
        <v>15</v>
      </c>
      <c r="D28" s="25" t="s">
        <v>385</v>
      </c>
      <c r="E28" s="25">
        <v>25</v>
      </c>
      <c r="F28" s="46">
        <v>13.8</v>
      </c>
      <c r="G28" s="26" t="s">
        <v>18</v>
      </c>
      <c r="H28" s="27" t="s">
        <v>389</v>
      </c>
      <c r="I28" s="26">
        <v>34</v>
      </c>
      <c r="J28" s="26">
        <v>95</v>
      </c>
      <c r="K28" s="28">
        <v>130</v>
      </c>
      <c r="L28" s="26">
        <v>140</v>
      </c>
      <c r="M28" s="84">
        <v>70</v>
      </c>
      <c r="N28" s="84">
        <v>395</v>
      </c>
      <c r="O28" s="32">
        <v>2.2000000000000002</v>
      </c>
      <c r="P28" s="32">
        <v>2.5</v>
      </c>
      <c r="Q28" s="26" t="s">
        <v>35</v>
      </c>
      <c r="R28" s="26" t="s">
        <v>98</v>
      </c>
      <c r="S28" s="25" t="s">
        <v>394</v>
      </c>
      <c r="T28" s="25" t="s">
        <v>396</v>
      </c>
      <c r="U28" s="25" t="s">
        <v>397</v>
      </c>
      <c r="V28" s="28">
        <v>220</v>
      </c>
      <c r="W28" s="26">
        <v>1.2</v>
      </c>
      <c r="X28" s="25">
        <v>160</v>
      </c>
      <c r="Y28" s="25" t="s">
        <v>105</v>
      </c>
      <c r="Z28" s="25">
        <v>10</v>
      </c>
      <c r="AA28" s="25">
        <v>30</v>
      </c>
      <c r="AB28" s="26">
        <v>47</v>
      </c>
      <c r="AC28" s="25">
        <v>50</v>
      </c>
      <c r="AD28" s="25">
        <v>25</v>
      </c>
      <c r="AE28" s="26">
        <v>50</v>
      </c>
      <c r="AF28" s="26">
        <v>150</v>
      </c>
      <c r="AG28" s="26">
        <v>225</v>
      </c>
      <c r="AH28" s="26">
        <v>450</v>
      </c>
      <c r="AI28" s="26">
        <v>160</v>
      </c>
      <c r="AJ28" s="26" t="s">
        <v>105</v>
      </c>
      <c r="AK28" s="47" t="s">
        <v>241</v>
      </c>
      <c r="AL28" s="26">
        <v>140</v>
      </c>
      <c r="AM28" s="26" t="s">
        <v>35</v>
      </c>
      <c r="AN28" s="26">
        <v>-39</v>
      </c>
      <c r="AO28" s="25">
        <v>40</v>
      </c>
      <c r="AP28" s="25">
        <v>25</v>
      </c>
      <c r="AQ28" s="25">
        <v>0.03</v>
      </c>
      <c r="AR28" s="25" t="s">
        <v>398</v>
      </c>
      <c r="AS28" s="25">
        <v>48</v>
      </c>
      <c r="AT28" s="25" t="s">
        <v>424</v>
      </c>
      <c r="AU28" s="39" t="s">
        <v>400</v>
      </c>
      <c r="AV28" s="39">
        <v>1200</v>
      </c>
      <c r="AW28" s="39">
        <v>800</v>
      </c>
      <c r="AX28" s="39">
        <v>900</v>
      </c>
      <c r="AY28" s="39"/>
      <c r="AZ28" s="39"/>
      <c r="BA28" s="39"/>
      <c r="BB28" s="39"/>
      <c r="BC28" s="39"/>
      <c r="BD28" s="39"/>
      <c r="BE28" s="39"/>
      <c r="BF28" s="39"/>
      <c r="BG28" s="39"/>
      <c r="BH28" s="39"/>
      <c r="BI28" s="39"/>
      <c r="BJ28" s="39"/>
      <c r="BK28" s="39"/>
      <c r="BL28" s="39"/>
      <c r="BM28" s="39"/>
      <c r="BN28" s="39"/>
      <c r="BO28" s="39"/>
      <c r="BP28" s="39"/>
      <c r="BQ28" s="39"/>
      <c r="BR28" s="39"/>
      <c r="BS28" s="39"/>
      <c r="BT28" s="39"/>
      <c r="BU28" s="39"/>
      <c r="BV28" s="44"/>
      <c r="BW28" s="44"/>
      <c r="BX28" s="44"/>
      <c r="BY28" s="44"/>
      <c r="BZ28" s="44"/>
      <c r="CA28" s="44"/>
      <c r="CB28" s="44"/>
      <c r="CC28" s="44"/>
      <c r="CD28" s="44"/>
      <c r="CE28" s="44"/>
      <c r="CF28" s="44"/>
      <c r="CG28" s="44"/>
      <c r="CH28" s="44"/>
      <c r="CI28" s="44"/>
      <c r="CJ28" s="44"/>
      <c r="CK28" s="44"/>
      <c r="CL28" s="44"/>
      <c r="CM28" s="44"/>
      <c r="DD28" s="18"/>
      <c r="DE28" s="18"/>
      <c r="DF28" s="18"/>
      <c r="DG28" s="18"/>
      <c r="DH28" s="18"/>
    </row>
    <row r="29" spans="1:112" ht="39" x14ac:dyDescent="0.35">
      <c r="A29" s="26">
        <v>102100026</v>
      </c>
      <c r="B29" s="26" t="s">
        <v>261</v>
      </c>
      <c r="C29" s="25">
        <v>15</v>
      </c>
      <c r="D29" s="25" t="s">
        <v>386</v>
      </c>
      <c r="E29" s="25">
        <v>25</v>
      </c>
      <c r="F29" s="26">
        <v>7.9669999999999996</v>
      </c>
      <c r="G29" s="26" t="s">
        <v>18</v>
      </c>
      <c r="H29" s="27" t="s">
        <v>387</v>
      </c>
      <c r="I29" s="26">
        <v>34</v>
      </c>
      <c r="J29" s="26">
        <v>95</v>
      </c>
      <c r="K29" s="28">
        <v>130</v>
      </c>
      <c r="L29" s="26">
        <v>140</v>
      </c>
      <c r="M29" s="84">
        <v>70</v>
      </c>
      <c r="N29" s="84">
        <v>395</v>
      </c>
      <c r="O29" s="32">
        <v>2.2000000000000002</v>
      </c>
      <c r="P29" s="32">
        <v>2.5</v>
      </c>
      <c r="Q29" s="26" t="s">
        <v>35</v>
      </c>
      <c r="R29" s="26" t="s">
        <v>98</v>
      </c>
      <c r="S29" s="25" t="s">
        <v>394</v>
      </c>
      <c r="T29" s="25" t="s">
        <v>396</v>
      </c>
      <c r="U29" s="25" t="s">
        <v>397</v>
      </c>
      <c r="V29" s="28">
        <v>220</v>
      </c>
      <c r="W29" s="26">
        <v>1.2</v>
      </c>
      <c r="X29" s="25">
        <v>160</v>
      </c>
      <c r="Y29" s="25" t="s">
        <v>105</v>
      </c>
      <c r="Z29" s="25">
        <v>10</v>
      </c>
      <c r="AA29" s="25">
        <v>30</v>
      </c>
      <c r="AB29" s="26">
        <v>47</v>
      </c>
      <c r="AC29" s="25">
        <v>50</v>
      </c>
      <c r="AD29" s="25">
        <v>25</v>
      </c>
      <c r="AE29" s="26">
        <v>50</v>
      </c>
      <c r="AF29" s="26">
        <v>150</v>
      </c>
      <c r="AG29" s="26">
        <v>225</v>
      </c>
      <c r="AH29" s="26">
        <v>450</v>
      </c>
      <c r="AI29" s="26">
        <v>160</v>
      </c>
      <c r="AJ29" s="26" t="s">
        <v>105</v>
      </c>
      <c r="AK29" s="47" t="s">
        <v>241</v>
      </c>
      <c r="AL29" s="26">
        <v>140</v>
      </c>
      <c r="AM29" s="26" t="s">
        <v>35</v>
      </c>
      <c r="AN29" s="26">
        <v>-39</v>
      </c>
      <c r="AO29" s="25">
        <v>40</v>
      </c>
      <c r="AP29" s="25">
        <v>25</v>
      </c>
      <c r="AQ29" s="25">
        <v>0.03</v>
      </c>
      <c r="AR29" s="25" t="s">
        <v>398</v>
      </c>
      <c r="AS29" s="25">
        <v>48</v>
      </c>
      <c r="AT29" s="25" t="s">
        <v>425</v>
      </c>
      <c r="AU29" s="39" t="s">
        <v>400</v>
      </c>
      <c r="AV29" s="39">
        <v>1200</v>
      </c>
      <c r="AW29" s="39">
        <v>800</v>
      </c>
      <c r="AX29" s="39">
        <v>900</v>
      </c>
      <c r="AY29" s="39"/>
      <c r="AZ29" s="39"/>
      <c r="BA29" s="39"/>
      <c r="BB29" s="39"/>
      <c r="BC29" s="39"/>
      <c r="BD29" s="39"/>
      <c r="BE29" s="39"/>
      <c r="BF29" s="39"/>
      <c r="BG29" s="39"/>
      <c r="BH29" s="39"/>
      <c r="BI29" s="39"/>
      <c r="BJ29" s="39"/>
      <c r="BK29" s="39"/>
      <c r="BL29" s="39"/>
      <c r="BM29" s="39"/>
      <c r="BN29" s="39"/>
      <c r="BO29" s="39"/>
      <c r="BP29" s="39"/>
      <c r="BQ29" s="39"/>
      <c r="BR29" s="39"/>
      <c r="BS29" s="39"/>
      <c r="BT29" s="39"/>
      <c r="BU29" s="39"/>
      <c r="BV29" s="44"/>
      <c r="BW29" s="44"/>
      <c r="BX29" s="44"/>
      <c r="BY29" s="44"/>
      <c r="BZ29" s="44"/>
      <c r="CA29" s="44"/>
      <c r="CB29" s="44"/>
      <c r="CC29" s="44"/>
      <c r="CD29" s="44"/>
      <c r="CE29" s="44"/>
      <c r="CF29" s="44"/>
      <c r="CG29" s="44"/>
      <c r="CH29" s="44"/>
      <c r="CI29" s="44"/>
      <c r="CJ29" s="44"/>
      <c r="CK29" s="44"/>
      <c r="CL29" s="44"/>
      <c r="CM29" s="44"/>
      <c r="DD29" s="18"/>
      <c r="DE29" s="18"/>
      <c r="DF29" s="18"/>
      <c r="DG29" s="18"/>
      <c r="DH29" s="18"/>
    </row>
    <row r="30" spans="1:112" ht="39" x14ac:dyDescent="0.35">
      <c r="A30" s="26">
        <v>102100037</v>
      </c>
      <c r="B30" s="26" t="s">
        <v>266</v>
      </c>
      <c r="C30" s="25">
        <v>15</v>
      </c>
      <c r="D30" s="25" t="s">
        <v>385</v>
      </c>
      <c r="E30" s="25">
        <v>25</v>
      </c>
      <c r="F30" s="46">
        <v>13.8</v>
      </c>
      <c r="G30" s="141" t="s">
        <v>20</v>
      </c>
      <c r="H30" s="27" t="s">
        <v>389</v>
      </c>
      <c r="I30" s="26">
        <v>34</v>
      </c>
      <c r="J30" s="26">
        <v>95</v>
      </c>
      <c r="K30" s="28">
        <v>130</v>
      </c>
      <c r="L30" s="26">
        <v>140</v>
      </c>
      <c r="M30" s="84">
        <v>70</v>
      </c>
      <c r="N30" s="84">
        <v>395</v>
      </c>
      <c r="O30" s="32">
        <v>2.2000000000000002</v>
      </c>
      <c r="P30" s="32">
        <v>2.5</v>
      </c>
      <c r="Q30" s="26" t="s">
        <v>35</v>
      </c>
      <c r="R30" s="26" t="s">
        <v>98</v>
      </c>
      <c r="S30" s="25" t="s">
        <v>394</v>
      </c>
      <c r="T30" s="25" t="s">
        <v>396</v>
      </c>
      <c r="U30" s="25" t="s">
        <v>397</v>
      </c>
      <c r="V30" s="28">
        <v>220</v>
      </c>
      <c r="W30" s="26">
        <v>1.2</v>
      </c>
      <c r="X30" s="25">
        <v>160</v>
      </c>
      <c r="Y30" s="25" t="s">
        <v>105</v>
      </c>
      <c r="Z30" s="25">
        <v>10</v>
      </c>
      <c r="AA30" s="25">
        <v>30</v>
      </c>
      <c r="AB30" s="26">
        <v>47</v>
      </c>
      <c r="AC30" s="25">
        <v>50</v>
      </c>
      <c r="AD30" s="25">
        <v>25</v>
      </c>
      <c r="AE30" s="26">
        <v>50</v>
      </c>
      <c r="AF30" s="26">
        <v>150</v>
      </c>
      <c r="AG30" s="26">
        <v>225</v>
      </c>
      <c r="AH30" s="26">
        <v>450</v>
      </c>
      <c r="AI30" s="26">
        <v>160</v>
      </c>
      <c r="AJ30" s="26" t="s">
        <v>105</v>
      </c>
      <c r="AK30" s="47" t="s">
        <v>241</v>
      </c>
      <c r="AL30" s="26">
        <v>140</v>
      </c>
      <c r="AM30" s="26" t="s">
        <v>35</v>
      </c>
      <c r="AN30" s="26">
        <v>-39</v>
      </c>
      <c r="AO30" s="25">
        <v>40</v>
      </c>
      <c r="AP30" s="25">
        <v>25</v>
      </c>
      <c r="AQ30" s="25">
        <v>0.03</v>
      </c>
      <c r="AR30" s="25" t="s">
        <v>398</v>
      </c>
      <c r="AS30" s="25">
        <v>48</v>
      </c>
      <c r="AT30" s="25" t="s">
        <v>426</v>
      </c>
      <c r="AU30" s="39" t="s">
        <v>400</v>
      </c>
      <c r="AV30" s="39">
        <v>1200</v>
      </c>
      <c r="AW30" s="39">
        <v>800</v>
      </c>
      <c r="AX30" s="39">
        <v>900</v>
      </c>
      <c r="AY30" s="39"/>
      <c r="AZ30" s="39"/>
      <c r="BA30" s="39"/>
      <c r="BB30" s="39"/>
      <c r="BC30" s="39"/>
      <c r="BD30" s="39"/>
      <c r="BE30" s="39"/>
      <c r="BF30" s="39"/>
      <c r="BG30" s="39"/>
      <c r="BH30" s="39"/>
      <c r="BI30" s="39"/>
      <c r="BJ30" s="39"/>
      <c r="BK30" s="39"/>
      <c r="BL30" s="39"/>
      <c r="BM30" s="39"/>
      <c r="BN30" s="39"/>
      <c r="BO30" s="39"/>
      <c r="BP30" s="39"/>
      <c r="BQ30" s="39"/>
      <c r="BR30" s="39"/>
      <c r="BS30" s="39"/>
      <c r="BT30" s="39"/>
      <c r="BU30" s="39"/>
      <c r="BV30" s="44"/>
      <c r="BW30" s="44"/>
      <c r="BX30" s="44"/>
      <c r="BY30" s="44"/>
      <c r="BZ30" s="44"/>
      <c r="CA30" s="44"/>
      <c r="CB30" s="44"/>
      <c r="CC30" s="44"/>
      <c r="CD30" s="44"/>
      <c r="CE30" s="44"/>
      <c r="CF30" s="44"/>
      <c r="CG30" s="44"/>
      <c r="CH30" s="44"/>
      <c r="CI30" s="44"/>
      <c r="CJ30" s="44"/>
      <c r="CK30" s="44"/>
      <c r="CL30" s="44"/>
      <c r="CM30" s="44"/>
      <c r="DD30" s="18"/>
      <c r="DE30" s="18"/>
      <c r="DF30" s="18"/>
      <c r="DG30" s="18"/>
      <c r="DH30" s="18"/>
    </row>
    <row r="31" spans="1:112" ht="39" x14ac:dyDescent="0.35">
      <c r="A31" s="26">
        <v>102100044</v>
      </c>
      <c r="B31" s="26" t="s">
        <v>267</v>
      </c>
      <c r="C31" s="25">
        <v>15</v>
      </c>
      <c r="D31" s="25" t="s">
        <v>385</v>
      </c>
      <c r="E31" s="25">
        <v>25</v>
      </c>
      <c r="F31" s="46">
        <v>13.8</v>
      </c>
      <c r="G31" s="140">
        <v>127</v>
      </c>
      <c r="H31" s="27" t="s">
        <v>389</v>
      </c>
      <c r="I31" s="26">
        <v>34</v>
      </c>
      <c r="J31" s="26">
        <v>95</v>
      </c>
      <c r="K31" s="28">
        <v>130</v>
      </c>
      <c r="L31" s="26">
        <v>140</v>
      </c>
      <c r="M31" s="84">
        <v>70</v>
      </c>
      <c r="N31" s="84">
        <v>395</v>
      </c>
      <c r="O31" s="32">
        <v>2.2000000000000002</v>
      </c>
      <c r="P31" s="32">
        <v>2.5</v>
      </c>
      <c r="Q31" s="26" t="s">
        <v>35</v>
      </c>
      <c r="R31" s="26" t="s">
        <v>98</v>
      </c>
      <c r="S31" s="25" t="s">
        <v>394</v>
      </c>
      <c r="T31" s="25" t="s">
        <v>396</v>
      </c>
      <c r="U31" s="25" t="s">
        <v>397</v>
      </c>
      <c r="V31" s="28">
        <v>220</v>
      </c>
      <c r="W31" s="26">
        <v>1.2</v>
      </c>
      <c r="X31" s="25">
        <v>400</v>
      </c>
      <c r="Y31" s="25" t="s">
        <v>105</v>
      </c>
      <c r="Z31" s="25">
        <v>10</v>
      </c>
      <c r="AA31" s="25">
        <v>30</v>
      </c>
      <c r="AB31" s="26">
        <v>60</v>
      </c>
      <c r="AC31" s="25">
        <v>65</v>
      </c>
      <c r="AD31" s="25">
        <v>25</v>
      </c>
      <c r="AE31" s="26">
        <v>50</v>
      </c>
      <c r="AF31" s="26">
        <v>150</v>
      </c>
      <c r="AG31" s="26">
        <v>225</v>
      </c>
      <c r="AH31" s="26">
        <v>450</v>
      </c>
      <c r="AI31" s="26">
        <v>160</v>
      </c>
      <c r="AJ31" s="26" t="s">
        <v>105</v>
      </c>
      <c r="AK31" s="47" t="s">
        <v>241</v>
      </c>
      <c r="AL31" s="26">
        <v>140</v>
      </c>
      <c r="AM31" s="26" t="s">
        <v>35</v>
      </c>
      <c r="AN31" s="26">
        <v>-39</v>
      </c>
      <c r="AO31" s="25">
        <v>40</v>
      </c>
      <c r="AP31" s="25">
        <v>25</v>
      </c>
      <c r="AQ31" s="25">
        <v>0.03</v>
      </c>
      <c r="AR31" s="25" t="s">
        <v>398</v>
      </c>
      <c r="AS31" s="25">
        <v>48</v>
      </c>
      <c r="AT31" s="25" t="s">
        <v>427</v>
      </c>
      <c r="AU31" s="39" t="s">
        <v>400</v>
      </c>
      <c r="AV31" s="39">
        <v>1200</v>
      </c>
      <c r="AW31" s="39">
        <v>800</v>
      </c>
      <c r="AX31" s="39">
        <v>900</v>
      </c>
      <c r="AY31" s="39"/>
      <c r="AZ31" s="39"/>
      <c r="BA31" s="39"/>
      <c r="BB31" s="39"/>
      <c r="BC31" s="39"/>
      <c r="BD31" s="39"/>
      <c r="BE31" s="39"/>
      <c r="BF31" s="39"/>
      <c r="BG31" s="39"/>
      <c r="BH31" s="39"/>
      <c r="BI31" s="39"/>
      <c r="BJ31" s="39"/>
      <c r="BK31" s="39"/>
      <c r="BL31" s="39"/>
      <c r="BM31" s="39"/>
      <c r="BN31" s="39"/>
      <c r="BO31" s="39"/>
      <c r="BP31" s="39"/>
      <c r="BQ31" s="39"/>
      <c r="BR31" s="39"/>
      <c r="BS31" s="39"/>
      <c r="BT31" s="39"/>
      <c r="BU31" s="39"/>
      <c r="BV31" s="44"/>
      <c r="BW31" s="44"/>
      <c r="BX31" s="44"/>
      <c r="BY31" s="44"/>
      <c r="BZ31" s="44"/>
      <c r="CA31" s="44"/>
      <c r="CB31" s="44"/>
      <c r="CC31" s="44"/>
      <c r="CD31" s="44"/>
      <c r="CE31" s="44"/>
      <c r="CF31" s="44"/>
      <c r="CG31" s="44"/>
      <c r="CH31" s="44"/>
      <c r="CI31" s="44"/>
      <c r="CJ31" s="44"/>
      <c r="CK31" s="44"/>
      <c r="CL31" s="44"/>
      <c r="CM31" s="44"/>
      <c r="DD31" s="18"/>
      <c r="DE31" s="18"/>
      <c r="DF31" s="18"/>
      <c r="DG31" s="18"/>
      <c r="DH31" s="18"/>
    </row>
    <row r="32" spans="1:112" ht="39" x14ac:dyDescent="0.35">
      <c r="A32" s="26">
        <v>102100048</v>
      </c>
      <c r="B32" s="26" t="s">
        <v>271</v>
      </c>
      <c r="C32" s="25">
        <v>15</v>
      </c>
      <c r="D32" s="25" t="s">
        <v>386</v>
      </c>
      <c r="E32" s="25">
        <v>25</v>
      </c>
      <c r="F32" s="26">
        <v>7.9669999999999996</v>
      </c>
      <c r="G32" s="140">
        <v>127</v>
      </c>
      <c r="H32" s="27" t="s">
        <v>387</v>
      </c>
      <c r="I32" s="26">
        <v>34</v>
      </c>
      <c r="J32" s="26">
        <v>95</v>
      </c>
      <c r="K32" s="28">
        <v>130</v>
      </c>
      <c r="L32" s="26">
        <v>140</v>
      </c>
      <c r="M32" s="84">
        <v>70</v>
      </c>
      <c r="N32" s="84">
        <v>395</v>
      </c>
      <c r="O32" s="32">
        <v>2.2000000000000002</v>
      </c>
      <c r="P32" s="32">
        <v>2.5</v>
      </c>
      <c r="Q32" s="26" t="s">
        <v>35</v>
      </c>
      <c r="R32" s="26" t="s">
        <v>98</v>
      </c>
      <c r="S32" s="25" t="s">
        <v>394</v>
      </c>
      <c r="T32" s="25" t="s">
        <v>396</v>
      </c>
      <c r="U32" s="25" t="s">
        <v>397</v>
      </c>
      <c r="V32" s="28">
        <v>220</v>
      </c>
      <c r="W32" s="26">
        <v>1.2</v>
      </c>
      <c r="X32" s="25">
        <v>400</v>
      </c>
      <c r="Y32" s="25" t="s">
        <v>105</v>
      </c>
      <c r="Z32" s="25">
        <v>10</v>
      </c>
      <c r="AA32" s="25">
        <v>30</v>
      </c>
      <c r="AB32" s="26">
        <v>60</v>
      </c>
      <c r="AC32" s="25">
        <v>65</v>
      </c>
      <c r="AD32" s="25">
        <v>25</v>
      </c>
      <c r="AE32" s="26">
        <v>50</v>
      </c>
      <c r="AF32" s="26">
        <v>150</v>
      </c>
      <c r="AG32" s="26">
        <v>225</v>
      </c>
      <c r="AH32" s="26">
        <v>450</v>
      </c>
      <c r="AI32" s="26">
        <v>160</v>
      </c>
      <c r="AJ32" s="26" t="s">
        <v>105</v>
      </c>
      <c r="AK32" s="47" t="s">
        <v>241</v>
      </c>
      <c r="AL32" s="26">
        <v>140</v>
      </c>
      <c r="AM32" s="26" t="s">
        <v>35</v>
      </c>
      <c r="AN32" s="26">
        <v>-39</v>
      </c>
      <c r="AO32" s="25">
        <v>40</v>
      </c>
      <c r="AP32" s="25">
        <v>25</v>
      </c>
      <c r="AQ32" s="25">
        <v>0.03</v>
      </c>
      <c r="AR32" s="25" t="s">
        <v>398</v>
      </c>
      <c r="AS32" s="25">
        <v>48</v>
      </c>
      <c r="AT32" s="25" t="s">
        <v>428</v>
      </c>
      <c r="AU32" s="39" t="s">
        <v>400</v>
      </c>
      <c r="AV32" s="39">
        <v>1200</v>
      </c>
      <c r="AW32" s="39">
        <v>800</v>
      </c>
      <c r="AX32" s="39">
        <v>900</v>
      </c>
      <c r="AY32" s="39"/>
      <c r="AZ32" s="39"/>
      <c r="BA32" s="39"/>
      <c r="BB32" s="39"/>
      <c r="BC32" s="39"/>
      <c r="BD32" s="39"/>
      <c r="BE32" s="39"/>
      <c r="BF32" s="39"/>
      <c r="BG32" s="39"/>
      <c r="BH32" s="39"/>
      <c r="BI32" s="39"/>
      <c r="BJ32" s="39"/>
      <c r="BK32" s="39"/>
      <c r="BL32" s="39"/>
      <c r="BM32" s="39"/>
      <c r="BN32" s="39"/>
      <c r="BO32" s="39"/>
      <c r="BP32" s="39"/>
      <c r="BQ32" s="39"/>
      <c r="BR32" s="39"/>
      <c r="BS32" s="39"/>
      <c r="BT32" s="39"/>
      <c r="BU32" s="39"/>
      <c r="BV32" s="44"/>
      <c r="BW32" s="44"/>
      <c r="BX32" s="44"/>
      <c r="BY32" s="44"/>
      <c r="BZ32" s="44"/>
      <c r="CA32" s="44"/>
      <c r="CB32" s="44"/>
      <c r="CC32" s="44"/>
      <c r="CD32" s="44"/>
      <c r="CE32" s="44"/>
      <c r="CF32" s="44"/>
      <c r="CG32" s="44"/>
      <c r="CH32" s="44"/>
      <c r="CI32" s="44"/>
      <c r="CJ32" s="44"/>
      <c r="CK32" s="44"/>
      <c r="CL32" s="44"/>
      <c r="CM32" s="44"/>
      <c r="DD32" s="18"/>
      <c r="DE32" s="18"/>
      <c r="DF32" s="18"/>
      <c r="DG32" s="18"/>
      <c r="DH32" s="18"/>
    </row>
    <row r="33" spans="1:112" ht="39" x14ac:dyDescent="0.35">
      <c r="A33" s="26">
        <v>102100055</v>
      </c>
      <c r="B33" s="26" t="s">
        <v>278</v>
      </c>
      <c r="C33" s="25">
        <v>15</v>
      </c>
      <c r="D33" s="25" t="s">
        <v>386</v>
      </c>
      <c r="E33" s="25">
        <v>25</v>
      </c>
      <c r="F33" s="26">
        <v>7.9669999999999996</v>
      </c>
      <c r="G33" s="26">
        <v>220</v>
      </c>
      <c r="H33" s="27" t="s">
        <v>387</v>
      </c>
      <c r="I33" s="26">
        <v>34</v>
      </c>
      <c r="J33" s="26">
        <v>95</v>
      </c>
      <c r="K33" s="28">
        <v>130</v>
      </c>
      <c r="L33" s="26">
        <v>140</v>
      </c>
      <c r="M33" s="84">
        <v>70</v>
      </c>
      <c r="N33" s="84">
        <v>395</v>
      </c>
      <c r="O33" s="32">
        <v>2.2000000000000002</v>
      </c>
      <c r="P33" s="32">
        <v>2.5</v>
      </c>
      <c r="Q33" s="26" t="s">
        <v>35</v>
      </c>
      <c r="R33" s="26" t="s">
        <v>98</v>
      </c>
      <c r="S33" s="25" t="s">
        <v>394</v>
      </c>
      <c r="T33" s="25" t="s">
        <v>396</v>
      </c>
      <c r="U33" s="25" t="s">
        <v>397</v>
      </c>
      <c r="V33" s="28">
        <v>220</v>
      </c>
      <c r="W33" s="26">
        <v>1.2</v>
      </c>
      <c r="X33" s="25">
        <v>160</v>
      </c>
      <c r="Y33" s="25" t="s">
        <v>105</v>
      </c>
      <c r="Z33" s="25">
        <v>10</v>
      </c>
      <c r="AA33" s="25">
        <v>30</v>
      </c>
      <c r="AB33" s="26">
        <v>47</v>
      </c>
      <c r="AC33" s="25">
        <v>50</v>
      </c>
      <c r="AD33" s="25">
        <v>25</v>
      </c>
      <c r="AE33" s="26">
        <v>50</v>
      </c>
      <c r="AF33" s="26">
        <v>150</v>
      </c>
      <c r="AG33" s="26">
        <v>225</v>
      </c>
      <c r="AH33" s="26">
        <v>450</v>
      </c>
      <c r="AI33" s="26">
        <v>160</v>
      </c>
      <c r="AJ33" s="26" t="s">
        <v>105</v>
      </c>
      <c r="AK33" s="47" t="s">
        <v>241</v>
      </c>
      <c r="AL33" s="26">
        <v>140</v>
      </c>
      <c r="AM33" s="26" t="s">
        <v>35</v>
      </c>
      <c r="AN33" s="26">
        <v>-39</v>
      </c>
      <c r="AO33" s="25">
        <v>40</v>
      </c>
      <c r="AP33" s="25">
        <v>25</v>
      </c>
      <c r="AQ33" s="25">
        <v>0.03</v>
      </c>
      <c r="AR33" s="25" t="s">
        <v>398</v>
      </c>
      <c r="AS33" s="25">
        <v>48</v>
      </c>
      <c r="AT33" s="25" t="s">
        <v>429</v>
      </c>
      <c r="AU33" s="39" t="s">
        <v>400</v>
      </c>
      <c r="AV33" s="39">
        <v>1200</v>
      </c>
      <c r="AW33" s="39">
        <v>800</v>
      </c>
      <c r="AX33" s="39">
        <v>900</v>
      </c>
      <c r="AY33" s="39"/>
      <c r="AZ33" s="39"/>
      <c r="BA33" s="39"/>
      <c r="BB33" s="39"/>
      <c r="BC33" s="39"/>
      <c r="BD33" s="39"/>
      <c r="BE33" s="39"/>
      <c r="BF33" s="39"/>
      <c r="BG33" s="39"/>
      <c r="BH33" s="39"/>
      <c r="BI33" s="39"/>
      <c r="BJ33" s="39"/>
      <c r="BK33" s="39"/>
      <c r="BL33" s="39"/>
      <c r="BM33" s="39"/>
      <c r="BN33" s="39"/>
      <c r="BO33" s="39"/>
      <c r="BP33" s="39"/>
      <c r="BQ33" s="39"/>
      <c r="BR33" s="39"/>
      <c r="BS33" s="39"/>
      <c r="BT33" s="39"/>
      <c r="BU33" s="39"/>
      <c r="BV33" s="44"/>
      <c r="BW33" s="44"/>
      <c r="BX33" s="44"/>
      <c r="BY33" s="44"/>
      <c r="BZ33" s="44"/>
      <c r="CA33" s="44"/>
      <c r="CB33" s="44"/>
      <c r="CC33" s="44"/>
      <c r="CD33" s="44"/>
      <c r="CE33" s="44"/>
      <c r="CF33" s="44"/>
      <c r="CG33" s="44"/>
      <c r="CH33" s="44"/>
      <c r="CI33" s="44"/>
      <c r="CJ33" s="44"/>
      <c r="CK33" s="44"/>
      <c r="CL33" s="44"/>
      <c r="CM33" s="44"/>
      <c r="DD33" s="18"/>
      <c r="DE33" s="18"/>
      <c r="DF33" s="18"/>
      <c r="DG33" s="18"/>
      <c r="DH33" s="18"/>
    </row>
    <row r="34" spans="1:112" ht="39" x14ac:dyDescent="0.35">
      <c r="A34" s="26">
        <v>102100059</v>
      </c>
      <c r="B34" s="26" t="s">
        <v>282</v>
      </c>
      <c r="C34" s="25">
        <v>15</v>
      </c>
      <c r="D34" s="25" t="s">
        <v>385</v>
      </c>
      <c r="E34" s="25">
        <v>25</v>
      </c>
      <c r="F34" s="46">
        <v>13.8</v>
      </c>
      <c r="G34" s="26">
        <v>220</v>
      </c>
      <c r="H34" s="27" t="s">
        <v>389</v>
      </c>
      <c r="I34" s="26">
        <v>34</v>
      </c>
      <c r="J34" s="26">
        <v>95</v>
      </c>
      <c r="K34" s="28">
        <v>130</v>
      </c>
      <c r="L34" s="26">
        <v>140</v>
      </c>
      <c r="M34" s="84">
        <v>70</v>
      </c>
      <c r="N34" s="84">
        <v>395</v>
      </c>
      <c r="O34" s="32">
        <v>2.2000000000000002</v>
      </c>
      <c r="P34" s="32">
        <v>2.5</v>
      </c>
      <c r="Q34" s="26" t="s">
        <v>35</v>
      </c>
      <c r="R34" s="26" t="s">
        <v>98</v>
      </c>
      <c r="S34" s="25" t="s">
        <v>394</v>
      </c>
      <c r="T34" s="25" t="s">
        <v>396</v>
      </c>
      <c r="U34" s="25" t="s">
        <v>397</v>
      </c>
      <c r="V34" s="28">
        <v>220</v>
      </c>
      <c r="W34" s="26">
        <v>1.2</v>
      </c>
      <c r="X34" s="25">
        <v>160</v>
      </c>
      <c r="Y34" s="25" t="s">
        <v>105</v>
      </c>
      <c r="Z34" s="25">
        <v>10</v>
      </c>
      <c r="AA34" s="25">
        <v>30</v>
      </c>
      <c r="AB34" s="26">
        <v>47</v>
      </c>
      <c r="AC34" s="25">
        <v>50</v>
      </c>
      <c r="AD34" s="25">
        <v>25</v>
      </c>
      <c r="AE34" s="26">
        <v>50</v>
      </c>
      <c r="AF34" s="26">
        <v>150</v>
      </c>
      <c r="AG34" s="26">
        <v>225</v>
      </c>
      <c r="AH34" s="26">
        <v>450</v>
      </c>
      <c r="AI34" s="26">
        <v>160</v>
      </c>
      <c r="AJ34" s="26" t="s">
        <v>105</v>
      </c>
      <c r="AK34" s="47" t="s">
        <v>241</v>
      </c>
      <c r="AL34" s="26">
        <v>140</v>
      </c>
      <c r="AM34" s="26" t="s">
        <v>35</v>
      </c>
      <c r="AN34" s="26">
        <v>-39</v>
      </c>
      <c r="AO34" s="25">
        <v>40</v>
      </c>
      <c r="AP34" s="25">
        <v>25</v>
      </c>
      <c r="AQ34" s="25">
        <v>0.03</v>
      </c>
      <c r="AR34" s="25" t="s">
        <v>398</v>
      </c>
      <c r="AS34" s="25">
        <v>48</v>
      </c>
      <c r="AT34" s="25" t="s">
        <v>430</v>
      </c>
      <c r="AU34" s="39" t="s">
        <v>400</v>
      </c>
      <c r="AV34" s="39">
        <v>1200</v>
      </c>
      <c r="AW34" s="39">
        <v>800</v>
      </c>
      <c r="AX34" s="39">
        <v>900</v>
      </c>
      <c r="AY34" s="39"/>
      <c r="AZ34" s="39"/>
      <c r="BA34" s="39"/>
      <c r="BB34" s="39"/>
      <c r="BC34" s="39"/>
      <c r="BD34" s="39"/>
      <c r="BE34" s="39"/>
      <c r="BF34" s="39"/>
      <c r="BG34" s="39"/>
      <c r="BH34" s="39"/>
      <c r="BI34" s="39"/>
      <c r="BJ34" s="39"/>
      <c r="BK34" s="39"/>
      <c r="BL34" s="39"/>
      <c r="BM34" s="39"/>
      <c r="BN34" s="39"/>
      <c r="BO34" s="39"/>
      <c r="BP34" s="39"/>
      <c r="BQ34" s="39"/>
      <c r="BR34" s="39"/>
      <c r="BS34" s="39"/>
      <c r="BT34" s="39"/>
      <c r="BU34" s="39"/>
      <c r="BV34" s="44"/>
      <c r="BW34" s="44"/>
      <c r="BX34" s="44"/>
      <c r="BY34" s="44"/>
      <c r="BZ34" s="44"/>
      <c r="CA34" s="44"/>
      <c r="CB34" s="44"/>
      <c r="CC34" s="44"/>
      <c r="CD34" s="44"/>
      <c r="CE34" s="44"/>
      <c r="CF34" s="44"/>
      <c r="CG34" s="44"/>
      <c r="CH34" s="44"/>
      <c r="CI34" s="44"/>
      <c r="CJ34" s="44"/>
      <c r="CK34" s="44"/>
      <c r="CL34" s="44"/>
      <c r="CM34" s="44"/>
      <c r="DD34" s="18"/>
      <c r="DE34" s="18"/>
      <c r="DF34" s="18"/>
      <c r="DG34" s="18"/>
      <c r="DH34" s="18"/>
    </row>
    <row r="35" spans="1:112" ht="39" x14ac:dyDescent="0.35">
      <c r="A35" s="26">
        <v>102100081</v>
      </c>
      <c r="B35" s="26" t="s">
        <v>283</v>
      </c>
      <c r="C35" s="25">
        <v>15</v>
      </c>
      <c r="D35" s="25" t="s">
        <v>385</v>
      </c>
      <c r="E35" s="25">
        <v>37.5</v>
      </c>
      <c r="F35" s="46">
        <v>13.8</v>
      </c>
      <c r="G35" s="140">
        <v>127</v>
      </c>
      <c r="H35" s="27" t="s">
        <v>389</v>
      </c>
      <c r="I35" s="26">
        <v>34</v>
      </c>
      <c r="J35" s="26">
        <v>95</v>
      </c>
      <c r="K35" s="28">
        <v>130</v>
      </c>
      <c r="L35" s="26">
        <v>140</v>
      </c>
      <c r="M35" s="82">
        <v>110</v>
      </c>
      <c r="N35" s="82">
        <v>550</v>
      </c>
      <c r="O35" s="32">
        <v>2.1</v>
      </c>
      <c r="P35" s="32">
        <v>2.5</v>
      </c>
      <c r="Q35" s="26" t="s">
        <v>35</v>
      </c>
      <c r="R35" s="26" t="s">
        <v>98</v>
      </c>
      <c r="S35" s="25" t="s">
        <v>394</v>
      </c>
      <c r="T35" s="25" t="s">
        <v>396</v>
      </c>
      <c r="U35" s="25" t="s">
        <v>397</v>
      </c>
      <c r="V35" s="28">
        <v>220</v>
      </c>
      <c r="W35" s="26">
        <v>1.2</v>
      </c>
      <c r="X35" s="25">
        <v>400</v>
      </c>
      <c r="Y35" s="25" t="s">
        <v>105</v>
      </c>
      <c r="Z35" s="25">
        <v>10</v>
      </c>
      <c r="AA35" s="25">
        <v>30</v>
      </c>
      <c r="AB35" s="26">
        <v>60</v>
      </c>
      <c r="AC35" s="25">
        <v>65</v>
      </c>
      <c r="AD35" s="25">
        <v>25</v>
      </c>
      <c r="AE35" s="26">
        <v>50</v>
      </c>
      <c r="AF35" s="26">
        <v>150</v>
      </c>
      <c r="AG35" s="26">
        <v>225</v>
      </c>
      <c r="AH35" s="26">
        <v>450</v>
      </c>
      <c r="AI35" s="26">
        <v>160</v>
      </c>
      <c r="AJ35" s="26" t="s">
        <v>105</v>
      </c>
      <c r="AK35" s="47" t="s">
        <v>241</v>
      </c>
      <c r="AL35" s="26">
        <v>140</v>
      </c>
      <c r="AM35" s="26" t="s">
        <v>35</v>
      </c>
      <c r="AN35" s="26">
        <v>-39</v>
      </c>
      <c r="AO35" s="25">
        <v>40</v>
      </c>
      <c r="AP35" s="25">
        <v>25</v>
      </c>
      <c r="AQ35" s="25">
        <v>0.03</v>
      </c>
      <c r="AR35" s="25" t="s">
        <v>398</v>
      </c>
      <c r="AS35" s="25">
        <v>48</v>
      </c>
      <c r="AT35" s="25" t="s">
        <v>431</v>
      </c>
      <c r="AU35" s="39" t="s">
        <v>400</v>
      </c>
      <c r="AV35" s="39">
        <v>1400</v>
      </c>
      <c r="AW35" s="39">
        <v>900</v>
      </c>
      <c r="AX35" s="39">
        <v>1000</v>
      </c>
      <c r="AY35" s="39"/>
      <c r="AZ35" s="39"/>
      <c r="BA35" s="39"/>
      <c r="BB35" s="39"/>
      <c r="BC35" s="39"/>
      <c r="BD35" s="39"/>
      <c r="BE35" s="39"/>
      <c r="BF35" s="39"/>
      <c r="BG35" s="39"/>
      <c r="BH35" s="39"/>
      <c r="BI35" s="39"/>
      <c r="BJ35" s="39"/>
      <c r="BK35" s="39"/>
      <c r="BL35" s="39"/>
      <c r="BM35" s="39"/>
      <c r="BN35" s="39"/>
      <c r="BO35" s="39"/>
      <c r="BP35" s="39"/>
      <c r="BQ35" s="39"/>
      <c r="BR35" s="39"/>
      <c r="BS35" s="39"/>
      <c r="BT35" s="39"/>
      <c r="BU35" s="39"/>
      <c r="BV35" s="44"/>
      <c r="BW35" s="44"/>
      <c r="BX35" s="44"/>
      <c r="BY35" s="44"/>
      <c r="BZ35" s="44"/>
      <c r="CA35" s="44"/>
      <c r="CB35" s="44"/>
      <c r="CC35" s="44"/>
      <c r="CD35" s="44"/>
      <c r="CE35" s="44"/>
      <c r="CF35" s="44"/>
      <c r="CG35" s="44"/>
      <c r="CH35" s="44"/>
      <c r="CI35" s="44"/>
      <c r="CJ35" s="44"/>
      <c r="CK35" s="44"/>
      <c r="CL35" s="44"/>
      <c r="CM35" s="44"/>
      <c r="DD35" s="18"/>
      <c r="DE35" s="18"/>
      <c r="DF35" s="18"/>
      <c r="DG35" s="18"/>
      <c r="DH35" s="18"/>
    </row>
    <row r="36" spans="1:112" ht="39" x14ac:dyDescent="0.35">
      <c r="A36" s="26">
        <v>102100082</v>
      </c>
      <c r="B36" s="26" t="s">
        <v>284</v>
      </c>
      <c r="C36" s="25">
        <v>15</v>
      </c>
      <c r="D36" s="25" t="s">
        <v>385</v>
      </c>
      <c r="E36" s="25">
        <v>37.5</v>
      </c>
      <c r="F36" s="46">
        <v>13.8</v>
      </c>
      <c r="G36" s="26">
        <v>220</v>
      </c>
      <c r="H36" s="27" t="s">
        <v>389</v>
      </c>
      <c r="I36" s="26">
        <v>34</v>
      </c>
      <c r="J36" s="26">
        <v>95</v>
      </c>
      <c r="K36" s="28">
        <v>130</v>
      </c>
      <c r="L36" s="26">
        <v>140</v>
      </c>
      <c r="M36" s="84">
        <v>110</v>
      </c>
      <c r="N36" s="84">
        <v>550</v>
      </c>
      <c r="O36" s="32">
        <v>2.1</v>
      </c>
      <c r="P36" s="32">
        <v>2.5</v>
      </c>
      <c r="Q36" s="26" t="s">
        <v>35</v>
      </c>
      <c r="R36" s="26" t="s">
        <v>98</v>
      </c>
      <c r="S36" s="25" t="s">
        <v>394</v>
      </c>
      <c r="T36" s="25" t="s">
        <v>396</v>
      </c>
      <c r="U36" s="25" t="s">
        <v>397</v>
      </c>
      <c r="V36" s="28">
        <v>220</v>
      </c>
      <c r="W36" s="26">
        <v>1.2</v>
      </c>
      <c r="X36" s="25">
        <v>400</v>
      </c>
      <c r="Y36" s="25" t="s">
        <v>105</v>
      </c>
      <c r="Z36" s="25">
        <v>10</v>
      </c>
      <c r="AA36" s="25">
        <v>30</v>
      </c>
      <c r="AB36" s="26">
        <v>60</v>
      </c>
      <c r="AC36" s="25">
        <v>65</v>
      </c>
      <c r="AD36" s="25">
        <v>25</v>
      </c>
      <c r="AE36" s="26">
        <v>50</v>
      </c>
      <c r="AF36" s="26">
        <v>150</v>
      </c>
      <c r="AG36" s="26">
        <v>225</v>
      </c>
      <c r="AH36" s="26">
        <v>450</v>
      </c>
      <c r="AI36" s="26">
        <v>160</v>
      </c>
      <c r="AJ36" s="26" t="s">
        <v>105</v>
      </c>
      <c r="AK36" s="47" t="s">
        <v>241</v>
      </c>
      <c r="AL36" s="26">
        <v>140</v>
      </c>
      <c r="AM36" s="26" t="s">
        <v>35</v>
      </c>
      <c r="AN36" s="26">
        <v>-39</v>
      </c>
      <c r="AO36" s="25">
        <v>40</v>
      </c>
      <c r="AP36" s="25">
        <v>25</v>
      </c>
      <c r="AQ36" s="25">
        <v>0.03</v>
      </c>
      <c r="AR36" s="25" t="s">
        <v>398</v>
      </c>
      <c r="AS36" s="25">
        <v>48</v>
      </c>
      <c r="AT36" s="25" t="s">
        <v>432</v>
      </c>
      <c r="AU36" s="39" t="s">
        <v>400</v>
      </c>
      <c r="AV36" s="39">
        <v>1400</v>
      </c>
      <c r="AW36" s="39">
        <v>900</v>
      </c>
      <c r="AX36" s="39">
        <v>1000</v>
      </c>
      <c r="AY36" s="39"/>
      <c r="AZ36" s="39"/>
      <c r="BA36" s="39"/>
      <c r="BB36" s="39"/>
      <c r="BC36" s="39"/>
      <c r="BD36" s="39"/>
      <c r="BE36" s="39"/>
      <c r="BF36" s="39"/>
      <c r="BG36" s="39"/>
      <c r="BH36" s="39"/>
      <c r="BI36" s="39"/>
      <c r="BJ36" s="39"/>
      <c r="BK36" s="39"/>
      <c r="BL36" s="39"/>
      <c r="BM36" s="39"/>
      <c r="BN36" s="39"/>
      <c r="BO36" s="39"/>
      <c r="BP36" s="39"/>
      <c r="BQ36" s="39"/>
      <c r="BR36" s="39"/>
      <c r="BS36" s="39"/>
      <c r="BT36" s="39"/>
      <c r="BU36" s="39"/>
      <c r="BV36" s="44"/>
      <c r="BW36" s="44"/>
      <c r="BX36" s="44"/>
      <c r="BY36" s="44"/>
      <c r="BZ36" s="44"/>
      <c r="CA36" s="44"/>
      <c r="CB36" s="44"/>
      <c r="CC36" s="44"/>
      <c r="CD36" s="44"/>
      <c r="CE36" s="44"/>
      <c r="CF36" s="44"/>
      <c r="CG36" s="44"/>
      <c r="CH36" s="44"/>
      <c r="CI36" s="44"/>
      <c r="CJ36" s="44"/>
      <c r="CK36" s="44"/>
      <c r="CL36" s="44"/>
      <c r="CM36" s="44"/>
      <c r="DD36" s="18"/>
      <c r="DE36" s="18"/>
      <c r="DF36" s="18"/>
      <c r="DG36" s="18"/>
      <c r="DH36" s="18"/>
    </row>
    <row r="37" spans="1:112" ht="39" x14ac:dyDescent="0.35">
      <c r="A37" s="26">
        <v>102100088</v>
      </c>
      <c r="B37" s="26" t="s">
        <v>285</v>
      </c>
      <c r="C37" s="25">
        <v>15</v>
      </c>
      <c r="D37" s="25" t="s">
        <v>385</v>
      </c>
      <c r="E37" s="25">
        <v>37.5</v>
      </c>
      <c r="F37" s="46">
        <v>13.8</v>
      </c>
      <c r="G37" s="141" t="s">
        <v>20</v>
      </c>
      <c r="H37" s="27" t="s">
        <v>389</v>
      </c>
      <c r="I37" s="26">
        <v>34</v>
      </c>
      <c r="J37" s="26">
        <v>95</v>
      </c>
      <c r="K37" s="28">
        <v>130</v>
      </c>
      <c r="L37" s="26">
        <v>140</v>
      </c>
      <c r="M37" s="84">
        <v>110</v>
      </c>
      <c r="N37" s="84">
        <v>550</v>
      </c>
      <c r="O37" s="32">
        <v>2.1</v>
      </c>
      <c r="P37" s="32">
        <v>2.5</v>
      </c>
      <c r="Q37" s="26" t="s">
        <v>35</v>
      </c>
      <c r="R37" s="26" t="s">
        <v>98</v>
      </c>
      <c r="S37" s="25" t="s">
        <v>394</v>
      </c>
      <c r="T37" s="25" t="s">
        <v>396</v>
      </c>
      <c r="U37" s="25" t="s">
        <v>397</v>
      </c>
      <c r="V37" s="28">
        <v>220</v>
      </c>
      <c r="W37" s="26">
        <v>1.2</v>
      </c>
      <c r="X37" s="25">
        <v>160</v>
      </c>
      <c r="Y37" s="25" t="s">
        <v>105</v>
      </c>
      <c r="Z37" s="25">
        <v>10</v>
      </c>
      <c r="AA37" s="25">
        <v>30</v>
      </c>
      <c r="AB37" s="26">
        <v>47</v>
      </c>
      <c r="AC37" s="25">
        <v>50</v>
      </c>
      <c r="AD37" s="25">
        <v>25</v>
      </c>
      <c r="AE37" s="26">
        <v>50</v>
      </c>
      <c r="AF37" s="26">
        <v>150</v>
      </c>
      <c r="AG37" s="26">
        <v>225</v>
      </c>
      <c r="AH37" s="26">
        <v>450</v>
      </c>
      <c r="AI37" s="26">
        <v>160</v>
      </c>
      <c r="AJ37" s="26" t="s">
        <v>105</v>
      </c>
      <c r="AK37" s="47" t="s">
        <v>241</v>
      </c>
      <c r="AL37" s="26">
        <v>140</v>
      </c>
      <c r="AM37" s="26" t="s">
        <v>35</v>
      </c>
      <c r="AN37" s="26">
        <v>-39</v>
      </c>
      <c r="AO37" s="25">
        <v>40</v>
      </c>
      <c r="AP37" s="25">
        <v>25</v>
      </c>
      <c r="AQ37" s="25">
        <v>0.03</v>
      </c>
      <c r="AR37" s="25" t="s">
        <v>398</v>
      </c>
      <c r="AS37" s="25">
        <v>48</v>
      </c>
      <c r="AT37" s="25" t="s">
        <v>433</v>
      </c>
      <c r="AU37" s="39" t="s">
        <v>400</v>
      </c>
      <c r="AV37" s="39">
        <v>1400</v>
      </c>
      <c r="AW37" s="39">
        <v>900</v>
      </c>
      <c r="AX37" s="39">
        <v>1000</v>
      </c>
      <c r="AY37" s="39"/>
      <c r="AZ37" s="39"/>
      <c r="BA37" s="39"/>
      <c r="BB37" s="39"/>
      <c r="BC37" s="39"/>
      <c r="BD37" s="39"/>
      <c r="BE37" s="39"/>
      <c r="BF37" s="39"/>
      <c r="BG37" s="39"/>
      <c r="BH37" s="39"/>
      <c r="BI37" s="39"/>
      <c r="BJ37" s="39"/>
      <c r="BK37" s="39"/>
      <c r="BL37" s="39"/>
      <c r="BM37" s="39"/>
      <c r="BN37" s="39"/>
      <c r="BO37" s="39"/>
      <c r="BP37" s="39"/>
      <c r="BQ37" s="39"/>
      <c r="BR37" s="39"/>
      <c r="BS37" s="39"/>
      <c r="BT37" s="39"/>
      <c r="BU37" s="39"/>
      <c r="BV37" s="44"/>
      <c r="BW37" s="44"/>
      <c r="BX37" s="44"/>
      <c r="BY37" s="44"/>
      <c r="BZ37" s="44"/>
      <c r="CA37" s="44"/>
      <c r="CB37" s="44"/>
      <c r="CC37" s="44"/>
      <c r="CD37" s="44"/>
      <c r="CE37" s="44"/>
      <c r="CF37" s="44"/>
      <c r="CG37" s="44"/>
      <c r="CH37" s="44"/>
      <c r="CI37" s="44"/>
      <c r="CJ37" s="44"/>
      <c r="CK37" s="44"/>
      <c r="CL37" s="44"/>
      <c r="CM37" s="44"/>
      <c r="DD37" s="18"/>
      <c r="DE37" s="18"/>
      <c r="DF37" s="18"/>
      <c r="DG37" s="18"/>
      <c r="DH37" s="18"/>
    </row>
    <row r="38" spans="1:112" ht="39" x14ac:dyDescent="0.35">
      <c r="A38" s="26">
        <v>102100102</v>
      </c>
      <c r="B38" s="26" t="s">
        <v>286</v>
      </c>
      <c r="C38" s="25">
        <v>15</v>
      </c>
      <c r="D38" s="25" t="s">
        <v>386</v>
      </c>
      <c r="E38" s="25">
        <v>37.5</v>
      </c>
      <c r="F38" s="26">
        <v>7.9669999999999996</v>
      </c>
      <c r="G38" s="141" t="s">
        <v>20</v>
      </c>
      <c r="H38" s="27" t="s">
        <v>387</v>
      </c>
      <c r="I38" s="26">
        <v>34</v>
      </c>
      <c r="J38" s="26">
        <v>95</v>
      </c>
      <c r="K38" s="28">
        <v>130</v>
      </c>
      <c r="L38" s="26">
        <v>140</v>
      </c>
      <c r="M38" s="84">
        <v>110</v>
      </c>
      <c r="N38" s="84">
        <v>550</v>
      </c>
      <c r="O38" s="32">
        <v>2.1</v>
      </c>
      <c r="P38" s="32">
        <v>2.5</v>
      </c>
      <c r="Q38" s="26" t="s">
        <v>35</v>
      </c>
      <c r="R38" s="26" t="s">
        <v>98</v>
      </c>
      <c r="S38" s="25" t="s">
        <v>394</v>
      </c>
      <c r="T38" s="25" t="s">
        <v>396</v>
      </c>
      <c r="U38" s="25" t="s">
        <v>397</v>
      </c>
      <c r="V38" s="28">
        <v>220</v>
      </c>
      <c r="W38" s="26">
        <v>1.2</v>
      </c>
      <c r="X38" s="25">
        <v>160</v>
      </c>
      <c r="Y38" s="25" t="s">
        <v>105</v>
      </c>
      <c r="Z38" s="25">
        <v>10</v>
      </c>
      <c r="AA38" s="25">
        <v>30</v>
      </c>
      <c r="AB38" s="26">
        <v>47</v>
      </c>
      <c r="AC38" s="25">
        <v>50</v>
      </c>
      <c r="AD38" s="25">
        <v>25</v>
      </c>
      <c r="AE38" s="26">
        <v>50</v>
      </c>
      <c r="AF38" s="26">
        <v>150</v>
      </c>
      <c r="AG38" s="26">
        <v>225</v>
      </c>
      <c r="AH38" s="26">
        <v>450</v>
      </c>
      <c r="AI38" s="26">
        <v>160</v>
      </c>
      <c r="AJ38" s="26" t="s">
        <v>105</v>
      </c>
      <c r="AK38" s="47" t="s">
        <v>241</v>
      </c>
      <c r="AL38" s="26">
        <v>140</v>
      </c>
      <c r="AM38" s="26" t="s">
        <v>35</v>
      </c>
      <c r="AN38" s="26">
        <v>-39</v>
      </c>
      <c r="AO38" s="25">
        <v>40</v>
      </c>
      <c r="AP38" s="25">
        <v>25</v>
      </c>
      <c r="AQ38" s="25">
        <v>0.03</v>
      </c>
      <c r="AR38" s="25" t="s">
        <v>398</v>
      </c>
      <c r="AS38" s="25">
        <v>48</v>
      </c>
      <c r="AT38" s="25" t="s">
        <v>434</v>
      </c>
      <c r="AU38" s="39" t="s">
        <v>400</v>
      </c>
      <c r="AV38" s="39">
        <v>1400</v>
      </c>
      <c r="AW38" s="39">
        <v>900</v>
      </c>
      <c r="AX38" s="39">
        <v>1000</v>
      </c>
      <c r="AY38" s="39"/>
      <c r="AZ38" s="39"/>
      <c r="BA38" s="39"/>
      <c r="BB38" s="39"/>
      <c r="BC38" s="39"/>
      <c r="BD38" s="39"/>
      <c r="BE38" s="39"/>
      <c r="BF38" s="39"/>
      <c r="BG38" s="39"/>
      <c r="BH38" s="39"/>
      <c r="BI38" s="39"/>
      <c r="BJ38" s="39"/>
      <c r="BK38" s="39"/>
      <c r="BL38" s="39"/>
      <c r="BM38" s="39"/>
      <c r="BN38" s="39"/>
      <c r="BO38" s="39"/>
      <c r="BP38" s="39"/>
      <c r="BQ38" s="39"/>
      <c r="BR38" s="39"/>
      <c r="BS38" s="39"/>
      <c r="BT38" s="39"/>
      <c r="BU38" s="39"/>
      <c r="BV38" s="44"/>
      <c r="BW38" s="44"/>
      <c r="BX38" s="44"/>
      <c r="BY38" s="44"/>
      <c r="BZ38" s="44"/>
      <c r="CA38" s="44"/>
      <c r="CB38" s="44"/>
      <c r="CC38" s="44"/>
      <c r="CD38" s="44"/>
      <c r="CE38" s="44"/>
      <c r="CF38" s="44"/>
      <c r="CG38" s="44"/>
      <c r="CH38" s="44"/>
      <c r="CI38" s="44"/>
      <c r="CJ38" s="44"/>
      <c r="CK38" s="44"/>
      <c r="CL38" s="44"/>
      <c r="CM38" s="44"/>
      <c r="DD38" s="18"/>
      <c r="DE38" s="18"/>
      <c r="DF38" s="18"/>
      <c r="DG38" s="18"/>
      <c r="DH38" s="18"/>
    </row>
    <row r="39" spans="1:112" ht="39" x14ac:dyDescent="0.35">
      <c r="A39" s="26">
        <v>102100122</v>
      </c>
      <c r="B39" s="26" t="s">
        <v>287</v>
      </c>
      <c r="C39" s="25">
        <v>15</v>
      </c>
      <c r="D39" s="25" t="s">
        <v>386</v>
      </c>
      <c r="E39" s="25">
        <v>37.5</v>
      </c>
      <c r="F39" s="26">
        <v>7.9669999999999996</v>
      </c>
      <c r="G39" s="140">
        <v>127</v>
      </c>
      <c r="H39" s="27" t="s">
        <v>387</v>
      </c>
      <c r="I39" s="26">
        <v>34</v>
      </c>
      <c r="J39" s="26">
        <v>95</v>
      </c>
      <c r="K39" s="28">
        <v>130</v>
      </c>
      <c r="L39" s="26">
        <v>140</v>
      </c>
      <c r="M39" s="84">
        <v>110</v>
      </c>
      <c r="N39" s="84">
        <v>550</v>
      </c>
      <c r="O39" s="32">
        <v>2.1</v>
      </c>
      <c r="P39" s="32">
        <v>2.5</v>
      </c>
      <c r="Q39" s="26" t="s">
        <v>35</v>
      </c>
      <c r="R39" s="26" t="s">
        <v>98</v>
      </c>
      <c r="S39" s="25" t="s">
        <v>394</v>
      </c>
      <c r="T39" s="25" t="s">
        <v>396</v>
      </c>
      <c r="U39" s="25" t="s">
        <v>397</v>
      </c>
      <c r="V39" s="28">
        <v>220</v>
      </c>
      <c r="W39" s="26">
        <v>1.2</v>
      </c>
      <c r="X39" s="25">
        <v>400</v>
      </c>
      <c r="Y39" s="25" t="s">
        <v>105</v>
      </c>
      <c r="Z39" s="25">
        <v>10</v>
      </c>
      <c r="AA39" s="25">
        <v>30</v>
      </c>
      <c r="AB39" s="26">
        <v>60</v>
      </c>
      <c r="AC39" s="25">
        <v>65</v>
      </c>
      <c r="AD39" s="25">
        <v>25</v>
      </c>
      <c r="AE39" s="26">
        <v>50</v>
      </c>
      <c r="AF39" s="26">
        <v>150</v>
      </c>
      <c r="AG39" s="26">
        <v>225</v>
      </c>
      <c r="AH39" s="26">
        <v>450</v>
      </c>
      <c r="AI39" s="26">
        <v>160</v>
      </c>
      <c r="AJ39" s="26" t="s">
        <v>105</v>
      </c>
      <c r="AK39" s="47" t="s">
        <v>241</v>
      </c>
      <c r="AL39" s="26">
        <v>140</v>
      </c>
      <c r="AM39" s="26" t="s">
        <v>35</v>
      </c>
      <c r="AN39" s="26">
        <v>-39</v>
      </c>
      <c r="AO39" s="25">
        <v>40</v>
      </c>
      <c r="AP39" s="25">
        <v>25</v>
      </c>
      <c r="AQ39" s="25">
        <v>0.03</v>
      </c>
      <c r="AR39" s="25" t="s">
        <v>398</v>
      </c>
      <c r="AS39" s="25">
        <v>48</v>
      </c>
      <c r="AT39" s="25" t="s">
        <v>435</v>
      </c>
      <c r="AU39" s="39" t="s">
        <v>400</v>
      </c>
      <c r="AV39" s="39">
        <v>1400</v>
      </c>
      <c r="AW39" s="39">
        <v>900</v>
      </c>
      <c r="AX39" s="39">
        <v>1000</v>
      </c>
      <c r="AY39" s="39"/>
      <c r="AZ39" s="39"/>
      <c r="BA39" s="39"/>
      <c r="BB39" s="39"/>
      <c r="BC39" s="39"/>
      <c r="BD39" s="39"/>
      <c r="BE39" s="39"/>
      <c r="BF39" s="39"/>
      <c r="BG39" s="39"/>
      <c r="BH39" s="39"/>
      <c r="BI39" s="39"/>
      <c r="BJ39" s="39"/>
      <c r="BK39" s="39"/>
      <c r="BL39" s="39"/>
      <c r="BM39" s="39"/>
      <c r="BN39" s="39"/>
      <c r="BO39" s="39"/>
      <c r="BP39" s="39"/>
      <c r="BQ39" s="39"/>
      <c r="BR39" s="39"/>
      <c r="BS39" s="39"/>
      <c r="BT39" s="39"/>
      <c r="BU39" s="39"/>
      <c r="BV39" s="44"/>
      <c r="BW39" s="44"/>
      <c r="BX39" s="44"/>
      <c r="BY39" s="44"/>
      <c r="BZ39" s="44"/>
      <c r="CA39" s="44"/>
      <c r="CB39" s="44"/>
      <c r="CC39" s="44"/>
      <c r="CD39" s="44"/>
      <c r="CE39" s="44"/>
      <c r="CF39" s="44"/>
      <c r="CG39" s="44"/>
      <c r="CH39" s="44"/>
      <c r="CI39" s="44"/>
      <c r="CJ39" s="44"/>
      <c r="CK39" s="44"/>
      <c r="CL39" s="44"/>
      <c r="CM39" s="44"/>
      <c r="DD39" s="18"/>
      <c r="DE39" s="18"/>
      <c r="DF39" s="18"/>
      <c r="DG39" s="18"/>
      <c r="DH39" s="18"/>
    </row>
    <row r="40" spans="1:112" ht="39" x14ac:dyDescent="0.35">
      <c r="A40" s="26">
        <v>102100123</v>
      </c>
      <c r="B40" s="26" t="s">
        <v>288</v>
      </c>
      <c r="C40" s="25">
        <v>15</v>
      </c>
      <c r="D40" s="25" t="s">
        <v>386</v>
      </c>
      <c r="E40" s="25">
        <v>37.5</v>
      </c>
      <c r="F40" s="26">
        <v>7.9669999999999996</v>
      </c>
      <c r="G40" s="26">
        <v>220</v>
      </c>
      <c r="H40" s="27" t="s">
        <v>387</v>
      </c>
      <c r="I40" s="26">
        <v>34</v>
      </c>
      <c r="J40" s="26">
        <v>95</v>
      </c>
      <c r="K40" s="28">
        <v>130</v>
      </c>
      <c r="L40" s="26">
        <v>140</v>
      </c>
      <c r="M40" s="84">
        <v>110</v>
      </c>
      <c r="N40" s="84">
        <v>550</v>
      </c>
      <c r="O40" s="32">
        <v>2.1</v>
      </c>
      <c r="P40" s="32">
        <v>2.5</v>
      </c>
      <c r="Q40" s="26" t="s">
        <v>35</v>
      </c>
      <c r="R40" s="26" t="s">
        <v>98</v>
      </c>
      <c r="S40" s="25" t="s">
        <v>394</v>
      </c>
      <c r="T40" s="25" t="s">
        <v>396</v>
      </c>
      <c r="U40" s="25" t="s">
        <v>397</v>
      </c>
      <c r="V40" s="28">
        <v>220</v>
      </c>
      <c r="W40" s="26">
        <v>1.2</v>
      </c>
      <c r="X40" s="25">
        <v>400</v>
      </c>
      <c r="Y40" s="25" t="s">
        <v>105</v>
      </c>
      <c r="Z40" s="25">
        <v>10</v>
      </c>
      <c r="AA40" s="25">
        <v>30</v>
      </c>
      <c r="AB40" s="26">
        <v>60</v>
      </c>
      <c r="AC40" s="25">
        <v>65</v>
      </c>
      <c r="AD40" s="25">
        <v>25</v>
      </c>
      <c r="AE40" s="26">
        <v>50</v>
      </c>
      <c r="AF40" s="26">
        <v>150</v>
      </c>
      <c r="AG40" s="26">
        <v>225</v>
      </c>
      <c r="AH40" s="26">
        <v>450</v>
      </c>
      <c r="AI40" s="26">
        <v>160</v>
      </c>
      <c r="AJ40" s="26" t="s">
        <v>105</v>
      </c>
      <c r="AK40" s="47" t="s">
        <v>241</v>
      </c>
      <c r="AL40" s="26">
        <v>140</v>
      </c>
      <c r="AM40" s="26" t="s">
        <v>35</v>
      </c>
      <c r="AN40" s="26">
        <v>-39</v>
      </c>
      <c r="AO40" s="25">
        <v>40</v>
      </c>
      <c r="AP40" s="25">
        <v>25</v>
      </c>
      <c r="AQ40" s="25">
        <v>0.03</v>
      </c>
      <c r="AR40" s="25" t="s">
        <v>398</v>
      </c>
      <c r="AS40" s="25">
        <v>48</v>
      </c>
      <c r="AT40" s="25" t="s">
        <v>436</v>
      </c>
      <c r="AU40" s="39" t="s">
        <v>400</v>
      </c>
      <c r="AV40" s="39">
        <v>1400</v>
      </c>
      <c r="AW40" s="39">
        <v>900</v>
      </c>
      <c r="AX40" s="39">
        <v>1000</v>
      </c>
      <c r="AY40" s="39"/>
      <c r="AZ40" s="39"/>
      <c r="BA40" s="39"/>
      <c r="BB40" s="39"/>
      <c r="BC40" s="39"/>
      <c r="BD40" s="39"/>
      <c r="BE40" s="39"/>
      <c r="BF40" s="39"/>
      <c r="BG40" s="39"/>
      <c r="BH40" s="39"/>
      <c r="BI40" s="39"/>
      <c r="BJ40" s="39"/>
      <c r="BK40" s="39"/>
      <c r="BL40" s="39"/>
      <c r="BM40" s="39"/>
      <c r="BN40" s="39"/>
      <c r="BO40" s="39"/>
      <c r="BP40" s="39"/>
      <c r="BQ40" s="39"/>
      <c r="BR40" s="39"/>
      <c r="BS40" s="39"/>
      <c r="BT40" s="39"/>
      <c r="BU40" s="39"/>
      <c r="BV40" s="44"/>
      <c r="BW40" s="44"/>
      <c r="BX40" s="44"/>
      <c r="BY40" s="44"/>
      <c r="BZ40" s="44"/>
      <c r="CA40" s="44"/>
      <c r="CB40" s="44"/>
      <c r="CC40" s="44"/>
      <c r="CD40" s="44"/>
      <c r="CE40" s="44"/>
      <c r="CF40" s="44"/>
      <c r="CG40" s="44"/>
      <c r="CH40" s="44"/>
      <c r="CI40" s="44"/>
      <c r="CJ40" s="44"/>
      <c r="CK40" s="44"/>
      <c r="CL40" s="44"/>
      <c r="CM40" s="44"/>
      <c r="DD40" s="18"/>
      <c r="DE40" s="18"/>
      <c r="DF40" s="18"/>
      <c r="DG40" s="18"/>
      <c r="DH40" s="18"/>
    </row>
    <row r="41" spans="1:112" ht="39" x14ac:dyDescent="0.35">
      <c r="A41" s="26">
        <v>102100002</v>
      </c>
      <c r="B41" s="26" t="s">
        <v>240</v>
      </c>
      <c r="C41" s="25">
        <v>15</v>
      </c>
      <c r="D41" s="25" t="s">
        <v>81</v>
      </c>
      <c r="E41" s="25">
        <v>45</v>
      </c>
      <c r="F41" s="46">
        <v>13.8</v>
      </c>
      <c r="G41" s="141" t="s">
        <v>17</v>
      </c>
      <c r="H41" s="27" t="s">
        <v>389</v>
      </c>
      <c r="I41" s="26">
        <v>34</v>
      </c>
      <c r="J41" s="26">
        <v>95</v>
      </c>
      <c r="K41" s="28">
        <v>130</v>
      </c>
      <c r="L41" s="26">
        <v>140</v>
      </c>
      <c r="M41" s="82">
        <v>140</v>
      </c>
      <c r="N41" s="82">
        <v>760</v>
      </c>
      <c r="O41" s="32">
        <v>3.2</v>
      </c>
      <c r="P41" s="32">
        <v>3.5</v>
      </c>
      <c r="Q41" s="25" t="s">
        <v>393</v>
      </c>
      <c r="R41" s="25" t="s">
        <v>35</v>
      </c>
      <c r="S41" s="25" t="s">
        <v>394</v>
      </c>
      <c r="T41" s="25" t="s">
        <v>396</v>
      </c>
      <c r="U41" s="25" t="s">
        <v>397</v>
      </c>
      <c r="V41" s="28">
        <v>220</v>
      </c>
      <c r="W41" s="26">
        <v>1.2</v>
      </c>
      <c r="X41" s="25">
        <v>160</v>
      </c>
      <c r="Y41" s="25" t="s">
        <v>105</v>
      </c>
      <c r="Z41" s="25">
        <v>10</v>
      </c>
      <c r="AA41" s="25">
        <v>30</v>
      </c>
      <c r="AB41" s="26">
        <v>47</v>
      </c>
      <c r="AC41" s="25">
        <v>50</v>
      </c>
      <c r="AD41" s="25">
        <v>25</v>
      </c>
      <c r="AE41" s="26">
        <v>50</v>
      </c>
      <c r="AF41" s="26">
        <v>150</v>
      </c>
      <c r="AG41" s="26">
        <v>225</v>
      </c>
      <c r="AH41" s="26">
        <v>450</v>
      </c>
      <c r="AI41" s="26">
        <v>160</v>
      </c>
      <c r="AJ41" s="26" t="s">
        <v>105</v>
      </c>
      <c r="AK41" s="47" t="s">
        <v>241</v>
      </c>
      <c r="AL41" s="26">
        <v>140</v>
      </c>
      <c r="AM41" s="26" t="s">
        <v>35</v>
      </c>
      <c r="AN41" s="26">
        <v>-39</v>
      </c>
      <c r="AO41" s="25">
        <v>40</v>
      </c>
      <c r="AP41" s="25">
        <v>25</v>
      </c>
      <c r="AQ41" s="25">
        <v>0.03</v>
      </c>
      <c r="AR41" s="25" t="s">
        <v>398</v>
      </c>
      <c r="AS41" s="25">
        <v>48</v>
      </c>
      <c r="AT41" s="25" t="s">
        <v>437</v>
      </c>
      <c r="AU41" s="39" t="s">
        <v>400</v>
      </c>
      <c r="AV41" s="39">
        <v>1300</v>
      </c>
      <c r="AW41" s="39">
        <v>1300</v>
      </c>
      <c r="AX41" s="39">
        <v>750</v>
      </c>
      <c r="AY41" s="39"/>
      <c r="AZ41" s="39"/>
      <c r="BA41" s="39"/>
      <c r="BB41" s="39"/>
      <c r="BC41" s="39"/>
      <c r="BD41" s="39"/>
      <c r="BE41" s="39"/>
      <c r="BF41" s="39"/>
      <c r="BG41" s="39"/>
      <c r="BH41" s="39"/>
      <c r="BI41" s="39"/>
      <c r="BJ41" s="39"/>
      <c r="BK41" s="39"/>
      <c r="BL41" s="39"/>
      <c r="BM41" s="39"/>
      <c r="BN41" s="39"/>
      <c r="BO41" s="39"/>
      <c r="BP41" s="39"/>
      <c r="BQ41" s="39"/>
      <c r="BR41" s="39"/>
      <c r="BS41" s="39"/>
      <c r="BT41" s="39"/>
      <c r="BU41" s="39"/>
      <c r="BV41" s="44"/>
      <c r="BW41" s="44"/>
      <c r="BX41" s="44"/>
      <c r="BY41" s="44"/>
      <c r="BZ41" s="44"/>
      <c r="CA41" s="44"/>
      <c r="CB41" s="44"/>
      <c r="CC41" s="44"/>
      <c r="CD41" s="44"/>
      <c r="CE41" s="44"/>
      <c r="CF41" s="44"/>
      <c r="CG41" s="44"/>
      <c r="CH41" s="44"/>
      <c r="CI41" s="44"/>
      <c r="CJ41" s="44"/>
      <c r="CK41" s="44"/>
      <c r="CL41" s="44"/>
      <c r="CM41" s="44"/>
      <c r="DD41" s="18"/>
      <c r="DE41" s="18"/>
      <c r="DF41" s="18"/>
      <c r="DG41" s="18"/>
      <c r="DH41" s="18"/>
    </row>
    <row r="42" spans="1:112" ht="39" x14ac:dyDescent="0.35">
      <c r="A42" s="26">
        <v>102100011</v>
      </c>
      <c r="B42" s="26" t="s">
        <v>247</v>
      </c>
      <c r="C42" s="25">
        <v>15</v>
      </c>
      <c r="D42" s="25" t="s">
        <v>81</v>
      </c>
      <c r="E42" s="25">
        <v>45</v>
      </c>
      <c r="F42" s="46">
        <v>13.8</v>
      </c>
      <c r="G42" s="141" t="s">
        <v>19</v>
      </c>
      <c r="H42" s="27" t="s">
        <v>389</v>
      </c>
      <c r="I42" s="26">
        <v>34</v>
      </c>
      <c r="J42" s="26">
        <v>95</v>
      </c>
      <c r="K42" s="28">
        <v>130</v>
      </c>
      <c r="L42" s="26">
        <v>140</v>
      </c>
      <c r="M42" s="84">
        <v>140</v>
      </c>
      <c r="N42" s="84">
        <v>760</v>
      </c>
      <c r="O42" s="32">
        <v>3.2</v>
      </c>
      <c r="P42" s="32">
        <v>3.5</v>
      </c>
      <c r="Q42" s="25" t="s">
        <v>393</v>
      </c>
      <c r="R42" s="25" t="s">
        <v>35</v>
      </c>
      <c r="S42" s="25" t="s">
        <v>394</v>
      </c>
      <c r="T42" s="25" t="s">
        <v>396</v>
      </c>
      <c r="U42" s="25" t="s">
        <v>397</v>
      </c>
      <c r="V42" s="28">
        <v>220</v>
      </c>
      <c r="W42" s="26">
        <v>1.2</v>
      </c>
      <c r="X42" s="25">
        <v>160</v>
      </c>
      <c r="Y42" s="25" t="s">
        <v>105</v>
      </c>
      <c r="Z42" s="25">
        <v>10</v>
      </c>
      <c r="AA42" s="25">
        <v>30</v>
      </c>
      <c r="AB42" s="26">
        <v>47</v>
      </c>
      <c r="AC42" s="25">
        <v>50</v>
      </c>
      <c r="AD42" s="25">
        <v>25</v>
      </c>
      <c r="AE42" s="26">
        <v>50</v>
      </c>
      <c r="AF42" s="26">
        <v>150</v>
      </c>
      <c r="AG42" s="26">
        <v>225</v>
      </c>
      <c r="AH42" s="26">
        <v>450</v>
      </c>
      <c r="AI42" s="26">
        <v>160</v>
      </c>
      <c r="AJ42" s="26" t="s">
        <v>105</v>
      </c>
      <c r="AK42" s="47" t="s">
        <v>241</v>
      </c>
      <c r="AL42" s="26">
        <v>140</v>
      </c>
      <c r="AM42" s="26" t="s">
        <v>35</v>
      </c>
      <c r="AN42" s="26">
        <v>-39</v>
      </c>
      <c r="AO42" s="25">
        <v>40</v>
      </c>
      <c r="AP42" s="25">
        <v>25</v>
      </c>
      <c r="AQ42" s="25">
        <v>0.03</v>
      </c>
      <c r="AR42" s="25" t="s">
        <v>398</v>
      </c>
      <c r="AS42" s="25">
        <v>48</v>
      </c>
      <c r="AT42" s="25" t="s">
        <v>438</v>
      </c>
      <c r="AU42" s="39" t="s">
        <v>400</v>
      </c>
      <c r="AV42" s="39">
        <v>1300</v>
      </c>
      <c r="AW42" s="39">
        <v>1300</v>
      </c>
      <c r="AX42" s="39">
        <v>750</v>
      </c>
      <c r="AY42" s="39"/>
      <c r="AZ42" s="39"/>
      <c r="BA42" s="39"/>
      <c r="BB42" s="39"/>
      <c r="BC42" s="39"/>
      <c r="BD42" s="39"/>
      <c r="BE42" s="39"/>
      <c r="BF42" s="39"/>
      <c r="BG42" s="39"/>
      <c r="BH42" s="39"/>
      <c r="BI42" s="39"/>
      <c r="BJ42" s="39"/>
      <c r="BK42" s="39"/>
      <c r="BL42" s="39"/>
      <c r="BM42" s="39"/>
      <c r="BN42" s="39"/>
      <c r="BO42" s="39"/>
      <c r="BP42" s="39"/>
      <c r="BQ42" s="39"/>
      <c r="BR42" s="39"/>
      <c r="BS42" s="39"/>
      <c r="BT42" s="39"/>
      <c r="BU42" s="39"/>
      <c r="BV42" s="44"/>
      <c r="BW42" s="44"/>
      <c r="BX42" s="44"/>
      <c r="BY42" s="44"/>
      <c r="BZ42" s="44"/>
      <c r="CA42" s="44"/>
      <c r="CB42" s="44"/>
      <c r="CC42" s="44"/>
      <c r="CD42" s="44"/>
      <c r="CE42" s="44"/>
      <c r="CF42" s="44"/>
      <c r="CG42" s="44"/>
      <c r="CH42" s="44"/>
      <c r="CI42" s="44"/>
      <c r="CJ42" s="44"/>
      <c r="CK42" s="44"/>
      <c r="CL42" s="44"/>
      <c r="CM42" s="44"/>
      <c r="DD42" s="18"/>
      <c r="DE42" s="18"/>
      <c r="DF42" s="18"/>
      <c r="DG42" s="18"/>
      <c r="DH42" s="18"/>
    </row>
    <row r="43" spans="1:112" ht="39" x14ac:dyDescent="0.35">
      <c r="A43" s="26">
        <v>102100003</v>
      </c>
      <c r="B43" s="26" t="s">
        <v>242</v>
      </c>
      <c r="C43" s="25">
        <v>15</v>
      </c>
      <c r="D43" s="25" t="s">
        <v>81</v>
      </c>
      <c r="E43" s="25">
        <v>75</v>
      </c>
      <c r="F43" s="46">
        <v>13.8</v>
      </c>
      <c r="G43" s="141" t="s">
        <v>17</v>
      </c>
      <c r="H43" s="27" t="s">
        <v>389</v>
      </c>
      <c r="I43" s="26">
        <v>34</v>
      </c>
      <c r="J43" s="26">
        <v>95</v>
      </c>
      <c r="K43" s="28">
        <v>130</v>
      </c>
      <c r="L43" s="26">
        <v>140</v>
      </c>
      <c r="M43" s="82">
        <v>215</v>
      </c>
      <c r="N43" s="82">
        <v>1125</v>
      </c>
      <c r="O43" s="32">
        <v>2.7</v>
      </c>
      <c r="P43" s="32">
        <v>3.5</v>
      </c>
      <c r="Q43" s="25" t="s">
        <v>393</v>
      </c>
      <c r="R43" s="25" t="s">
        <v>35</v>
      </c>
      <c r="S43" s="25" t="s">
        <v>394</v>
      </c>
      <c r="T43" s="25" t="s">
        <v>396</v>
      </c>
      <c r="U43" s="25" t="s">
        <v>397</v>
      </c>
      <c r="V43" s="28">
        <v>220</v>
      </c>
      <c r="W43" s="26">
        <v>1.2</v>
      </c>
      <c r="X43" s="25">
        <v>400</v>
      </c>
      <c r="Y43" s="25" t="s">
        <v>105</v>
      </c>
      <c r="Z43" s="25">
        <v>10</v>
      </c>
      <c r="AA43" s="25">
        <v>30</v>
      </c>
      <c r="AB43" s="26">
        <v>60</v>
      </c>
      <c r="AC43" s="25">
        <v>65</v>
      </c>
      <c r="AD43" s="25">
        <v>25</v>
      </c>
      <c r="AE43" s="26">
        <v>50</v>
      </c>
      <c r="AF43" s="26">
        <v>150</v>
      </c>
      <c r="AG43" s="26">
        <v>225</v>
      </c>
      <c r="AH43" s="26">
        <v>450</v>
      </c>
      <c r="AI43" s="26">
        <v>160</v>
      </c>
      <c r="AJ43" s="26" t="s">
        <v>105</v>
      </c>
      <c r="AK43" s="47" t="s">
        <v>241</v>
      </c>
      <c r="AL43" s="26">
        <v>140</v>
      </c>
      <c r="AM43" s="26" t="s">
        <v>35</v>
      </c>
      <c r="AN43" s="26">
        <v>-39</v>
      </c>
      <c r="AO43" s="25">
        <v>40</v>
      </c>
      <c r="AP43" s="25">
        <v>25</v>
      </c>
      <c r="AQ43" s="25">
        <v>0.03</v>
      </c>
      <c r="AR43" s="25" t="s">
        <v>398</v>
      </c>
      <c r="AS43" s="25">
        <v>51</v>
      </c>
      <c r="AT43" s="25" t="s">
        <v>439</v>
      </c>
      <c r="AU43" s="39" t="s">
        <v>400</v>
      </c>
      <c r="AV43" s="39">
        <v>1300</v>
      </c>
      <c r="AW43" s="39">
        <v>1350</v>
      </c>
      <c r="AX43" s="39">
        <v>950</v>
      </c>
      <c r="AY43" s="39"/>
      <c r="AZ43" s="39"/>
      <c r="BA43" s="39"/>
      <c r="BB43" s="39"/>
      <c r="BC43" s="39"/>
      <c r="BD43" s="39"/>
      <c r="BE43" s="39"/>
      <c r="BF43" s="39"/>
      <c r="BG43" s="39"/>
      <c r="BH43" s="39"/>
      <c r="BI43" s="39"/>
      <c r="BJ43" s="39"/>
      <c r="BK43" s="39"/>
      <c r="BL43" s="39"/>
      <c r="BM43" s="39"/>
      <c r="BN43" s="39"/>
      <c r="BO43" s="39"/>
      <c r="BP43" s="39"/>
      <c r="BQ43" s="39"/>
      <c r="BR43" s="39"/>
      <c r="BS43" s="39"/>
      <c r="BT43" s="39"/>
      <c r="BU43" s="39"/>
      <c r="BV43" s="44"/>
      <c r="BW43" s="44"/>
      <c r="BX43" s="44"/>
      <c r="BY43" s="44"/>
      <c r="BZ43" s="44"/>
      <c r="CA43" s="44"/>
      <c r="CB43" s="44"/>
      <c r="CC43" s="44"/>
      <c r="CD43" s="44"/>
      <c r="CE43" s="44"/>
      <c r="CF43" s="44"/>
      <c r="CG43" s="44"/>
      <c r="CH43" s="44"/>
      <c r="CI43" s="44"/>
      <c r="CJ43" s="44"/>
      <c r="CK43" s="44"/>
      <c r="CL43" s="44"/>
      <c r="CM43" s="44"/>
      <c r="DD43" s="18"/>
      <c r="DE43" s="18"/>
      <c r="DF43" s="18"/>
      <c r="DG43" s="18"/>
      <c r="DH43" s="18"/>
    </row>
    <row r="44" spans="1:112" ht="39" x14ac:dyDescent="0.35">
      <c r="A44" s="26">
        <v>102100012</v>
      </c>
      <c r="B44" s="26" t="s">
        <v>248</v>
      </c>
      <c r="C44" s="25">
        <v>15</v>
      </c>
      <c r="D44" s="25" t="s">
        <v>81</v>
      </c>
      <c r="E44" s="25">
        <v>75</v>
      </c>
      <c r="F44" s="46">
        <v>13.8</v>
      </c>
      <c r="G44" s="141" t="s">
        <v>19</v>
      </c>
      <c r="H44" s="27" t="s">
        <v>389</v>
      </c>
      <c r="I44" s="26">
        <v>34</v>
      </c>
      <c r="J44" s="26">
        <v>95</v>
      </c>
      <c r="K44" s="28">
        <v>130</v>
      </c>
      <c r="L44" s="26">
        <v>140</v>
      </c>
      <c r="M44" s="84">
        <v>215</v>
      </c>
      <c r="N44" s="84">
        <v>1125</v>
      </c>
      <c r="O44" s="32">
        <v>2.7</v>
      </c>
      <c r="P44" s="32">
        <v>3.5</v>
      </c>
      <c r="Q44" s="25" t="s">
        <v>393</v>
      </c>
      <c r="R44" s="25" t="s">
        <v>35</v>
      </c>
      <c r="S44" s="25" t="s">
        <v>394</v>
      </c>
      <c r="T44" s="25" t="s">
        <v>396</v>
      </c>
      <c r="U44" s="25" t="s">
        <v>397</v>
      </c>
      <c r="V44" s="28">
        <v>220</v>
      </c>
      <c r="W44" s="26">
        <v>1.2</v>
      </c>
      <c r="X44" s="25">
        <v>160</v>
      </c>
      <c r="Y44" s="25" t="s">
        <v>105</v>
      </c>
      <c r="Z44" s="25">
        <v>10</v>
      </c>
      <c r="AA44" s="25">
        <v>30</v>
      </c>
      <c r="AB44" s="26">
        <v>47</v>
      </c>
      <c r="AC44" s="25">
        <v>50</v>
      </c>
      <c r="AD44" s="25">
        <v>25</v>
      </c>
      <c r="AE44" s="26">
        <v>50</v>
      </c>
      <c r="AF44" s="26">
        <v>150</v>
      </c>
      <c r="AG44" s="26">
        <v>225</v>
      </c>
      <c r="AH44" s="26">
        <v>450</v>
      </c>
      <c r="AI44" s="26">
        <v>160</v>
      </c>
      <c r="AJ44" s="26" t="s">
        <v>105</v>
      </c>
      <c r="AK44" s="47" t="s">
        <v>241</v>
      </c>
      <c r="AL44" s="26">
        <v>140</v>
      </c>
      <c r="AM44" s="26" t="s">
        <v>35</v>
      </c>
      <c r="AN44" s="26">
        <v>-39</v>
      </c>
      <c r="AO44" s="25">
        <v>40</v>
      </c>
      <c r="AP44" s="25">
        <v>25</v>
      </c>
      <c r="AQ44" s="25">
        <v>0.03</v>
      </c>
      <c r="AR44" s="25" t="s">
        <v>398</v>
      </c>
      <c r="AS44" s="25">
        <v>51</v>
      </c>
      <c r="AT44" s="25" t="s">
        <v>440</v>
      </c>
      <c r="AU44" s="39" t="s">
        <v>400</v>
      </c>
      <c r="AV44" s="39">
        <v>1300</v>
      </c>
      <c r="AW44" s="39">
        <v>1350</v>
      </c>
      <c r="AX44" s="39">
        <v>950</v>
      </c>
      <c r="AY44" s="39"/>
      <c r="AZ44" s="39"/>
      <c r="BA44" s="39"/>
      <c r="BB44" s="39"/>
      <c r="BC44" s="39"/>
      <c r="BD44" s="39"/>
      <c r="BE44" s="39"/>
      <c r="BF44" s="39"/>
      <c r="BG44" s="39"/>
      <c r="BH44" s="39"/>
      <c r="BI44" s="39"/>
      <c r="BJ44" s="39"/>
      <c r="BK44" s="39"/>
      <c r="BL44" s="39"/>
      <c r="BM44" s="39"/>
      <c r="BN44" s="39"/>
      <c r="BO44" s="39"/>
      <c r="BP44" s="39"/>
      <c r="BQ44" s="39"/>
      <c r="BR44" s="39"/>
      <c r="BS44" s="39"/>
      <c r="BT44" s="39"/>
      <c r="BU44" s="39"/>
      <c r="BV44" s="44"/>
      <c r="BW44" s="44"/>
      <c r="BX44" s="44"/>
      <c r="BY44" s="44"/>
      <c r="BZ44" s="44"/>
      <c r="CA44" s="44"/>
      <c r="CB44" s="44"/>
      <c r="CC44" s="44"/>
      <c r="CD44" s="44"/>
      <c r="CE44" s="44"/>
      <c r="CF44" s="44"/>
      <c r="CG44" s="44"/>
      <c r="CH44" s="44"/>
      <c r="CI44" s="44"/>
      <c r="CJ44" s="44"/>
      <c r="CK44" s="44"/>
      <c r="CL44" s="44"/>
      <c r="CM44" s="44"/>
      <c r="DD44" s="18"/>
      <c r="DE44" s="18"/>
      <c r="DF44" s="18"/>
      <c r="DG44" s="18"/>
      <c r="DH44" s="18"/>
    </row>
    <row r="45" spans="1:112" ht="39" x14ac:dyDescent="0.35">
      <c r="A45" s="26">
        <v>102100004</v>
      </c>
      <c r="B45" s="26" t="s">
        <v>243</v>
      </c>
      <c r="C45" s="25">
        <v>15</v>
      </c>
      <c r="D45" s="25" t="s">
        <v>81</v>
      </c>
      <c r="E45" s="25">
        <v>112.5</v>
      </c>
      <c r="F45" s="46">
        <v>13.8</v>
      </c>
      <c r="G45" s="141" t="s">
        <v>17</v>
      </c>
      <c r="H45" s="27" t="s">
        <v>389</v>
      </c>
      <c r="I45" s="26">
        <v>34</v>
      </c>
      <c r="J45" s="26">
        <v>95</v>
      </c>
      <c r="K45" s="28">
        <v>130</v>
      </c>
      <c r="L45" s="26">
        <v>140</v>
      </c>
      <c r="M45" s="82">
        <v>285</v>
      </c>
      <c r="N45" s="82">
        <v>1525</v>
      </c>
      <c r="O45" s="32">
        <v>2.5</v>
      </c>
      <c r="P45" s="32">
        <v>3.5</v>
      </c>
      <c r="Q45" s="25" t="s">
        <v>393</v>
      </c>
      <c r="R45" s="25" t="s">
        <v>35</v>
      </c>
      <c r="S45" s="25" t="s">
        <v>394</v>
      </c>
      <c r="T45" s="25" t="s">
        <v>396</v>
      </c>
      <c r="U45" s="25" t="s">
        <v>397</v>
      </c>
      <c r="V45" s="28">
        <v>220</v>
      </c>
      <c r="W45" s="26">
        <v>1.2</v>
      </c>
      <c r="X45" s="25">
        <v>400</v>
      </c>
      <c r="Y45" s="25" t="s">
        <v>105</v>
      </c>
      <c r="Z45" s="25">
        <v>10</v>
      </c>
      <c r="AA45" s="25">
        <v>30</v>
      </c>
      <c r="AB45" s="26">
        <v>60</v>
      </c>
      <c r="AC45" s="25">
        <v>65</v>
      </c>
      <c r="AD45" s="25">
        <v>25</v>
      </c>
      <c r="AE45" s="26">
        <v>50</v>
      </c>
      <c r="AF45" s="26">
        <v>150</v>
      </c>
      <c r="AG45" s="26">
        <v>225</v>
      </c>
      <c r="AH45" s="26">
        <v>450</v>
      </c>
      <c r="AI45" s="26">
        <v>160</v>
      </c>
      <c r="AJ45" s="26" t="s">
        <v>105</v>
      </c>
      <c r="AK45" s="47" t="s">
        <v>241</v>
      </c>
      <c r="AL45" s="26">
        <v>140</v>
      </c>
      <c r="AM45" s="26" t="s">
        <v>35</v>
      </c>
      <c r="AN45" s="26">
        <v>-39</v>
      </c>
      <c r="AO45" s="25">
        <v>40</v>
      </c>
      <c r="AP45" s="25">
        <v>25</v>
      </c>
      <c r="AQ45" s="25">
        <v>0.03</v>
      </c>
      <c r="AR45" s="25" t="s">
        <v>398</v>
      </c>
      <c r="AS45" s="25">
        <v>55</v>
      </c>
      <c r="AT45" s="25" t="s">
        <v>441</v>
      </c>
      <c r="AU45" s="39" t="s">
        <v>400</v>
      </c>
      <c r="AV45" s="39">
        <v>1300</v>
      </c>
      <c r="AW45" s="39">
        <v>1350</v>
      </c>
      <c r="AX45" s="39">
        <v>950</v>
      </c>
      <c r="AY45" s="39"/>
      <c r="AZ45" s="39"/>
      <c r="BA45" s="39"/>
      <c r="BB45" s="39"/>
      <c r="BC45" s="39"/>
      <c r="BD45" s="39"/>
      <c r="BE45" s="39"/>
      <c r="BF45" s="39"/>
      <c r="BG45" s="39"/>
      <c r="BH45" s="39"/>
      <c r="BI45" s="39"/>
      <c r="BJ45" s="39"/>
      <c r="BK45" s="39"/>
      <c r="BL45" s="39"/>
      <c r="BM45" s="39"/>
      <c r="BN45" s="39"/>
      <c r="BO45" s="39"/>
      <c r="BP45" s="39"/>
      <c r="BQ45" s="39"/>
      <c r="BR45" s="39"/>
      <c r="BS45" s="39"/>
      <c r="BT45" s="39"/>
      <c r="BU45" s="39"/>
      <c r="BV45" s="44"/>
      <c r="BW45" s="44"/>
      <c r="BX45" s="44"/>
      <c r="BY45" s="44"/>
      <c r="BZ45" s="44"/>
      <c r="CA45" s="44"/>
      <c r="CB45" s="44"/>
      <c r="CC45" s="44"/>
      <c r="CD45" s="44"/>
      <c r="CE45" s="44"/>
      <c r="CF45" s="44"/>
      <c r="CG45" s="44"/>
      <c r="CH45" s="44"/>
      <c r="CI45" s="44"/>
      <c r="CJ45" s="44"/>
      <c r="CK45" s="44"/>
      <c r="CL45" s="44"/>
      <c r="CM45" s="44"/>
      <c r="DD45" s="18"/>
      <c r="DE45" s="18"/>
      <c r="DF45" s="18"/>
      <c r="DG45" s="18"/>
      <c r="DH45" s="18"/>
    </row>
    <row r="46" spans="1:112" ht="39" x14ac:dyDescent="0.35">
      <c r="A46" s="26">
        <v>102100013</v>
      </c>
      <c r="B46" s="26" t="s">
        <v>249</v>
      </c>
      <c r="C46" s="25">
        <v>15</v>
      </c>
      <c r="D46" s="25" t="s">
        <v>81</v>
      </c>
      <c r="E46" s="25">
        <v>112.5</v>
      </c>
      <c r="F46" s="46">
        <v>13.8</v>
      </c>
      <c r="G46" s="141" t="s">
        <v>19</v>
      </c>
      <c r="H46" s="27" t="s">
        <v>389</v>
      </c>
      <c r="I46" s="26">
        <v>34</v>
      </c>
      <c r="J46" s="26">
        <v>95</v>
      </c>
      <c r="K46" s="28">
        <v>130</v>
      </c>
      <c r="L46" s="26">
        <v>140</v>
      </c>
      <c r="M46" s="84">
        <v>285</v>
      </c>
      <c r="N46" s="84">
        <v>1525</v>
      </c>
      <c r="O46" s="32">
        <v>2.5</v>
      </c>
      <c r="P46" s="32">
        <v>3.5</v>
      </c>
      <c r="Q46" s="25" t="s">
        <v>393</v>
      </c>
      <c r="R46" s="25" t="s">
        <v>35</v>
      </c>
      <c r="S46" s="25" t="s">
        <v>394</v>
      </c>
      <c r="T46" s="25" t="s">
        <v>396</v>
      </c>
      <c r="U46" s="25" t="s">
        <v>397</v>
      </c>
      <c r="V46" s="28">
        <v>220</v>
      </c>
      <c r="W46" s="26">
        <v>1.2</v>
      </c>
      <c r="X46" s="25">
        <v>400</v>
      </c>
      <c r="Y46" s="25" t="s">
        <v>105</v>
      </c>
      <c r="Z46" s="25">
        <v>10</v>
      </c>
      <c r="AA46" s="25">
        <v>30</v>
      </c>
      <c r="AB46" s="26">
        <v>60</v>
      </c>
      <c r="AC46" s="25">
        <v>65</v>
      </c>
      <c r="AD46" s="25">
        <v>25</v>
      </c>
      <c r="AE46" s="26">
        <v>50</v>
      </c>
      <c r="AF46" s="26">
        <v>150</v>
      </c>
      <c r="AG46" s="26">
        <v>225</v>
      </c>
      <c r="AH46" s="26">
        <v>450</v>
      </c>
      <c r="AI46" s="26">
        <v>160</v>
      </c>
      <c r="AJ46" s="26" t="s">
        <v>105</v>
      </c>
      <c r="AK46" s="47" t="s">
        <v>241</v>
      </c>
      <c r="AL46" s="26">
        <v>140</v>
      </c>
      <c r="AM46" s="26" t="s">
        <v>35</v>
      </c>
      <c r="AN46" s="26">
        <v>-39</v>
      </c>
      <c r="AO46" s="25">
        <v>40</v>
      </c>
      <c r="AP46" s="25">
        <v>25</v>
      </c>
      <c r="AQ46" s="25">
        <v>0.03</v>
      </c>
      <c r="AR46" s="25" t="s">
        <v>398</v>
      </c>
      <c r="AS46" s="25">
        <v>55</v>
      </c>
      <c r="AT46" s="25" t="s">
        <v>442</v>
      </c>
      <c r="AU46" s="39" t="s">
        <v>400</v>
      </c>
      <c r="AV46" s="39">
        <v>1300</v>
      </c>
      <c r="AW46" s="39">
        <v>1350</v>
      </c>
      <c r="AX46" s="39">
        <v>950</v>
      </c>
      <c r="AY46" s="39"/>
      <c r="AZ46" s="39"/>
      <c r="BA46" s="39"/>
      <c r="BB46" s="39"/>
      <c r="BC46" s="39"/>
      <c r="BD46" s="39"/>
      <c r="BE46" s="39"/>
      <c r="BF46" s="39"/>
      <c r="BG46" s="39"/>
      <c r="BH46" s="39"/>
      <c r="BI46" s="39"/>
      <c r="BJ46" s="39"/>
      <c r="BK46" s="39"/>
      <c r="BL46" s="39"/>
      <c r="BM46" s="39"/>
      <c r="BN46" s="39"/>
      <c r="BO46" s="39"/>
      <c r="BP46" s="39"/>
      <c r="BQ46" s="39"/>
      <c r="BR46" s="39"/>
      <c r="BS46" s="39"/>
      <c r="BT46" s="39"/>
      <c r="BU46" s="39"/>
      <c r="BV46" s="44"/>
      <c r="BW46" s="44"/>
      <c r="BX46" s="44"/>
      <c r="BY46" s="44"/>
      <c r="BZ46" s="44"/>
      <c r="CA46" s="44"/>
      <c r="CB46" s="44"/>
      <c r="CC46" s="44"/>
      <c r="CD46" s="44"/>
      <c r="CE46" s="44"/>
      <c r="CF46" s="44"/>
      <c r="CG46" s="44"/>
      <c r="CH46" s="44"/>
      <c r="CI46" s="44"/>
      <c r="CJ46" s="44"/>
      <c r="CK46" s="44"/>
      <c r="CL46" s="44"/>
      <c r="CM46" s="44"/>
      <c r="DD46" s="18"/>
      <c r="DE46" s="18"/>
      <c r="DF46" s="18"/>
      <c r="DG46" s="18"/>
      <c r="DH46" s="18"/>
    </row>
    <row r="47" spans="1:112" ht="39" x14ac:dyDescent="0.35">
      <c r="A47" s="26">
        <v>102100124</v>
      </c>
      <c r="B47" s="26" t="s">
        <v>333</v>
      </c>
      <c r="C47" s="25">
        <v>15</v>
      </c>
      <c r="D47" s="25" t="s">
        <v>81</v>
      </c>
      <c r="E47" s="25">
        <v>150</v>
      </c>
      <c r="F47" s="46">
        <v>13.8</v>
      </c>
      <c r="G47" s="141" t="s">
        <v>17</v>
      </c>
      <c r="H47" s="27" t="s">
        <v>389</v>
      </c>
      <c r="I47" s="26">
        <v>34</v>
      </c>
      <c r="J47" s="26">
        <v>95</v>
      </c>
      <c r="K47" s="28">
        <v>130</v>
      </c>
      <c r="L47" s="26">
        <v>140</v>
      </c>
      <c r="M47" s="82">
        <v>350</v>
      </c>
      <c r="N47" s="82">
        <v>1880</v>
      </c>
      <c r="O47" s="32">
        <v>2.2999999999999998</v>
      </c>
      <c r="P47" s="32">
        <v>3.5</v>
      </c>
      <c r="Q47" s="25" t="s">
        <v>393</v>
      </c>
      <c r="R47" s="25" t="s">
        <v>35</v>
      </c>
      <c r="S47" s="25" t="s">
        <v>394</v>
      </c>
      <c r="T47" s="25" t="s">
        <v>396</v>
      </c>
      <c r="U47" s="25" t="s">
        <v>397</v>
      </c>
      <c r="V47" s="28">
        <v>220</v>
      </c>
      <c r="W47" s="26">
        <v>1.2</v>
      </c>
      <c r="X47" s="25">
        <v>800</v>
      </c>
      <c r="Y47" s="25" t="s">
        <v>105</v>
      </c>
      <c r="Z47" s="25">
        <v>10</v>
      </c>
      <c r="AA47" s="25">
        <v>30</v>
      </c>
      <c r="AB47" s="26">
        <v>81</v>
      </c>
      <c r="AC47" s="25">
        <v>87</v>
      </c>
      <c r="AD47" s="25">
        <v>25</v>
      </c>
      <c r="AE47" s="26">
        <v>50</v>
      </c>
      <c r="AF47" s="26">
        <v>150</v>
      </c>
      <c r="AG47" s="26">
        <v>225</v>
      </c>
      <c r="AH47" s="26">
        <v>450</v>
      </c>
      <c r="AI47" s="26">
        <v>160</v>
      </c>
      <c r="AJ47" s="26" t="s">
        <v>105</v>
      </c>
      <c r="AK47" s="47" t="s">
        <v>241</v>
      </c>
      <c r="AL47" s="26">
        <v>140</v>
      </c>
      <c r="AM47" s="26" t="s">
        <v>35</v>
      </c>
      <c r="AN47" s="26">
        <v>-39</v>
      </c>
      <c r="AO47" s="25">
        <v>40</v>
      </c>
      <c r="AP47" s="25">
        <v>25</v>
      </c>
      <c r="AQ47" s="25">
        <v>0.03</v>
      </c>
      <c r="AR47" s="25" t="s">
        <v>398</v>
      </c>
      <c r="AS47" s="25">
        <v>55</v>
      </c>
      <c r="AT47" s="25" t="s">
        <v>443</v>
      </c>
      <c r="AU47" s="39" t="s">
        <v>400</v>
      </c>
      <c r="AV47" s="39">
        <v>1300</v>
      </c>
      <c r="AW47" s="39">
        <v>1350</v>
      </c>
      <c r="AX47" s="39">
        <v>950</v>
      </c>
      <c r="AY47" s="39"/>
      <c r="AZ47" s="39"/>
      <c r="BA47" s="39"/>
      <c r="BB47" s="39"/>
      <c r="BC47" s="39"/>
      <c r="BD47" s="39"/>
      <c r="BE47" s="39"/>
      <c r="BF47" s="39"/>
      <c r="BG47" s="39"/>
      <c r="BH47" s="39"/>
      <c r="BI47" s="39"/>
      <c r="BJ47" s="39"/>
      <c r="BK47" s="39"/>
      <c r="BL47" s="39"/>
      <c r="BM47" s="39"/>
      <c r="BN47" s="39"/>
      <c r="BO47" s="39"/>
      <c r="BP47" s="39"/>
      <c r="BQ47" s="39"/>
      <c r="BR47" s="39"/>
      <c r="BS47" s="39"/>
      <c r="BT47" s="39"/>
      <c r="BU47" s="39"/>
      <c r="BV47" s="44"/>
      <c r="BW47" s="44"/>
      <c r="BX47" s="44"/>
      <c r="BY47" s="44"/>
      <c r="BZ47" s="44"/>
      <c r="CA47" s="44"/>
      <c r="CB47" s="44"/>
      <c r="CC47" s="44"/>
      <c r="CD47" s="44"/>
      <c r="CE47" s="44"/>
      <c r="CF47" s="44"/>
      <c r="CG47" s="44"/>
      <c r="CH47" s="44"/>
      <c r="CI47" s="44"/>
      <c r="CJ47" s="44"/>
      <c r="CK47" s="44"/>
      <c r="CL47" s="44"/>
      <c r="CM47" s="44"/>
      <c r="DD47" s="18"/>
      <c r="DE47" s="18"/>
      <c r="DF47" s="18"/>
      <c r="DG47" s="18"/>
      <c r="DH47" s="18"/>
    </row>
    <row r="48" spans="1:112" ht="39" x14ac:dyDescent="0.35">
      <c r="A48" s="26">
        <v>102100125</v>
      </c>
      <c r="B48" s="26" t="s">
        <v>334</v>
      </c>
      <c r="C48" s="25">
        <v>15</v>
      </c>
      <c r="D48" s="25" t="s">
        <v>81</v>
      </c>
      <c r="E48" s="25">
        <v>150</v>
      </c>
      <c r="F48" s="46">
        <v>13.8</v>
      </c>
      <c r="G48" s="141" t="s">
        <v>19</v>
      </c>
      <c r="H48" s="27" t="s">
        <v>389</v>
      </c>
      <c r="I48" s="26">
        <v>34</v>
      </c>
      <c r="J48" s="26">
        <v>95</v>
      </c>
      <c r="K48" s="28">
        <v>130</v>
      </c>
      <c r="L48" s="26">
        <v>140</v>
      </c>
      <c r="M48" s="84">
        <v>350</v>
      </c>
      <c r="N48" s="84">
        <v>1880</v>
      </c>
      <c r="O48" s="32">
        <v>2.2999999999999998</v>
      </c>
      <c r="P48" s="32">
        <v>3.5</v>
      </c>
      <c r="Q48" s="25" t="s">
        <v>393</v>
      </c>
      <c r="R48" s="25" t="s">
        <v>35</v>
      </c>
      <c r="S48" s="25" t="s">
        <v>394</v>
      </c>
      <c r="T48" s="25" t="s">
        <v>396</v>
      </c>
      <c r="U48" s="25" t="s">
        <v>397</v>
      </c>
      <c r="V48" s="28">
        <v>220</v>
      </c>
      <c r="W48" s="26">
        <v>1.2</v>
      </c>
      <c r="X48" s="25">
        <v>400</v>
      </c>
      <c r="Y48" s="25" t="s">
        <v>106</v>
      </c>
      <c r="Z48" s="25">
        <v>10</v>
      </c>
      <c r="AA48" s="25">
        <v>30</v>
      </c>
      <c r="AB48" s="26">
        <v>60</v>
      </c>
      <c r="AC48" s="25">
        <v>65</v>
      </c>
      <c r="AD48" s="25">
        <v>25</v>
      </c>
      <c r="AE48" s="26">
        <v>50</v>
      </c>
      <c r="AF48" s="26">
        <v>150</v>
      </c>
      <c r="AG48" s="26">
        <v>225</v>
      </c>
      <c r="AH48" s="26">
        <v>450</v>
      </c>
      <c r="AI48" s="26">
        <v>160</v>
      </c>
      <c r="AJ48" s="26" t="s">
        <v>105</v>
      </c>
      <c r="AK48" s="47" t="s">
        <v>241</v>
      </c>
      <c r="AL48" s="26">
        <v>140</v>
      </c>
      <c r="AM48" s="26" t="s">
        <v>35</v>
      </c>
      <c r="AN48" s="26">
        <v>-39</v>
      </c>
      <c r="AO48" s="25">
        <v>40</v>
      </c>
      <c r="AP48" s="25">
        <v>25</v>
      </c>
      <c r="AQ48" s="25">
        <v>0.03</v>
      </c>
      <c r="AR48" s="25" t="s">
        <v>398</v>
      </c>
      <c r="AS48" s="25">
        <v>55</v>
      </c>
      <c r="AT48" s="25" t="s">
        <v>444</v>
      </c>
      <c r="AU48" s="39" t="s">
        <v>400</v>
      </c>
      <c r="AV48" s="39">
        <v>1300</v>
      </c>
      <c r="AW48" s="39">
        <v>1350</v>
      </c>
      <c r="AX48" s="39">
        <v>950</v>
      </c>
      <c r="AY48" s="39"/>
      <c r="AZ48" s="39"/>
      <c r="BA48" s="39"/>
      <c r="BB48" s="39"/>
      <c r="BC48" s="39"/>
      <c r="BD48" s="39"/>
      <c r="BE48" s="39"/>
      <c r="BF48" s="39"/>
      <c r="BG48" s="39"/>
      <c r="BH48" s="39"/>
      <c r="BI48" s="39"/>
      <c r="BJ48" s="39"/>
      <c r="BK48" s="39"/>
      <c r="BL48" s="39"/>
      <c r="BM48" s="39"/>
      <c r="BN48" s="39"/>
      <c r="BO48" s="39"/>
      <c r="BP48" s="39"/>
      <c r="BQ48" s="39"/>
      <c r="BR48" s="39"/>
      <c r="BS48" s="39"/>
      <c r="BT48" s="39"/>
      <c r="BU48" s="39"/>
      <c r="BV48" s="44"/>
      <c r="BW48" s="44"/>
      <c r="BX48" s="44"/>
      <c r="BY48" s="44"/>
      <c r="BZ48" s="44"/>
      <c r="CA48" s="44"/>
      <c r="CB48" s="44"/>
      <c r="CC48" s="44"/>
      <c r="CD48" s="44"/>
      <c r="CE48" s="44"/>
      <c r="CF48" s="44"/>
      <c r="CG48" s="44"/>
      <c r="CH48" s="44"/>
      <c r="CI48" s="44"/>
      <c r="CJ48" s="44"/>
      <c r="CK48" s="44"/>
      <c r="CL48" s="44"/>
      <c r="CM48" s="44"/>
      <c r="DD48" s="18"/>
      <c r="DE48" s="18"/>
      <c r="DF48" s="18"/>
      <c r="DG48" s="18"/>
      <c r="DH48" s="18"/>
    </row>
    <row r="49" spans="1:112" ht="39" x14ac:dyDescent="0.35">
      <c r="A49" s="26">
        <v>102100027</v>
      </c>
      <c r="B49" s="26" t="s">
        <v>262</v>
      </c>
      <c r="C49" s="25">
        <v>15</v>
      </c>
      <c r="D49" s="25" t="s">
        <v>81</v>
      </c>
      <c r="E49" s="25">
        <v>225</v>
      </c>
      <c r="F49" s="46">
        <v>13.8</v>
      </c>
      <c r="G49" s="141" t="s">
        <v>17</v>
      </c>
      <c r="H49" s="27" t="s">
        <v>389</v>
      </c>
      <c r="I49" s="26">
        <v>34</v>
      </c>
      <c r="J49" s="26">
        <v>95</v>
      </c>
      <c r="K49" s="28">
        <v>130</v>
      </c>
      <c r="L49" s="26">
        <v>140</v>
      </c>
      <c r="M49" s="82">
        <v>470</v>
      </c>
      <c r="N49" s="82">
        <v>2630</v>
      </c>
      <c r="O49" s="32">
        <v>2.1</v>
      </c>
      <c r="P49" s="32">
        <v>4.5</v>
      </c>
      <c r="Q49" s="25" t="s">
        <v>393</v>
      </c>
      <c r="R49" s="25" t="s">
        <v>35</v>
      </c>
      <c r="S49" s="25" t="s">
        <v>394</v>
      </c>
      <c r="T49" s="25" t="s">
        <v>396</v>
      </c>
      <c r="U49" s="25" t="s">
        <v>397</v>
      </c>
      <c r="V49" s="28">
        <v>220</v>
      </c>
      <c r="W49" s="26">
        <v>1.2</v>
      </c>
      <c r="X49" s="25">
        <v>800</v>
      </c>
      <c r="Y49" s="25" t="s">
        <v>106</v>
      </c>
      <c r="Z49" s="25">
        <v>10</v>
      </c>
      <c r="AA49" s="25">
        <v>30</v>
      </c>
      <c r="AB49" s="26">
        <v>81</v>
      </c>
      <c r="AC49" s="25">
        <v>87</v>
      </c>
      <c r="AD49" s="25">
        <v>25</v>
      </c>
      <c r="AE49" s="26">
        <v>50</v>
      </c>
      <c r="AF49" s="26">
        <v>150</v>
      </c>
      <c r="AG49" s="26">
        <v>225</v>
      </c>
      <c r="AH49" s="26">
        <v>450</v>
      </c>
      <c r="AI49" s="26">
        <v>160</v>
      </c>
      <c r="AJ49" s="26" t="s">
        <v>105</v>
      </c>
      <c r="AK49" s="47" t="s">
        <v>241</v>
      </c>
      <c r="AL49" s="26">
        <v>140</v>
      </c>
      <c r="AM49" s="26" t="s">
        <v>35</v>
      </c>
      <c r="AN49" s="26">
        <v>-39</v>
      </c>
      <c r="AO49" s="25">
        <v>40</v>
      </c>
      <c r="AP49" s="25">
        <v>25</v>
      </c>
      <c r="AQ49" s="25">
        <v>0.03</v>
      </c>
      <c r="AR49" s="25" t="s">
        <v>398</v>
      </c>
      <c r="AS49" s="25">
        <v>55</v>
      </c>
      <c r="AT49" s="25" t="s">
        <v>445</v>
      </c>
      <c r="AU49" s="39" t="s">
        <v>400</v>
      </c>
      <c r="AV49" s="39">
        <v>1800</v>
      </c>
      <c r="AW49" s="39">
        <v>1650</v>
      </c>
      <c r="AX49" s="39">
        <v>1150</v>
      </c>
      <c r="AY49" s="39"/>
      <c r="AZ49" s="39"/>
      <c r="BA49" s="39"/>
      <c r="BB49" s="39"/>
      <c r="BC49" s="39"/>
      <c r="BD49" s="39"/>
      <c r="BE49" s="39"/>
      <c r="BF49" s="39"/>
      <c r="BG49" s="39"/>
      <c r="BH49" s="39"/>
      <c r="BI49" s="39"/>
      <c r="BJ49" s="39"/>
      <c r="BK49" s="39"/>
      <c r="BL49" s="39"/>
      <c r="BM49" s="39"/>
      <c r="BN49" s="39"/>
      <c r="BO49" s="39"/>
      <c r="BP49" s="39"/>
      <c r="BQ49" s="39"/>
      <c r="BR49" s="39"/>
      <c r="BS49" s="39"/>
      <c r="BT49" s="39"/>
      <c r="BU49" s="39"/>
      <c r="BV49" s="44"/>
      <c r="BW49" s="44"/>
      <c r="BX49" s="44"/>
      <c r="BY49" s="44"/>
      <c r="BZ49" s="44"/>
      <c r="CA49" s="44"/>
      <c r="CB49" s="44"/>
      <c r="CC49" s="44"/>
      <c r="CD49" s="44"/>
      <c r="CE49" s="44"/>
      <c r="CF49" s="44"/>
      <c r="CG49" s="44"/>
      <c r="CH49" s="44"/>
      <c r="CI49" s="44"/>
      <c r="CJ49" s="44"/>
      <c r="CK49" s="44"/>
      <c r="CL49" s="44"/>
      <c r="CM49" s="44"/>
      <c r="DD49" s="18"/>
      <c r="DE49" s="18"/>
      <c r="DF49" s="18"/>
      <c r="DG49" s="18"/>
      <c r="DH49" s="18"/>
    </row>
    <row r="50" spans="1:112" ht="39" x14ac:dyDescent="0.35">
      <c r="A50" s="26">
        <v>102100015</v>
      </c>
      <c r="B50" s="26" t="s">
        <v>250</v>
      </c>
      <c r="C50" s="25">
        <v>15</v>
      </c>
      <c r="D50" s="25" t="s">
        <v>81</v>
      </c>
      <c r="E50" s="25">
        <v>225</v>
      </c>
      <c r="F50" s="46">
        <v>13.8</v>
      </c>
      <c r="G50" s="141" t="s">
        <v>19</v>
      </c>
      <c r="H50" s="27" t="s">
        <v>389</v>
      </c>
      <c r="I50" s="26">
        <v>34</v>
      </c>
      <c r="J50" s="26">
        <v>95</v>
      </c>
      <c r="K50" s="28">
        <v>130</v>
      </c>
      <c r="L50" s="26">
        <v>140</v>
      </c>
      <c r="M50" s="84">
        <v>470</v>
      </c>
      <c r="N50" s="84">
        <v>2630</v>
      </c>
      <c r="O50" s="32">
        <v>2.1</v>
      </c>
      <c r="P50" s="32">
        <v>4.5</v>
      </c>
      <c r="Q50" s="25" t="s">
        <v>393</v>
      </c>
      <c r="R50" s="25" t="s">
        <v>35</v>
      </c>
      <c r="S50" s="25" t="s">
        <v>394</v>
      </c>
      <c r="T50" s="25" t="s">
        <v>396</v>
      </c>
      <c r="U50" s="25" t="s">
        <v>397</v>
      </c>
      <c r="V50" s="28">
        <v>220</v>
      </c>
      <c r="W50" s="26">
        <v>1.2</v>
      </c>
      <c r="X50" s="25">
        <v>800</v>
      </c>
      <c r="Y50" s="25" t="s">
        <v>106</v>
      </c>
      <c r="Z50" s="25">
        <v>10</v>
      </c>
      <c r="AA50" s="25">
        <v>30</v>
      </c>
      <c r="AB50" s="26">
        <v>81</v>
      </c>
      <c r="AC50" s="25">
        <v>87</v>
      </c>
      <c r="AD50" s="25">
        <v>25</v>
      </c>
      <c r="AE50" s="26">
        <v>50</v>
      </c>
      <c r="AF50" s="26">
        <v>150</v>
      </c>
      <c r="AG50" s="26">
        <v>225</v>
      </c>
      <c r="AH50" s="26">
        <v>450</v>
      </c>
      <c r="AI50" s="26">
        <v>160</v>
      </c>
      <c r="AJ50" s="26" t="s">
        <v>105</v>
      </c>
      <c r="AK50" s="47" t="s">
        <v>241</v>
      </c>
      <c r="AL50" s="26">
        <v>140</v>
      </c>
      <c r="AM50" s="26" t="s">
        <v>35</v>
      </c>
      <c r="AN50" s="26">
        <v>-39</v>
      </c>
      <c r="AO50" s="25">
        <v>40</v>
      </c>
      <c r="AP50" s="25">
        <v>25</v>
      </c>
      <c r="AQ50" s="25">
        <v>0.03</v>
      </c>
      <c r="AR50" s="25" t="s">
        <v>398</v>
      </c>
      <c r="AS50" s="25">
        <v>55</v>
      </c>
      <c r="AT50" s="25" t="s">
        <v>446</v>
      </c>
      <c r="AU50" s="39" t="s">
        <v>400</v>
      </c>
      <c r="AV50" s="39">
        <v>1800</v>
      </c>
      <c r="AW50" s="39">
        <v>1650</v>
      </c>
      <c r="AX50" s="39">
        <v>1150</v>
      </c>
      <c r="AY50" s="39"/>
      <c r="AZ50" s="39"/>
      <c r="BA50" s="39"/>
      <c r="BB50" s="39"/>
      <c r="BC50" s="39"/>
      <c r="BD50" s="39"/>
      <c r="BE50" s="39"/>
      <c r="BF50" s="39"/>
      <c r="BG50" s="39"/>
      <c r="BH50" s="39"/>
      <c r="BI50" s="39"/>
      <c r="BJ50" s="39"/>
      <c r="BK50" s="39"/>
      <c r="BL50" s="39"/>
      <c r="BM50" s="39"/>
      <c r="BN50" s="39"/>
      <c r="BO50" s="39"/>
      <c r="BP50" s="39"/>
      <c r="BQ50" s="39"/>
      <c r="BR50" s="39"/>
      <c r="BS50" s="39"/>
      <c r="BT50" s="39"/>
      <c r="BU50" s="39"/>
      <c r="BV50" s="44"/>
      <c r="BW50" s="44"/>
      <c r="BX50" s="44"/>
      <c r="BY50" s="44"/>
      <c r="BZ50" s="44"/>
      <c r="CA50" s="44"/>
      <c r="CB50" s="44"/>
      <c r="CC50" s="44"/>
      <c r="CD50" s="44"/>
      <c r="CE50" s="44"/>
      <c r="CF50" s="44"/>
      <c r="CG50" s="44"/>
      <c r="CH50" s="44"/>
      <c r="CI50" s="44"/>
      <c r="CJ50" s="44"/>
      <c r="CK50" s="44"/>
      <c r="CL50" s="44"/>
      <c r="CM50" s="44"/>
      <c r="DD50" s="18"/>
      <c r="DE50" s="18"/>
      <c r="DF50" s="18"/>
      <c r="DG50" s="18"/>
      <c r="DH50" s="18"/>
    </row>
    <row r="51" spans="1:112" ht="39" x14ac:dyDescent="0.35">
      <c r="A51" s="26">
        <v>102100028</v>
      </c>
      <c r="B51" s="26" t="s">
        <v>263</v>
      </c>
      <c r="C51" s="25">
        <v>15</v>
      </c>
      <c r="D51" s="25" t="s">
        <v>81</v>
      </c>
      <c r="E51" s="25">
        <v>300</v>
      </c>
      <c r="F51" s="46">
        <v>13.8</v>
      </c>
      <c r="G51" s="141" t="s">
        <v>17</v>
      </c>
      <c r="H51" s="27" t="s">
        <v>389</v>
      </c>
      <c r="I51" s="26">
        <v>34</v>
      </c>
      <c r="J51" s="26">
        <v>95</v>
      </c>
      <c r="K51" s="28">
        <v>130</v>
      </c>
      <c r="L51" s="26">
        <v>140</v>
      </c>
      <c r="M51" s="84">
        <v>585</v>
      </c>
      <c r="N51" s="84">
        <v>3275</v>
      </c>
      <c r="O51" s="33">
        <v>1.9</v>
      </c>
      <c r="P51" s="33">
        <v>4.5</v>
      </c>
      <c r="Q51" s="25" t="s">
        <v>393</v>
      </c>
      <c r="R51" s="25" t="s">
        <v>35</v>
      </c>
      <c r="S51" s="25" t="s">
        <v>394</v>
      </c>
      <c r="T51" s="25" t="s">
        <v>396</v>
      </c>
      <c r="U51" s="25" t="s">
        <v>397</v>
      </c>
      <c r="V51" s="28">
        <v>220</v>
      </c>
      <c r="W51" s="26">
        <v>1.2</v>
      </c>
      <c r="X51" s="25">
        <v>800</v>
      </c>
      <c r="Y51" s="25" t="s">
        <v>106</v>
      </c>
      <c r="Z51" s="25">
        <v>10</v>
      </c>
      <c r="AA51" s="25">
        <v>30</v>
      </c>
      <c r="AB51" s="26">
        <v>81</v>
      </c>
      <c r="AC51" s="25">
        <v>87</v>
      </c>
      <c r="AD51" s="25">
        <v>25</v>
      </c>
      <c r="AE51" s="26">
        <v>50</v>
      </c>
      <c r="AF51" s="26">
        <v>150</v>
      </c>
      <c r="AG51" s="26">
        <v>225</v>
      </c>
      <c r="AH51" s="26">
        <v>450</v>
      </c>
      <c r="AI51" s="26">
        <v>160</v>
      </c>
      <c r="AJ51" s="26" t="s">
        <v>105</v>
      </c>
      <c r="AK51" s="47" t="s">
        <v>241</v>
      </c>
      <c r="AL51" s="26">
        <v>140</v>
      </c>
      <c r="AM51" s="26" t="s">
        <v>35</v>
      </c>
      <c r="AN51" s="26">
        <v>-39</v>
      </c>
      <c r="AO51" s="25">
        <v>40</v>
      </c>
      <c r="AP51" s="25">
        <v>25</v>
      </c>
      <c r="AQ51" s="25">
        <v>0.03</v>
      </c>
      <c r="AR51" s="25" t="s">
        <v>398</v>
      </c>
      <c r="AS51" s="25">
        <v>55</v>
      </c>
      <c r="AT51" s="25" t="s">
        <v>447</v>
      </c>
      <c r="AU51" s="39" t="s">
        <v>400</v>
      </c>
      <c r="AV51" s="39">
        <v>1800</v>
      </c>
      <c r="AW51" s="39">
        <v>1650</v>
      </c>
      <c r="AX51" s="39">
        <v>1150</v>
      </c>
      <c r="AY51" s="39"/>
      <c r="AZ51" s="39"/>
      <c r="BA51" s="39"/>
      <c r="BB51" s="39"/>
      <c r="BC51" s="39"/>
      <c r="BD51" s="39"/>
      <c r="BE51" s="39"/>
      <c r="BF51" s="39"/>
      <c r="BG51" s="39"/>
      <c r="BH51" s="39"/>
      <c r="BI51" s="39"/>
      <c r="BJ51" s="39"/>
      <c r="BK51" s="39"/>
      <c r="BL51" s="39"/>
      <c r="BM51" s="39"/>
      <c r="BN51" s="39"/>
      <c r="BO51" s="39"/>
      <c r="BP51" s="39"/>
      <c r="BQ51" s="39"/>
      <c r="BR51" s="39"/>
      <c r="BS51" s="39"/>
      <c r="BT51" s="39"/>
      <c r="BU51" s="39"/>
      <c r="BV51" s="44"/>
      <c r="BW51" s="44"/>
      <c r="BX51" s="44"/>
      <c r="BY51" s="44"/>
      <c r="BZ51" s="44"/>
      <c r="CA51" s="44"/>
      <c r="CB51" s="44"/>
      <c r="CC51" s="44"/>
      <c r="CD51" s="44"/>
      <c r="CE51" s="44"/>
      <c r="CF51" s="44"/>
      <c r="CG51" s="44"/>
      <c r="CH51" s="44"/>
      <c r="CI51" s="44"/>
      <c r="CJ51" s="44"/>
      <c r="CK51" s="44"/>
      <c r="CL51" s="44"/>
      <c r="CM51" s="44"/>
      <c r="DD51" s="18"/>
      <c r="DE51" s="18"/>
      <c r="DF51" s="18"/>
      <c r="DG51" s="18"/>
      <c r="DH51" s="18"/>
    </row>
    <row r="52" spans="1:112" ht="39" x14ac:dyDescent="0.35">
      <c r="A52" s="26">
        <v>102100016</v>
      </c>
      <c r="B52" s="26" t="s">
        <v>251</v>
      </c>
      <c r="C52" s="25">
        <v>15</v>
      </c>
      <c r="D52" s="25" t="s">
        <v>81</v>
      </c>
      <c r="E52" s="26">
        <v>300</v>
      </c>
      <c r="F52" s="46">
        <v>13.8</v>
      </c>
      <c r="G52" s="141" t="s">
        <v>19</v>
      </c>
      <c r="H52" s="27" t="s">
        <v>389</v>
      </c>
      <c r="I52" s="26">
        <v>34</v>
      </c>
      <c r="J52" s="26">
        <v>95</v>
      </c>
      <c r="K52" s="28">
        <v>130</v>
      </c>
      <c r="L52" s="26">
        <v>140</v>
      </c>
      <c r="M52" s="84">
        <v>585</v>
      </c>
      <c r="N52" s="84">
        <v>3275</v>
      </c>
      <c r="O52" s="33">
        <v>1.9</v>
      </c>
      <c r="P52" s="33">
        <v>4.5</v>
      </c>
      <c r="Q52" s="25" t="s">
        <v>393</v>
      </c>
      <c r="R52" s="25" t="s">
        <v>35</v>
      </c>
      <c r="S52" s="25" t="s">
        <v>394</v>
      </c>
      <c r="T52" s="25" t="s">
        <v>396</v>
      </c>
      <c r="U52" s="25" t="s">
        <v>397</v>
      </c>
      <c r="V52" s="28">
        <v>220</v>
      </c>
      <c r="W52" s="26">
        <v>1.2</v>
      </c>
      <c r="X52" s="25">
        <v>800</v>
      </c>
      <c r="Y52" s="25" t="s">
        <v>106</v>
      </c>
      <c r="Z52" s="25">
        <v>10</v>
      </c>
      <c r="AA52" s="25">
        <v>30</v>
      </c>
      <c r="AB52" s="26">
        <v>81</v>
      </c>
      <c r="AC52" s="25">
        <v>87</v>
      </c>
      <c r="AD52" s="25">
        <v>25</v>
      </c>
      <c r="AE52" s="26">
        <v>50</v>
      </c>
      <c r="AF52" s="26">
        <v>150</v>
      </c>
      <c r="AG52" s="26">
        <v>225</v>
      </c>
      <c r="AH52" s="26">
        <v>450</v>
      </c>
      <c r="AI52" s="26">
        <v>160</v>
      </c>
      <c r="AJ52" s="26" t="s">
        <v>105</v>
      </c>
      <c r="AK52" s="47" t="s">
        <v>241</v>
      </c>
      <c r="AL52" s="26">
        <v>140</v>
      </c>
      <c r="AM52" s="26" t="s">
        <v>35</v>
      </c>
      <c r="AN52" s="26">
        <v>-39</v>
      </c>
      <c r="AO52" s="25">
        <v>40</v>
      </c>
      <c r="AP52" s="25">
        <v>25</v>
      </c>
      <c r="AQ52" s="25">
        <v>0.03</v>
      </c>
      <c r="AR52" s="25" t="s">
        <v>398</v>
      </c>
      <c r="AS52" s="25">
        <v>55</v>
      </c>
      <c r="AT52" s="25" t="s">
        <v>448</v>
      </c>
      <c r="AU52" s="39" t="s">
        <v>400</v>
      </c>
      <c r="AV52" s="39">
        <v>1800</v>
      </c>
      <c r="AW52" s="39">
        <v>1650</v>
      </c>
      <c r="AX52" s="39">
        <v>1150</v>
      </c>
      <c r="AY52" s="39"/>
      <c r="AZ52" s="39"/>
      <c r="BA52" s="39"/>
      <c r="BB52" s="39"/>
      <c r="BC52" s="39"/>
      <c r="BD52" s="39"/>
      <c r="BE52" s="39"/>
      <c r="BF52" s="39"/>
      <c r="BG52" s="39"/>
      <c r="BH52" s="39"/>
      <c r="BI52" s="39"/>
      <c r="BJ52" s="39"/>
      <c r="BK52" s="39"/>
      <c r="BL52" s="39"/>
      <c r="BM52" s="39"/>
      <c r="BN52" s="39"/>
      <c r="BO52" s="39"/>
      <c r="BP52" s="39"/>
      <c r="BQ52" s="39"/>
      <c r="BR52" s="39"/>
      <c r="BS52" s="39"/>
      <c r="BT52" s="39"/>
      <c r="BU52" s="39"/>
      <c r="BV52" s="44"/>
      <c r="BW52" s="44"/>
      <c r="BX52" s="44"/>
      <c r="BY52" s="44"/>
      <c r="BZ52" s="44"/>
      <c r="CA52" s="44"/>
      <c r="CB52" s="44"/>
      <c r="CC52" s="44"/>
      <c r="CD52" s="44"/>
      <c r="CE52" s="44"/>
      <c r="CF52" s="44"/>
      <c r="CG52" s="44"/>
      <c r="CH52" s="44"/>
      <c r="CI52" s="44"/>
      <c r="CJ52" s="44"/>
      <c r="CK52" s="44"/>
      <c r="CL52" s="44"/>
      <c r="CM52" s="44"/>
      <c r="DD52" s="18"/>
      <c r="DE52" s="18"/>
      <c r="DF52" s="18"/>
      <c r="DG52" s="18"/>
      <c r="DH52" s="18"/>
    </row>
    <row r="53" spans="1:112" ht="39" x14ac:dyDescent="0.35">
      <c r="A53" s="26">
        <v>102110256</v>
      </c>
      <c r="B53" s="26" t="s">
        <v>374</v>
      </c>
      <c r="C53" s="25">
        <v>24.2</v>
      </c>
      <c r="D53" s="25" t="s">
        <v>386</v>
      </c>
      <c r="E53" s="25">
        <v>5</v>
      </c>
      <c r="F53" s="26">
        <v>13.337</v>
      </c>
      <c r="G53" s="141" t="s">
        <v>20</v>
      </c>
      <c r="H53" s="27" t="s">
        <v>388</v>
      </c>
      <c r="I53" s="26">
        <v>50</v>
      </c>
      <c r="J53" s="26">
        <v>125</v>
      </c>
      <c r="K53" s="28">
        <v>200</v>
      </c>
      <c r="L53" s="26">
        <v>230</v>
      </c>
      <c r="M53" s="84">
        <v>30</v>
      </c>
      <c r="N53" s="10">
        <v>125</v>
      </c>
      <c r="O53" s="33">
        <v>3.8</v>
      </c>
      <c r="P53" s="33">
        <v>2.5</v>
      </c>
      <c r="Q53" s="26" t="s">
        <v>35</v>
      </c>
      <c r="R53" s="26" t="s">
        <v>98</v>
      </c>
      <c r="S53" s="25" t="s">
        <v>395</v>
      </c>
      <c r="T53" s="25" t="s">
        <v>396</v>
      </c>
      <c r="U53" s="25" t="s">
        <v>397</v>
      </c>
      <c r="V53" s="28">
        <v>220</v>
      </c>
      <c r="W53" s="26">
        <v>1.2</v>
      </c>
      <c r="X53" s="25">
        <v>160</v>
      </c>
      <c r="Y53" s="25" t="s">
        <v>105</v>
      </c>
      <c r="Z53" s="25">
        <v>10</v>
      </c>
      <c r="AA53" s="25">
        <v>30</v>
      </c>
      <c r="AB53" s="26">
        <v>47</v>
      </c>
      <c r="AC53" s="25">
        <v>50</v>
      </c>
      <c r="AD53" s="25">
        <v>25</v>
      </c>
      <c r="AE53" s="26">
        <v>50</v>
      </c>
      <c r="AF53" s="26">
        <v>150</v>
      </c>
      <c r="AG53" s="26">
        <v>225</v>
      </c>
      <c r="AH53" s="26">
        <v>450</v>
      </c>
      <c r="AI53" s="26">
        <v>160</v>
      </c>
      <c r="AJ53" s="26" t="s">
        <v>105</v>
      </c>
      <c r="AK53" s="47" t="s">
        <v>241</v>
      </c>
      <c r="AL53" s="26">
        <v>140</v>
      </c>
      <c r="AM53" s="26" t="s">
        <v>35</v>
      </c>
      <c r="AN53" s="26">
        <v>-39</v>
      </c>
      <c r="AO53" s="25">
        <v>40</v>
      </c>
      <c r="AP53" s="25">
        <v>25</v>
      </c>
      <c r="AQ53" s="25">
        <v>0.03</v>
      </c>
      <c r="AR53" s="25" t="s">
        <v>398</v>
      </c>
      <c r="AS53" s="25">
        <v>48</v>
      </c>
      <c r="AT53" s="25" t="s">
        <v>449</v>
      </c>
      <c r="AU53" s="39" t="s">
        <v>400</v>
      </c>
      <c r="AV53" s="39">
        <v>1300</v>
      </c>
      <c r="AW53" s="39">
        <v>800</v>
      </c>
      <c r="AX53" s="39">
        <v>900</v>
      </c>
      <c r="AY53" s="39"/>
      <c r="AZ53" s="39"/>
      <c r="BA53" s="39"/>
      <c r="BB53" s="39"/>
      <c r="BC53" s="39"/>
      <c r="BD53" s="39"/>
      <c r="BE53" s="39"/>
      <c r="BF53" s="39"/>
      <c r="BG53" s="39"/>
      <c r="BH53" s="39"/>
      <c r="BI53" s="39"/>
      <c r="BJ53" s="39"/>
      <c r="BK53" s="39"/>
      <c r="BL53" s="39"/>
      <c r="BM53" s="39"/>
      <c r="BN53" s="39"/>
      <c r="BO53" s="39"/>
      <c r="BP53" s="39"/>
      <c r="BQ53" s="39"/>
      <c r="BR53" s="39"/>
      <c r="BS53" s="39"/>
      <c r="BT53" s="39"/>
      <c r="BU53" s="39"/>
      <c r="BV53" s="44"/>
      <c r="BW53" s="44"/>
      <c r="BX53" s="44"/>
      <c r="BY53" s="44"/>
      <c r="BZ53" s="44"/>
      <c r="CA53" s="44"/>
      <c r="CB53" s="44"/>
      <c r="CC53" s="44"/>
      <c r="CD53" s="44"/>
      <c r="CE53" s="44"/>
      <c r="CF53" s="44"/>
      <c r="CG53" s="44"/>
      <c r="CH53" s="44"/>
      <c r="CI53" s="44"/>
      <c r="CJ53" s="44"/>
      <c r="CK53" s="44"/>
      <c r="CL53" s="44"/>
      <c r="CM53" s="44"/>
      <c r="DD53" s="18"/>
      <c r="DE53" s="18"/>
      <c r="DF53" s="18"/>
      <c r="DG53" s="18"/>
      <c r="DH53" s="18"/>
    </row>
    <row r="54" spans="1:112" ht="39" x14ac:dyDescent="0.35">
      <c r="A54" s="26">
        <v>102110238</v>
      </c>
      <c r="B54" s="26" t="s">
        <v>356</v>
      </c>
      <c r="C54" s="25">
        <v>24.2</v>
      </c>
      <c r="D54" s="25" t="s">
        <v>385</v>
      </c>
      <c r="E54" s="25">
        <v>5</v>
      </c>
      <c r="F54" s="46">
        <v>24.2</v>
      </c>
      <c r="G54" s="141" t="s">
        <v>20</v>
      </c>
      <c r="H54" s="27" t="s">
        <v>391</v>
      </c>
      <c r="I54" s="26">
        <v>50</v>
      </c>
      <c r="J54" s="26">
        <v>125</v>
      </c>
      <c r="K54" s="28">
        <v>200</v>
      </c>
      <c r="L54" s="26">
        <v>230</v>
      </c>
      <c r="M54" s="84">
        <v>30</v>
      </c>
      <c r="N54" s="10">
        <v>125</v>
      </c>
      <c r="O54" s="33">
        <v>3.8</v>
      </c>
      <c r="P54" s="33">
        <v>2.5</v>
      </c>
      <c r="Q54" s="26" t="s">
        <v>35</v>
      </c>
      <c r="R54" s="26" t="s">
        <v>98</v>
      </c>
      <c r="S54" s="25" t="s">
        <v>395</v>
      </c>
      <c r="T54" s="25" t="s">
        <v>396</v>
      </c>
      <c r="U54" s="25" t="s">
        <v>397</v>
      </c>
      <c r="V54" s="28">
        <v>220</v>
      </c>
      <c r="W54" s="26">
        <v>1.2</v>
      </c>
      <c r="X54" s="25">
        <v>160</v>
      </c>
      <c r="Y54" s="25" t="s">
        <v>105</v>
      </c>
      <c r="Z54" s="25">
        <v>10</v>
      </c>
      <c r="AA54" s="25">
        <v>30</v>
      </c>
      <c r="AB54" s="26">
        <v>47</v>
      </c>
      <c r="AC54" s="25">
        <v>50</v>
      </c>
      <c r="AD54" s="25">
        <v>25</v>
      </c>
      <c r="AE54" s="26">
        <v>50</v>
      </c>
      <c r="AF54" s="26">
        <v>150</v>
      </c>
      <c r="AG54" s="26">
        <v>225</v>
      </c>
      <c r="AH54" s="26">
        <v>450</v>
      </c>
      <c r="AI54" s="26">
        <v>160</v>
      </c>
      <c r="AJ54" s="26" t="s">
        <v>105</v>
      </c>
      <c r="AK54" s="47" t="s">
        <v>241</v>
      </c>
      <c r="AL54" s="26">
        <v>140</v>
      </c>
      <c r="AM54" s="26" t="s">
        <v>35</v>
      </c>
      <c r="AN54" s="26">
        <v>-39</v>
      </c>
      <c r="AO54" s="25">
        <v>40</v>
      </c>
      <c r="AP54" s="25">
        <v>25</v>
      </c>
      <c r="AQ54" s="25">
        <v>0.03</v>
      </c>
      <c r="AR54" s="25" t="s">
        <v>398</v>
      </c>
      <c r="AS54" s="25">
        <v>48</v>
      </c>
      <c r="AT54" s="25" t="s">
        <v>450</v>
      </c>
      <c r="AU54" s="39" t="s">
        <v>400</v>
      </c>
      <c r="AV54" s="39">
        <v>1300</v>
      </c>
      <c r="AW54" s="39">
        <v>800</v>
      </c>
      <c r="AX54" s="39">
        <v>900</v>
      </c>
      <c r="AY54" s="39"/>
      <c r="AZ54" s="39"/>
      <c r="BA54" s="39"/>
      <c r="BB54" s="39"/>
      <c r="BC54" s="39"/>
      <c r="BD54" s="39"/>
      <c r="BE54" s="39"/>
      <c r="BF54" s="39"/>
      <c r="BG54" s="39"/>
      <c r="BH54" s="39"/>
      <c r="BI54" s="39"/>
      <c r="BJ54" s="39"/>
      <c r="BK54" s="39"/>
      <c r="BL54" s="39"/>
      <c r="BM54" s="39"/>
      <c r="BN54" s="39"/>
      <c r="BO54" s="39"/>
      <c r="BP54" s="39"/>
      <c r="BQ54" s="39"/>
      <c r="BR54" s="39"/>
      <c r="BS54" s="39"/>
      <c r="BT54" s="39"/>
      <c r="BU54" s="39"/>
      <c r="BV54" s="44"/>
      <c r="BW54" s="44"/>
      <c r="BX54" s="44"/>
      <c r="BY54" s="44"/>
      <c r="BZ54" s="44"/>
      <c r="CA54" s="44"/>
      <c r="CB54" s="44"/>
      <c r="CC54" s="44"/>
      <c r="CD54" s="44"/>
      <c r="CE54" s="44"/>
      <c r="CF54" s="44"/>
      <c r="CG54" s="44"/>
      <c r="CH54" s="44"/>
      <c r="CI54" s="44"/>
      <c r="CJ54" s="44"/>
      <c r="CK54" s="44"/>
      <c r="CL54" s="44"/>
      <c r="CM54" s="44"/>
      <c r="DD54" s="18"/>
      <c r="DE54" s="18"/>
      <c r="DF54" s="18"/>
      <c r="DG54" s="18"/>
      <c r="DH54" s="18"/>
    </row>
    <row r="55" spans="1:112" ht="39" x14ac:dyDescent="0.35">
      <c r="A55" s="26">
        <v>102110255</v>
      </c>
      <c r="B55" s="26" t="s">
        <v>373</v>
      </c>
      <c r="C55" s="25">
        <v>24.2</v>
      </c>
      <c r="D55" s="25" t="s">
        <v>386</v>
      </c>
      <c r="E55" s="25">
        <v>5</v>
      </c>
      <c r="F55" s="26">
        <v>13.337</v>
      </c>
      <c r="G55" s="26" t="s">
        <v>18</v>
      </c>
      <c r="H55" s="27" t="s">
        <v>388</v>
      </c>
      <c r="I55" s="26">
        <v>50</v>
      </c>
      <c r="J55" s="26">
        <v>125</v>
      </c>
      <c r="K55" s="28">
        <v>200</v>
      </c>
      <c r="L55" s="26">
        <v>230</v>
      </c>
      <c r="M55" s="84">
        <v>30</v>
      </c>
      <c r="N55" s="10">
        <v>125</v>
      </c>
      <c r="O55" s="33">
        <v>3.8</v>
      </c>
      <c r="P55" s="33">
        <v>2.5</v>
      </c>
      <c r="Q55" s="26" t="s">
        <v>35</v>
      </c>
      <c r="R55" s="26" t="s">
        <v>98</v>
      </c>
      <c r="S55" s="25" t="s">
        <v>395</v>
      </c>
      <c r="T55" s="25" t="s">
        <v>396</v>
      </c>
      <c r="U55" s="25" t="s">
        <v>397</v>
      </c>
      <c r="V55" s="28">
        <v>220</v>
      </c>
      <c r="W55" s="26">
        <v>1.2</v>
      </c>
      <c r="X55" s="25">
        <v>160</v>
      </c>
      <c r="Y55" s="25" t="s">
        <v>105</v>
      </c>
      <c r="Z55" s="25">
        <v>10</v>
      </c>
      <c r="AA55" s="25">
        <v>30</v>
      </c>
      <c r="AB55" s="26">
        <v>47</v>
      </c>
      <c r="AC55" s="25">
        <v>50</v>
      </c>
      <c r="AD55" s="25">
        <v>25</v>
      </c>
      <c r="AE55" s="26">
        <v>50</v>
      </c>
      <c r="AF55" s="26">
        <v>150</v>
      </c>
      <c r="AG55" s="26">
        <v>225</v>
      </c>
      <c r="AH55" s="26">
        <v>450</v>
      </c>
      <c r="AI55" s="26">
        <v>160</v>
      </c>
      <c r="AJ55" s="26" t="s">
        <v>105</v>
      </c>
      <c r="AK55" s="47" t="s">
        <v>241</v>
      </c>
      <c r="AL55" s="26">
        <v>140</v>
      </c>
      <c r="AM55" s="26" t="s">
        <v>35</v>
      </c>
      <c r="AN55" s="26">
        <v>-39</v>
      </c>
      <c r="AO55" s="25">
        <v>40</v>
      </c>
      <c r="AP55" s="25">
        <v>25</v>
      </c>
      <c r="AQ55" s="25">
        <v>0.03</v>
      </c>
      <c r="AR55" s="25" t="s">
        <v>398</v>
      </c>
      <c r="AS55" s="25">
        <v>48</v>
      </c>
      <c r="AT55" s="25" t="s">
        <v>451</v>
      </c>
      <c r="AU55" s="39" t="s">
        <v>400</v>
      </c>
      <c r="AV55" s="39">
        <v>1300</v>
      </c>
      <c r="AW55" s="39">
        <v>800</v>
      </c>
      <c r="AX55" s="39">
        <v>900</v>
      </c>
      <c r="AY55" s="39"/>
      <c r="AZ55" s="39"/>
      <c r="BA55" s="39"/>
      <c r="BB55" s="39"/>
      <c r="BC55" s="39"/>
      <c r="BD55" s="39"/>
      <c r="BE55" s="39"/>
      <c r="BF55" s="39"/>
      <c r="BG55" s="39"/>
      <c r="BH55" s="39"/>
      <c r="BI55" s="39"/>
      <c r="BJ55" s="39"/>
      <c r="BK55" s="39"/>
      <c r="BL55" s="39"/>
      <c r="BM55" s="39"/>
      <c r="BN55" s="39"/>
      <c r="BO55" s="39"/>
      <c r="BP55" s="39"/>
      <c r="BQ55" s="39"/>
      <c r="BR55" s="39"/>
      <c r="BS55" s="39"/>
      <c r="BT55" s="39"/>
      <c r="BU55" s="39"/>
      <c r="BV55" s="44"/>
      <c r="BW55" s="44"/>
      <c r="BX55" s="44"/>
      <c r="BY55" s="44"/>
      <c r="BZ55" s="44"/>
      <c r="CA55" s="44"/>
      <c r="CB55" s="44"/>
      <c r="CC55" s="44"/>
      <c r="CD55" s="44"/>
      <c r="CE55" s="44"/>
      <c r="CF55" s="44"/>
      <c r="CG55" s="44"/>
      <c r="CH55" s="44"/>
      <c r="CI55" s="44"/>
      <c r="CJ55" s="44"/>
      <c r="CK55" s="44"/>
      <c r="CL55" s="44"/>
      <c r="CM55" s="44"/>
      <c r="DD55" s="18"/>
      <c r="DE55" s="18"/>
      <c r="DF55" s="18"/>
      <c r="DG55" s="18"/>
      <c r="DH55" s="18"/>
    </row>
    <row r="56" spans="1:112" ht="39" x14ac:dyDescent="0.35">
      <c r="A56" s="26">
        <v>102110237</v>
      </c>
      <c r="B56" s="26" t="s">
        <v>355</v>
      </c>
      <c r="C56" s="25">
        <v>24.2</v>
      </c>
      <c r="D56" s="25" t="s">
        <v>385</v>
      </c>
      <c r="E56" s="25">
        <v>5</v>
      </c>
      <c r="F56" s="46">
        <v>24.2</v>
      </c>
      <c r="G56" s="26" t="s">
        <v>18</v>
      </c>
      <c r="H56" s="27" t="s">
        <v>391</v>
      </c>
      <c r="I56" s="26">
        <v>50</v>
      </c>
      <c r="J56" s="26">
        <v>125</v>
      </c>
      <c r="K56" s="28">
        <v>200</v>
      </c>
      <c r="L56" s="26">
        <v>230</v>
      </c>
      <c r="M56" s="84">
        <v>30</v>
      </c>
      <c r="N56" s="10">
        <v>125</v>
      </c>
      <c r="O56" s="33">
        <v>3.8</v>
      </c>
      <c r="P56" s="33">
        <v>2.5</v>
      </c>
      <c r="Q56" s="26" t="s">
        <v>35</v>
      </c>
      <c r="R56" s="26" t="s">
        <v>98</v>
      </c>
      <c r="S56" s="25" t="s">
        <v>395</v>
      </c>
      <c r="T56" s="25" t="s">
        <v>396</v>
      </c>
      <c r="U56" s="25" t="s">
        <v>397</v>
      </c>
      <c r="V56" s="28">
        <v>220</v>
      </c>
      <c r="W56" s="26">
        <v>1.2</v>
      </c>
      <c r="X56" s="25">
        <v>160</v>
      </c>
      <c r="Y56" s="25" t="s">
        <v>105</v>
      </c>
      <c r="Z56" s="25">
        <v>10</v>
      </c>
      <c r="AA56" s="25">
        <v>30</v>
      </c>
      <c r="AB56" s="26">
        <v>47</v>
      </c>
      <c r="AC56" s="25">
        <v>50</v>
      </c>
      <c r="AD56" s="25">
        <v>25</v>
      </c>
      <c r="AE56" s="26">
        <v>50</v>
      </c>
      <c r="AF56" s="26">
        <v>150</v>
      </c>
      <c r="AG56" s="26">
        <v>225</v>
      </c>
      <c r="AH56" s="26">
        <v>450</v>
      </c>
      <c r="AI56" s="26">
        <v>160</v>
      </c>
      <c r="AJ56" s="26" t="s">
        <v>105</v>
      </c>
      <c r="AK56" s="47" t="s">
        <v>241</v>
      </c>
      <c r="AL56" s="26">
        <v>140</v>
      </c>
      <c r="AM56" s="26" t="s">
        <v>35</v>
      </c>
      <c r="AN56" s="26">
        <v>-39</v>
      </c>
      <c r="AO56" s="25">
        <v>40</v>
      </c>
      <c r="AP56" s="25">
        <v>25</v>
      </c>
      <c r="AQ56" s="25">
        <v>0.03</v>
      </c>
      <c r="AR56" s="25" t="s">
        <v>398</v>
      </c>
      <c r="AS56" s="25">
        <v>48</v>
      </c>
      <c r="AT56" s="25" t="s">
        <v>452</v>
      </c>
      <c r="AU56" s="39" t="s">
        <v>400</v>
      </c>
      <c r="AV56" s="39">
        <v>1300</v>
      </c>
      <c r="AW56" s="39">
        <v>800</v>
      </c>
      <c r="AX56" s="39">
        <v>900</v>
      </c>
      <c r="AY56" s="39"/>
      <c r="AZ56" s="39"/>
      <c r="BA56" s="39"/>
      <c r="BB56" s="39"/>
      <c r="BC56" s="39"/>
      <c r="BD56" s="39"/>
      <c r="BE56" s="39"/>
      <c r="BF56" s="39"/>
      <c r="BG56" s="39"/>
      <c r="BH56" s="39"/>
      <c r="BI56" s="39"/>
      <c r="BJ56" s="39"/>
      <c r="BK56" s="39"/>
      <c r="BL56" s="39"/>
      <c r="BM56" s="39"/>
      <c r="BN56" s="39"/>
      <c r="BO56" s="39"/>
      <c r="BP56" s="39"/>
      <c r="BQ56" s="39"/>
      <c r="BR56" s="39"/>
      <c r="BS56" s="39"/>
      <c r="BT56" s="39"/>
      <c r="BU56" s="39"/>
      <c r="BV56" s="44"/>
      <c r="BW56" s="44"/>
      <c r="BX56" s="44"/>
      <c r="BY56" s="44"/>
      <c r="BZ56" s="44"/>
      <c r="CA56" s="44"/>
      <c r="CB56" s="44"/>
      <c r="CC56" s="44"/>
      <c r="CD56" s="44"/>
      <c r="CE56" s="44"/>
      <c r="CF56" s="44"/>
      <c r="CG56" s="44"/>
      <c r="CH56" s="44"/>
      <c r="CI56" s="44"/>
      <c r="CJ56" s="44"/>
      <c r="CK56" s="44"/>
      <c r="CL56" s="44"/>
      <c r="CM56" s="44"/>
      <c r="DD56" s="18"/>
      <c r="DE56" s="18"/>
      <c r="DF56" s="18"/>
      <c r="DG56" s="18"/>
      <c r="DH56" s="18"/>
    </row>
    <row r="57" spans="1:112" ht="39" x14ac:dyDescent="0.35">
      <c r="A57" s="26">
        <v>102110254</v>
      </c>
      <c r="B57" s="26" t="s">
        <v>372</v>
      </c>
      <c r="C57" s="25">
        <v>24.2</v>
      </c>
      <c r="D57" s="25" t="s">
        <v>386</v>
      </c>
      <c r="E57" s="25">
        <v>5</v>
      </c>
      <c r="F57" s="26">
        <v>13.337</v>
      </c>
      <c r="G57" s="26">
        <v>220</v>
      </c>
      <c r="H57" s="27" t="s">
        <v>388</v>
      </c>
      <c r="I57" s="26">
        <v>50</v>
      </c>
      <c r="J57" s="26">
        <v>125</v>
      </c>
      <c r="K57" s="28">
        <v>200</v>
      </c>
      <c r="L57" s="26">
        <v>230</v>
      </c>
      <c r="M57" s="84">
        <v>30</v>
      </c>
      <c r="N57" s="10">
        <v>125</v>
      </c>
      <c r="O57" s="33">
        <v>3.8</v>
      </c>
      <c r="P57" s="33">
        <v>2.5</v>
      </c>
      <c r="Q57" s="26" t="s">
        <v>35</v>
      </c>
      <c r="R57" s="26" t="s">
        <v>98</v>
      </c>
      <c r="S57" s="25" t="s">
        <v>395</v>
      </c>
      <c r="T57" s="25" t="s">
        <v>396</v>
      </c>
      <c r="U57" s="25" t="s">
        <v>397</v>
      </c>
      <c r="V57" s="28">
        <v>220</v>
      </c>
      <c r="W57" s="26">
        <v>1.2</v>
      </c>
      <c r="X57" s="25">
        <v>160</v>
      </c>
      <c r="Y57" s="25" t="s">
        <v>105</v>
      </c>
      <c r="Z57" s="25">
        <v>10</v>
      </c>
      <c r="AA57" s="25">
        <v>30</v>
      </c>
      <c r="AB57" s="26">
        <v>47</v>
      </c>
      <c r="AC57" s="25">
        <v>50</v>
      </c>
      <c r="AD57" s="25">
        <v>25</v>
      </c>
      <c r="AE57" s="26">
        <v>50</v>
      </c>
      <c r="AF57" s="26">
        <v>150</v>
      </c>
      <c r="AG57" s="26">
        <v>225</v>
      </c>
      <c r="AH57" s="26">
        <v>450</v>
      </c>
      <c r="AI57" s="26">
        <v>160</v>
      </c>
      <c r="AJ57" s="26" t="s">
        <v>105</v>
      </c>
      <c r="AK57" s="47" t="s">
        <v>241</v>
      </c>
      <c r="AL57" s="26">
        <v>140</v>
      </c>
      <c r="AM57" s="26" t="s">
        <v>35</v>
      </c>
      <c r="AN57" s="26">
        <v>-39</v>
      </c>
      <c r="AO57" s="25">
        <v>40</v>
      </c>
      <c r="AP57" s="25">
        <v>25</v>
      </c>
      <c r="AQ57" s="25">
        <v>0.03</v>
      </c>
      <c r="AR57" s="25" t="s">
        <v>398</v>
      </c>
      <c r="AS57" s="25">
        <v>48</v>
      </c>
      <c r="AT57" s="25" t="s">
        <v>453</v>
      </c>
      <c r="AU57" s="39" t="s">
        <v>400</v>
      </c>
      <c r="AV57" s="39">
        <v>1300</v>
      </c>
      <c r="AW57" s="39">
        <v>800</v>
      </c>
      <c r="AX57" s="39">
        <v>900</v>
      </c>
      <c r="AY57" s="39"/>
      <c r="AZ57" s="39"/>
      <c r="BA57" s="39"/>
      <c r="BB57" s="39"/>
      <c r="BC57" s="39"/>
      <c r="BD57" s="39"/>
      <c r="BE57" s="39"/>
      <c r="BF57" s="39"/>
      <c r="BG57" s="39"/>
      <c r="BH57" s="39"/>
      <c r="BI57" s="39"/>
      <c r="BJ57" s="39"/>
      <c r="BK57" s="39"/>
      <c r="BL57" s="39"/>
      <c r="BM57" s="39"/>
      <c r="BN57" s="39"/>
      <c r="BO57" s="39"/>
      <c r="BP57" s="39"/>
      <c r="BQ57" s="39"/>
      <c r="BR57" s="39"/>
      <c r="BS57" s="39"/>
      <c r="BT57" s="39"/>
      <c r="BU57" s="39"/>
      <c r="BV57" s="44"/>
      <c r="BW57" s="44"/>
      <c r="BX57" s="44"/>
      <c r="BY57" s="44"/>
      <c r="BZ57" s="44"/>
      <c r="CA57" s="44"/>
      <c r="CB57" s="44"/>
      <c r="CC57" s="44"/>
      <c r="CD57" s="44"/>
      <c r="CE57" s="44"/>
      <c r="CF57" s="44"/>
      <c r="CG57" s="44"/>
      <c r="CH57" s="44"/>
      <c r="CI57" s="44"/>
      <c r="CJ57" s="44"/>
      <c r="CK57" s="44"/>
      <c r="CL57" s="44"/>
      <c r="CM57" s="44"/>
      <c r="DD57" s="18"/>
      <c r="DE57" s="18"/>
      <c r="DF57" s="18"/>
      <c r="DG57" s="18"/>
      <c r="DH57" s="18"/>
    </row>
    <row r="58" spans="1:112" ht="39" x14ac:dyDescent="0.35">
      <c r="A58" s="26">
        <v>102110236</v>
      </c>
      <c r="B58" s="26" t="s">
        <v>354</v>
      </c>
      <c r="C58" s="25">
        <v>24.2</v>
      </c>
      <c r="D58" s="25" t="s">
        <v>385</v>
      </c>
      <c r="E58" s="25">
        <v>5</v>
      </c>
      <c r="F58" s="46">
        <v>24.2</v>
      </c>
      <c r="G58" s="26">
        <v>220</v>
      </c>
      <c r="H58" s="27" t="s">
        <v>391</v>
      </c>
      <c r="I58" s="26">
        <v>50</v>
      </c>
      <c r="J58" s="26">
        <v>125</v>
      </c>
      <c r="K58" s="28">
        <v>200</v>
      </c>
      <c r="L58" s="26">
        <v>230</v>
      </c>
      <c r="M58" s="84">
        <v>30</v>
      </c>
      <c r="N58" s="10">
        <v>125</v>
      </c>
      <c r="O58" s="33">
        <v>3.8</v>
      </c>
      <c r="P58" s="33">
        <v>2.5</v>
      </c>
      <c r="Q58" s="26" t="s">
        <v>35</v>
      </c>
      <c r="R58" s="26" t="s">
        <v>98</v>
      </c>
      <c r="S58" s="25" t="s">
        <v>395</v>
      </c>
      <c r="T58" s="25" t="s">
        <v>396</v>
      </c>
      <c r="U58" s="25" t="s">
        <v>397</v>
      </c>
      <c r="V58" s="28">
        <v>220</v>
      </c>
      <c r="W58" s="26">
        <v>1.2</v>
      </c>
      <c r="X58" s="25">
        <v>160</v>
      </c>
      <c r="Y58" s="25" t="s">
        <v>105</v>
      </c>
      <c r="Z58" s="25">
        <v>10</v>
      </c>
      <c r="AA58" s="25">
        <v>30</v>
      </c>
      <c r="AB58" s="26">
        <v>47</v>
      </c>
      <c r="AC58" s="25">
        <v>50</v>
      </c>
      <c r="AD58" s="25">
        <v>25</v>
      </c>
      <c r="AE58" s="26">
        <v>50</v>
      </c>
      <c r="AF58" s="26">
        <v>150</v>
      </c>
      <c r="AG58" s="26">
        <v>225</v>
      </c>
      <c r="AH58" s="26">
        <v>450</v>
      </c>
      <c r="AI58" s="26">
        <v>160</v>
      </c>
      <c r="AJ58" s="26" t="s">
        <v>105</v>
      </c>
      <c r="AK58" s="47" t="s">
        <v>241</v>
      </c>
      <c r="AL58" s="26">
        <v>140</v>
      </c>
      <c r="AM58" s="26" t="s">
        <v>35</v>
      </c>
      <c r="AN58" s="26">
        <v>-39</v>
      </c>
      <c r="AO58" s="25">
        <v>40</v>
      </c>
      <c r="AP58" s="25">
        <v>25</v>
      </c>
      <c r="AQ58" s="25">
        <v>0.03</v>
      </c>
      <c r="AR58" s="25" t="s">
        <v>398</v>
      </c>
      <c r="AS58" s="25">
        <v>48</v>
      </c>
      <c r="AT58" s="25" t="s">
        <v>454</v>
      </c>
      <c r="AU58" s="39" t="s">
        <v>400</v>
      </c>
      <c r="AV58" s="39">
        <v>1300</v>
      </c>
      <c r="AW58" s="39">
        <v>800</v>
      </c>
      <c r="AX58" s="39">
        <v>900</v>
      </c>
      <c r="AY58" s="39"/>
      <c r="AZ58" s="39"/>
      <c r="BA58" s="39"/>
      <c r="BB58" s="39"/>
      <c r="BC58" s="39"/>
      <c r="BD58" s="39"/>
      <c r="BE58" s="39"/>
      <c r="BF58" s="39"/>
      <c r="BG58" s="39"/>
      <c r="BH58" s="39"/>
      <c r="BI58" s="39"/>
      <c r="BJ58" s="39"/>
      <c r="BK58" s="39"/>
      <c r="BL58" s="39"/>
      <c r="BM58" s="39"/>
      <c r="BN58" s="39"/>
      <c r="BO58" s="39"/>
      <c r="BP58" s="39"/>
      <c r="BQ58" s="39"/>
      <c r="BR58" s="39"/>
      <c r="BS58" s="39"/>
      <c r="BT58" s="39"/>
      <c r="BU58" s="39"/>
      <c r="BV58" s="44"/>
      <c r="BW58" s="44"/>
      <c r="BX58" s="44"/>
      <c r="BY58" s="44"/>
      <c r="BZ58" s="44"/>
      <c r="CA58" s="44"/>
      <c r="CB58" s="44"/>
      <c r="CC58" s="44"/>
      <c r="CD58" s="44"/>
      <c r="CE58" s="44"/>
      <c r="CF58" s="44"/>
      <c r="CG58" s="44"/>
      <c r="CH58" s="44"/>
      <c r="CI58" s="44"/>
      <c r="CJ58" s="44"/>
      <c r="CK58" s="44"/>
      <c r="CL58" s="44"/>
      <c r="CM58" s="44"/>
      <c r="DD58" s="18"/>
      <c r="DE58" s="18"/>
      <c r="DF58" s="18"/>
      <c r="DG58" s="18"/>
      <c r="DH58" s="18"/>
    </row>
    <row r="59" spans="1:112" ht="39" x14ac:dyDescent="0.35">
      <c r="A59" s="26">
        <v>102110235</v>
      </c>
      <c r="B59" s="26" t="s">
        <v>353</v>
      </c>
      <c r="C59" s="25">
        <v>24.2</v>
      </c>
      <c r="D59" s="25" t="s">
        <v>385</v>
      </c>
      <c r="E59" s="25">
        <v>5</v>
      </c>
      <c r="F59" s="46">
        <v>24.2</v>
      </c>
      <c r="G59" s="140">
        <v>127</v>
      </c>
      <c r="H59" s="27" t="s">
        <v>391</v>
      </c>
      <c r="I59" s="26">
        <v>50</v>
      </c>
      <c r="J59" s="26">
        <v>125</v>
      </c>
      <c r="K59" s="28">
        <v>200</v>
      </c>
      <c r="L59" s="26">
        <v>230</v>
      </c>
      <c r="M59" s="84">
        <v>30</v>
      </c>
      <c r="N59" s="10">
        <v>125</v>
      </c>
      <c r="O59" s="33">
        <v>3.8</v>
      </c>
      <c r="P59" s="33">
        <v>2.5</v>
      </c>
      <c r="Q59" s="26" t="s">
        <v>35</v>
      </c>
      <c r="R59" s="26" t="s">
        <v>98</v>
      </c>
      <c r="S59" s="25" t="s">
        <v>395</v>
      </c>
      <c r="T59" s="25" t="s">
        <v>396</v>
      </c>
      <c r="U59" s="25" t="s">
        <v>397</v>
      </c>
      <c r="V59" s="28">
        <v>220</v>
      </c>
      <c r="W59" s="26">
        <v>1.2</v>
      </c>
      <c r="X59" s="25">
        <v>160</v>
      </c>
      <c r="Y59" s="25" t="s">
        <v>105</v>
      </c>
      <c r="Z59" s="25">
        <v>10</v>
      </c>
      <c r="AA59" s="25">
        <v>30</v>
      </c>
      <c r="AB59" s="26">
        <v>47</v>
      </c>
      <c r="AC59" s="25">
        <v>50</v>
      </c>
      <c r="AD59" s="25">
        <v>25</v>
      </c>
      <c r="AE59" s="26">
        <v>50</v>
      </c>
      <c r="AF59" s="26">
        <v>150</v>
      </c>
      <c r="AG59" s="26">
        <v>225</v>
      </c>
      <c r="AH59" s="26">
        <v>450</v>
      </c>
      <c r="AI59" s="26">
        <v>160</v>
      </c>
      <c r="AJ59" s="26" t="s">
        <v>105</v>
      </c>
      <c r="AK59" s="47" t="s">
        <v>241</v>
      </c>
      <c r="AL59" s="26">
        <v>140</v>
      </c>
      <c r="AM59" s="26" t="s">
        <v>35</v>
      </c>
      <c r="AN59" s="26">
        <v>-39</v>
      </c>
      <c r="AO59" s="25">
        <v>40</v>
      </c>
      <c r="AP59" s="25">
        <v>25</v>
      </c>
      <c r="AQ59" s="25">
        <v>0.03</v>
      </c>
      <c r="AR59" s="25" t="s">
        <v>398</v>
      </c>
      <c r="AS59" s="25">
        <v>48</v>
      </c>
      <c r="AT59" s="25" t="s">
        <v>455</v>
      </c>
      <c r="AU59" s="39" t="s">
        <v>400</v>
      </c>
      <c r="AV59" s="39">
        <v>1300</v>
      </c>
      <c r="AW59" s="39">
        <v>800</v>
      </c>
      <c r="AX59" s="39">
        <v>900</v>
      </c>
      <c r="AY59" s="39"/>
      <c r="AZ59" s="39"/>
      <c r="BA59" s="39"/>
      <c r="BB59" s="39"/>
      <c r="BC59" s="39"/>
      <c r="BD59" s="39"/>
      <c r="BE59" s="39"/>
      <c r="BF59" s="39"/>
      <c r="BG59" s="39"/>
      <c r="BH59" s="39"/>
      <c r="BI59" s="39"/>
      <c r="BJ59" s="39"/>
      <c r="BK59" s="39"/>
      <c r="BL59" s="39"/>
      <c r="BM59" s="39"/>
      <c r="BN59" s="39"/>
      <c r="BO59" s="39"/>
      <c r="BP59" s="39"/>
      <c r="BQ59" s="39"/>
      <c r="BR59" s="39"/>
      <c r="BS59" s="39"/>
      <c r="BT59" s="39"/>
      <c r="BU59" s="39"/>
      <c r="BV59" s="44"/>
      <c r="BW59" s="44"/>
      <c r="BX59" s="44"/>
      <c r="BY59" s="44"/>
      <c r="BZ59" s="44"/>
      <c r="CA59" s="44"/>
      <c r="CB59" s="44"/>
      <c r="CC59" s="44"/>
      <c r="CD59" s="44"/>
      <c r="CE59" s="44"/>
      <c r="CF59" s="44"/>
      <c r="CG59" s="44"/>
      <c r="CH59" s="44"/>
      <c r="CI59" s="44"/>
      <c r="CJ59" s="44"/>
      <c r="CK59" s="44"/>
      <c r="CL59" s="44"/>
      <c r="CM59" s="44"/>
      <c r="DD59" s="18"/>
      <c r="DE59" s="18"/>
      <c r="DF59" s="18"/>
      <c r="DG59" s="18"/>
      <c r="DH59" s="18"/>
    </row>
    <row r="60" spans="1:112" ht="39" x14ac:dyDescent="0.35">
      <c r="A60" s="26">
        <v>102110253</v>
      </c>
      <c r="B60" s="26" t="s">
        <v>371</v>
      </c>
      <c r="C60" s="25">
        <v>24.2</v>
      </c>
      <c r="D60" s="25" t="s">
        <v>386</v>
      </c>
      <c r="E60" s="25">
        <v>5</v>
      </c>
      <c r="F60" s="26">
        <v>13.337</v>
      </c>
      <c r="G60" s="140">
        <v>127</v>
      </c>
      <c r="H60" s="27" t="s">
        <v>388</v>
      </c>
      <c r="I60" s="26">
        <v>50</v>
      </c>
      <c r="J60" s="26">
        <v>125</v>
      </c>
      <c r="K60" s="28">
        <v>200</v>
      </c>
      <c r="L60" s="26">
        <v>230</v>
      </c>
      <c r="M60" s="84">
        <v>30</v>
      </c>
      <c r="N60" s="10">
        <v>125</v>
      </c>
      <c r="O60" s="33">
        <v>3.8</v>
      </c>
      <c r="P60" s="33">
        <v>2.5</v>
      </c>
      <c r="Q60" s="26" t="s">
        <v>35</v>
      </c>
      <c r="R60" s="26" t="s">
        <v>98</v>
      </c>
      <c r="S60" s="25" t="s">
        <v>395</v>
      </c>
      <c r="T60" s="25" t="s">
        <v>396</v>
      </c>
      <c r="U60" s="25" t="s">
        <v>397</v>
      </c>
      <c r="V60" s="28">
        <v>220</v>
      </c>
      <c r="W60" s="26">
        <v>1.2</v>
      </c>
      <c r="X60" s="25">
        <v>160</v>
      </c>
      <c r="Y60" s="25" t="s">
        <v>105</v>
      </c>
      <c r="Z60" s="25">
        <v>10</v>
      </c>
      <c r="AA60" s="25">
        <v>30</v>
      </c>
      <c r="AB60" s="26">
        <v>47</v>
      </c>
      <c r="AC60" s="25">
        <v>50</v>
      </c>
      <c r="AD60" s="25">
        <v>25</v>
      </c>
      <c r="AE60" s="26">
        <v>50</v>
      </c>
      <c r="AF60" s="26">
        <v>150</v>
      </c>
      <c r="AG60" s="26">
        <v>225</v>
      </c>
      <c r="AH60" s="26">
        <v>450</v>
      </c>
      <c r="AI60" s="26">
        <v>160</v>
      </c>
      <c r="AJ60" s="26" t="s">
        <v>105</v>
      </c>
      <c r="AK60" s="47" t="s">
        <v>241</v>
      </c>
      <c r="AL60" s="26">
        <v>140</v>
      </c>
      <c r="AM60" s="26" t="s">
        <v>35</v>
      </c>
      <c r="AN60" s="26">
        <v>-39</v>
      </c>
      <c r="AO60" s="25">
        <v>40</v>
      </c>
      <c r="AP60" s="25">
        <v>25</v>
      </c>
      <c r="AQ60" s="25">
        <v>0.03</v>
      </c>
      <c r="AR60" s="25" t="s">
        <v>398</v>
      </c>
      <c r="AS60" s="25">
        <v>48</v>
      </c>
      <c r="AT60" s="25" t="s">
        <v>456</v>
      </c>
      <c r="AU60" s="39" t="s">
        <v>400</v>
      </c>
      <c r="AV60" s="39">
        <v>1300</v>
      </c>
      <c r="AW60" s="39">
        <v>800</v>
      </c>
      <c r="AX60" s="39">
        <v>900</v>
      </c>
      <c r="AY60" s="39"/>
      <c r="AZ60" s="39"/>
      <c r="BA60" s="39"/>
      <c r="BB60" s="39"/>
      <c r="BC60" s="39"/>
      <c r="BD60" s="39"/>
      <c r="BE60" s="39"/>
      <c r="BF60" s="39"/>
      <c r="BG60" s="39"/>
      <c r="BH60" s="39"/>
      <c r="BI60" s="39"/>
      <c r="BJ60" s="39"/>
      <c r="BK60" s="39"/>
      <c r="BL60" s="39"/>
      <c r="BM60" s="39"/>
      <c r="BN60" s="39"/>
      <c r="BO60" s="39"/>
      <c r="BP60" s="39"/>
      <c r="BQ60" s="39"/>
      <c r="BR60" s="39"/>
      <c r="BS60" s="39"/>
      <c r="BT60" s="39"/>
      <c r="BU60" s="39"/>
      <c r="BV60" s="44"/>
      <c r="BW60" s="44"/>
      <c r="BX60" s="44"/>
      <c r="BY60" s="44"/>
      <c r="BZ60" s="44"/>
      <c r="CA60" s="44"/>
      <c r="CB60" s="44"/>
      <c r="CC60" s="44"/>
      <c r="CD60" s="44"/>
      <c r="CE60" s="44"/>
      <c r="CF60" s="44"/>
      <c r="CG60" s="44"/>
      <c r="CH60" s="44"/>
      <c r="CI60" s="44"/>
      <c r="CJ60" s="44"/>
      <c r="CK60" s="44"/>
      <c r="CL60" s="44"/>
      <c r="CM60" s="44"/>
      <c r="DD60" s="18"/>
      <c r="DE60" s="18"/>
      <c r="DF60" s="18"/>
      <c r="DG60" s="18"/>
      <c r="DH60" s="18"/>
    </row>
    <row r="61" spans="1:112" ht="39" x14ac:dyDescent="0.35">
      <c r="A61" s="26">
        <v>102110242</v>
      </c>
      <c r="B61" s="26" t="s">
        <v>360</v>
      </c>
      <c r="C61" s="25">
        <v>24.2</v>
      </c>
      <c r="D61" s="25" t="s">
        <v>386</v>
      </c>
      <c r="E61" s="26">
        <v>10</v>
      </c>
      <c r="F61" s="26">
        <v>13.337</v>
      </c>
      <c r="G61" s="141" t="s">
        <v>20</v>
      </c>
      <c r="H61" s="27" t="s">
        <v>388</v>
      </c>
      <c r="I61" s="26">
        <v>50</v>
      </c>
      <c r="J61" s="26">
        <v>125</v>
      </c>
      <c r="K61" s="28">
        <v>200</v>
      </c>
      <c r="L61" s="26">
        <v>230</v>
      </c>
      <c r="M61" s="84">
        <v>45</v>
      </c>
      <c r="N61" s="10">
        <v>220</v>
      </c>
      <c r="O61" s="32">
        <v>3.3</v>
      </c>
      <c r="P61" s="32">
        <v>2.5</v>
      </c>
      <c r="Q61" s="26" t="s">
        <v>35</v>
      </c>
      <c r="R61" s="26" t="s">
        <v>98</v>
      </c>
      <c r="S61" s="25" t="s">
        <v>395</v>
      </c>
      <c r="T61" s="25" t="s">
        <v>396</v>
      </c>
      <c r="U61" s="25" t="s">
        <v>397</v>
      </c>
      <c r="V61" s="28">
        <v>220</v>
      </c>
      <c r="W61" s="26">
        <v>1.2</v>
      </c>
      <c r="X61" s="25">
        <v>160</v>
      </c>
      <c r="Y61" s="25" t="s">
        <v>105</v>
      </c>
      <c r="Z61" s="25">
        <v>10</v>
      </c>
      <c r="AA61" s="25">
        <v>30</v>
      </c>
      <c r="AB61" s="26">
        <v>47</v>
      </c>
      <c r="AC61" s="25">
        <v>50</v>
      </c>
      <c r="AD61" s="25">
        <v>25</v>
      </c>
      <c r="AE61" s="26">
        <v>50</v>
      </c>
      <c r="AF61" s="26">
        <v>150</v>
      </c>
      <c r="AG61" s="26">
        <v>225</v>
      </c>
      <c r="AH61" s="26">
        <v>450</v>
      </c>
      <c r="AI61" s="26">
        <v>160</v>
      </c>
      <c r="AJ61" s="26" t="s">
        <v>105</v>
      </c>
      <c r="AK61" s="47" t="s">
        <v>241</v>
      </c>
      <c r="AL61" s="26">
        <v>140</v>
      </c>
      <c r="AM61" s="26" t="s">
        <v>35</v>
      </c>
      <c r="AN61" s="26">
        <v>-39</v>
      </c>
      <c r="AO61" s="25">
        <v>40</v>
      </c>
      <c r="AP61" s="25">
        <v>25</v>
      </c>
      <c r="AQ61" s="25">
        <v>0.03</v>
      </c>
      <c r="AR61" s="25" t="s">
        <v>398</v>
      </c>
      <c r="AS61" s="25">
        <v>48</v>
      </c>
      <c r="AT61" s="25" t="s">
        <v>457</v>
      </c>
      <c r="AU61" s="39" t="s">
        <v>400</v>
      </c>
      <c r="AV61" s="39">
        <v>1300</v>
      </c>
      <c r="AW61" s="39">
        <v>800</v>
      </c>
      <c r="AX61" s="39">
        <v>900</v>
      </c>
      <c r="AY61" s="39"/>
      <c r="AZ61" s="39"/>
      <c r="BA61" s="39"/>
      <c r="BB61" s="39"/>
      <c r="BC61" s="39"/>
      <c r="BD61" s="39"/>
      <c r="BE61" s="39"/>
      <c r="BF61" s="39"/>
      <c r="BG61" s="39"/>
      <c r="BH61" s="39"/>
      <c r="BI61" s="39"/>
      <c r="BJ61" s="39"/>
      <c r="BK61" s="39"/>
      <c r="BL61" s="39"/>
      <c r="BM61" s="39"/>
      <c r="BN61" s="39"/>
      <c r="BO61" s="39"/>
      <c r="BP61" s="39"/>
      <c r="BQ61" s="39"/>
      <c r="BR61" s="39"/>
      <c r="BS61" s="39"/>
      <c r="BT61" s="39"/>
      <c r="BU61" s="39"/>
      <c r="BV61" s="44"/>
      <c r="BW61" s="44"/>
      <c r="BX61" s="44"/>
      <c r="BY61" s="44"/>
      <c r="BZ61" s="44"/>
      <c r="CA61" s="44"/>
      <c r="CB61" s="44"/>
      <c r="CC61" s="44"/>
      <c r="CD61" s="44"/>
      <c r="CE61" s="44"/>
      <c r="CF61" s="44"/>
      <c r="CG61" s="44"/>
      <c r="CH61" s="44"/>
      <c r="CI61" s="44"/>
      <c r="CJ61" s="44"/>
      <c r="CK61" s="44"/>
      <c r="CL61" s="44"/>
      <c r="CM61" s="44"/>
      <c r="DD61" s="18"/>
      <c r="DE61" s="18"/>
      <c r="DF61" s="18"/>
      <c r="DG61" s="18"/>
      <c r="DH61" s="18"/>
    </row>
    <row r="62" spans="1:112" ht="39" x14ac:dyDescent="0.35">
      <c r="A62" s="26">
        <v>102110224</v>
      </c>
      <c r="B62" s="26" t="s">
        <v>342</v>
      </c>
      <c r="C62" s="25">
        <v>24.2</v>
      </c>
      <c r="D62" s="25" t="s">
        <v>385</v>
      </c>
      <c r="E62" s="26">
        <v>10</v>
      </c>
      <c r="F62" s="46">
        <v>24.2</v>
      </c>
      <c r="G62" s="141" t="s">
        <v>20</v>
      </c>
      <c r="H62" s="27" t="s">
        <v>391</v>
      </c>
      <c r="I62" s="26">
        <v>50</v>
      </c>
      <c r="J62" s="26">
        <v>125</v>
      </c>
      <c r="K62" s="28">
        <v>200</v>
      </c>
      <c r="L62" s="26">
        <v>230</v>
      </c>
      <c r="M62" s="84">
        <v>45</v>
      </c>
      <c r="N62" s="10">
        <v>220</v>
      </c>
      <c r="O62" s="32">
        <v>3.3</v>
      </c>
      <c r="P62" s="32">
        <v>2.5</v>
      </c>
      <c r="Q62" s="26" t="s">
        <v>35</v>
      </c>
      <c r="R62" s="26" t="s">
        <v>98</v>
      </c>
      <c r="S62" s="25" t="s">
        <v>395</v>
      </c>
      <c r="T62" s="25" t="s">
        <v>396</v>
      </c>
      <c r="U62" s="25" t="s">
        <v>397</v>
      </c>
      <c r="V62" s="28">
        <v>220</v>
      </c>
      <c r="W62" s="26">
        <v>1.2</v>
      </c>
      <c r="X62" s="25">
        <v>160</v>
      </c>
      <c r="Y62" s="25" t="s">
        <v>105</v>
      </c>
      <c r="Z62" s="25">
        <v>10</v>
      </c>
      <c r="AA62" s="25">
        <v>30</v>
      </c>
      <c r="AB62" s="26">
        <v>47</v>
      </c>
      <c r="AC62" s="25">
        <v>50</v>
      </c>
      <c r="AD62" s="25">
        <v>25</v>
      </c>
      <c r="AE62" s="26">
        <v>50</v>
      </c>
      <c r="AF62" s="26">
        <v>150</v>
      </c>
      <c r="AG62" s="26">
        <v>225</v>
      </c>
      <c r="AH62" s="26">
        <v>450</v>
      </c>
      <c r="AI62" s="26">
        <v>160</v>
      </c>
      <c r="AJ62" s="26" t="s">
        <v>105</v>
      </c>
      <c r="AK62" s="47" t="s">
        <v>241</v>
      </c>
      <c r="AL62" s="26">
        <v>140</v>
      </c>
      <c r="AM62" s="26" t="s">
        <v>35</v>
      </c>
      <c r="AN62" s="26">
        <v>-39</v>
      </c>
      <c r="AO62" s="25">
        <v>40</v>
      </c>
      <c r="AP62" s="25">
        <v>25</v>
      </c>
      <c r="AQ62" s="25">
        <v>0.03</v>
      </c>
      <c r="AR62" s="25" t="s">
        <v>398</v>
      </c>
      <c r="AS62" s="25">
        <v>48</v>
      </c>
      <c r="AT62" s="25" t="s">
        <v>458</v>
      </c>
      <c r="AU62" s="39" t="s">
        <v>400</v>
      </c>
      <c r="AV62" s="39">
        <v>1300</v>
      </c>
      <c r="AW62" s="39">
        <v>800</v>
      </c>
      <c r="AX62" s="39">
        <v>900</v>
      </c>
      <c r="AY62" s="39"/>
      <c r="AZ62" s="39"/>
      <c r="BA62" s="39"/>
      <c r="BB62" s="39"/>
      <c r="BC62" s="39"/>
      <c r="BD62" s="39"/>
      <c r="BE62" s="39"/>
      <c r="BF62" s="39"/>
      <c r="BG62" s="39"/>
      <c r="BH62" s="39"/>
      <c r="BI62" s="39"/>
      <c r="BJ62" s="39"/>
      <c r="BK62" s="39"/>
      <c r="BL62" s="39"/>
      <c r="BM62" s="39"/>
      <c r="BN62" s="39"/>
      <c r="BO62" s="39"/>
      <c r="BP62" s="39"/>
      <c r="BQ62" s="39"/>
      <c r="BR62" s="39"/>
      <c r="BS62" s="39"/>
      <c r="BT62" s="39"/>
      <c r="BU62" s="39"/>
      <c r="BV62" s="44"/>
      <c r="BW62" s="44"/>
      <c r="BX62" s="44"/>
      <c r="BY62" s="44"/>
      <c r="BZ62" s="44"/>
      <c r="CA62" s="44"/>
      <c r="CB62" s="44"/>
      <c r="CC62" s="44"/>
      <c r="CD62" s="44"/>
      <c r="CE62" s="44"/>
      <c r="CF62" s="44"/>
      <c r="CG62" s="44"/>
      <c r="CH62" s="44"/>
      <c r="CI62" s="44"/>
      <c r="CJ62" s="44"/>
      <c r="CK62" s="44"/>
      <c r="CL62" s="44"/>
      <c r="CM62" s="44"/>
      <c r="DD62" s="18"/>
      <c r="DE62" s="18"/>
      <c r="DF62" s="18"/>
      <c r="DG62" s="18"/>
      <c r="DH62" s="18"/>
    </row>
    <row r="63" spans="1:112" ht="39" x14ac:dyDescent="0.35">
      <c r="A63" s="26">
        <v>102110241</v>
      </c>
      <c r="B63" s="26" t="s">
        <v>359</v>
      </c>
      <c r="C63" s="25">
        <v>24.2</v>
      </c>
      <c r="D63" s="25" t="s">
        <v>386</v>
      </c>
      <c r="E63" s="26">
        <v>10</v>
      </c>
      <c r="F63" s="26">
        <v>13.337</v>
      </c>
      <c r="G63" s="26" t="s">
        <v>18</v>
      </c>
      <c r="H63" s="27" t="s">
        <v>388</v>
      </c>
      <c r="I63" s="26">
        <v>50</v>
      </c>
      <c r="J63" s="26">
        <v>125</v>
      </c>
      <c r="K63" s="28">
        <v>200</v>
      </c>
      <c r="L63" s="26">
        <v>230</v>
      </c>
      <c r="M63" s="84">
        <v>45</v>
      </c>
      <c r="N63" s="10">
        <v>220</v>
      </c>
      <c r="O63" s="32">
        <v>3.3</v>
      </c>
      <c r="P63" s="32">
        <v>2.5</v>
      </c>
      <c r="Q63" s="26" t="s">
        <v>35</v>
      </c>
      <c r="R63" s="26" t="s">
        <v>98</v>
      </c>
      <c r="S63" s="25" t="s">
        <v>395</v>
      </c>
      <c r="T63" s="25" t="s">
        <v>396</v>
      </c>
      <c r="U63" s="25" t="s">
        <v>397</v>
      </c>
      <c r="V63" s="28">
        <v>220</v>
      </c>
      <c r="W63" s="26">
        <v>1.2</v>
      </c>
      <c r="X63" s="25">
        <v>160</v>
      </c>
      <c r="Y63" s="25" t="s">
        <v>105</v>
      </c>
      <c r="Z63" s="25">
        <v>10</v>
      </c>
      <c r="AA63" s="25">
        <v>30</v>
      </c>
      <c r="AB63" s="26">
        <v>47</v>
      </c>
      <c r="AC63" s="25">
        <v>50</v>
      </c>
      <c r="AD63" s="25">
        <v>25</v>
      </c>
      <c r="AE63" s="26">
        <v>50</v>
      </c>
      <c r="AF63" s="26">
        <v>150</v>
      </c>
      <c r="AG63" s="26">
        <v>225</v>
      </c>
      <c r="AH63" s="26">
        <v>450</v>
      </c>
      <c r="AI63" s="26">
        <v>160</v>
      </c>
      <c r="AJ63" s="26" t="s">
        <v>105</v>
      </c>
      <c r="AK63" s="47" t="s">
        <v>241</v>
      </c>
      <c r="AL63" s="26">
        <v>140</v>
      </c>
      <c r="AM63" s="26" t="s">
        <v>35</v>
      </c>
      <c r="AN63" s="26">
        <v>-39</v>
      </c>
      <c r="AO63" s="25">
        <v>40</v>
      </c>
      <c r="AP63" s="25">
        <v>25</v>
      </c>
      <c r="AQ63" s="25">
        <v>0.03</v>
      </c>
      <c r="AR63" s="25" t="s">
        <v>398</v>
      </c>
      <c r="AS63" s="25">
        <v>48</v>
      </c>
      <c r="AT63" s="25" t="s">
        <v>459</v>
      </c>
      <c r="AU63" s="39" t="s">
        <v>400</v>
      </c>
      <c r="AV63" s="39">
        <v>1300</v>
      </c>
      <c r="AW63" s="39">
        <v>800</v>
      </c>
      <c r="AX63" s="39">
        <v>900</v>
      </c>
      <c r="AY63" s="39"/>
      <c r="AZ63" s="39"/>
      <c r="BA63" s="39"/>
      <c r="BB63" s="39"/>
      <c r="BC63" s="39"/>
      <c r="BD63" s="39"/>
      <c r="BE63" s="39"/>
      <c r="BF63" s="39"/>
      <c r="BG63" s="39"/>
      <c r="BH63" s="39"/>
      <c r="BI63" s="39"/>
      <c r="BJ63" s="39"/>
      <c r="BK63" s="39"/>
      <c r="BL63" s="39"/>
      <c r="BM63" s="39"/>
      <c r="BN63" s="39"/>
      <c r="BO63" s="39"/>
      <c r="BP63" s="39"/>
      <c r="BQ63" s="39"/>
      <c r="BR63" s="39"/>
      <c r="BS63" s="39"/>
      <c r="BT63" s="39"/>
      <c r="BU63" s="39"/>
      <c r="BV63" s="44"/>
      <c r="BW63" s="44"/>
      <c r="BX63" s="44"/>
      <c r="BY63" s="44"/>
      <c r="BZ63" s="44"/>
      <c r="CA63" s="44"/>
      <c r="CB63" s="44"/>
      <c r="CC63" s="44"/>
      <c r="CD63" s="44"/>
      <c r="CE63" s="44"/>
      <c r="CF63" s="44"/>
      <c r="CG63" s="44"/>
      <c r="CH63" s="44"/>
      <c r="CI63" s="44"/>
      <c r="CJ63" s="44"/>
      <c r="CK63" s="44"/>
      <c r="CL63" s="44"/>
      <c r="CM63" s="44"/>
      <c r="DD63" s="18"/>
      <c r="DE63" s="18"/>
      <c r="DF63" s="18"/>
      <c r="DG63" s="18"/>
      <c r="DH63" s="18"/>
    </row>
    <row r="64" spans="1:112" ht="39" x14ac:dyDescent="0.35">
      <c r="A64" s="26">
        <v>102110223</v>
      </c>
      <c r="B64" s="26" t="s">
        <v>341</v>
      </c>
      <c r="C64" s="25">
        <v>24.2</v>
      </c>
      <c r="D64" s="25" t="s">
        <v>385</v>
      </c>
      <c r="E64" s="26">
        <v>10</v>
      </c>
      <c r="F64" s="46">
        <v>24.2</v>
      </c>
      <c r="G64" s="26" t="s">
        <v>18</v>
      </c>
      <c r="H64" s="27" t="s">
        <v>391</v>
      </c>
      <c r="I64" s="26">
        <v>50</v>
      </c>
      <c r="J64" s="26">
        <v>125</v>
      </c>
      <c r="K64" s="28">
        <v>200</v>
      </c>
      <c r="L64" s="26">
        <v>230</v>
      </c>
      <c r="M64" s="84">
        <v>45</v>
      </c>
      <c r="N64" s="10">
        <v>220</v>
      </c>
      <c r="O64" s="32">
        <v>3.3</v>
      </c>
      <c r="P64" s="32">
        <v>2.5</v>
      </c>
      <c r="Q64" s="26" t="s">
        <v>35</v>
      </c>
      <c r="R64" s="26" t="s">
        <v>98</v>
      </c>
      <c r="S64" s="25" t="s">
        <v>395</v>
      </c>
      <c r="T64" s="25" t="s">
        <v>396</v>
      </c>
      <c r="U64" s="25" t="s">
        <v>397</v>
      </c>
      <c r="V64" s="28">
        <v>220</v>
      </c>
      <c r="W64" s="26">
        <v>1.2</v>
      </c>
      <c r="X64" s="25">
        <v>160</v>
      </c>
      <c r="Y64" s="25" t="s">
        <v>105</v>
      </c>
      <c r="Z64" s="25">
        <v>10</v>
      </c>
      <c r="AA64" s="25">
        <v>30</v>
      </c>
      <c r="AB64" s="26">
        <v>47</v>
      </c>
      <c r="AC64" s="25">
        <v>50</v>
      </c>
      <c r="AD64" s="25">
        <v>25</v>
      </c>
      <c r="AE64" s="26">
        <v>50</v>
      </c>
      <c r="AF64" s="26">
        <v>150</v>
      </c>
      <c r="AG64" s="26">
        <v>225</v>
      </c>
      <c r="AH64" s="26">
        <v>450</v>
      </c>
      <c r="AI64" s="26">
        <v>160</v>
      </c>
      <c r="AJ64" s="26" t="s">
        <v>105</v>
      </c>
      <c r="AK64" s="47" t="s">
        <v>241</v>
      </c>
      <c r="AL64" s="26">
        <v>140</v>
      </c>
      <c r="AM64" s="26" t="s">
        <v>35</v>
      </c>
      <c r="AN64" s="26">
        <v>-39</v>
      </c>
      <c r="AO64" s="25">
        <v>40</v>
      </c>
      <c r="AP64" s="25">
        <v>25</v>
      </c>
      <c r="AQ64" s="25">
        <v>0.03</v>
      </c>
      <c r="AR64" s="25" t="s">
        <v>398</v>
      </c>
      <c r="AS64" s="25">
        <v>48</v>
      </c>
      <c r="AT64" s="25" t="s">
        <v>460</v>
      </c>
      <c r="AU64" s="39" t="s">
        <v>400</v>
      </c>
      <c r="AV64" s="39">
        <v>1300</v>
      </c>
      <c r="AW64" s="39">
        <v>800</v>
      </c>
      <c r="AX64" s="39">
        <v>900</v>
      </c>
      <c r="AY64" s="39"/>
      <c r="AZ64" s="39"/>
      <c r="BA64" s="39"/>
      <c r="BB64" s="39"/>
      <c r="BC64" s="39"/>
      <c r="BD64" s="39"/>
      <c r="BE64" s="39"/>
      <c r="BF64" s="39"/>
      <c r="BG64" s="39"/>
      <c r="BH64" s="39"/>
      <c r="BI64" s="39"/>
      <c r="BJ64" s="39"/>
      <c r="BK64" s="39"/>
      <c r="BL64" s="39"/>
      <c r="BM64" s="39"/>
      <c r="BN64" s="39"/>
      <c r="BO64" s="39"/>
      <c r="BP64" s="39"/>
      <c r="BQ64" s="39"/>
      <c r="BR64" s="39"/>
      <c r="BS64" s="39"/>
      <c r="BT64" s="39"/>
      <c r="BU64" s="39"/>
      <c r="BV64" s="44"/>
      <c r="BW64" s="44"/>
      <c r="BX64" s="44"/>
      <c r="BY64" s="44"/>
      <c r="BZ64" s="44"/>
      <c r="CA64" s="44"/>
      <c r="CB64" s="44"/>
      <c r="CC64" s="44"/>
      <c r="CD64" s="44"/>
      <c r="CE64" s="44"/>
      <c r="CF64" s="44"/>
      <c r="CG64" s="44"/>
      <c r="CH64" s="44"/>
      <c r="CI64" s="44"/>
      <c r="CJ64" s="44"/>
      <c r="CK64" s="44"/>
      <c r="CL64" s="44"/>
      <c r="CM64" s="44"/>
      <c r="DD64" s="18"/>
      <c r="DE64" s="18"/>
      <c r="DF64" s="18"/>
      <c r="DG64" s="18"/>
      <c r="DH64" s="18"/>
    </row>
    <row r="65" spans="1:112" ht="39" x14ac:dyDescent="0.35">
      <c r="A65" s="26">
        <v>102110240</v>
      </c>
      <c r="B65" s="26" t="s">
        <v>358</v>
      </c>
      <c r="C65" s="25">
        <v>24.2</v>
      </c>
      <c r="D65" s="25" t="s">
        <v>386</v>
      </c>
      <c r="E65" s="26">
        <v>10</v>
      </c>
      <c r="F65" s="26">
        <v>13.337</v>
      </c>
      <c r="G65" s="26">
        <v>220</v>
      </c>
      <c r="H65" s="27" t="s">
        <v>388</v>
      </c>
      <c r="I65" s="26">
        <v>50</v>
      </c>
      <c r="J65" s="26">
        <v>125</v>
      </c>
      <c r="K65" s="28">
        <v>200</v>
      </c>
      <c r="L65" s="26">
        <v>230</v>
      </c>
      <c r="M65" s="84">
        <v>45</v>
      </c>
      <c r="N65" s="10">
        <v>220</v>
      </c>
      <c r="O65" s="32">
        <v>3.3</v>
      </c>
      <c r="P65" s="32">
        <v>2.5</v>
      </c>
      <c r="Q65" s="26" t="s">
        <v>35</v>
      </c>
      <c r="R65" s="26" t="s">
        <v>98</v>
      </c>
      <c r="S65" s="25" t="s">
        <v>395</v>
      </c>
      <c r="T65" s="25" t="s">
        <v>396</v>
      </c>
      <c r="U65" s="25" t="s">
        <v>397</v>
      </c>
      <c r="V65" s="28">
        <v>220</v>
      </c>
      <c r="W65" s="26">
        <v>1.2</v>
      </c>
      <c r="X65" s="25">
        <v>160</v>
      </c>
      <c r="Y65" s="25" t="s">
        <v>105</v>
      </c>
      <c r="Z65" s="25">
        <v>10</v>
      </c>
      <c r="AA65" s="25">
        <v>30</v>
      </c>
      <c r="AB65" s="26">
        <v>47</v>
      </c>
      <c r="AC65" s="25">
        <v>50</v>
      </c>
      <c r="AD65" s="25">
        <v>25</v>
      </c>
      <c r="AE65" s="26">
        <v>50</v>
      </c>
      <c r="AF65" s="26">
        <v>150</v>
      </c>
      <c r="AG65" s="26">
        <v>225</v>
      </c>
      <c r="AH65" s="26">
        <v>450</v>
      </c>
      <c r="AI65" s="26">
        <v>160</v>
      </c>
      <c r="AJ65" s="26" t="s">
        <v>105</v>
      </c>
      <c r="AK65" s="47" t="s">
        <v>241</v>
      </c>
      <c r="AL65" s="26">
        <v>140</v>
      </c>
      <c r="AM65" s="26" t="s">
        <v>35</v>
      </c>
      <c r="AN65" s="26">
        <v>-39</v>
      </c>
      <c r="AO65" s="25">
        <v>40</v>
      </c>
      <c r="AP65" s="25">
        <v>25</v>
      </c>
      <c r="AQ65" s="25">
        <v>0.03</v>
      </c>
      <c r="AR65" s="25" t="s">
        <v>398</v>
      </c>
      <c r="AS65" s="25">
        <v>48</v>
      </c>
      <c r="AT65" s="25" t="s">
        <v>461</v>
      </c>
      <c r="AU65" s="39" t="s">
        <v>400</v>
      </c>
      <c r="AV65" s="39">
        <v>1300</v>
      </c>
      <c r="AW65" s="39">
        <v>800</v>
      </c>
      <c r="AX65" s="39">
        <v>900</v>
      </c>
      <c r="AY65" s="39"/>
      <c r="AZ65" s="39"/>
      <c r="BA65" s="39"/>
      <c r="BB65" s="39"/>
      <c r="BC65" s="39"/>
      <c r="BD65" s="39"/>
      <c r="BE65" s="39"/>
      <c r="BF65" s="39"/>
      <c r="BG65" s="39"/>
      <c r="BH65" s="39"/>
      <c r="BI65" s="39"/>
      <c r="BJ65" s="39"/>
      <c r="BK65" s="39"/>
      <c r="BL65" s="39"/>
      <c r="BM65" s="39"/>
      <c r="BN65" s="39"/>
      <c r="BO65" s="39"/>
      <c r="BP65" s="39"/>
      <c r="BQ65" s="39"/>
      <c r="BR65" s="39"/>
      <c r="BS65" s="39"/>
      <c r="BT65" s="39"/>
      <c r="BU65" s="39"/>
      <c r="BV65" s="44"/>
      <c r="BW65" s="44"/>
      <c r="BX65" s="44"/>
      <c r="BY65" s="44"/>
      <c r="BZ65" s="44"/>
      <c r="CA65" s="44"/>
      <c r="CB65" s="44"/>
      <c r="CC65" s="44"/>
      <c r="CD65" s="44"/>
      <c r="CE65" s="44"/>
      <c r="CF65" s="44"/>
      <c r="CG65" s="44"/>
      <c r="CH65" s="44"/>
      <c r="CI65" s="44"/>
      <c r="CJ65" s="44"/>
      <c r="CK65" s="44"/>
      <c r="CL65" s="44"/>
      <c r="CM65" s="44"/>
      <c r="DD65" s="18"/>
      <c r="DE65" s="18"/>
      <c r="DF65" s="18"/>
      <c r="DG65" s="18"/>
      <c r="DH65" s="18"/>
    </row>
    <row r="66" spans="1:112" ht="39" x14ac:dyDescent="0.35">
      <c r="A66" s="26">
        <v>102110222</v>
      </c>
      <c r="B66" s="26" t="s">
        <v>340</v>
      </c>
      <c r="C66" s="25">
        <v>24.2</v>
      </c>
      <c r="D66" s="25" t="s">
        <v>385</v>
      </c>
      <c r="E66" s="26">
        <v>10</v>
      </c>
      <c r="F66" s="46">
        <v>24.2</v>
      </c>
      <c r="G66" s="26">
        <v>220</v>
      </c>
      <c r="H66" s="27" t="s">
        <v>391</v>
      </c>
      <c r="I66" s="26">
        <v>50</v>
      </c>
      <c r="J66" s="26">
        <v>125</v>
      </c>
      <c r="K66" s="28">
        <v>200</v>
      </c>
      <c r="L66" s="26">
        <v>230</v>
      </c>
      <c r="M66" s="84">
        <v>45</v>
      </c>
      <c r="N66" s="10">
        <v>220</v>
      </c>
      <c r="O66" s="32">
        <v>3.3</v>
      </c>
      <c r="P66" s="32">
        <v>2.5</v>
      </c>
      <c r="Q66" s="26" t="s">
        <v>35</v>
      </c>
      <c r="R66" s="26" t="s">
        <v>98</v>
      </c>
      <c r="S66" s="25" t="s">
        <v>395</v>
      </c>
      <c r="T66" s="25" t="s">
        <v>396</v>
      </c>
      <c r="U66" s="25" t="s">
        <v>397</v>
      </c>
      <c r="V66" s="28">
        <v>220</v>
      </c>
      <c r="W66" s="26">
        <v>1.2</v>
      </c>
      <c r="X66" s="25">
        <v>160</v>
      </c>
      <c r="Y66" s="25" t="s">
        <v>105</v>
      </c>
      <c r="Z66" s="25">
        <v>10</v>
      </c>
      <c r="AA66" s="25">
        <v>30</v>
      </c>
      <c r="AB66" s="26">
        <v>47</v>
      </c>
      <c r="AC66" s="25">
        <v>50</v>
      </c>
      <c r="AD66" s="25">
        <v>25</v>
      </c>
      <c r="AE66" s="26">
        <v>50</v>
      </c>
      <c r="AF66" s="26">
        <v>150</v>
      </c>
      <c r="AG66" s="26">
        <v>225</v>
      </c>
      <c r="AH66" s="26">
        <v>450</v>
      </c>
      <c r="AI66" s="26">
        <v>160</v>
      </c>
      <c r="AJ66" s="26" t="s">
        <v>105</v>
      </c>
      <c r="AK66" s="47" t="s">
        <v>241</v>
      </c>
      <c r="AL66" s="26">
        <v>140</v>
      </c>
      <c r="AM66" s="26" t="s">
        <v>35</v>
      </c>
      <c r="AN66" s="26">
        <v>-39</v>
      </c>
      <c r="AO66" s="25">
        <v>40</v>
      </c>
      <c r="AP66" s="25">
        <v>25</v>
      </c>
      <c r="AQ66" s="25">
        <v>0.03</v>
      </c>
      <c r="AR66" s="25" t="s">
        <v>398</v>
      </c>
      <c r="AS66" s="25">
        <v>48</v>
      </c>
      <c r="AT66" s="25" t="s">
        <v>462</v>
      </c>
      <c r="AU66" s="39" t="s">
        <v>400</v>
      </c>
      <c r="AV66" s="39">
        <v>1300</v>
      </c>
      <c r="AW66" s="39">
        <v>800</v>
      </c>
      <c r="AX66" s="39">
        <v>900</v>
      </c>
      <c r="AY66" s="39"/>
      <c r="AZ66" s="39"/>
      <c r="BA66" s="39"/>
      <c r="BB66" s="39"/>
      <c r="BC66" s="39"/>
      <c r="BD66" s="39"/>
      <c r="BE66" s="39"/>
      <c r="BF66" s="39"/>
      <c r="BG66" s="39"/>
      <c r="BH66" s="39"/>
      <c r="BI66" s="39"/>
      <c r="BJ66" s="39"/>
      <c r="BK66" s="39"/>
      <c r="BL66" s="39"/>
      <c r="BM66" s="39"/>
      <c r="BN66" s="39"/>
      <c r="BO66" s="39"/>
      <c r="BP66" s="39"/>
      <c r="BQ66" s="39"/>
      <c r="BR66" s="39"/>
      <c r="BS66" s="39"/>
      <c r="BT66" s="39"/>
      <c r="BU66" s="39"/>
      <c r="BV66" s="44"/>
      <c r="BW66" s="44"/>
      <c r="BX66" s="44"/>
      <c r="BY66" s="44"/>
      <c r="BZ66" s="44"/>
      <c r="CA66" s="44"/>
      <c r="CB66" s="44"/>
      <c r="CC66" s="44"/>
      <c r="CD66" s="44"/>
      <c r="CE66" s="44"/>
      <c r="CF66" s="44"/>
      <c r="CG66" s="44"/>
      <c r="CH66" s="44"/>
      <c r="CI66" s="44"/>
      <c r="CJ66" s="44"/>
      <c r="CK66" s="44"/>
      <c r="CL66" s="44"/>
      <c r="CM66" s="44"/>
      <c r="DD66" s="18"/>
      <c r="DE66" s="18"/>
      <c r="DF66" s="18"/>
      <c r="DG66" s="18"/>
      <c r="DH66" s="18"/>
    </row>
    <row r="67" spans="1:112" ht="39" x14ac:dyDescent="0.35">
      <c r="A67" s="26">
        <v>102110221</v>
      </c>
      <c r="B67" s="26" t="s">
        <v>339</v>
      </c>
      <c r="C67" s="25">
        <v>24.2</v>
      </c>
      <c r="D67" s="25" t="s">
        <v>385</v>
      </c>
      <c r="E67" s="26">
        <v>10</v>
      </c>
      <c r="F67" s="46">
        <v>24.2</v>
      </c>
      <c r="G67" s="140">
        <v>127</v>
      </c>
      <c r="H67" s="27" t="s">
        <v>391</v>
      </c>
      <c r="I67" s="26">
        <v>50</v>
      </c>
      <c r="J67" s="26">
        <v>125</v>
      </c>
      <c r="K67" s="28">
        <v>200</v>
      </c>
      <c r="L67" s="26">
        <v>230</v>
      </c>
      <c r="M67" s="84">
        <v>45</v>
      </c>
      <c r="N67" s="10">
        <v>220</v>
      </c>
      <c r="O67" s="32">
        <v>3.3</v>
      </c>
      <c r="P67" s="32">
        <v>2.5</v>
      </c>
      <c r="Q67" s="26" t="s">
        <v>35</v>
      </c>
      <c r="R67" s="26" t="s">
        <v>98</v>
      </c>
      <c r="S67" s="25" t="s">
        <v>395</v>
      </c>
      <c r="T67" s="25" t="s">
        <v>396</v>
      </c>
      <c r="U67" s="25" t="s">
        <v>397</v>
      </c>
      <c r="V67" s="28">
        <v>220</v>
      </c>
      <c r="W67" s="26">
        <v>1.2</v>
      </c>
      <c r="X67" s="25">
        <v>160</v>
      </c>
      <c r="Y67" s="25" t="s">
        <v>105</v>
      </c>
      <c r="Z67" s="25">
        <v>10</v>
      </c>
      <c r="AA67" s="25">
        <v>30</v>
      </c>
      <c r="AB67" s="26">
        <v>47</v>
      </c>
      <c r="AC67" s="25">
        <v>50</v>
      </c>
      <c r="AD67" s="25">
        <v>25</v>
      </c>
      <c r="AE67" s="26">
        <v>50</v>
      </c>
      <c r="AF67" s="26">
        <v>150</v>
      </c>
      <c r="AG67" s="26">
        <v>225</v>
      </c>
      <c r="AH67" s="26">
        <v>450</v>
      </c>
      <c r="AI67" s="26">
        <v>160</v>
      </c>
      <c r="AJ67" s="26" t="s">
        <v>105</v>
      </c>
      <c r="AK67" s="47" t="s">
        <v>241</v>
      </c>
      <c r="AL67" s="26">
        <v>140</v>
      </c>
      <c r="AM67" s="26" t="s">
        <v>35</v>
      </c>
      <c r="AN67" s="26">
        <v>-39</v>
      </c>
      <c r="AO67" s="25">
        <v>40</v>
      </c>
      <c r="AP67" s="25">
        <v>25</v>
      </c>
      <c r="AQ67" s="25">
        <v>0.03</v>
      </c>
      <c r="AR67" s="25" t="s">
        <v>398</v>
      </c>
      <c r="AS67" s="25">
        <v>48</v>
      </c>
      <c r="AT67" s="25" t="s">
        <v>463</v>
      </c>
      <c r="AU67" s="39" t="s">
        <v>400</v>
      </c>
      <c r="AV67" s="39">
        <v>1300</v>
      </c>
      <c r="AW67" s="39">
        <v>800</v>
      </c>
      <c r="AX67" s="39">
        <v>900</v>
      </c>
      <c r="AY67" s="39"/>
      <c r="AZ67" s="39"/>
      <c r="BA67" s="39"/>
      <c r="BB67" s="39"/>
      <c r="BC67" s="39"/>
      <c r="BD67" s="39"/>
      <c r="BE67" s="39"/>
      <c r="BF67" s="39"/>
      <c r="BG67" s="39"/>
      <c r="BH67" s="39"/>
      <c r="BI67" s="39"/>
      <c r="BJ67" s="39"/>
      <c r="BK67" s="39"/>
      <c r="BL67" s="39"/>
      <c r="BM67" s="39"/>
      <c r="BN67" s="39"/>
      <c r="BO67" s="39"/>
      <c r="BP67" s="39"/>
      <c r="BQ67" s="39"/>
      <c r="BR67" s="39"/>
      <c r="BS67" s="39"/>
      <c r="BT67" s="39"/>
      <c r="BU67" s="39"/>
      <c r="BV67" s="44"/>
      <c r="BW67" s="44"/>
      <c r="BX67" s="44"/>
      <c r="BY67" s="44"/>
      <c r="BZ67" s="44"/>
      <c r="CA67" s="44"/>
      <c r="CB67" s="44"/>
      <c r="CC67" s="44"/>
      <c r="CD67" s="44"/>
      <c r="CE67" s="44"/>
      <c r="CF67" s="44"/>
      <c r="CG67" s="44"/>
      <c r="CH67" s="44"/>
      <c r="CI67" s="44"/>
      <c r="CJ67" s="44"/>
      <c r="CK67" s="44"/>
      <c r="CL67" s="44"/>
      <c r="CM67" s="44"/>
      <c r="DD67" s="18"/>
      <c r="DE67" s="18"/>
      <c r="DF67" s="18"/>
      <c r="DG67" s="18"/>
      <c r="DH67" s="18"/>
    </row>
    <row r="68" spans="1:112" ht="39" x14ac:dyDescent="0.35">
      <c r="A68" s="26">
        <v>102110239</v>
      </c>
      <c r="B68" s="26" t="s">
        <v>357</v>
      </c>
      <c r="C68" s="25">
        <v>24.2</v>
      </c>
      <c r="D68" s="25" t="s">
        <v>386</v>
      </c>
      <c r="E68" s="26">
        <v>10</v>
      </c>
      <c r="F68" s="26">
        <v>13.337</v>
      </c>
      <c r="G68" s="140">
        <v>127</v>
      </c>
      <c r="H68" s="27" t="s">
        <v>388</v>
      </c>
      <c r="I68" s="26">
        <v>50</v>
      </c>
      <c r="J68" s="26">
        <v>125</v>
      </c>
      <c r="K68" s="28">
        <v>200</v>
      </c>
      <c r="L68" s="26">
        <v>230</v>
      </c>
      <c r="M68" s="84">
        <v>45</v>
      </c>
      <c r="N68" s="10">
        <v>220</v>
      </c>
      <c r="O68" s="32">
        <v>3.3</v>
      </c>
      <c r="P68" s="32">
        <v>2.5</v>
      </c>
      <c r="Q68" s="26" t="s">
        <v>35</v>
      </c>
      <c r="R68" s="26" t="s">
        <v>98</v>
      </c>
      <c r="S68" s="25" t="s">
        <v>395</v>
      </c>
      <c r="T68" s="25" t="s">
        <v>396</v>
      </c>
      <c r="U68" s="25" t="s">
        <v>397</v>
      </c>
      <c r="V68" s="28">
        <v>220</v>
      </c>
      <c r="W68" s="26">
        <v>1.2</v>
      </c>
      <c r="X68" s="25">
        <v>160</v>
      </c>
      <c r="Y68" s="25" t="s">
        <v>105</v>
      </c>
      <c r="Z68" s="25">
        <v>10</v>
      </c>
      <c r="AA68" s="25">
        <v>30</v>
      </c>
      <c r="AB68" s="26">
        <v>47</v>
      </c>
      <c r="AC68" s="25">
        <v>50</v>
      </c>
      <c r="AD68" s="25">
        <v>25</v>
      </c>
      <c r="AE68" s="26">
        <v>50</v>
      </c>
      <c r="AF68" s="26">
        <v>150</v>
      </c>
      <c r="AG68" s="26">
        <v>225</v>
      </c>
      <c r="AH68" s="26">
        <v>450</v>
      </c>
      <c r="AI68" s="26">
        <v>160</v>
      </c>
      <c r="AJ68" s="26" t="s">
        <v>105</v>
      </c>
      <c r="AK68" s="47" t="s">
        <v>241</v>
      </c>
      <c r="AL68" s="26">
        <v>140</v>
      </c>
      <c r="AM68" s="26" t="s">
        <v>35</v>
      </c>
      <c r="AN68" s="26">
        <v>-39</v>
      </c>
      <c r="AO68" s="25">
        <v>40</v>
      </c>
      <c r="AP68" s="25">
        <v>25</v>
      </c>
      <c r="AQ68" s="25">
        <v>0.03</v>
      </c>
      <c r="AR68" s="25" t="s">
        <v>398</v>
      </c>
      <c r="AS68" s="25">
        <v>48</v>
      </c>
      <c r="AT68" s="25" t="s">
        <v>464</v>
      </c>
      <c r="AU68" s="39" t="s">
        <v>400</v>
      </c>
      <c r="AV68" s="39">
        <v>1300</v>
      </c>
      <c r="AW68" s="39">
        <v>800</v>
      </c>
      <c r="AX68" s="39">
        <v>900</v>
      </c>
      <c r="AY68" s="39"/>
      <c r="AZ68" s="39"/>
      <c r="BA68" s="39"/>
      <c r="BB68" s="39"/>
      <c r="BC68" s="39"/>
      <c r="BD68" s="39"/>
      <c r="BE68" s="39"/>
      <c r="BF68" s="39"/>
      <c r="BG68" s="39"/>
      <c r="BH68" s="39"/>
      <c r="BI68" s="39"/>
      <c r="BJ68" s="39"/>
      <c r="BK68" s="39"/>
      <c r="BL68" s="39"/>
      <c r="BM68" s="39"/>
      <c r="BN68" s="39"/>
      <c r="BO68" s="39"/>
      <c r="BP68" s="39"/>
      <c r="BQ68" s="39"/>
      <c r="BR68" s="39"/>
      <c r="BS68" s="39"/>
      <c r="BT68" s="39"/>
      <c r="BU68" s="39"/>
      <c r="BV68" s="44"/>
      <c r="BW68" s="44"/>
      <c r="BX68" s="44"/>
      <c r="BY68" s="44"/>
      <c r="BZ68" s="44"/>
      <c r="CA68" s="44"/>
      <c r="CB68" s="44"/>
      <c r="CC68" s="44"/>
      <c r="CD68" s="44"/>
      <c r="CE68" s="44"/>
      <c r="CF68" s="44"/>
      <c r="CG68" s="44"/>
      <c r="CH68" s="44"/>
      <c r="CI68" s="44"/>
      <c r="CJ68" s="44"/>
      <c r="CK68" s="44"/>
      <c r="CL68" s="44"/>
      <c r="CM68" s="44"/>
      <c r="DD68" s="18"/>
      <c r="DE68" s="18"/>
      <c r="DF68" s="18"/>
      <c r="DG68" s="18"/>
      <c r="DH68" s="18"/>
    </row>
    <row r="69" spans="1:112" ht="39" x14ac:dyDescent="0.35">
      <c r="A69" s="26">
        <v>102110246</v>
      </c>
      <c r="B69" s="26" t="s">
        <v>364</v>
      </c>
      <c r="C69" s="25">
        <v>24.2</v>
      </c>
      <c r="D69" s="25" t="s">
        <v>386</v>
      </c>
      <c r="E69" s="25">
        <v>15</v>
      </c>
      <c r="F69" s="26">
        <v>13.337</v>
      </c>
      <c r="G69" s="141" t="s">
        <v>20</v>
      </c>
      <c r="H69" s="27" t="s">
        <v>388</v>
      </c>
      <c r="I69" s="26">
        <v>50</v>
      </c>
      <c r="J69" s="26">
        <v>125</v>
      </c>
      <c r="K69" s="28">
        <v>200</v>
      </c>
      <c r="L69" s="26">
        <v>230</v>
      </c>
      <c r="M69" s="82">
        <v>60</v>
      </c>
      <c r="N69" s="82">
        <v>300</v>
      </c>
      <c r="O69" s="32">
        <v>3</v>
      </c>
      <c r="P69" s="32">
        <v>2.5</v>
      </c>
      <c r="Q69" s="26" t="s">
        <v>35</v>
      </c>
      <c r="R69" s="26" t="s">
        <v>98</v>
      </c>
      <c r="S69" s="25" t="s">
        <v>395</v>
      </c>
      <c r="T69" s="25" t="s">
        <v>396</v>
      </c>
      <c r="U69" s="25" t="s">
        <v>397</v>
      </c>
      <c r="V69" s="28">
        <v>220</v>
      </c>
      <c r="W69" s="26">
        <v>1.2</v>
      </c>
      <c r="X69" s="25">
        <v>160</v>
      </c>
      <c r="Y69" s="25" t="s">
        <v>105</v>
      </c>
      <c r="Z69" s="25">
        <v>10</v>
      </c>
      <c r="AA69" s="25">
        <v>30</v>
      </c>
      <c r="AB69" s="26">
        <v>47</v>
      </c>
      <c r="AC69" s="25">
        <v>50</v>
      </c>
      <c r="AD69" s="25">
        <v>25</v>
      </c>
      <c r="AE69" s="26">
        <v>50</v>
      </c>
      <c r="AF69" s="26">
        <v>150</v>
      </c>
      <c r="AG69" s="26">
        <v>225</v>
      </c>
      <c r="AH69" s="26">
        <v>450</v>
      </c>
      <c r="AI69" s="26">
        <v>160</v>
      </c>
      <c r="AJ69" s="26" t="s">
        <v>105</v>
      </c>
      <c r="AK69" s="47" t="s">
        <v>241</v>
      </c>
      <c r="AL69" s="26">
        <v>140</v>
      </c>
      <c r="AM69" s="26" t="s">
        <v>35</v>
      </c>
      <c r="AN69" s="26">
        <v>-39</v>
      </c>
      <c r="AO69" s="25">
        <v>40</v>
      </c>
      <c r="AP69" s="25">
        <v>25</v>
      </c>
      <c r="AQ69" s="25">
        <v>0.03</v>
      </c>
      <c r="AR69" s="25" t="s">
        <v>398</v>
      </c>
      <c r="AS69" s="25">
        <v>48</v>
      </c>
      <c r="AT69" s="25" t="s">
        <v>465</v>
      </c>
      <c r="AU69" s="39" t="s">
        <v>400</v>
      </c>
      <c r="AV69" s="39">
        <v>1300</v>
      </c>
      <c r="AW69" s="39">
        <v>800</v>
      </c>
      <c r="AX69" s="39">
        <v>900</v>
      </c>
      <c r="AY69" s="39"/>
      <c r="AZ69" s="39"/>
      <c r="BA69" s="39"/>
      <c r="BB69" s="39"/>
      <c r="BC69" s="39"/>
      <c r="BD69" s="39"/>
      <c r="BE69" s="39"/>
      <c r="BF69" s="39"/>
      <c r="BG69" s="39"/>
      <c r="BH69" s="39"/>
      <c r="BI69" s="39"/>
      <c r="BJ69" s="39"/>
      <c r="BK69" s="39"/>
      <c r="BL69" s="39"/>
      <c r="BM69" s="39"/>
      <c r="BN69" s="39"/>
      <c r="BO69" s="39"/>
      <c r="BP69" s="39"/>
      <c r="BQ69" s="39"/>
      <c r="BR69" s="39"/>
      <c r="BS69" s="39"/>
      <c r="BT69" s="39"/>
      <c r="BU69" s="39"/>
      <c r="BV69" s="44"/>
      <c r="BW69" s="44"/>
      <c r="BX69" s="44"/>
      <c r="BY69" s="44"/>
      <c r="BZ69" s="44"/>
      <c r="CA69" s="44"/>
      <c r="CB69" s="44"/>
      <c r="CC69" s="44"/>
      <c r="CD69" s="44"/>
      <c r="CE69" s="44"/>
      <c r="CF69" s="44"/>
      <c r="CG69" s="44"/>
      <c r="CH69" s="44"/>
      <c r="CI69" s="44"/>
      <c r="CJ69" s="44"/>
      <c r="CK69" s="44"/>
      <c r="CL69" s="44"/>
      <c r="CM69" s="44"/>
      <c r="DD69" s="18"/>
      <c r="DE69" s="18"/>
      <c r="DF69" s="18"/>
      <c r="DG69" s="18"/>
      <c r="DH69" s="18"/>
    </row>
    <row r="70" spans="1:112" ht="39" x14ac:dyDescent="0.35">
      <c r="A70" s="26">
        <v>102110228</v>
      </c>
      <c r="B70" s="26" t="s">
        <v>346</v>
      </c>
      <c r="C70" s="25">
        <v>24.2</v>
      </c>
      <c r="D70" s="25" t="s">
        <v>385</v>
      </c>
      <c r="E70" s="25">
        <v>15</v>
      </c>
      <c r="F70" s="46">
        <v>24.2</v>
      </c>
      <c r="G70" s="141" t="s">
        <v>20</v>
      </c>
      <c r="H70" s="27" t="s">
        <v>391</v>
      </c>
      <c r="I70" s="26">
        <v>50</v>
      </c>
      <c r="J70" s="26">
        <v>125</v>
      </c>
      <c r="K70" s="28">
        <v>200</v>
      </c>
      <c r="L70" s="26">
        <v>230</v>
      </c>
      <c r="M70" s="84">
        <v>60</v>
      </c>
      <c r="N70" s="84">
        <v>300</v>
      </c>
      <c r="O70" s="32">
        <v>3</v>
      </c>
      <c r="P70" s="32">
        <v>2.5</v>
      </c>
      <c r="Q70" s="26" t="s">
        <v>35</v>
      </c>
      <c r="R70" s="26" t="s">
        <v>98</v>
      </c>
      <c r="S70" s="25" t="s">
        <v>395</v>
      </c>
      <c r="T70" s="25" t="s">
        <v>396</v>
      </c>
      <c r="U70" s="25" t="s">
        <v>397</v>
      </c>
      <c r="V70" s="28">
        <v>220</v>
      </c>
      <c r="W70" s="26">
        <v>1.2</v>
      </c>
      <c r="X70" s="25">
        <v>160</v>
      </c>
      <c r="Y70" s="25" t="s">
        <v>105</v>
      </c>
      <c r="Z70" s="25">
        <v>10</v>
      </c>
      <c r="AA70" s="25">
        <v>30</v>
      </c>
      <c r="AB70" s="26">
        <v>47</v>
      </c>
      <c r="AC70" s="25">
        <v>50</v>
      </c>
      <c r="AD70" s="25">
        <v>25</v>
      </c>
      <c r="AE70" s="26">
        <v>50</v>
      </c>
      <c r="AF70" s="26">
        <v>150</v>
      </c>
      <c r="AG70" s="26">
        <v>225</v>
      </c>
      <c r="AH70" s="26">
        <v>450</v>
      </c>
      <c r="AI70" s="26">
        <v>160</v>
      </c>
      <c r="AJ70" s="26" t="s">
        <v>105</v>
      </c>
      <c r="AK70" s="47" t="s">
        <v>241</v>
      </c>
      <c r="AL70" s="26">
        <v>140</v>
      </c>
      <c r="AM70" s="26" t="s">
        <v>35</v>
      </c>
      <c r="AN70" s="26">
        <v>-39</v>
      </c>
      <c r="AO70" s="25">
        <v>40</v>
      </c>
      <c r="AP70" s="25">
        <v>25</v>
      </c>
      <c r="AQ70" s="25">
        <v>0.03</v>
      </c>
      <c r="AR70" s="25" t="s">
        <v>398</v>
      </c>
      <c r="AS70" s="25">
        <v>48</v>
      </c>
      <c r="AT70" s="25" t="s">
        <v>466</v>
      </c>
      <c r="AU70" s="39" t="s">
        <v>400</v>
      </c>
      <c r="AV70" s="39">
        <v>1300</v>
      </c>
      <c r="AW70" s="39">
        <v>800</v>
      </c>
      <c r="AX70" s="39">
        <v>900</v>
      </c>
      <c r="AY70" s="39"/>
      <c r="AZ70" s="39"/>
      <c r="BA70" s="39"/>
      <c r="BB70" s="39"/>
      <c r="BC70" s="39"/>
      <c r="BD70" s="39"/>
      <c r="BE70" s="39"/>
      <c r="BF70" s="39"/>
      <c r="BG70" s="39"/>
      <c r="BH70" s="39"/>
      <c r="BI70" s="39"/>
      <c r="BJ70" s="39"/>
      <c r="BK70" s="39"/>
      <c r="BL70" s="39"/>
      <c r="BM70" s="39"/>
      <c r="BN70" s="39"/>
      <c r="BO70" s="39"/>
      <c r="BP70" s="39"/>
      <c r="BQ70" s="39"/>
      <c r="BR70" s="39"/>
      <c r="BS70" s="39"/>
      <c r="BT70" s="39"/>
      <c r="BU70" s="39"/>
      <c r="BV70" s="44"/>
      <c r="BW70" s="44"/>
      <c r="BX70" s="44"/>
      <c r="BY70" s="44"/>
      <c r="BZ70" s="44"/>
      <c r="CA70" s="44"/>
      <c r="CB70" s="44"/>
      <c r="CC70" s="44"/>
      <c r="CD70" s="44"/>
      <c r="CE70" s="44"/>
      <c r="CF70" s="44"/>
      <c r="CG70" s="44"/>
      <c r="CH70" s="44"/>
      <c r="CI70" s="44"/>
      <c r="CJ70" s="44"/>
      <c r="CK70" s="44"/>
      <c r="CL70" s="44"/>
      <c r="CM70" s="44"/>
      <c r="DD70" s="18"/>
      <c r="DE70" s="18"/>
      <c r="DF70" s="18"/>
      <c r="DG70" s="18"/>
      <c r="DH70" s="18"/>
    </row>
    <row r="71" spans="1:112" ht="39" x14ac:dyDescent="0.35">
      <c r="A71" s="26">
        <v>102110245</v>
      </c>
      <c r="B71" s="26" t="s">
        <v>363</v>
      </c>
      <c r="C71" s="25">
        <v>24.2</v>
      </c>
      <c r="D71" s="25" t="s">
        <v>386</v>
      </c>
      <c r="E71" s="25">
        <v>15</v>
      </c>
      <c r="F71" s="26">
        <v>13.337</v>
      </c>
      <c r="G71" s="26" t="s">
        <v>18</v>
      </c>
      <c r="H71" s="27" t="s">
        <v>388</v>
      </c>
      <c r="I71" s="26">
        <v>50</v>
      </c>
      <c r="J71" s="26">
        <v>125</v>
      </c>
      <c r="K71" s="28">
        <v>200</v>
      </c>
      <c r="L71" s="26">
        <v>230</v>
      </c>
      <c r="M71" s="84">
        <v>60</v>
      </c>
      <c r="N71" s="84">
        <v>300</v>
      </c>
      <c r="O71" s="32">
        <v>3</v>
      </c>
      <c r="P71" s="32">
        <v>2.5</v>
      </c>
      <c r="Q71" s="26" t="s">
        <v>35</v>
      </c>
      <c r="R71" s="26" t="s">
        <v>98</v>
      </c>
      <c r="S71" s="25" t="s">
        <v>395</v>
      </c>
      <c r="T71" s="25" t="s">
        <v>396</v>
      </c>
      <c r="U71" s="25" t="s">
        <v>397</v>
      </c>
      <c r="V71" s="28">
        <v>220</v>
      </c>
      <c r="W71" s="26">
        <v>1.2</v>
      </c>
      <c r="X71" s="25">
        <v>160</v>
      </c>
      <c r="Y71" s="25" t="s">
        <v>105</v>
      </c>
      <c r="Z71" s="25">
        <v>10</v>
      </c>
      <c r="AA71" s="25">
        <v>30</v>
      </c>
      <c r="AB71" s="26">
        <v>47</v>
      </c>
      <c r="AC71" s="25">
        <v>50</v>
      </c>
      <c r="AD71" s="25">
        <v>25</v>
      </c>
      <c r="AE71" s="26">
        <v>50</v>
      </c>
      <c r="AF71" s="26">
        <v>150</v>
      </c>
      <c r="AG71" s="26">
        <v>225</v>
      </c>
      <c r="AH71" s="26">
        <v>450</v>
      </c>
      <c r="AI71" s="26">
        <v>160</v>
      </c>
      <c r="AJ71" s="26" t="s">
        <v>105</v>
      </c>
      <c r="AK71" s="47" t="s">
        <v>241</v>
      </c>
      <c r="AL71" s="26">
        <v>140</v>
      </c>
      <c r="AM71" s="26" t="s">
        <v>35</v>
      </c>
      <c r="AN71" s="26">
        <v>-39</v>
      </c>
      <c r="AO71" s="25">
        <v>40</v>
      </c>
      <c r="AP71" s="25">
        <v>25</v>
      </c>
      <c r="AQ71" s="25">
        <v>0.03</v>
      </c>
      <c r="AR71" s="25" t="s">
        <v>398</v>
      </c>
      <c r="AS71" s="25">
        <v>48</v>
      </c>
      <c r="AT71" s="25" t="s">
        <v>467</v>
      </c>
      <c r="AU71" s="39" t="s">
        <v>400</v>
      </c>
      <c r="AV71" s="39">
        <v>1300</v>
      </c>
      <c r="AW71" s="39">
        <v>800</v>
      </c>
      <c r="AX71" s="39">
        <v>900</v>
      </c>
      <c r="AY71" s="39"/>
      <c r="AZ71" s="39"/>
      <c r="BA71" s="39"/>
      <c r="BB71" s="39"/>
      <c r="BC71" s="39"/>
      <c r="BD71" s="39"/>
      <c r="BE71" s="39"/>
      <c r="BF71" s="39"/>
      <c r="BG71" s="39"/>
      <c r="BH71" s="39"/>
      <c r="BI71" s="39"/>
      <c r="BJ71" s="39"/>
      <c r="BK71" s="39"/>
      <c r="BL71" s="39"/>
      <c r="BM71" s="39"/>
      <c r="BN71" s="39"/>
      <c r="BO71" s="39"/>
      <c r="BP71" s="39"/>
      <c r="BQ71" s="39"/>
      <c r="BR71" s="39"/>
      <c r="BS71" s="39"/>
      <c r="BT71" s="39"/>
      <c r="BU71" s="39"/>
      <c r="BV71" s="44"/>
      <c r="BW71" s="44"/>
      <c r="BX71" s="44"/>
      <c r="BY71" s="44"/>
      <c r="BZ71" s="44"/>
      <c r="CA71" s="44"/>
      <c r="CB71" s="44"/>
      <c r="CC71" s="44"/>
      <c r="CD71" s="44"/>
      <c r="CE71" s="44"/>
      <c r="CF71" s="44"/>
      <c r="CG71" s="44"/>
      <c r="CH71" s="44"/>
      <c r="CI71" s="44"/>
      <c r="CJ71" s="44"/>
      <c r="CK71" s="44"/>
      <c r="CL71" s="44"/>
      <c r="CM71" s="44"/>
      <c r="DD71" s="18"/>
      <c r="DE71" s="18"/>
      <c r="DF71" s="18"/>
      <c r="DG71" s="18"/>
      <c r="DH71" s="18"/>
    </row>
    <row r="72" spans="1:112" ht="39" x14ac:dyDescent="0.35">
      <c r="A72" s="26">
        <v>102110227</v>
      </c>
      <c r="B72" s="26" t="s">
        <v>345</v>
      </c>
      <c r="C72" s="25">
        <v>24.2</v>
      </c>
      <c r="D72" s="25" t="s">
        <v>385</v>
      </c>
      <c r="E72" s="25">
        <v>15</v>
      </c>
      <c r="F72" s="46">
        <v>24.2</v>
      </c>
      <c r="G72" s="26" t="s">
        <v>18</v>
      </c>
      <c r="H72" s="27" t="s">
        <v>391</v>
      </c>
      <c r="I72" s="26">
        <v>50</v>
      </c>
      <c r="J72" s="26">
        <v>125</v>
      </c>
      <c r="K72" s="28">
        <v>200</v>
      </c>
      <c r="L72" s="26">
        <v>230</v>
      </c>
      <c r="M72" s="84">
        <v>60</v>
      </c>
      <c r="N72" s="84">
        <v>300</v>
      </c>
      <c r="O72" s="32">
        <v>3</v>
      </c>
      <c r="P72" s="32">
        <v>2.5</v>
      </c>
      <c r="Q72" s="26" t="s">
        <v>35</v>
      </c>
      <c r="R72" s="26" t="s">
        <v>98</v>
      </c>
      <c r="S72" s="25" t="s">
        <v>395</v>
      </c>
      <c r="T72" s="25" t="s">
        <v>396</v>
      </c>
      <c r="U72" s="25" t="s">
        <v>397</v>
      </c>
      <c r="V72" s="28">
        <v>220</v>
      </c>
      <c r="W72" s="26">
        <v>1.2</v>
      </c>
      <c r="X72" s="25">
        <v>160</v>
      </c>
      <c r="Y72" s="25" t="s">
        <v>105</v>
      </c>
      <c r="Z72" s="25">
        <v>10</v>
      </c>
      <c r="AA72" s="25">
        <v>30</v>
      </c>
      <c r="AB72" s="26">
        <v>47</v>
      </c>
      <c r="AC72" s="25">
        <v>50</v>
      </c>
      <c r="AD72" s="25">
        <v>25</v>
      </c>
      <c r="AE72" s="26">
        <v>50</v>
      </c>
      <c r="AF72" s="26">
        <v>150</v>
      </c>
      <c r="AG72" s="26">
        <v>225</v>
      </c>
      <c r="AH72" s="26">
        <v>450</v>
      </c>
      <c r="AI72" s="26">
        <v>160</v>
      </c>
      <c r="AJ72" s="26" t="s">
        <v>105</v>
      </c>
      <c r="AK72" s="47" t="s">
        <v>241</v>
      </c>
      <c r="AL72" s="26">
        <v>140</v>
      </c>
      <c r="AM72" s="26" t="s">
        <v>35</v>
      </c>
      <c r="AN72" s="26">
        <v>-39</v>
      </c>
      <c r="AO72" s="25">
        <v>40</v>
      </c>
      <c r="AP72" s="25">
        <v>25</v>
      </c>
      <c r="AQ72" s="25">
        <v>0.03</v>
      </c>
      <c r="AR72" s="25" t="s">
        <v>398</v>
      </c>
      <c r="AS72" s="25">
        <v>48</v>
      </c>
      <c r="AT72" s="25" t="s">
        <v>468</v>
      </c>
      <c r="AU72" s="39" t="s">
        <v>400</v>
      </c>
      <c r="AV72" s="39">
        <v>1300</v>
      </c>
      <c r="AW72" s="39">
        <v>800</v>
      </c>
      <c r="AX72" s="39">
        <v>900</v>
      </c>
      <c r="AY72" s="39"/>
      <c r="AZ72" s="39"/>
      <c r="BA72" s="39"/>
      <c r="BB72" s="39"/>
      <c r="BC72" s="39"/>
      <c r="BD72" s="39"/>
      <c r="BE72" s="39"/>
      <c r="BF72" s="39"/>
      <c r="BG72" s="39"/>
      <c r="BH72" s="39"/>
      <c r="BI72" s="39"/>
      <c r="BJ72" s="39"/>
      <c r="BK72" s="39"/>
      <c r="BL72" s="39"/>
      <c r="BM72" s="39"/>
      <c r="BN72" s="39"/>
      <c r="BO72" s="39"/>
      <c r="BP72" s="39"/>
      <c r="BQ72" s="39"/>
      <c r="BR72" s="39"/>
      <c r="BS72" s="39"/>
      <c r="BT72" s="39"/>
      <c r="BU72" s="39"/>
      <c r="BV72" s="44"/>
      <c r="BW72" s="44"/>
      <c r="BX72" s="44"/>
      <c r="BY72" s="44"/>
      <c r="BZ72" s="44"/>
      <c r="CA72" s="44"/>
      <c r="CB72" s="44"/>
      <c r="CC72" s="44"/>
      <c r="CD72" s="44"/>
      <c r="CE72" s="44"/>
      <c r="CF72" s="44"/>
      <c r="CG72" s="44"/>
      <c r="CH72" s="44"/>
      <c r="CI72" s="44"/>
      <c r="CJ72" s="44"/>
      <c r="CK72" s="44"/>
      <c r="CL72" s="44"/>
      <c r="CM72" s="44"/>
      <c r="DD72" s="18"/>
      <c r="DE72" s="18"/>
      <c r="DF72" s="18"/>
      <c r="DG72" s="18"/>
      <c r="DH72" s="18"/>
    </row>
    <row r="73" spans="1:112" ht="39" x14ac:dyDescent="0.35">
      <c r="A73" s="26">
        <v>102110226</v>
      </c>
      <c r="B73" s="26" t="s">
        <v>344</v>
      </c>
      <c r="C73" s="25">
        <v>24.2</v>
      </c>
      <c r="D73" s="25" t="s">
        <v>385</v>
      </c>
      <c r="E73" s="25">
        <v>15</v>
      </c>
      <c r="F73" s="46">
        <v>24.2</v>
      </c>
      <c r="G73" s="26">
        <v>220</v>
      </c>
      <c r="H73" s="27" t="s">
        <v>391</v>
      </c>
      <c r="I73" s="26">
        <v>50</v>
      </c>
      <c r="J73" s="26">
        <v>125</v>
      </c>
      <c r="K73" s="28">
        <v>200</v>
      </c>
      <c r="L73" s="26">
        <v>230</v>
      </c>
      <c r="M73" s="84">
        <v>60</v>
      </c>
      <c r="N73" s="84">
        <v>300</v>
      </c>
      <c r="O73" s="32">
        <v>3</v>
      </c>
      <c r="P73" s="32">
        <v>2.5</v>
      </c>
      <c r="Q73" s="26" t="s">
        <v>35</v>
      </c>
      <c r="R73" s="26" t="s">
        <v>98</v>
      </c>
      <c r="S73" s="25" t="s">
        <v>395</v>
      </c>
      <c r="T73" s="25" t="s">
        <v>396</v>
      </c>
      <c r="U73" s="25" t="s">
        <v>397</v>
      </c>
      <c r="V73" s="28">
        <v>220</v>
      </c>
      <c r="W73" s="26">
        <v>1.2</v>
      </c>
      <c r="X73" s="25">
        <v>160</v>
      </c>
      <c r="Y73" s="25" t="s">
        <v>105</v>
      </c>
      <c r="Z73" s="25">
        <v>10</v>
      </c>
      <c r="AA73" s="25">
        <v>30</v>
      </c>
      <c r="AB73" s="26">
        <v>47</v>
      </c>
      <c r="AC73" s="25">
        <v>50</v>
      </c>
      <c r="AD73" s="25">
        <v>25</v>
      </c>
      <c r="AE73" s="26">
        <v>50</v>
      </c>
      <c r="AF73" s="26">
        <v>150</v>
      </c>
      <c r="AG73" s="26">
        <v>225</v>
      </c>
      <c r="AH73" s="26">
        <v>450</v>
      </c>
      <c r="AI73" s="26">
        <v>160</v>
      </c>
      <c r="AJ73" s="26" t="s">
        <v>105</v>
      </c>
      <c r="AK73" s="47" t="s">
        <v>241</v>
      </c>
      <c r="AL73" s="26">
        <v>140</v>
      </c>
      <c r="AM73" s="26" t="s">
        <v>35</v>
      </c>
      <c r="AN73" s="26">
        <v>-39</v>
      </c>
      <c r="AO73" s="25">
        <v>40</v>
      </c>
      <c r="AP73" s="25">
        <v>25</v>
      </c>
      <c r="AQ73" s="25">
        <v>0.03</v>
      </c>
      <c r="AR73" s="25" t="s">
        <v>398</v>
      </c>
      <c r="AS73" s="25">
        <v>48</v>
      </c>
      <c r="AT73" s="25" t="s">
        <v>469</v>
      </c>
      <c r="AU73" s="39" t="s">
        <v>400</v>
      </c>
      <c r="AV73" s="39">
        <v>1300</v>
      </c>
      <c r="AW73" s="39">
        <v>800</v>
      </c>
      <c r="AX73" s="39">
        <v>900</v>
      </c>
      <c r="AY73" s="39"/>
      <c r="AZ73" s="39"/>
      <c r="BA73" s="39"/>
      <c r="BB73" s="39"/>
      <c r="BC73" s="39"/>
      <c r="BD73" s="39"/>
      <c r="BE73" s="39"/>
      <c r="BF73" s="39"/>
      <c r="BG73" s="39"/>
      <c r="BH73" s="39"/>
      <c r="BI73" s="39"/>
      <c r="BJ73" s="39"/>
      <c r="BK73" s="39"/>
      <c r="BL73" s="39"/>
      <c r="BM73" s="39"/>
      <c r="BN73" s="39"/>
      <c r="BO73" s="39"/>
      <c r="BP73" s="39"/>
      <c r="BQ73" s="39"/>
      <c r="BR73" s="39"/>
      <c r="BS73" s="39"/>
      <c r="BT73" s="39"/>
      <c r="BU73" s="39"/>
      <c r="BV73" s="44"/>
      <c r="BW73" s="44"/>
      <c r="BX73" s="44"/>
      <c r="BY73" s="44"/>
      <c r="BZ73" s="44"/>
      <c r="CA73" s="44"/>
      <c r="CB73" s="44"/>
      <c r="CC73" s="44"/>
      <c r="CD73" s="44"/>
      <c r="CE73" s="44"/>
      <c r="CF73" s="44"/>
      <c r="CG73" s="44"/>
      <c r="CH73" s="44"/>
      <c r="CI73" s="44"/>
      <c r="CJ73" s="44"/>
      <c r="CK73" s="44"/>
      <c r="CL73" s="44"/>
      <c r="CM73" s="44"/>
      <c r="DD73" s="18"/>
      <c r="DE73" s="18"/>
      <c r="DF73" s="18"/>
      <c r="DG73" s="18"/>
      <c r="DH73" s="18"/>
    </row>
    <row r="74" spans="1:112" ht="39" x14ac:dyDescent="0.35">
      <c r="A74" s="26">
        <v>102110244</v>
      </c>
      <c r="B74" s="26" t="s">
        <v>362</v>
      </c>
      <c r="C74" s="25">
        <v>24.2</v>
      </c>
      <c r="D74" s="25" t="s">
        <v>386</v>
      </c>
      <c r="E74" s="25">
        <v>15</v>
      </c>
      <c r="F74" s="26">
        <v>13.337</v>
      </c>
      <c r="G74" s="26">
        <v>220</v>
      </c>
      <c r="H74" s="27" t="s">
        <v>388</v>
      </c>
      <c r="I74" s="26">
        <v>50</v>
      </c>
      <c r="J74" s="26">
        <v>125</v>
      </c>
      <c r="K74" s="28">
        <v>200</v>
      </c>
      <c r="L74" s="26">
        <v>230</v>
      </c>
      <c r="M74" s="84">
        <v>60</v>
      </c>
      <c r="N74" s="84">
        <v>300</v>
      </c>
      <c r="O74" s="32">
        <v>3</v>
      </c>
      <c r="P74" s="32">
        <v>2.5</v>
      </c>
      <c r="Q74" s="26" t="s">
        <v>35</v>
      </c>
      <c r="R74" s="26" t="s">
        <v>98</v>
      </c>
      <c r="S74" s="25" t="s">
        <v>395</v>
      </c>
      <c r="T74" s="25" t="s">
        <v>396</v>
      </c>
      <c r="U74" s="25" t="s">
        <v>397</v>
      </c>
      <c r="V74" s="28">
        <v>220</v>
      </c>
      <c r="W74" s="26">
        <v>1.2</v>
      </c>
      <c r="X74" s="25">
        <v>160</v>
      </c>
      <c r="Y74" s="25" t="s">
        <v>105</v>
      </c>
      <c r="Z74" s="25">
        <v>10</v>
      </c>
      <c r="AA74" s="25">
        <v>30</v>
      </c>
      <c r="AB74" s="26">
        <v>47</v>
      </c>
      <c r="AC74" s="25">
        <v>50</v>
      </c>
      <c r="AD74" s="25">
        <v>25</v>
      </c>
      <c r="AE74" s="26">
        <v>50</v>
      </c>
      <c r="AF74" s="26">
        <v>150</v>
      </c>
      <c r="AG74" s="26">
        <v>225</v>
      </c>
      <c r="AH74" s="26">
        <v>450</v>
      </c>
      <c r="AI74" s="26">
        <v>160</v>
      </c>
      <c r="AJ74" s="26" t="s">
        <v>105</v>
      </c>
      <c r="AK74" s="47" t="s">
        <v>241</v>
      </c>
      <c r="AL74" s="26">
        <v>140</v>
      </c>
      <c r="AM74" s="26" t="s">
        <v>35</v>
      </c>
      <c r="AN74" s="26">
        <v>-39</v>
      </c>
      <c r="AO74" s="25">
        <v>40</v>
      </c>
      <c r="AP74" s="25">
        <v>25</v>
      </c>
      <c r="AQ74" s="25">
        <v>0.03</v>
      </c>
      <c r="AR74" s="25" t="s">
        <v>398</v>
      </c>
      <c r="AS74" s="25">
        <v>48</v>
      </c>
      <c r="AT74" s="25" t="s">
        <v>470</v>
      </c>
      <c r="AU74" s="39" t="s">
        <v>400</v>
      </c>
      <c r="AV74" s="39">
        <v>1300</v>
      </c>
      <c r="AW74" s="39">
        <v>800</v>
      </c>
      <c r="AX74" s="39">
        <v>900</v>
      </c>
      <c r="AY74" s="39"/>
      <c r="AZ74" s="39"/>
      <c r="BA74" s="39"/>
      <c r="BB74" s="39"/>
      <c r="BC74" s="39"/>
      <c r="BD74" s="39"/>
      <c r="BE74" s="39"/>
      <c r="BF74" s="39"/>
      <c r="BG74" s="39"/>
      <c r="BH74" s="39"/>
      <c r="BI74" s="39"/>
      <c r="BJ74" s="39"/>
      <c r="BK74" s="39"/>
      <c r="BL74" s="39"/>
      <c r="BM74" s="39"/>
      <c r="BN74" s="39"/>
      <c r="BO74" s="39"/>
      <c r="BP74" s="39"/>
      <c r="BQ74" s="39"/>
      <c r="BR74" s="39"/>
      <c r="BS74" s="39"/>
      <c r="BT74" s="39"/>
      <c r="BU74" s="39"/>
      <c r="BV74" s="44"/>
      <c r="BW74" s="44"/>
      <c r="BX74" s="44"/>
      <c r="BY74" s="44"/>
      <c r="BZ74" s="44"/>
      <c r="CA74" s="44"/>
      <c r="CB74" s="44"/>
      <c r="CC74" s="44"/>
      <c r="CD74" s="44"/>
      <c r="CE74" s="44"/>
      <c r="CF74" s="44"/>
      <c r="CG74" s="44"/>
      <c r="CH74" s="44"/>
      <c r="CI74" s="44"/>
      <c r="CJ74" s="44"/>
      <c r="CK74" s="44"/>
      <c r="CL74" s="44"/>
      <c r="CM74" s="44"/>
      <c r="DD74" s="18"/>
      <c r="DE74" s="18"/>
      <c r="DF74" s="18"/>
      <c r="DG74" s="18"/>
      <c r="DH74" s="18"/>
    </row>
    <row r="75" spans="1:112" ht="39" x14ac:dyDescent="0.35">
      <c r="A75" s="26">
        <v>102110225</v>
      </c>
      <c r="B75" s="26" t="s">
        <v>343</v>
      </c>
      <c r="C75" s="25">
        <v>24.2</v>
      </c>
      <c r="D75" s="25" t="s">
        <v>385</v>
      </c>
      <c r="E75" s="25">
        <v>15</v>
      </c>
      <c r="F75" s="46">
        <v>24.2</v>
      </c>
      <c r="G75" s="140">
        <v>127</v>
      </c>
      <c r="H75" s="27" t="s">
        <v>391</v>
      </c>
      <c r="I75" s="26">
        <v>50</v>
      </c>
      <c r="J75" s="26">
        <v>125</v>
      </c>
      <c r="K75" s="28">
        <v>200</v>
      </c>
      <c r="L75" s="26">
        <v>230</v>
      </c>
      <c r="M75" s="84">
        <v>60</v>
      </c>
      <c r="N75" s="84">
        <v>300</v>
      </c>
      <c r="O75" s="32">
        <v>3</v>
      </c>
      <c r="P75" s="32">
        <v>2.5</v>
      </c>
      <c r="Q75" s="26" t="s">
        <v>35</v>
      </c>
      <c r="R75" s="26" t="s">
        <v>98</v>
      </c>
      <c r="S75" s="25" t="s">
        <v>395</v>
      </c>
      <c r="T75" s="25" t="s">
        <v>396</v>
      </c>
      <c r="U75" s="25" t="s">
        <v>397</v>
      </c>
      <c r="V75" s="28">
        <v>220</v>
      </c>
      <c r="W75" s="26">
        <v>1.2</v>
      </c>
      <c r="X75" s="25">
        <v>160</v>
      </c>
      <c r="Y75" s="25" t="s">
        <v>105</v>
      </c>
      <c r="Z75" s="25">
        <v>10</v>
      </c>
      <c r="AA75" s="25">
        <v>30</v>
      </c>
      <c r="AB75" s="26">
        <v>47</v>
      </c>
      <c r="AC75" s="25">
        <v>50</v>
      </c>
      <c r="AD75" s="25">
        <v>25</v>
      </c>
      <c r="AE75" s="26">
        <v>50</v>
      </c>
      <c r="AF75" s="26">
        <v>150</v>
      </c>
      <c r="AG75" s="26">
        <v>225</v>
      </c>
      <c r="AH75" s="26">
        <v>450</v>
      </c>
      <c r="AI75" s="26">
        <v>160</v>
      </c>
      <c r="AJ75" s="26" t="s">
        <v>105</v>
      </c>
      <c r="AK75" s="47" t="s">
        <v>241</v>
      </c>
      <c r="AL75" s="26">
        <v>140</v>
      </c>
      <c r="AM75" s="26" t="s">
        <v>35</v>
      </c>
      <c r="AN75" s="26">
        <v>-39</v>
      </c>
      <c r="AO75" s="25">
        <v>40</v>
      </c>
      <c r="AP75" s="25">
        <v>25</v>
      </c>
      <c r="AQ75" s="25">
        <v>0.03</v>
      </c>
      <c r="AR75" s="25" t="s">
        <v>398</v>
      </c>
      <c r="AS75" s="25">
        <v>48</v>
      </c>
      <c r="AT75" s="25" t="s">
        <v>471</v>
      </c>
      <c r="AU75" s="39" t="s">
        <v>400</v>
      </c>
      <c r="AV75" s="39">
        <v>1300</v>
      </c>
      <c r="AW75" s="39">
        <v>800</v>
      </c>
      <c r="AX75" s="39">
        <v>900</v>
      </c>
      <c r="AY75" s="39"/>
      <c r="AZ75" s="39"/>
      <c r="BA75" s="39"/>
      <c r="BB75" s="39"/>
      <c r="BC75" s="39"/>
      <c r="BD75" s="39"/>
      <c r="BE75" s="39"/>
      <c r="BF75" s="39"/>
      <c r="BG75" s="39"/>
      <c r="BH75" s="39"/>
      <c r="BI75" s="39"/>
      <c r="BJ75" s="39"/>
      <c r="BK75" s="39"/>
      <c r="BL75" s="39"/>
      <c r="BM75" s="39"/>
      <c r="BN75" s="39"/>
      <c r="BO75" s="39"/>
      <c r="BP75" s="39"/>
      <c r="BQ75" s="39"/>
      <c r="BR75" s="39"/>
      <c r="BS75" s="39"/>
      <c r="BT75" s="39"/>
      <c r="BU75" s="39"/>
      <c r="BV75" s="44"/>
      <c r="BW75" s="44"/>
      <c r="BX75" s="44"/>
      <c r="BY75" s="44"/>
      <c r="BZ75" s="44"/>
      <c r="CA75" s="44"/>
      <c r="CB75" s="44"/>
      <c r="CC75" s="44"/>
      <c r="CD75" s="44"/>
      <c r="CE75" s="44"/>
      <c r="CF75" s="44"/>
      <c r="CG75" s="44"/>
      <c r="CH75" s="44"/>
      <c r="CI75" s="44"/>
      <c r="CJ75" s="44"/>
      <c r="CK75" s="44"/>
      <c r="CL75" s="44"/>
      <c r="CM75" s="44"/>
      <c r="DD75" s="18"/>
      <c r="DE75" s="18"/>
      <c r="DF75" s="18"/>
      <c r="DG75" s="18"/>
      <c r="DH75" s="18"/>
    </row>
    <row r="76" spans="1:112" ht="39" x14ac:dyDescent="0.35">
      <c r="A76" s="26">
        <v>102110243</v>
      </c>
      <c r="B76" s="26" t="s">
        <v>361</v>
      </c>
      <c r="C76" s="25">
        <v>24.2</v>
      </c>
      <c r="D76" s="25" t="s">
        <v>386</v>
      </c>
      <c r="E76" s="25">
        <v>15</v>
      </c>
      <c r="F76" s="26">
        <v>13.337</v>
      </c>
      <c r="G76" s="140">
        <v>127</v>
      </c>
      <c r="H76" s="27" t="s">
        <v>388</v>
      </c>
      <c r="I76" s="26">
        <v>50</v>
      </c>
      <c r="J76" s="26">
        <v>125</v>
      </c>
      <c r="K76" s="28">
        <v>200</v>
      </c>
      <c r="L76" s="26">
        <v>230</v>
      </c>
      <c r="M76" s="84">
        <v>60</v>
      </c>
      <c r="N76" s="84">
        <v>300</v>
      </c>
      <c r="O76" s="32">
        <v>3</v>
      </c>
      <c r="P76" s="32">
        <v>2.5</v>
      </c>
      <c r="Q76" s="26" t="s">
        <v>35</v>
      </c>
      <c r="R76" s="26" t="s">
        <v>98</v>
      </c>
      <c r="S76" s="25" t="s">
        <v>395</v>
      </c>
      <c r="T76" s="25" t="s">
        <v>396</v>
      </c>
      <c r="U76" s="25" t="s">
        <v>397</v>
      </c>
      <c r="V76" s="28">
        <v>220</v>
      </c>
      <c r="W76" s="26">
        <v>1.2</v>
      </c>
      <c r="X76" s="25">
        <v>160</v>
      </c>
      <c r="Y76" s="25" t="s">
        <v>105</v>
      </c>
      <c r="Z76" s="25">
        <v>10</v>
      </c>
      <c r="AA76" s="25">
        <v>30</v>
      </c>
      <c r="AB76" s="26">
        <v>47</v>
      </c>
      <c r="AC76" s="25">
        <v>50</v>
      </c>
      <c r="AD76" s="25">
        <v>25</v>
      </c>
      <c r="AE76" s="26">
        <v>50</v>
      </c>
      <c r="AF76" s="26">
        <v>150</v>
      </c>
      <c r="AG76" s="26">
        <v>225</v>
      </c>
      <c r="AH76" s="26">
        <v>450</v>
      </c>
      <c r="AI76" s="26">
        <v>160</v>
      </c>
      <c r="AJ76" s="26" t="s">
        <v>105</v>
      </c>
      <c r="AK76" s="47" t="s">
        <v>241</v>
      </c>
      <c r="AL76" s="26">
        <v>140</v>
      </c>
      <c r="AM76" s="26" t="s">
        <v>35</v>
      </c>
      <c r="AN76" s="26">
        <v>-39</v>
      </c>
      <c r="AO76" s="25">
        <v>40</v>
      </c>
      <c r="AP76" s="25">
        <v>25</v>
      </c>
      <c r="AQ76" s="25">
        <v>0.03</v>
      </c>
      <c r="AR76" s="25" t="s">
        <v>398</v>
      </c>
      <c r="AS76" s="25">
        <v>48</v>
      </c>
      <c r="AT76" s="25" t="s">
        <v>472</v>
      </c>
      <c r="AU76" s="39" t="s">
        <v>400</v>
      </c>
      <c r="AV76" s="39">
        <v>1300</v>
      </c>
      <c r="AW76" s="39">
        <v>800</v>
      </c>
      <c r="AX76" s="39">
        <v>900</v>
      </c>
      <c r="AY76" s="39"/>
      <c r="AZ76" s="39"/>
      <c r="BA76" s="39"/>
      <c r="BB76" s="39"/>
      <c r="BC76" s="39"/>
      <c r="BD76" s="39"/>
      <c r="BE76" s="39"/>
      <c r="BF76" s="39"/>
      <c r="BG76" s="39"/>
      <c r="BH76" s="39"/>
      <c r="BI76" s="39"/>
      <c r="BJ76" s="39"/>
      <c r="BK76" s="39"/>
      <c r="BL76" s="39"/>
      <c r="BM76" s="39"/>
      <c r="BN76" s="39"/>
      <c r="BO76" s="39"/>
      <c r="BP76" s="39"/>
      <c r="BQ76" s="39"/>
      <c r="BR76" s="39"/>
      <c r="BS76" s="39"/>
      <c r="BT76" s="39"/>
      <c r="BU76" s="39"/>
      <c r="BV76" s="44"/>
      <c r="BW76" s="44"/>
      <c r="BX76" s="44"/>
      <c r="BY76" s="44"/>
      <c r="BZ76" s="44"/>
      <c r="CA76" s="44"/>
      <c r="CB76" s="44"/>
      <c r="CC76" s="44"/>
      <c r="CD76" s="44"/>
      <c r="CE76" s="44"/>
      <c r="CF76" s="44"/>
      <c r="CG76" s="44"/>
      <c r="CH76" s="44"/>
      <c r="CI76" s="44"/>
      <c r="CJ76" s="44"/>
      <c r="CK76" s="44"/>
      <c r="CL76" s="44"/>
      <c r="CM76" s="44"/>
      <c r="DD76" s="18"/>
      <c r="DE76" s="18"/>
      <c r="DF76" s="18"/>
      <c r="DG76" s="18"/>
      <c r="DH76" s="18"/>
    </row>
    <row r="77" spans="1:112" ht="39" x14ac:dyDescent="0.35">
      <c r="A77" s="26">
        <v>102110231</v>
      </c>
      <c r="B77" s="26" t="s">
        <v>349</v>
      </c>
      <c r="C77" s="25">
        <v>24.2</v>
      </c>
      <c r="D77" s="25" t="s">
        <v>385</v>
      </c>
      <c r="E77" s="25">
        <v>25</v>
      </c>
      <c r="F77" s="46">
        <v>24.2</v>
      </c>
      <c r="G77" s="141" t="s">
        <v>20</v>
      </c>
      <c r="H77" s="27" t="s">
        <v>391</v>
      </c>
      <c r="I77" s="26">
        <v>50</v>
      </c>
      <c r="J77" s="26">
        <v>125</v>
      </c>
      <c r="K77" s="28">
        <v>200</v>
      </c>
      <c r="L77" s="26">
        <v>230</v>
      </c>
      <c r="M77" s="82">
        <v>80</v>
      </c>
      <c r="N77" s="82">
        <v>430</v>
      </c>
      <c r="O77" s="32">
        <v>2.8</v>
      </c>
      <c r="P77" s="32">
        <v>2.5</v>
      </c>
      <c r="Q77" s="26" t="s">
        <v>35</v>
      </c>
      <c r="R77" s="26" t="s">
        <v>98</v>
      </c>
      <c r="S77" s="25" t="s">
        <v>395</v>
      </c>
      <c r="T77" s="25" t="s">
        <v>396</v>
      </c>
      <c r="U77" s="25" t="s">
        <v>397</v>
      </c>
      <c r="V77" s="28">
        <v>220</v>
      </c>
      <c r="W77" s="26">
        <v>1.2</v>
      </c>
      <c r="X77" s="25">
        <v>160</v>
      </c>
      <c r="Y77" s="25" t="s">
        <v>105</v>
      </c>
      <c r="Z77" s="25">
        <v>10</v>
      </c>
      <c r="AA77" s="25">
        <v>30</v>
      </c>
      <c r="AB77" s="26">
        <v>47</v>
      </c>
      <c r="AC77" s="25">
        <v>50</v>
      </c>
      <c r="AD77" s="25">
        <v>25</v>
      </c>
      <c r="AE77" s="26">
        <v>50</v>
      </c>
      <c r="AF77" s="26">
        <v>150</v>
      </c>
      <c r="AG77" s="26">
        <v>225</v>
      </c>
      <c r="AH77" s="26">
        <v>450</v>
      </c>
      <c r="AI77" s="26">
        <v>160</v>
      </c>
      <c r="AJ77" s="26" t="s">
        <v>105</v>
      </c>
      <c r="AK77" s="47" t="s">
        <v>241</v>
      </c>
      <c r="AL77" s="26">
        <v>140</v>
      </c>
      <c r="AM77" s="26" t="s">
        <v>35</v>
      </c>
      <c r="AN77" s="26">
        <v>-39</v>
      </c>
      <c r="AO77" s="25">
        <v>40</v>
      </c>
      <c r="AP77" s="25">
        <v>25</v>
      </c>
      <c r="AQ77" s="25">
        <v>0.03</v>
      </c>
      <c r="AR77" s="25" t="s">
        <v>398</v>
      </c>
      <c r="AS77" s="25">
        <v>48</v>
      </c>
      <c r="AT77" s="25" t="s">
        <v>473</v>
      </c>
      <c r="AU77" s="39" t="s">
        <v>400</v>
      </c>
      <c r="AV77" s="39">
        <v>1300</v>
      </c>
      <c r="AW77" s="39">
        <v>800</v>
      </c>
      <c r="AX77" s="39">
        <v>900</v>
      </c>
      <c r="AY77" s="39"/>
      <c r="AZ77" s="39"/>
      <c r="BA77" s="39"/>
      <c r="BB77" s="39"/>
      <c r="BC77" s="39"/>
      <c r="BD77" s="39"/>
      <c r="BE77" s="39"/>
      <c r="BF77" s="39"/>
      <c r="BG77" s="39"/>
      <c r="BH77" s="39"/>
      <c r="BI77" s="39"/>
      <c r="BJ77" s="39"/>
      <c r="BK77" s="39"/>
      <c r="BL77" s="39"/>
      <c r="BM77" s="39"/>
      <c r="BN77" s="39"/>
      <c r="BO77" s="39"/>
      <c r="BP77" s="39"/>
      <c r="BQ77" s="39"/>
      <c r="BR77" s="39"/>
      <c r="BS77" s="39"/>
      <c r="BT77" s="39"/>
      <c r="BU77" s="39"/>
      <c r="BV77" s="44"/>
      <c r="BW77" s="44"/>
      <c r="BX77" s="44"/>
      <c r="BY77" s="44"/>
      <c r="BZ77" s="44"/>
      <c r="CA77" s="44"/>
      <c r="CB77" s="44"/>
      <c r="CC77" s="44"/>
      <c r="CD77" s="44"/>
      <c r="CE77" s="44"/>
      <c r="CF77" s="44"/>
      <c r="CG77" s="44"/>
      <c r="CH77" s="44"/>
      <c r="CI77" s="44"/>
      <c r="CJ77" s="44"/>
      <c r="CK77" s="44"/>
      <c r="CL77" s="44"/>
      <c r="CM77" s="44"/>
      <c r="DD77" s="18"/>
      <c r="DE77" s="18"/>
      <c r="DF77" s="18"/>
      <c r="DG77" s="18"/>
      <c r="DH77" s="18"/>
    </row>
    <row r="78" spans="1:112" ht="39" x14ac:dyDescent="0.35">
      <c r="A78" s="26">
        <v>102110250</v>
      </c>
      <c r="B78" s="26" t="s">
        <v>368</v>
      </c>
      <c r="C78" s="25">
        <v>24.2</v>
      </c>
      <c r="D78" s="25" t="s">
        <v>386</v>
      </c>
      <c r="E78" s="25">
        <v>25</v>
      </c>
      <c r="F78" s="26">
        <v>13.337</v>
      </c>
      <c r="G78" s="141" t="s">
        <v>20</v>
      </c>
      <c r="H78" s="27" t="s">
        <v>388</v>
      </c>
      <c r="I78" s="26">
        <v>50</v>
      </c>
      <c r="J78" s="26">
        <v>125</v>
      </c>
      <c r="K78" s="28">
        <v>200</v>
      </c>
      <c r="L78" s="26">
        <v>230</v>
      </c>
      <c r="M78" s="84">
        <v>80</v>
      </c>
      <c r="N78" s="84">
        <v>430</v>
      </c>
      <c r="O78" s="32">
        <v>2.8</v>
      </c>
      <c r="P78" s="32">
        <v>2.5</v>
      </c>
      <c r="Q78" s="26" t="s">
        <v>35</v>
      </c>
      <c r="R78" s="26" t="s">
        <v>98</v>
      </c>
      <c r="S78" s="25" t="s">
        <v>395</v>
      </c>
      <c r="T78" s="25" t="s">
        <v>396</v>
      </c>
      <c r="U78" s="25" t="s">
        <v>397</v>
      </c>
      <c r="V78" s="28">
        <v>220</v>
      </c>
      <c r="W78" s="26">
        <v>1.2</v>
      </c>
      <c r="X78" s="25">
        <v>160</v>
      </c>
      <c r="Y78" s="25" t="s">
        <v>105</v>
      </c>
      <c r="Z78" s="25">
        <v>10</v>
      </c>
      <c r="AA78" s="25">
        <v>30</v>
      </c>
      <c r="AB78" s="26">
        <v>47</v>
      </c>
      <c r="AC78" s="25">
        <v>50</v>
      </c>
      <c r="AD78" s="25">
        <v>25</v>
      </c>
      <c r="AE78" s="26">
        <v>50</v>
      </c>
      <c r="AF78" s="26">
        <v>150</v>
      </c>
      <c r="AG78" s="26">
        <v>225</v>
      </c>
      <c r="AH78" s="26">
        <v>450</v>
      </c>
      <c r="AI78" s="26">
        <v>160</v>
      </c>
      <c r="AJ78" s="26" t="s">
        <v>105</v>
      </c>
      <c r="AK78" s="47" t="s">
        <v>241</v>
      </c>
      <c r="AL78" s="26">
        <v>140</v>
      </c>
      <c r="AM78" s="26" t="s">
        <v>35</v>
      </c>
      <c r="AN78" s="26">
        <v>-39</v>
      </c>
      <c r="AO78" s="25">
        <v>40</v>
      </c>
      <c r="AP78" s="25">
        <v>25</v>
      </c>
      <c r="AQ78" s="25">
        <v>0.03</v>
      </c>
      <c r="AR78" s="25" t="s">
        <v>398</v>
      </c>
      <c r="AS78" s="25">
        <v>48</v>
      </c>
      <c r="AT78" s="25" t="s">
        <v>474</v>
      </c>
      <c r="AU78" s="39" t="s">
        <v>400</v>
      </c>
      <c r="AV78" s="39">
        <v>1300</v>
      </c>
      <c r="AW78" s="39">
        <v>800</v>
      </c>
      <c r="AX78" s="39">
        <v>900</v>
      </c>
      <c r="AY78" s="39"/>
      <c r="AZ78" s="39"/>
      <c r="BA78" s="39"/>
      <c r="BB78" s="39"/>
      <c r="BC78" s="39"/>
      <c r="BD78" s="39"/>
      <c r="BE78" s="39"/>
      <c r="BF78" s="39"/>
      <c r="BG78" s="39"/>
      <c r="BH78" s="39"/>
      <c r="BI78" s="39"/>
      <c r="BJ78" s="39"/>
      <c r="BK78" s="39"/>
      <c r="BL78" s="39"/>
      <c r="BM78" s="39"/>
      <c r="BN78" s="39"/>
      <c r="BO78" s="39"/>
      <c r="BP78" s="39"/>
      <c r="BQ78" s="39"/>
      <c r="BR78" s="39"/>
      <c r="BS78" s="39"/>
      <c r="BT78" s="39"/>
      <c r="BU78" s="39"/>
      <c r="BV78" s="44"/>
      <c r="BW78" s="44"/>
      <c r="BX78" s="44"/>
      <c r="BY78" s="44"/>
      <c r="BZ78" s="44"/>
      <c r="CA78" s="44"/>
      <c r="CB78" s="44"/>
      <c r="CC78" s="44"/>
      <c r="CD78" s="44"/>
      <c r="CE78" s="44"/>
      <c r="CF78" s="44"/>
      <c r="CG78" s="44"/>
      <c r="CH78" s="44"/>
      <c r="CI78" s="44"/>
      <c r="CJ78" s="44"/>
      <c r="CK78" s="44"/>
      <c r="CL78" s="44"/>
      <c r="CM78" s="44"/>
      <c r="DD78" s="18"/>
      <c r="DE78" s="18"/>
      <c r="DF78" s="18"/>
      <c r="DG78" s="18"/>
      <c r="DH78" s="18"/>
    </row>
    <row r="79" spans="1:112" ht="39" x14ac:dyDescent="0.35">
      <c r="A79" s="26">
        <v>102110230</v>
      </c>
      <c r="B79" s="26" t="s">
        <v>348</v>
      </c>
      <c r="C79" s="25">
        <v>24.2</v>
      </c>
      <c r="D79" s="25" t="s">
        <v>385</v>
      </c>
      <c r="E79" s="25">
        <v>25</v>
      </c>
      <c r="F79" s="46">
        <v>24.2</v>
      </c>
      <c r="G79" s="26" t="s">
        <v>18</v>
      </c>
      <c r="H79" s="27" t="s">
        <v>391</v>
      </c>
      <c r="I79" s="26">
        <v>50</v>
      </c>
      <c r="J79" s="26">
        <v>125</v>
      </c>
      <c r="K79" s="28">
        <v>200</v>
      </c>
      <c r="L79" s="26">
        <v>230</v>
      </c>
      <c r="M79" s="84">
        <v>80</v>
      </c>
      <c r="N79" s="84">
        <v>430</v>
      </c>
      <c r="O79" s="32">
        <v>2.8</v>
      </c>
      <c r="P79" s="32">
        <v>2.5</v>
      </c>
      <c r="Q79" s="26" t="s">
        <v>35</v>
      </c>
      <c r="R79" s="26" t="s">
        <v>98</v>
      </c>
      <c r="S79" s="25" t="s">
        <v>395</v>
      </c>
      <c r="T79" s="25" t="s">
        <v>396</v>
      </c>
      <c r="U79" s="25" t="s">
        <v>397</v>
      </c>
      <c r="V79" s="28">
        <v>220</v>
      </c>
      <c r="W79" s="26">
        <v>1.2</v>
      </c>
      <c r="X79" s="25">
        <v>160</v>
      </c>
      <c r="Y79" s="25" t="s">
        <v>105</v>
      </c>
      <c r="Z79" s="25">
        <v>10</v>
      </c>
      <c r="AA79" s="25">
        <v>30</v>
      </c>
      <c r="AB79" s="26">
        <v>47</v>
      </c>
      <c r="AC79" s="25">
        <v>50</v>
      </c>
      <c r="AD79" s="25">
        <v>25</v>
      </c>
      <c r="AE79" s="26">
        <v>50</v>
      </c>
      <c r="AF79" s="26">
        <v>150</v>
      </c>
      <c r="AG79" s="26">
        <v>225</v>
      </c>
      <c r="AH79" s="26">
        <v>450</v>
      </c>
      <c r="AI79" s="26">
        <v>160</v>
      </c>
      <c r="AJ79" s="26" t="s">
        <v>105</v>
      </c>
      <c r="AK79" s="47" t="s">
        <v>241</v>
      </c>
      <c r="AL79" s="26">
        <v>140</v>
      </c>
      <c r="AM79" s="26" t="s">
        <v>35</v>
      </c>
      <c r="AN79" s="26">
        <v>-39</v>
      </c>
      <c r="AO79" s="25">
        <v>40</v>
      </c>
      <c r="AP79" s="25">
        <v>25</v>
      </c>
      <c r="AQ79" s="25">
        <v>0.03</v>
      </c>
      <c r="AR79" s="25" t="s">
        <v>398</v>
      </c>
      <c r="AS79" s="25">
        <v>48</v>
      </c>
      <c r="AT79" s="25" t="s">
        <v>475</v>
      </c>
      <c r="AU79" s="39" t="s">
        <v>400</v>
      </c>
      <c r="AV79" s="39">
        <v>1300</v>
      </c>
      <c r="AW79" s="39">
        <v>800</v>
      </c>
      <c r="AX79" s="39">
        <v>900</v>
      </c>
      <c r="AY79" s="39"/>
      <c r="AZ79" s="39"/>
      <c r="BA79" s="39"/>
      <c r="BB79" s="39"/>
      <c r="BC79" s="39"/>
      <c r="BD79" s="39"/>
      <c r="BE79" s="39"/>
      <c r="BF79" s="39"/>
      <c r="BG79" s="39"/>
      <c r="BH79" s="39"/>
      <c r="BI79" s="39"/>
      <c r="BJ79" s="39"/>
      <c r="BK79" s="39"/>
      <c r="BL79" s="39"/>
      <c r="BM79" s="39"/>
      <c r="BN79" s="39"/>
      <c r="BO79" s="39"/>
      <c r="BP79" s="39"/>
      <c r="BQ79" s="39"/>
      <c r="BR79" s="39"/>
      <c r="BS79" s="39"/>
      <c r="BT79" s="39"/>
      <c r="BU79" s="39"/>
      <c r="BV79" s="44"/>
      <c r="BW79" s="44"/>
      <c r="BX79" s="44"/>
      <c r="BY79" s="44"/>
      <c r="BZ79" s="44"/>
      <c r="CA79" s="44"/>
      <c r="CB79" s="44"/>
      <c r="CC79" s="44"/>
      <c r="CD79" s="44"/>
      <c r="CE79" s="44"/>
      <c r="CF79" s="44"/>
      <c r="CG79" s="44"/>
      <c r="CH79" s="44"/>
      <c r="CI79" s="44"/>
      <c r="CJ79" s="44"/>
      <c r="CK79" s="44"/>
      <c r="CL79" s="44"/>
      <c r="CM79" s="44"/>
      <c r="DD79" s="18"/>
      <c r="DE79" s="18"/>
      <c r="DF79" s="18"/>
      <c r="DG79" s="18"/>
      <c r="DH79" s="18"/>
    </row>
    <row r="80" spans="1:112" ht="39" x14ac:dyDescent="0.35">
      <c r="A80" s="26">
        <v>102110249</v>
      </c>
      <c r="B80" s="26" t="s">
        <v>367</v>
      </c>
      <c r="C80" s="25">
        <v>24.2</v>
      </c>
      <c r="D80" s="25" t="s">
        <v>386</v>
      </c>
      <c r="E80" s="25">
        <v>25</v>
      </c>
      <c r="F80" s="26">
        <v>13.337</v>
      </c>
      <c r="G80" s="26" t="s">
        <v>18</v>
      </c>
      <c r="H80" s="27" t="s">
        <v>388</v>
      </c>
      <c r="I80" s="26">
        <v>50</v>
      </c>
      <c r="J80" s="26">
        <v>125</v>
      </c>
      <c r="K80" s="28">
        <v>200</v>
      </c>
      <c r="L80" s="26">
        <v>230</v>
      </c>
      <c r="M80" s="84">
        <v>80</v>
      </c>
      <c r="N80" s="84">
        <v>430</v>
      </c>
      <c r="O80" s="32">
        <v>2.8</v>
      </c>
      <c r="P80" s="32">
        <v>2.5</v>
      </c>
      <c r="Q80" s="26" t="s">
        <v>35</v>
      </c>
      <c r="R80" s="26" t="s">
        <v>98</v>
      </c>
      <c r="S80" s="25" t="s">
        <v>395</v>
      </c>
      <c r="T80" s="25" t="s">
        <v>396</v>
      </c>
      <c r="U80" s="25" t="s">
        <v>397</v>
      </c>
      <c r="V80" s="28">
        <v>220</v>
      </c>
      <c r="W80" s="26">
        <v>1.2</v>
      </c>
      <c r="X80" s="25">
        <v>160</v>
      </c>
      <c r="Y80" s="25" t="s">
        <v>105</v>
      </c>
      <c r="Z80" s="25">
        <v>10</v>
      </c>
      <c r="AA80" s="25">
        <v>30</v>
      </c>
      <c r="AB80" s="26">
        <v>47</v>
      </c>
      <c r="AC80" s="25">
        <v>50</v>
      </c>
      <c r="AD80" s="25">
        <v>25</v>
      </c>
      <c r="AE80" s="26">
        <v>50</v>
      </c>
      <c r="AF80" s="26">
        <v>150</v>
      </c>
      <c r="AG80" s="26">
        <v>225</v>
      </c>
      <c r="AH80" s="26">
        <v>450</v>
      </c>
      <c r="AI80" s="26">
        <v>160</v>
      </c>
      <c r="AJ80" s="26" t="s">
        <v>105</v>
      </c>
      <c r="AK80" s="47" t="s">
        <v>241</v>
      </c>
      <c r="AL80" s="26">
        <v>140</v>
      </c>
      <c r="AM80" s="26" t="s">
        <v>35</v>
      </c>
      <c r="AN80" s="26">
        <v>-39</v>
      </c>
      <c r="AO80" s="25">
        <v>40</v>
      </c>
      <c r="AP80" s="25">
        <v>25</v>
      </c>
      <c r="AQ80" s="25">
        <v>0.03</v>
      </c>
      <c r="AR80" s="25" t="s">
        <v>398</v>
      </c>
      <c r="AS80" s="25">
        <v>48</v>
      </c>
      <c r="AT80" s="25" t="s">
        <v>476</v>
      </c>
      <c r="AU80" s="39" t="s">
        <v>400</v>
      </c>
      <c r="AV80" s="39">
        <v>1300</v>
      </c>
      <c r="AW80" s="39">
        <v>800</v>
      </c>
      <c r="AX80" s="39">
        <v>900</v>
      </c>
      <c r="AY80" s="39"/>
      <c r="AZ80" s="39"/>
      <c r="BA80" s="39"/>
      <c r="BB80" s="39"/>
      <c r="BC80" s="39"/>
      <c r="BD80" s="39"/>
      <c r="BE80" s="39"/>
      <c r="BF80" s="39"/>
      <c r="BG80" s="39"/>
      <c r="BH80" s="39"/>
      <c r="BI80" s="39"/>
      <c r="BJ80" s="39"/>
      <c r="BK80" s="39"/>
      <c r="BL80" s="39"/>
      <c r="BM80" s="39"/>
      <c r="BN80" s="39"/>
      <c r="BO80" s="39"/>
      <c r="BP80" s="39"/>
      <c r="BQ80" s="39"/>
      <c r="BR80" s="39"/>
      <c r="BS80" s="39"/>
      <c r="BT80" s="39"/>
      <c r="BU80" s="39"/>
      <c r="BV80" s="44"/>
      <c r="BW80" s="44"/>
      <c r="BX80" s="44"/>
      <c r="BY80" s="44"/>
      <c r="BZ80" s="44"/>
      <c r="CA80" s="44"/>
      <c r="CB80" s="44"/>
      <c r="CC80" s="44"/>
      <c r="CD80" s="44"/>
      <c r="CE80" s="44"/>
      <c r="CF80" s="44"/>
      <c r="CG80" s="44"/>
      <c r="CH80" s="44"/>
      <c r="CI80" s="44"/>
      <c r="CJ80" s="44"/>
      <c r="CK80" s="44"/>
      <c r="CL80" s="44"/>
      <c r="CM80" s="44"/>
      <c r="DD80" s="18"/>
      <c r="DE80" s="18"/>
      <c r="DF80" s="18"/>
      <c r="DG80" s="18"/>
      <c r="DH80" s="18"/>
    </row>
    <row r="81" spans="1:112" ht="39" x14ac:dyDescent="0.35">
      <c r="A81" s="26">
        <v>102110232</v>
      </c>
      <c r="B81" s="26" t="s">
        <v>350</v>
      </c>
      <c r="C81" s="25">
        <v>24.2</v>
      </c>
      <c r="D81" s="25" t="s">
        <v>385</v>
      </c>
      <c r="E81" s="25">
        <v>25</v>
      </c>
      <c r="F81" s="46">
        <v>24.2</v>
      </c>
      <c r="G81" s="26">
        <v>220</v>
      </c>
      <c r="H81" s="27" t="s">
        <v>391</v>
      </c>
      <c r="I81" s="26">
        <v>50</v>
      </c>
      <c r="J81" s="26">
        <v>125</v>
      </c>
      <c r="K81" s="28">
        <v>200</v>
      </c>
      <c r="L81" s="26">
        <v>230</v>
      </c>
      <c r="M81" s="84">
        <v>80</v>
      </c>
      <c r="N81" s="84">
        <v>430</v>
      </c>
      <c r="O81" s="32">
        <v>2.8</v>
      </c>
      <c r="P81" s="32">
        <v>2.5</v>
      </c>
      <c r="Q81" s="26" t="s">
        <v>35</v>
      </c>
      <c r="R81" s="26" t="s">
        <v>98</v>
      </c>
      <c r="S81" s="25" t="s">
        <v>395</v>
      </c>
      <c r="T81" s="25" t="s">
        <v>396</v>
      </c>
      <c r="U81" s="25" t="s">
        <v>397</v>
      </c>
      <c r="V81" s="28">
        <v>220</v>
      </c>
      <c r="W81" s="26">
        <v>1.2</v>
      </c>
      <c r="X81" s="25">
        <v>160</v>
      </c>
      <c r="Y81" s="25" t="s">
        <v>105</v>
      </c>
      <c r="Z81" s="25">
        <v>10</v>
      </c>
      <c r="AA81" s="25">
        <v>30</v>
      </c>
      <c r="AB81" s="26">
        <v>47</v>
      </c>
      <c r="AC81" s="25">
        <v>50</v>
      </c>
      <c r="AD81" s="25">
        <v>25</v>
      </c>
      <c r="AE81" s="26">
        <v>50</v>
      </c>
      <c r="AF81" s="26">
        <v>150</v>
      </c>
      <c r="AG81" s="26">
        <v>225</v>
      </c>
      <c r="AH81" s="26">
        <v>450</v>
      </c>
      <c r="AI81" s="26">
        <v>160</v>
      </c>
      <c r="AJ81" s="26" t="s">
        <v>105</v>
      </c>
      <c r="AK81" s="47" t="s">
        <v>241</v>
      </c>
      <c r="AL81" s="26">
        <v>140</v>
      </c>
      <c r="AM81" s="26" t="s">
        <v>35</v>
      </c>
      <c r="AN81" s="26">
        <v>-39</v>
      </c>
      <c r="AO81" s="25">
        <v>40</v>
      </c>
      <c r="AP81" s="25">
        <v>25</v>
      </c>
      <c r="AQ81" s="25">
        <v>0.03</v>
      </c>
      <c r="AR81" s="25" t="s">
        <v>398</v>
      </c>
      <c r="AS81" s="25">
        <v>48</v>
      </c>
      <c r="AT81" s="25" t="s">
        <v>477</v>
      </c>
      <c r="AU81" s="39" t="s">
        <v>400</v>
      </c>
      <c r="AV81" s="39">
        <v>1300</v>
      </c>
      <c r="AW81" s="39">
        <v>800</v>
      </c>
      <c r="AX81" s="39">
        <v>900</v>
      </c>
      <c r="AY81" s="39"/>
      <c r="AZ81" s="39"/>
      <c r="BA81" s="39"/>
      <c r="BB81" s="39"/>
      <c r="BC81" s="39"/>
      <c r="BD81" s="39"/>
      <c r="BE81" s="39"/>
      <c r="BF81" s="39"/>
      <c r="BG81" s="39"/>
      <c r="BH81" s="39"/>
      <c r="BI81" s="39"/>
      <c r="BJ81" s="39"/>
      <c r="BK81" s="39"/>
      <c r="BL81" s="39"/>
      <c r="BM81" s="39"/>
      <c r="BN81" s="39"/>
      <c r="BO81" s="39"/>
      <c r="BP81" s="39"/>
      <c r="BQ81" s="39"/>
      <c r="BR81" s="39"/>
      <c r="BS81" s="39"/>
      <c r="BT81" s="39"/>
      <c r="BU81" s="39"/>
      <c r="BV81" s="44"/>
      <c r="BW81" s="44"/>
      <c r="BX81" s="44"/>
      <c r="BY81" s="44"/>
      <c r="BZ81" s="44"/>
      <c r="CA81" s="44"/>
      <c r="CB81" s="44"/>
      <c r="CC81" s="44"/>
      <c r="CD81" s="44"/>
      <c r="CE81" s="44"/>
      <c r="CF81" s="44"/>
      <c r="CG81" s="44"/>
      <c r="CH81" s="44"/>
      <c r="CI81" s="44"/>
      <c r="CJ81" s="44"/>
      <c r="CK81" s="44"/>
      <c r="CL81" s="44"/>
      <c r="CM81" s="44"/>
      <c r="DD81" s="18"/>
      <c r="DE81" s="18"/>
      <c r="DF81" s="18"/>
      <c r="DG81" s="18"/>
      <c r="DH81" s="18"/>
    </row>
    <row r="82" spans="1:112" ht="39" x14ac:dyDescent="0.35">
      <c r="A82" s="26">
        <v>102110248</v>
      </c>
      <c r="B82" s="26" t="s">
        <v>366</v>
      </c>
      <c r="C82" s="25">
        <v>24.2</v>
      </c>
      <c r="D82" s="25" t="s">
        <v>386</v>
      </c>
      <c r="E82" s="25">
        <v>25</v>
      </c>
      <c r="F82" s="26">
        <v>13.337</v>
      </c>
      <c r="G82" s="26">
        <v>220</v>
      </c>
      <c r="H82" s="27" t="s">
        <v>388</v>
      </c>
      <c r="I82" s="26">
        <v>50</v>
      </c>
      <c r="J82" s="26">
        <v>125</v>
      </c>
      <c r="K82" s="28">
        <v>200</v>
      </c>
      <c r="L82" s="26">
        <v>230</v>
      </c>
      <c r="M82" s="84">
        <v>80</v>
      </c>
      <c r="N82" s="84">
        <v>430</v>
      </c>
      <c r="O82" s="32">
        <v>2.8</v>
      </c>
      <c r="P82" s="32">
        <v>2.5</v>
      </c>
      <c r="Q82" s="26" t="s">
        <v>35</v>
      </c>
      <c r="R82" s="26" t="s">
        <v>98</v>
      </c>
      <c r="S82" s="25" t="s">
        <v>395</v>
      </c>
      <c r="T82" s="25" t="s">
        <v>396</v>
      </c>
      <c r="U82" s="25" t="s">
        <v>397</v>
      </c>
      <c r="V82" s="28">
        <v>220</v>
      </c>
      <c r="W82" s="26">
        <v>1.2</v>
      </c>
      <c r="X82" s="25">
        <v>160</v>
      </c>
      <c r="Y82" s="25" t="s">
        <v>105</v>
      </c>
      <c r="Z82" s="25">
        <v>10</v>
      </c>
      <c r="AA82" s="25">
        <v>30</v>
      </c>
      <c r="AB82" s="26">
        <v>47</v>
      </c>
      <c r="AC82" s="25">
        <v>50</v>
      </c>
      <c r="AD82" s="25">
        <v>25</v>
      </c>
      <c r="AE82" s="26">
        <v>50</v>
      </c>
      <c r="AF82" s="26">
        <v>150</v>
      </c>
      <c r="AG82" s="26">
        <v>225</v>
      </c>
      <c r="AH82" s="26">
        <v>450</v>
      </c>
      <c r="AI82" s="26">
        <v>160</v>
      </c>
      <c r="AJ82" s="26" t="s">
        <v>105</v>
      </c>
      <c r="AK82" s="47" t="s">
        <v>241</v>
      </c>
      <c r="AL82" s="26">
        <v>140</v>
      </c>
      <c r="AM82" s="26" t="s">
        <v>35</v>
      </c>
      <c r="AN82" s="26">
        <v>-39</v>
      </c>
      <c r="AO82" s="25">
        <v>40</v>
      </c>
      <c r="AP82" s="25">
        <v>25</v>
      </c>
      <c r="AQ82" s="25">
        <v>0.03</v>
      </c>
      <c r="AR82" s="25" t="s">
        <v>398</v>
      </c>
      <c r="AS82" s="25">
        <v>48</v>
      </c>
      <c r="AT82" s="25" t="s">
        <v>478</v>
      </c>
      <c r="AU82" s="39" t="s">
        <v>400</v>
      </c>
      <c r="AV82" s="39">
        <v>1300</v>
      </c>
      <c r="AW82" s="39">
        <v>800</v>
      </c>
      <c r="AX82" s="39">
        <v>900</v>
      </c>
      <c r="AY82" s="39"/>
      <c r="AZ82" s="39"/>
      <c r="BA82" s="39"/>
      <c r="BB82" s="39"/>
      <c r="BC82" s="39"/>
      <c r="BD82" s="39"/>
      <c r="BE82" s="39"/>
      <c r="BF82" s="39"/>
      <c r="BG82" s="39"/>
      <c r="BH82" s="39"/>
      <c r="BI82" s="39"/>
      <c r="BJ82" s="39"/>
      <c r="BK82" s="39"/>
      <c r="BL82" s="39"/>
      <c r="BM82" s="39"/>
      <c r="BN82" s="39"/>
      <c r="BO82" s="39"/>
      <c r="BP82" s="39"/>
      <c r="BQ82" s="39"/>
      <c r="BR82" s="39"/>
      <c r="BS82" s="39"/>
      <c r="BT82" s="39"/>
      <c r="BU82" s="39"/>
      <c r="BV82" s="44"/>
      <c r="BW82" s="44"/>
      <c r="BX82" s="44"/>
      <c r="BY82" s="44"/>
      <c r="BZ82" s="44"/>
      <c r="CA82" s="44"/>
      <c r="CB82" s="44"/>
      <c r="CC82" s="44"/>
      <c r="CD82" s="44"/>
      <c r="CE82" s="44"/>
      <c r="CF82" s="44"/>
      <c r="CG82" s="44"/>
      <c r="CH82" s="44"/>
      <c r="CI82" s="44"/>
      <c r="CJ82" s="44"/>
      <c r="CK82" s="44"/>
      <c r="CL82" s="44"/>
      <c r="CM82" s="44"/>
      <c r="DD82" s="18"/>
      <c r="DE82" s="18"/>
      <c r="DF82" s="18"/>
      <c r="DG82" s="18"/>
      <c r="DH82" s="18"/>
    </row>
    <row r="83" spans="1:112" ht="39" x14ac:dyDescent="0.35">
      <c r="A83" s="26">
        <v>102110229</v>
      </c>
      <c r="B83" s="26" t="s">
        <v>347</v>
      </c>
      <c r="C83" s="25">
        <v>24.2</v>
      </c>
      <c r="D83" s="25" t="s">
        <v>385</v>
      </c>
      <c r="E83" s="25">
        <v>25</v>
      </c>
      <c r="F83" s="46">
        <v>24.2</v>
      </c>
      <c r="G83" s="140">
        <v>127</v>
      </c>
      <c r="H83" s="27" t="s">
        <v>391</v>
      </c>
      <c r="I83" s="26">
        <v>50</v>
      </c>
      <c r="J83" s="26">
        <v>125</v>
      </c>
      <c r="K83" s="28">
        <v>200</v>
      </c>
      <c r="L83" s="26">
        <v>230</v>
      </c>
      <c r="M83" s="84">
        <v>80</v>
      </c>
      <c r="N83" s="84">
        <v>430</v>
      </c>
      <c r="O83" s="32">
        <v>2.8</v>
      </c>
      <c r="P83" s="32">
        <v>2.5</v>
      </c>
      <c r="Q83" s="26" t="s">
        <v>35</v>
      </c>
      <c r="R83" s="26" t="s">
        <v>98</v>
      </c>
      <c r="S83" s="25" t="s">
        <v>395</v>
      </c>
      <c r="T83" s="25" t="s">
        <v>396</v>
      </c>
      <c r="U83" s="25" t="s">
        <v>397</v>
      </c>
      <c r="V83" s="28">
        <v>220</v>
      </c>
      <c r="W83" s="26">
        <v>1.2</v>
      </c>
      <c r="X83" s="25">
        <v>400</v>
      </c>
      <c r="Y83" s="25" t="s">
        <v>105</v>
      </c>
      <c r="Z83" s="25">
        <v>10</v>
      </c>
      <c r="AA83" s="25">
        <v>30</v>
      </c>
      <c r="AB83" s="26">
        <v>60</v>
      </c>
      <c r="AC83" s="25">
        <v>65</v>
      </c>
      <c r="AD83" s="25">
        <v>25</v>
      </c>
      <c r="AE83" s="26">
        <v>50</v>
      </c>
      <c r="AF83" s="26">
        <v>150</v>
      </c>
      <c r="AG83" s="26">
        <v>225</v>
      </c>
      <c r="AH83" s="26">
        <v>450</v>
      </c>
      <c r="AI83" s="26">
        <v>160</v>
      </c>
      <c r="AJ83" s="26" t="s">
        <v>105</v>
      </c>
      <c r="AK83" s="47" t="s">
        <v>241</v>
      </c>
      <c r="AL83" s="26">
        <v>140</v>
      </c>
      <c r="AM83" s="26" t="s">
        <v>35</v>
      </c>
      <c r="AN83" s="26">
        <v>-39</v>
      </c>
      <c r="AO83" s="25">
        <v>40</v>
      </c>
      <c r="AP83" s="25">
        <v>25</v>
      </c>
      <c r="AQ83" s="25">
        <v>0.03</v>
      </c>
      <c r="AR83" s="25" t="s">
        <v>398</v>
      </c>
      <c r="AS83" s="25">
        <v>48</v>
      </c>
      <c r="AT83" s="25" t="s">
        <v>479</v>
      </c>
      <c r="AU83" s="39" t="s">
        <v>400</v>
      </c>
      <c r="AV83" s="39">
        <v>1300</v>
      </c>
      <c r="AW83" s="39">
        <v>800</v>
      </c>
      <c r="AX83" s="39">
        <v>900</v>
      </c>
      <c r="AY83" s="39"/>
      <c r="AZ83" s="39"/>
      <c r="BA83" s="39"/>
      <c r="BB83" s="39"/>
      <c r="BC83" s="39"/>
      <c r="BD83" s="39"/>
      <c r="BE83" s="39"/>
      <c r="BF83" s="39"/>
      <c r="BG83" s="39"/>
      <c r="BH83" s="39"/>
      <c r="BI83" s="39"/>
      <c r="BJ83" s="39"/>
      <c r="BK83" s="39"/>
      <c r="BL83" s="39"/>
      <c r="BM83" s="39"/>
      <c r="BN83" s="39"/>
      <c r="BO83" s="39"/>
      <c r="BP83" s="39"/>
      <c r="BQ83" s="39"/>
      <c r="BR83" s="39"/>
      <c r="BS83" s="39"/>
      <c r="BT83" s="39"/>
      <c r="BU83" s="39"/>
      <c r="BV83" s="44"/>
      <c r="BW83" s="44"/>
      <c r="BX83" s="44"/>
      <c r="BY83" s="44"/>
      <c r="BZ83" s="44"/>
      <c r="CA83" s="44"/>
      <c r="CB83" s="44"/>
      <c r="CC83" s="44"/>
      <c r="CD83" s="44"/>
      <c r="CE83" s="44"/>
      <c r="CF83" s="44"/>
      <c r="CG83" s="44"/>
      <c r="CH83" s="44"/>
      <c r="CI83" s="44"/>
      <c r="CJ83" s="44"/>
      <c r="CK83" s="44"/>
      <c r="CL83" s="44"/>
      <c r="CM83" s="44"/>
      <c r="DD83" s="18"/>
      <c r="DE83" s="18"/>
      <c r="DF83" s="18"/>
      <c r="DG83" s="18"/>
      <c r="DH83" s="18"/>
    </row>
    <row r="84" spans="1:112" ht="39" x14ac:dyDescent="0.35">
      <c r="A84" s="26">
        <v>102110247</v>
      </c>
      <c r="B84" s="26" t="s">
        <v>365</v>
      </c>
      <c r="C84" s="25">
        <v>24.2</v>
      </c>
      <c r="D84" s="25" t="s">
        <v>386</v>
      </c>
      <c r="E84" s="25">
        <v>25</v>
      </c>
      <c r="F84" s="26">
        <v>13.337</v>
      </c>
      <c r="G84" s="140">
        <v>127</v>
      </c>
      <c r="H84" s="27" t="s">
        <v>388</v>
      </c>
      <c r="I84" s="26">
        <v>50</v>
      </c>
      <c r="J84" s="26">
        <v>125</v>
      </c>
      <c r="K84" s="28">
        <v>200</v>
      </c>
      <c r="L84" s="26">
        <v>230</v>
      </c>
      <c r="M84" s="84">
        <v>80</v>
      </c>
      <c r="N84" s="84">
        <v>430</v>
      </c>
      <c r="O84" s="32">
        <v>2.8</v>
      </c>
      <c r="P84" s="32">
        <v>2.5</v>
      </c>
      <c r="Q84" s="26" t="s">
        <v>35</v>
      </c>
      <c r="R84" s="26" t="s">
        <v>98</v>
      </c>
      <c r="S84" s="25" t="s">
        <v>395</v>
      </c>
      <c r="T84" s="25" t="s">
        <v>396</v>
      </c>
      <c r="U84" s="25" t="s">
        <v>397</v>
      </c>
      <c r="V84" s="28">
        <v>220</v>
      </c>
      <c r="W84" s="26">
        <v>1.2</v>
      </c>
      <c r="X84" s="25">
        <v>400</v>
      </c>
      <c r="Y84" s="25" t="s">
        <v>105</v>
      </c>
      <c r="Z84" s="25">
        <v>10</v>
      </c>
      <c r="AA84" s="25">
        <v>30</v>
      </c>
      <c r="AB84" s="26">
        <v>60</v>
      </c>
      <c r="AC84" s="25">
        <v>65</v>
      </c>
      <c r="AD84" s="25">
        <v>25</v>
      </c>
      <c r="AE84" s="26">
        <v>50</v>
      </c>
      <c r="AF84" s="26">
        <v>150</v>
      </c>
      <c r="AG84" s="26">
        <v>225</v>
      </c>
      <c r="AH84" s="26">
        <v>450</v>
      </c>
      <c r="AI84" s="26">
        <v>160</v>
      </c>
      <c r="AJ84" s="26" t="s">
        <v>105</v>
      </c>
      <c r="AK84" s="47" t="s">
        <v>241</v>
      </c>
      <c r="AL84" s="26">
        <v>140</v>
      </c>
      <c r="AM84" s="26" t="s">
        <v>35</v>
      </c>
      <c r="AN84" s="26">
        <v>-39</v>
      </c>
      <c r="AO84" s="25">
        <v>40</v>
      </c>
      <c r="AP84" s="25">
        <v>25</v>
      </c>
      <c r="AQ84" s="25">
        <v>0.03</v>
      </c>
      <c r="AR84" s="25" t="s">
        <v>398</v>
      </c>
      <c r="AS84" s="25">
        <v>48</v>
      </c>
      <c r="AT84" s="25" t="s">
        <v>480</v>
      </c>
      <c r="AU84" s="39" t="s">
        <v>400</v>
      </c>
      <c r="AV84" s="39">
        <v>1300</v>
      </c>
      <c r="AW84" s="39">
        <v>800</v>
      </c>
      <c r="AX84" s="39">
        <v>900</v>
      </c>
      <c r="AY84" s="39"/>
      <c r="AZ84" s="39"/>
      <c r="BA84" s="39"/>
      <c r="BB84" s="39"/>
      <c r="BC84" s="39"/>
      <c r="BD84" s="39"/>
      <c r="BE84" s="39"/>
      <c r="BF84" s="39"/>
      <c r="BG84" s="39"/>
      <c r="BH84" s="39"/>
      <c r="BI84" s="39"/>
      <c r="BJ84" s="39"/>
      <c r="BK84" s="39"/>
      <c r="BL84" s="39"/>
      <c r="BM84" s="39"/>
      <c r="BN84" s="39"/>
      <c r="BO84" s="39"/>
      <c r="BP84" s="39"/>
      <c r="BQ84" s="39"/>
      <c r="BR84" s="39"/>
      <c r="BS84" s="39"/>
      <c r="BT84" s="39"/>
      <c r="BU84" s="39"/>
      <c r="BV84" s="44"/>
      <c r="BW84" s="44"/>
      <c r="BX84" s="44"/>
      <c r="BY84" s="44"/>
      <c r="BZ84" s="44"/>
      <c r="CA84" s="44"/>
      <c r="CB84" s="44"/>
      <c r="CC84" s="44"/>
      <c r="CD84" s="44"/>
      <c r="CE84" s="44"/>
      <c r="CF84" s="44"/>
      <c r="CG84" s="44"/>
      <c r="CH84" s="44"/>
      <c r="CI84" s="44"/>
      <c r="CJ84" s="44"/>
      <c r="CK84" s="44"/>
      <c r="CL84" s="44"/>
      <c r="CM84" s="44"/>
      <c r="DD84" s="18"/>
      <c r="DE84" s="18"/>
      <c r="DF84" s="18"/>
      <c r="DG84" s="18"/>
      <c r="DH84" s="18"/>
    </row>
    <row r="85" spans="1:112" ht="39" x14ac:dyDescent="0.35">
      <c r="A85" s="26">
        <v>102110219</v>
      </c>
      <c r="B85" s="26" t="s">
        <v>337</v>
      </c>
      <c r="C85" s="25">
        <v>24.2</v>
      </c>
      <c r="D85" s="25" t="s">
        <v>385</v>
      </c>
      <c r="E85" s="25">
        <v>37.5</v>
      </c>
      <c r="F85" s="46">
        <v>24.2</v>
      </c>
      <c r="G85" s="141" t="s">
        <v>20</v>
      </c>
      <c r="H85" s="27" t="s">
        <v>391</v>
      </c>
      <c r="I85" s="26">
        <v>50</v>
      </c>
      <c r="J85" s="26">
        <v>125</v>
      </c>
      <c r="K85" s="28">
        <v>200</v>
      </c>
      <c r="L85" s="26">
        <v>230</v>
      </c>
      <c r="M85" s="82">
        <v>115</v>
      </c>
      <c r="N85" s="82">
        <v>595</v>
      </c>
      <c r="O85" s="33">
        <v>2.7</v>
      </c>
      <c r="P85" s="33">
        <v>2.5</v>
      </c>
      <c r="Q85" s="26" t="s">
        <v>35</v>
      </c>
      <c r="R85" s="26" t="s">
        <v>98</v>
      </c>
      <c r="S85" s="25" t="s">
        <v>395</v>
      </c>
      <c r="T85" s="25" t="s">
        <v>396</v>
      </c>
      <c r="U85" s="25" t="s">
        <v>397</v>
      </c>
      <c r="V85" s="28">
        <v>220</v>
      </c>
      <c r="W85" s="26">
        <v>1.2</v>
      </c>
      <c r="X85" s="25">
        <v>160</v>
      </c>
      <c r="Y85" s="25" t="s">
        <v>105</v>
      </c>
      <c r="Z85" s="25">
        <v>10</v>
      </c>
      <c r="AA85" s="25">
        <v>30</v>
      </c>
      <c r="AB85" s="26">
        <v>47</v>
      </c>
      <c r="AC85" s="25">
        <v>50</v>
      </c>
      <c r="AD85" s="25">
        <v>25</v>
      </c>
      <c r="AE85" s="26">
        <v>50</v>
      </c>
      <c r="AF85" s="26">
        <v>150</v>
      </c>
      <c r="AG85" s="26">
        <v>225</v>
      </c>
      <c r="AH85" s="26">
        <v>450</v>
      </c>
      <c r="AI85" s="26">
        <v>160</v>
      </c>
      <c r="AJ85" s="26" t="s">
        <v>105</v>
      </c>
      <c r="AK85" s="47" t="s">
        <v>241</v>
      </c>
      <c r="AL85" s="26">
        <v>140</v>
      </c>
      <c r="AM85" s="26" t="s">
        <v>35</v>
      </c>
      <c r="AN85" s="26">
        <v>-39</v>
      </c>
      <c r="AO85" s="25">
        <v>40</v>
      </c>
      <c r="AP85" s="25">
        <v>25</v>
      </c>
      <c r="AQ85" s="25">
        <v>0.03</v>
      </c>
      <c r="AR85" s="25" t="s">
        <v>398</v>
      </c>
      <c r="AS85" s="25">
        <v>48</v>
      </c>
      <c r="AT85" s="25" t="s">
        <v>481</v>
      </c>
      <c r="AU85" s="39" t="s">
        <v>400</v>
      </c>
      <c r="AV85" s="39">
        <v>1700</v>
      </c>
      <c r="AW85" s="39">
        <v>900</v>
      </c>
      <c r="AX85" s="39">
        <v>1000</v>
      </c>
      <c r="AY85" s="39"/>
      <c r="AZ85" s="39"/>
      <c r="BA85" s="39"/>
      <c r="BB85" s="39"/>
      <c r="BC85" s="39"/>
      <c r="BD85" s="39"/>
      <c r="BE85" s="39"/>
      <c r="BF85" s="39"/>
      <c r="BG85" s="39"/>
      <c r="BH85" s="39"/>
      <c r="BI85" s="39"/>
      <c r="BJ85" s="39"/>
      <c r="BK85" s="39"/>
      <c r="BL85" s="39"/>
      <c r="BM85" s="39"/>
      <c r="BN85" s="39"/>
      <c r="BO85" s="39"/>
      <c r="BP85" s="39"/>
      <c r="BQ85" s="39"/>
      <c r="BR85" s="39"/>
      <c r="BS85" s="39"/>
      <c r="BT85" s="39"/>
      <c r="BU85" s="39"/>
      <c r="BV85" s="44"/>
      <c r="BW85" s="44"/>
      <c r="BX85" s="44"/>
      <c r="BY85" s="44"/>
      <c r="BZ85" s="44"/>
      <c r="CA85" s="44"/>
      <c r="CB85" s="44"/>
      <c r="CC85" s="44"/>
      <c r="CD85" s="44"/>
      <c r="CE85" s="44"/>
      <c r="CF85" s="44"/>
      <c r="CG85" s="44"/>
      <c r="CH85" s="44"/>
      <c r="CI85" s="44"/>
      <c r="CJ85" s="44"/>
      <c r="CK85" s="44"/>
      <c r="CL85" s="44"/>
      <c r="CM85" s="44"/>
      <c r="DD85" s="18"/>
      <c r="DE85" s="18"/>
      <c r="DF85" s="18"/>
      <c r="DG85" s="18"/>
      <c r="DH85" s="18"/>
    </row>
    <row r="86" spans="1:112" ht="39" x14ac:dyDescent="0.35">
      <c r="A86" s="26">
        <v>102110220</v>
      </c>
      <c r="B86" s="26" t="s">
        <v>338</v>
      </c>
      <c r="C86" s="25">
        <v>24.2</v>
      </c>
      <c r="D86" s="25" t="s">
        <v>386</v>
      </c>
      <c r="E86" s="25">
        <v>37.5</v>
      </c>
      <c r="F86" s="26">
        <v>13.337</v>
      </c>
      <c r="G86" s="141" t="s">
        <v>20</v>
      </c>
      <c r="H86" s="27" t="s">
        <v>388</v>
      </c>
      <c r="I86" s="26">
        <v>50</v>
      </c>
      <c r="J86" s="26">
        <v>125</v>
      </c>
      <c r="K86" s="28">
        <v>200</v>
      </c>
      <c r="L86" s="26">
        <v>230</v>
      </c>
      <c r="M86" s="84">
        <v>115</v>
      </c>
      <c r="N86" s="84">
        <v>595</v>
      </c>
      <c r="O86" s="33">
        <v>2.7</v>
      </c>
      <c r="P86" s="33">
        <v>2.5</v>
      </c>
      <c r="Q86" s="26" t="s">
        <v>35</v>
      </c>
      <c r="R86" s="26" t="s">
        <v>98</v>
      </c>
      <c r="S86" s="25" t="s">
        <v>395</v>
      </c>
      <c r="T86" s="25" t="s">
        <v>396</v>
      </c>
      <c r="U86" s="25" t="s">
        <v>397</v>
      </c>
      <c r="V86" s="28">
        <v>220</v>
      </c>
      <c r="W86" s="26">
        <v>1.2</v>
      </c>
      <c r="X86" s="25">
        <v>160</v>
      </c>
      <c r="Y86" s="25" t="s">
        <v>105</v>
      </c>
      <c r="Z86" s="25">
        <v>10</v>
      </c>
      <c r="AA86" s="25">
        <v>30</v>
      </c>
      <c r="AB86" s="26">
        <v>47</v>
      </c>
      <c r="AC86" s="25">
        <v>50</v>
      </c>
      <c r="AD86" s="25">
        <v>25</v>
      </c>
      <c r="AE86" s="26">
        <v>50</v>
      </c>
      <c r="AF86" s="26">
        <v>150</v>
      </c>
      <c r="AG86" s="26">
        <v>225</v>
      </c>
      <c r="AH86" s="26">
        <v>450</v>
      </c>
      <c r="AI86" s="26">
        <v>160</v>
      </c>
      <c r="AJ86" s="26" t="s">
        <v>105</v>
      </c>
      <c r="AK86" s="47" t="s">
        <v>241</v>
      </c>
      <c r="AL86" s="26">
        <v>140</v>
      </c>
      <c r="AM86" s="26" t="s">
        <v>35</v>
      </c>
      <c r="AN86" s="26">
        <v>-39</v>
      </c>
      <c r="AO86" s="25">
        <v>40</v>
      </c>
      <c r="AP86" s="25">
        <v>25</v>
      </c>
      <c r="AQ86" s="25">
        <v>0.03</v>
      </c>
      <c r="AR86" s="25" t="s">
        <v>398</v>
      </c>
      <c r="AS86" s="25">
        <v>48</v>
      </c>
      <c r="AT86" s="25" t="s">
        <v>482</v>
      </c>
      <c r="AU86" s="39" t="s">
        <v>400</v>
      </c>
      <c r="AV86" s="39">
        <v>1700</v>
      </c>
      <c r="AW86" s="39">
        <v>900</v>
      </c>
      <c r="AX86" s="39">
        <v>1000</v>
      </c>
      <c r="AY86" s="39"/>
      <c r="AZ86" s="39"/>
      <c r="BA86" s="39"/>
      <c r="BB86" s="39"/>
      <c r="BC86" s="39"/>
      <c r="BD86" s="39"/>
      <c r="BE86" s="39"/>
      <c r="BF86" s="39"/>
      <c r="BG86" s="39"/>
      <c r="BH86" s="39"/>
      <c r="BI86" s="39"/>
      <c r="BJ86" s="39"/>
      <c r="BK86" s="39"/>
      <c r="BL86" s="39"/>
      <c r="BM86" s="39"/>
      <c r="BN86" s="39"/>
      <c r="BO86" s="39"/>
      <c r="BP86" s="39"/>
      <c r="BQ86" s="39"/>
      <c r="BR86" s="39"/>
      <c r="BS86" s="39"/>
      <c r="BT86" s="39"/>
      <c r="BU86" s="39"/>
      <c r="BV86" s="44"/>
      <c r="BW86" s="44"/>
      <c r="BX86" s="44"/>
      <c r="BY86" s="44"/>
      <c r="BZ86" s="44"/>
      <c r="CA86" s="44"/>
      <c r="CB86" s="44"/>
      <c r="CC86" s="44"/>
      <c r="CD86" s="44"/>
      <c r="CE86" s="44"/>
      <c r="CF86" s="44"/>
      <c r="CG86" s="44"/>
      <c r="CH86" s="44"/>
      <c r="CI86" s="44"/>
      <c r="CJ86" s="44"/>
      <c r="CK86" s="44"/>
      <c r="CL86" s="44"/>
      <c r="CM86" s="44"/>
      <c r="DD86" s="18"/>
      <c r="DE86" s="18"/>
      <c r="DF86" s="18"/>
      <c r="DG86" s="18"/>
      <c r="DH86" s="18"/>
    </row>
    <row r="87" spans="1:112" ht="39" x14ac:dyDescent="0.35">
      <c r="A87" s="26">
        <v>102110233</v>
      </c>
      <c r="B87" s="26" t="s">
        <v>351</v>
      </c>
      <c r="C87" s="25">
        <v>24.2</v>
      </c>
      <c r="D87" s="25" t="s">
        <v>385</v>
      </c>
      <c r="E87" s="25">
        <v>37.5</v>
      </c>
      <c r="F87" s="46">
        <v>24.2</v>
      </c>
      <c r="G87" s="140">
        <v>127</v>
      </c>
      <c r="H87" s="27" t="s">
        <v>391</v>
      </c>
      <c r="I87" s="26">
        <v>50</v>
      </c>
      <c r="J87" s="26">
        <v>125</v>
      </c>
      <c r="K87" s="28">
        <v>200</v>
      </c>
      <c r="L87" s="26">
        <v>230</v>
      </c>
      <c r="M87" s="84">
        <v>115</v>
      </c>
      <c r="N87" s="84">
        <v>595</v>
      </c>
      <c r="O87" s="33">
        <v>2.7</v>
      </c>
      <c r="P87" s="33">
        <v>2.5</v>
      </c>
      <c r="Q87" s="26" t="s">
        <v>35</v>
      </c>
      <c r="R87" s="26" t="s">
        <v>98</v>
      </c>
      <c r="S87" s="25" t="s">
        <v>395</v>
      </c>
      <c r="T87" s="25" t="s">
        <v>396</v>
      </c>
      <c r="U87" s="25" t="s">
        <v>397</v>
      </c>
      <c r="V87" s="28">
        <v>220</v>
      </c>
      <c r="W87" s="26">
        <v>1.2</v>
      </c>
      <c r="X87" s="25">
        <v>400</v>
      </c>
      <c r="Y87" s="25" t="s">
        <v>105</v>
      </c>
      <c r="Z87" s="25">
        <v>10</v>
      </c>
      <c r="AA87" s="25">
        <v>30</v>
      </c>
      <c r="AB87" s="26">
        <v>60</v>
      </c>
      <c r="AC87" s="25">
        <v>65</v>
      </c>
      <c r="AD87" s="25">
        <v>25</v>
      </c>
      <c r="AE87" s="26">
        <v>50</v>
      </c>
      <c r="AF87" s="26">
        <v>150</v>
      </c>
      <c r="AG87" s="26">
        <v>225</v>
      </c>
      <c r="AH87" s="26">
        <v>450</v>
      </c>
      <c r="AI87" s="26">
        <v>160</v>
      </c>
      <c r="AJ87" s="26" t="s">
        <v>105</v>
      </c>
      <c r="AK87" s="47" t="s">
        <v>241</v>
      </c>
      <c r="AL87" s="26">
        <v>140</v>
      </c>
      <c r="AM87" s="26" t="s">
        <v>35</v>
      </c>
      <c r="AN87" s="26">
        <v>-39</v>
      </c>
      <c r="AO87" s="25">
        <v>40</v>
      </c>
      <c r="AP87" s="25">
        <v>25</v>
      </c>
      <c r="AQ87" s="25">
        <v>0.03</v>
      </c>
      <c r="AR87" s="25" t="s">
        <v>398</v>
      </c>
      <c r="AS87" s="25">
        <v>48</v>
      </c>
      <c r="AT87" s="25" t="s">
        <v>483</v>
      </c>
      <c r="AU87" s="39" t="s">
        <v>400</v>
      </c>
      <c r="AV87" s="39">
        <v>1700</v>
      </c>
      <c r="AW87" s="39">
        <v>900</v>
      </c>
      <c r="AX87" s="39">
        <v>1000</v>
      </c>
      <c r="AY87" s="39"/>
      <c r="AZ87" s="39"/>
      <c r="BA87" s="39"/>
      <c r="BB87" s="39"/>
      <c r="BC87" s="39"/>
      <c r="BD87" s="39"/>
      <c r="BE87" s="39"/>
      <c r="BF87" s="39"/>
      <c r="BG87" s="39"/>
      <c r="BH87" s="39"/>
      <c r="BI87" s="39"/>
      <c r="BJ87" s="39"/>
      <c r="BK87" s="39"/>
      <c r="BL87" s="39"/>
      <c r="BM87" s="39"/>
      <c r="BN87" s="39"/>
      <c r="BO87" s="39"/>
      <c r="BP87" s="39"/>
      <c r="BQ87" s="39"/>
      <c r="BR87" s="39"/>
      <c r="BS87" s="39"/>
      <c r="BT87" s="39"/>
      <c r="BU87" s="39"/>
      <c r="BV87" s="44"/>
      <c r="BW87" s="44"/>
      <c r="BX87" s="44"/>
      <c r="BY87" s="44"/>
      <c r="BZ87" s="44"/>
      <c r="CA87" s="44"/>
      <c r="CB87" s="44"/>
      <c r="CC87" s="44"/>
      <c r="CD87" s="44"/>
      <c r="CE87" s="44"/>
      <c r="CF87" s="44"/>
      <c r="CG87" s="44"/>
      <c r="CH87" s="44"/>
      <c r="CI87" s="44"/>
      <c r="CJ87" s="44"/>
      <c r="CK87" s="44"/>
      <c r="CL87" s="44"/>
      <c r="CM87" s="44"/>
      <c r="DD87" s="18"/>
      <c r="DE87" s="18"/>
      <c r="DF87" s="18"/>
      <c r="DG87" s="18"/>
      <c r="DH87" s="18"/>
    </row>
    <row r="88" spans="1:112" ht="39" x14ac:dyDescent="0.35">
      <c r="A88" s="26">
        <v>102110251</v>
      </c>
      <c r="B88" s="26" t="s">
        <v>369</v>
      </c>
      <c r="C88" s="25">
        <v>24.2</v>
      </c>
      <c r="D88" s="25" t="s">
        <v>386</v>
      </c>
      <c r="E88" s="25">
        <v>37.5</v>
      </c>
      <c r="F88" s="26">
        <v>13.337</v>
      </c>
      <c r="G88" s="140">
        <v>127</v>
      </c>
      <c r="H88" s="27" t="s">
        <v>388</v>
      </c>
      <c r="I88" s="26">
        <v>50</v>
      </c>
      <c r="J88" s="26">
        <v>125</v>
      </c>
      <c r="K88" s="28">
        <v>200</v>
      </c>
      <c r="L88" s="26">
        <v>230</v>
      </c>
      <c r="M88" s="84">
        <v>115</v>
      </c>
      <c r="N88" s="84">
        <v>595</v>
      </c>
      <c r="O88" s="33">
        <v>2.7</v>
      </c>
      <c r="P88" s="33">
        <v>2.5</v>
      </c>
      <c r="Q88" s="26" t="s">
        <v>35</v>
      </c>
      <c r="R88" s="26" t="s">
        <v>98</v>
      </c>
      <c r="S88" s="25" t="s">
        <v>395</v>
      </c>
      <c r="T88" s="25" t="s">
        <v>396</v>
      </c>
      <c r="U88" s="25" t="s">
        <v>397</v>
      </c>
      <c r="V88" s="28">
        <v>220</v>
      </c>
      <c r="W88" s="26">
        <v>1.2</v>
      </c>
      <c r="X88" s="25">
        <v>400</v>
      </c>
      <c r="Y88" s="25" t="s">
        <v>105</v>
      </c>
      <c r="Z88" s="25">
        <v>10</v>
      </c>
      <c r="AA88" s="25">
        <v>30</v>
      </c>
      <c r="AB88" s="26">
        <v>60</v>
      </c>
      <c r="AC88" s="25">
        <v>65</v>
      </c>
      <c r="AD88" s="25">
        <v>25</v>
      </c>
      <c r="AE88" s="26">
        <v>50</v>
      </c>
      <c r="AF88" s="26">
        <v>150</v>
      </c>
      <c r="AG88" s="26">
        <v>225</v>
      </c>
      <c r="AH88" s="26">
        <v>450</v>
      </c>
      <c r="AI88" s="26">
        <v>160</v>
      </c>
      <c r="AJ88" s="26" t="s">
        <v>105</v>
      </c>
      <c r="AK88" s="47" t="s">
        <v>241</v>
      </c>
      <c r="AL88" s="26">
        <v>140</v>
      </c>
      <c r="AM88" s="26" t="s">
        <v>35</v>
      </c>
      <c r="AN88" s="26">
        <v>-39</v>
      </c>
      <c r="AO88" s="25">
        <v>40</v>
      </c>
      <c r="AP88" s="25">
        <v>25</v>
      </c>
      <c r="AQ88" s="25">
        <v>0.03</v>
      </c>
      <c r="AR88" s="25" t="s">
        <v>398</v>
      </c>
      <c r="AS88" s="25">
        <v>48</v>
      </c>
      <c r="AT88" s="25" t="s">
        <v>484</v>
      </c>
      <c r="AU88" s="39" t="s">
        <v>400</v>
      </c>
      <c r="AV88" s="39">
        <v>1700</v>
      </c>
      <c r="AW88" s="39">
        <v>900</v>
      </c>
      <c r="AX88" s="39">
        <v>1000</v>
      </c>
      <c r="AY88" s="39"/>
      <c r="AZ88" s="39"/>
      <c r="BA88" s="39"/>
      <c r="BB88" s="39"/>
      <c r="BC88" s="39"/>
      <c r="BD88" s="39"/>
      <c r="BE88" s="39"/>
      <c r="BF88" s="39"/>
      <c r="BG88" s="39"/>
      <c r="BH88" s="39"/>
      <c r="BI88" s="39"/>
      <c r="BJ88" s="39"/>
      <c r="BK88" s="39"/>
      <c r="BL88" s="39"/>
      <c r="BM88" s="39"/>
      <c r="BN88" s="39"/>
      <c r="BO88" s="39"/>
      <c r="BP88" s="39"/>
      <c r="BQ88" s="39"/>
      <c r="BR88" s="39"/>
      <c r="BS88" s="39"/>
      <c r="BT88" s="39"/>
      <c r="BU88" s="39"/>
      <c r="BV88" s="44"/>
      <c r="BW88" s="44"/>
      <c r="BX88" s="44"/>
      <c r="BY88" s="44"/>
      <c r="BZ88" s="44"/>
      <c r="CA88" s="44"/>
      <c r="CB88" s="44"/>
      <c r="CC88" s="44"/>
      <c r="CD88" s="44"/>
      <c r="CE88" s="44"/>
      <c r="CF88" s="44"/>
      <c r="CG88" s="44"/>
      <c r="CH88" s="44"/>
      <c r="CI88" s="44"/>
      <c r="CJ88" s="44"/>
      <c r="CK88" s="44"/>
      <c r="CL88" s="44"/>
      <c r="CM88" s="44"/>
      <c r="DD88" s="18"/>
      <c r="DE88" s="18"/>
      <c r="DF88" s="18"/>
      <c r="DG88" s="18"/>
      <c r="DH88" s="18"/>
    </row>
    <row r="89" spans="1:112" ht="39" x14ac:dyDescent="0.35">
      <c r="A89" s="26">
        <v>102110234</v>
      </c>
      <c r="B89" s="26" t="s">
        <v>352</v>
      </c>
      <c r="C89" s="25">
        <v>24.2</v>
      </c>
      <c r="D89" s="25" t="s">
        <v>385</v>
      </c>
      <c r="E89" s="25">
        <v>37.5</v>
      </c>
      <c r="F89" s="46">
        <v>24.2</v>
      </c>
      <c r="G89" s="26">
        <v>220</v>
      </c>
      <c r="H89" s="27" t="s">
        <v>391</v>
      </c>
      <c r="I89" s="26">
        <v>50</v>
      </c>
      <c r="J89" s="26">
        <v>125</v>
      </c>
      <c r="K89" s="28">
        <v>200</v>
      </c>
      <c r="L89" s="26">
        <v>230</v>
      </c>
      <c r="M89" s="84">
        <v>115</v>
      </c>
      <c r="N89" s="84">
        <v>595</v>
      </c>
      <c r="O89" s="33">
        <v>2.7</v>
      </c>
      <c r="P89" s="33">
        <v>2.5</v>
      </c>
      <c r="Q89" s="26" t="s">
        <v>35</v>
      </c>
      <c r="R89" s="26" t="s">
        <v>98</v>
      </c>
      <c r="S89" s="25" t="s">
        <v>395</v>
      </c>
      <c r="T89" s="25" t="s">
        <v>396</v>
      </c>
      <c r="U89" s="25" t="s">
        <v>397</v>
      </c>
      <c r="V89" s="28">
        <v>220</v>
      </c>
      <c r="W89" s="26">
        <v>1.2</v>
      </c>
      <c r="X89" s="25">
        <v>400</v>
      </c>
      <c r="Y89" s="25" t="s">
        <v>105</v>
      </c>
      <c r="Z89" s="25">
        <v>10</v>
      </c>
      <c r="AA89" s="25">
        <v>30</v>
      </c>
      <c r="AB89" s="26">
        <v>60</v>
      </c>
      <c r="AC89" s="25">
        <v>65</v>
      </c>
      <c r="AD89" s="25">
        <v>25</v>
      </c>
      <c r="AE89" s="26">
        <v>50</v>
      </c>
      <c r="AF89" s="26">
        <v>150</v>
      </c>
      <c r="AG89" s="26">
        <v>225</v>
      </c>
      <c r="AH89" s="26">
        <v>450</v>
      </c>
      <c r="AI89" s="26">
        <v>160</v>
      </c>
      <c r="AJ89" s="26" t="s">
        <v>105</v>
      </c>
      <c r="AK89" s="47" t="s">
        <v>241</v>
      </c>
      <c r="AL89" s="26">
        <v>140</v>
      </c>
      <c r="AM89" s="26" t="s">
        <v>35</v>
      </c>
      <c r="AN89" s="26">
        <v>-39</v>
      </c>
      <c r="AO89" s="25">
        <v>40</v>
      </c>
      <c r="AP89" s="25">
        <v>25</v>
      </c>
      <c r="AQ89" s="25">
        <v>0.03</v>
      </c>
      <c r="AR89" s="25" t="s">
        <v>398</v>
      </c>
      <c r="AS89" s="25">
        <v>48</v>
      </c>
      <c r="AT89" s="25" t="s">
        <v>485</v>
      </c>
      <c r="AU89" s="39" t="s">
        <v>400</v>
      </c>
      <c r="AV89" s="39">
        <v>1700</v>
      </c>
      <c r="AW89" s="39">
        <v>900</v>
      </c>
      <c r="AX89" s="39">
        <v>1000</v>
      </c>
      <c r="AY89" s="39"/>
      <c r="AZ89" s="39"/>
      <c r="BA89" s="39"/>
      <c r="BB89" s="39"/>
      <c r="BC89" s="39"/>
      <c r="BD89" s="39"/>
      <c r="BE89" s="39"/>
      <c r="BF89" s="39"/>
      <c r="BG89" s="39"/>
      <c r="BH89" s="39"/>
      <c r="BI89" s="39"/>
      <c r="BJ89" s="39"/>
      <c r="BK89" s="39"/>
      <c r="BL89" s="39"/>
      <c r="BM89" s="39"/>
      <c r="BN89" s="39"/>
      <c r="BO89" s="39"/>
      <c r="BP89" s="39"/>
      <c r="BQ89" s="39"/>
      <c r="BR89" s="39"/>
      <c r="BS89" s="39"/>
      <c r="BT89" s="39"/>
      <c r="BU89" s="39"/>
      <c r="BV89" s="44"/>
      <c r="BW89" s="44"/>
      <c r="BX89" s="44"/>
      <c r="BY89" s="44"/>
      <c r="BZ89" s="44"/>
      <c r="CA89" s="44"/>
      <c r="CB89" s="44"/>
      <c r="CC89" s="44"/>
      <c r="CD89" s="44"/>
      <c r="CE89" s="44"/>
      <c r="CF89" s="44"/>
      <c r="CG89" s="44"/>
      <c r="CH89" s="44"/>
      <c r="CI89" s="44"/>
      <c r="CJ89" s="44"/>
      <c r="CK89" s="44"/>
      <c r="CL89" s="44"/>
      <c r="CM89" s="44"/>
      <c r="DD89" s="18"/>
      <c r="DE89" s="18"/>
      <c r="DF89" s="18"/>
      <c r="DG89" s="18"/>
      <c r="DH89" s="18"/>
    </row>
    <row r="90" spans="1:112" ht="39" x14ac:dyDescent="0.35">
      <c r="A90" s="26">
        <v>102110252</v>
      </c>
      <c r="B90" s="26" t="s">
        <v>370</v>
      </c>
      <c r="C90" s="25">
        <v>24.2</v>
      </c>
      <c r="D90" s="25" t="s">
        <v>386</v>
      </c>
      <c r="E90" s="25">
        <v>37.5</v>
      </c>
      <c r="F90" s="26">
        <v>13.337</v>
      </c>
      <c r="G90" s="26">
        <v>220</v>
      </c>
      <c r="H90" s="27" t="s">
        <v>388</v>
      </c>
      <c r="I90" s="26">
        <v>50</v>
      </c>
      <c r="J90" s="26">
        <v>125</v>
      </c>
      <c r="K90" s="28">
        <v>200</v>
      </c>
      <c r="L90" s="26">
        <v>230</v>
      </c>
      <c r="M90" s="84">
        <v>115</v>
      </c>
      <c r="N90" s="84">
        <v>595</v>
      </c>
      <c r="O90" s="33">
        <v>2.7</v>
      </c>
      <c r="P90" s="33">
        <v>2.5</v>
      </c>
      <c r="Q90" s="26" t="s">
        <v>35</v>
      </c>
      <c r="R90" s="26" t="s">
        <v>98</v>
      </c>
      <c r="S90" s="25" t="s">
        <v>395</v>
      </c>
      <c r="T90" s="25" t="s">
        <v>396</v>
      </c>
      <c r="U90" s="25" t="s">
        <v>397</v>
      </c>
      <c r="V90" s="28">
        <v>220</v>
      </c>
      <c r="W90" s="26">
        <v>1.2</v>
      </c>
      <c r="X90" s="25">
        <v>400</v>
      </c>
      <c r="Y90" s="25" t="s">
        <v>105</v>
      </c>
      <c r="Z90" s="25">
        <v>10</v>
      </c>
      <c r="AA90" s="25">
        <v>30</v>
      </c>
      <c r="AB90" s="26">
        <v>60</v>
      </c>
      <c r="AC90" s="25">
        <v>65</v>
      </c>
      <c r="AD90" s="25">
        <v>25</v>
      </c>
      <c r="AE90" s="26">
        <v>50</v>
      </c>
      <c r="AF90" s="26">
        <v>150</v>
      </c>
      <c r="AG90" s="26">
        <v>225</v>
      </c>
      <c r="AH90" s="26">
        <v>450</v>
      </c>
      <c r="AI90" s="26">
        <v>160</v>
      </c>
      <c r="AJ90" s="26" t="s">
        <v>105</v>
      </c>
      <c r="AK90" s="47" t="s">
        <v>241</v>
      </c>
      <c r="AL90" s="26">
        <v>140</v>
      </c>
      <c r="AM90" s="26" t="s">
        <v>35</v>
      </c>
      <c r="AN90" s="26">
        <v>-39</v>
      </c>
      <c r="AO90" s="25">
        <v>40</v>
      </c>
      <c r="AP90" s="25">
        <v>25</v>
      </c>
      <c r="AQ90" s="25">
        <v>0.03</v>
      </c>
      <c r="AR90" s="25" t="s">
        <v>398</v>
      </c>
      <c r="AS90" s="25">
        <v>48</v>
      </c>
      <c r="AT90" s="25" t="s">
        <v>486</v>
      </c>
      <c r="AU90" s="39" t="s">
        <v>400</v>
      </c>
      <c r="AV90" s="39">
        <v>1700</v>
      </c>
      <c r="AW90" s="39">
        <v>900</v>
      </c>
      <c r="AX90" s="39">
        <v>1000</v>
      </c>
      <c r="AY90" s="39"/>
      <c r="AZ90" s="39"/>
      <c r="BA90" s="39"/>
      <c r="BB90" s="39"/>
      <c r="BC90" s="39"/>
      <c r="BD90" s="39"/>
      <c r="BE90" s="39"/>
      <c r="BF90" s="39"/>
      <c r="BG90" s="39"/>
      <c r="BH90" s="39"/>
      <c r="BI90" s="39"/>
      <c r="BJ90" s="39"/>
      <c r="BK90" s="39"/>
      <c r="BL90" s="39"/>
      <c r="BM90" s="39"/>
      <c r="BN90" s="39"/>
      <c r="BO90" s="39"/>
      <c r="BP90" s="39"/>
      <c r="BQ90" s="39"/>
      <c r="BR90" s="39"/>
      <c r="BS90" s="39"/>
      <c r="BT90" s="39"/>
      <c r="BU90" s="39"/>
      <c r="BV90" s="44"/>
      <c r="BW90" s="44"/>
      <c r="BX90" s="44"/>
      <c r="BY90" s="44"/>
      <c r="BZ90" s="44"/>
      <c r="CA90" s="44"/>
      <c r="CB90" s="44"/>
      <c r="CC90" s="44"/>
      <c r="CD90" s="44"/>
      <c r="CE90" s="44"/>
      <c r="CF90" s="44"/>
      <c r="CG90" s="44"/>
      <c r="CH90" s="44"/>
      <c r="CI90" s="44"/>
      <c r="CJ90" s="44"/>
      <c r="CK90" s="44"/>
      <c r="CL90" s="44"/>
      <c r="CM90" s="44"/>
      <c r="DD90" s="18"/>
      <c r="DE90" s="18"/>
      <c r="DF90" s="18"/>
      <c r="DG90" s="18"/>
      <c r="DH90" s="18"/>
    </row>
    <row r="91" spans="1:112" ht="39" x14ac:dyDescent="0.35">
      <c r="A91" s="26">
        <v>102110263</v>
      </c>
      <c r="B91" s="26" t="s">
        <v>381</v>
      </c>
      <c r="C91" s="25">
        <v>24.2</v>
      </c>
      <c r="D91" s="25" t="s">
        <v>81</v>
      </c>
      <c r="E91" s="25">
        <v>45</v>
      </c>
      <c r="F91" s="46">
        <v>24.2</v>
      </c>
      <c r="G91" s="141" t="s">
        <v>17</v>
      </c>
      <c r="H91" s="27" t="s">
        <v>391</v>
      </c>
      <c r="I91" s="26">
        <v>50</v>
      </c>
      <c r="J91" s="26">
        <v>125</v>
      </c>
      <c r="K91" s="28">
        <v>200</v>
      </c>
      <c r="L91" s="26">
        <v>230</v>
      </c>
      <c r="M91" s="82">
        <v>155</v>
      </c>
      <c r="N91" s="82">
        <v>815</v>
      </c>
      <c r="O91" s="32">
        <v>3.6</v>
      </c>
      <c r="P91" s="32">
        <v>4</v>
      </c>
      <c r="Q91" s="25" t="s">
        <v>393</v>
      </c>
      <c r="R91" s="25" t="s">
        <v>35</v>
      </c>
      <c r="S91" s="25" t="s">
        <v>395</v>
      </c>
      <c r="T91" s="25" t="s">
        <v>396</v>
      </c>
      <c r="U91" s="25" t="s">
        <v>397</v>
      </c>
      <c r="V91" s="28">
        <v>220</v>
      </c>
      <c r="W91" s="26">
        <v>1.2</v>
      </c>
      <c r="X91" s="25">
        <v>160</v>
      </c>
      <c r="Y91" s="25" t="s">
        <v>105</v>
      </c>
      <c r="Z91" s="25">
        <v>10</v>
      </c>
      <c r="AA91" s="25">
        <v>30</v>
      </c>
      <c r="AB91" s="26">
        <v>47</v>
      </c>
      <c r="AC91" s="25">
        <v>50</v>
      </c>
      <c r="AD91" s="25">
        <v>25</v>
      </c>
      <c r="AE91" s="26">
        <v>50</v>
      </c>
      <c r="AF91" s="26">
        <v>150</v>
      </c>
      <c r="AG91" s="26">
        <v>225</v>
      </c>
      <c r="AH91" s="26">
        <v>450</v>
      </c>
      <c r="AI91" s="26">
        <v>160</v>
      </c>
      <c r="AJ91" s="26" t="s">
        <v>105</v>
      </c>
      <c r="AK91" s="47" t="s">
        <v>241</v>
      </c>
      <c r="AL91" s="26">
        <v>140</v>
      </c>
      <c r="AM91" s="26" t="s">
        <v>35</v>
      </c>
      <c r="AN91" s="26">
        <v>-39</v>
      </c>
      <c r="AO91" s="25">
        <v>40</v>
      </c>
      <c r="AP91" s="25">
        <v>25</v>
      </c>
      <c r="AQ91" s="25">
        <v>0.03</v>
      </c>
      <c r="AR91" s="25" t="s">
        <v>398</v>
      </c>
      <c r="AS91" s="25">
        <v>48</v>
      </c>
      <c r="AT91" s="25" t="s">
        <v>487</v>
      </c>
      <c r="AU91" s="39" t="s">
        <v>400</v>
      </c>
      <c r="AV91" s="39">
        <v>1600</v>
      </c>
      <c r="AW91" s="39">
        <v>1400</v>
      </c>
      <c r="AX91" s="39">
        <v>900</v>
      </c>
      <c r="AY91" s="39"/>
      <c r="AZ91" s="39"/>
      <c r="BA91" s="39"/>
      <c r="BB91" s="39"/>
      <c r="BC91" s="39"/>
      <c r="BD91" s="39"/>
      <c r="BE91" s="39"/>
      <c r="BF91" s="39"/>
      <c r="BG91" s="39"/>
      <c r="BH91" s="39"/>
      <c r="BI91" s="39"/>
      <c r="BJ91" s="39"/>
      <c r="BK91" s="39"/>
      <c r="BL91" s="39"/>
      <c r="BM91" s="39"/>
      <c r="BN91" s="39"/>
      <c r="BO91" s="39"/>
      <c r="BP91" s="39"/>
      <c r="BQ91" s="39"/>
      <c r="BR91" s="39"/>
      <c r="BS91" s="39"/>
      <c r="BT91" s="39"/>
      <c r="BU91" s="39"/>
      <c r="BV91" s="44"/>
      <c r="BW91" s="44"/>
      <c r="BX91" s="44"/>
      <c r="BY91" s="44"/>
      <c r="BZ91" s="44"/>
      <c r="CA91" s="44"/>
      <c r="CB91" s="44"/>
      <c r="CC91" s="44"/>
      <c r="CD91" s="44"/>
      <c r="CE91" s="44"/>
      <c r="CF91" s="44"/>
      <c r="CG91" s="44"/>
      <c r="CH91" s="44"/>
      <c r="CI91" s="44"/>
      <c r="CJ91" s="44"/>
      <c r="CK91" s="44"/>
      <c r="CL91" s="44"/>
      <c r="CM91" s="44"/>
      <c r="DD91" s="18"/>
      <c r="DE91" s="18"/>
      <c r="DF91" s="18"/>
      <c r="DG91" s="18"/>
      <c r="DH91" s="18"/>
    </row>
    <row r="92" spans="1:112" ht="39" x14ac:dyDescent="0.35">
      <c r="A92" s="26">
        <v>102110264</v>
      </c>
      <c r="B92" s="26" t="s">
        <v>382</v>
      </c>
      <c r="C92" s="25">
        <v>24.2</v>
      </c>
      <c r="D92" s="25" t="s">
        <v>81</v>
      </c>
      <c r="E92" s="25">
        <v>45</v>
      </c>
      <c r="F92" s="46">
        <v>24.2</v>
      </c>
      <c r="G92" s="141" t="s">
        <v>19</v>
      </c>
      <c r="H92" s="27" t="s">
        <v>391</v>
      </c>
      <c r="I92" s="26">
        <v>50</v>
      </c>
      <c r="J92" s="26">
        <v>125</v>
      </c>
      <c r="K92" s="28">
        <v>200</v>
      </c>
      <c r="L92" s="26">
        <v>230</v>
      </c>
      <c r="M92" s="84">
        <v>155</v>
      </c>
      <c r="N92" s="84">
        <v>815</v>
      </c>
      <c r="O92" s="32">
        <v>3.6</v>
      </c>
      <c r="P92" s="32">
        <v>4</v>
      </c>
      <c r="Q92" s="25" t="s">
        <v>393</v>
      </c>
      <c r="R92" s="25" t="s">
        <v>35</v>
      </c>
      <c r="S92" s="25" t="s">
        <v>395</v>
      </c>
      <c r="T92" s="25" t="s">
        <v>396</v>
      </c>
      <c r="U92" s="25" t="s">
        <v>397</v>
      </c>
      <c r="V92" s="28">
        <v>220</v>
      </c>
      <c r="W92" s="26">
        <v>1.2</v>
      </c>
      <c r="X92" s="25">
        <v>160</v>
      </c>
      <c r="Y92" s="25" t="s">
        <v>105</v>
      </c>
      <c r="Z92" s="25">
        <v>10</v>
      </c>
      <c r="AA92" s="25">
        <v>30</v>
      </c>
      <c r="AB92" s="26">
        <v>47</v>
      </c>
      <c r="AC92" s="25">
        <v>50</v>
      </c>
      <c r="AD92" s="25">
        <v>25</v>
      </c>
      <c r="AE92" s="26">
        <v>50</v>
      </c>
      <c r="AF92" s="26">
        <v>150</v>
      </c>
      <c r="AG92" s="26">
        <v>225</v>
      </c>
      <c r="AH92" s="26">
        <v>450</v>
      </c>
      <c r="AI92" s="26">
        <v>160</v>
      </c>
      <c r="AJ92" s="26" t="s">
        <v>105</v>
      </c>
      <c r="AK92" s="47" t="s">
        <v>241</v>
      </c>
      <c r="AL92" s="26">
        <v>140</v>
      </c>
      <c r="AM92" s="26" t="s">
        <v>35</v>
      </c>
      <c r="AN92" s="26">
        <v>-39</v>
      </c>
      <c r="AO92" s="25">
        <v>40</v>
      </c>
      <c r="AP92" s="25">
        <v>25</v>
      </c>
      <c r="AQ92" s="25">
        <v>0.03</v>
      </c>
      <c r="AR92" s="25" t="s">
        <v>398</v>
      </c>
      <c r="AS92" s="25">
        <v>48</v>
      </c>
      <c r="AT92" s="25" t="s">
        <v>488</v>
      </c>
      <c r="AU92" s="39" t="s">
        <v>400</v>
      </c>
      <c r="AV92" s="39">
        <v>1600</v>
      </c>
      <c r="AW92" s="39">
        <v>1400</v>
      </c>
      <c r="AX92" s="39">
        <v>900</v>
      </c>
      <c r="AY92" s="39"/>
      <c r="AZ92" s="39"/>
      <c r="BA92" s="39"/>
      <c r="BB92" s="39"/>
      <c r="BC92" s="39"/>
      <c r="BD92" s="39"/>
      <c r="BE92" s="39"/>
      <c r="BF92" s="39"/>
      <c r="BG92" s="39"/>
      <c r="BH92" s="39"/>
      <c r="BI92" s="39"/>
      <c r="BJ92" s="39"/>
      <c r="BK92" s="39"/>
      <c r="BL92" s="39"/>
      <c r="BM92" s="39"/>
      <c r="BN92" s="39"/>
      <c r="BO92" s="39"/>
      <c r="BP92" s="39"/>
      <c r="BQ92" s="39"/>
      <c r="BR92" s="39"/>
      <c r="BS92" s="39"/>
      <c r="BT92" s="39"/>
      <c r="BU92" s="39"/>
      <c r="BV92" s="44"/>
      <c r="BW92" s="44"/>
      <c r="BX92" s="44"/>
      <c r="BY92" s="44"/>
      <c r="BZ92" s="44"/>
      <c r="CA92" s="44"/>
      <c r="CB92" s="44"/>
      <c r="CC92" s="44"/>
      <c r="CD92" s="44"/>
      <c r="CE92" s="44"/>
      <c r="CF92" s="44"/>
      <c r="CG92" s="44"/>
      <c r="CH92" s="44"/>
      <c r="CI92" s="44"/>
      <c r="CJ92" s="44"/>
      <c r="CK92" s="44"/>
      <c r="CL92" s="44"/>
      <c r="CM92" s="44"/>
      <c r="DD92" s="18"/>
      <c r="DE92" s="18"/>
      <c r="DF92" s="18"/>
      <c r="DG92" s="18"/>
      <c r="DH92" s="18"/>
    </row>
    <row r="93" spans="1:112" ht="39" x14ac:dyDescent="0.35">
      <c r="A93" s="26">
        <v>102110265</v>
      </c>
      <c r="B93" s="26" t="s">
        <v>383</v>
      </c>
      <c r="C93" s="25">
        <v>24.2</v>
      </c>
      <c r="D93" s="25" t="s">
        <v>81</v>
      </c>
      <c r="E93" s="25">
        <v>75</v>
      </c>
      <c r="F93" s="46">
        <v>24.2</v>
      </c>
      <c r="G93" s="141" t="s">
        <v>17</v>
      </c>
      <c r="H93" s="27" t="s">
        <v>391</v>
      </c>
      <c r="I93" s="26">
        <v>50</v>
      </c>
      <c r="J93" s="26">
        <v>125</v>
      </c>
      <c r="K93" s="28">
        <v>200</v>
      </c>
      <c r="L93" s="26">
        <v>230</v>
      </c>
      <c r="M93" s="82">
        <v>230</v>
      </c>
      <c r="N93" s="82">
        <v>1200</v>
      </c>
      <c r="O93" s="32">
        <v>3.2</v>
      </c>
      <c r="P93" s="32">
        <v>4</v>
      </c>
      <c r="Q93" s="25" t="s">
        <v>393</v>
      </c>
      <c r="R93" s="25" t="s">
        <v>35</v>
      </c>
      <c r="S93" s="25" t="s">
        <v>395</v>
      </c>
      <c r="T93" s="25" t="s">
        <v>396</v>
      </c>
      <c r="U93" s="25" t="s">
        <v>397</v>
      </c>
      <c r="V93" s="28">
        <v>220</v>
      </c>
      <c r="W93" s="26">
        <v>1.2</v>
      </c>
      <c r="X93" s="25">
        <v>400</v>
      </c>
      <c r="Y93" s="25" t="s">
        <v>105</v>
      </c>
      <c r="Z93" s="25">
        <v>10</v>
      </c>
      <c r="AA93" s="25">
        <v>30</v>
      </c>
      <c r="AB93" s="26">
        <v>60</v>
      </c>
      <c r="AC93" s="25">
        <v>65</v>
      </c>
      <c r="AD93" s="25">
        <v>25</v>
      </c>
      <c r="AE93" s="26">
        <v>50</v>
      </c>
      <c r="AF93" s="26">
        <v>150</v>
      </c>
      <c r="AG93" s="26">
        <v>225</v>
      </c>
      <c r="AH93" s="26">
        <v>450</v>
      </c>
      <c r="AI93" s="26">
        <v>160</v>
      </c>
      <c r="AJ93" s="26" t="s">
        <v>105</v>
      </c>
      <c r="AK93" s="47" t="s">
        <v>241</v>
      </c>
      <c r="AL93" s="26">
        <v>140</v>
      </c>
      <c r="AM93" s="26" t="s">
        <v>35</v>
      </c>
      <c r="AN93" s="26">
        <v>-39</v>
      </c>
      <c r="AO93" s="25">
        <v>40</v>
      </c>
      <c r="AP93" s="25">
        <v>25</v>
      </c>
      <c r="AQ93" s="25">
        <v>0.03</v>
      </c>
      <c r="AR93" s="25" t="s">
        <v>398</v>
      </c>
      <c r="AS93" s="25">
        <v>51</v>
      </c>
      <c r="AT93" s="25" t="s">
        <v>489</v>
      </c>
      <c r="AU93" s="39" t="s">
        <v>400</v>
      </c>
      <c r="AV93" s="39">
        <v>1600</v>
      </c>
      <c r="AW93" s="39">
        <v>1450</v>
      </c>
      <c r="AX93" s="39">
        <v>950</v>
      </c>
      <c r="AY93" s="39"/>
      <c r="AZ93" s="39"/>
      <c r="BA93" s="39"/>
      <c r="BB93" s="39"/>
      <c r="BC93" s="39"/>
      <c r="BD93" s="39"/>
      <c r="BE93" s="39"/>
      <c r="BF93" s="39"/>
      <c r="BG93" s="39"/>
      <c r="BH93" s="39"/>
      <c r="BI93" s="39"/>
      <c r="BJ93" s="39"/>
      <c r="BK93" s="39"/>
      <c r="BL93" s="39"/>
      <c r="BM93" s="39"/>
      <c r="BN93" s="39"/>
      <c r="BO93" s="39"/>
      <c r="BP93" s="39"/>
      <c r="BQ93" s="39"/>
      <c r="BR93" s="39"/>
      <c r="BS93" s="39"/>
      <c r="BT93" s="39"/>
      <c r="BU93" s="39"/>
      <c r="BV93" s="44"/>
      <c r="BW93" s="44"/>
      <c r="BX93" s="44"/>
      <c r="BY93" s="44"/>
      <c r="BZ93" s="44"/>
      <c r="CA93" s="44"/>
      <c r="CB93" s="44"/>
      <c r="CC93" s="44"/>
      <c r="CD93" s="44"/>
      <c r="CE93" s="44"/>
      <c r="CF93" s="44"/>
      <c r="CG93" s="44"/>
      <c r="CH93" s="44"/>
      <c r="CI93" s="44"/>
      <c r="CJ93" s="44"/>
      <c r="CK93" s="44"/>
      <c r="CL93" s="44"/>
      <c r="CM93" s="44"/>
      <c r="DD93" s="18"/>
      <c r="DE93" s="18"/>
      <c r="DF93" s="18"/>
      <c r="DG93" s="18"/>
      <c r="DH93" s="18"/>
    </row>
    <row r="94" spans="1:112" ht="39" x14ac:dyDescent="0.35">
      <c r="A94" s="26">
        <v>102110266</v>
      </c>
      <c r="B94" s="26" t="s">
        <v>384</v>
      </c>
      <c r="C94" s="25">
        <v>24.2</v>
      </c>
      <c r="D94" s="25" t="s">
        <v>81</v>
      </c>
      <c r="E94" s="25">
        <v>75</v>
      </c>
      <c r="F94" s="46">
        <v>24.2</v>
      </c>
      <c r="G94" s="141" t="s">
        <v>19</v>
      </c>
      <c r="H94" s="27" t="s">
        <v>391</v>
      </c>
      <c r="I94" s="26">
        <v>50</v>
      </c>
      <c r="J94" s="26">
        <v>125</v>
      </c>
      <c r="K94" s="28">
        <v>200</v>
      </c>
      <c r="L94" s="26">
        <v>230</v>
      </c>
      <c r="M94" s="84">
        <v>230</v>
      </c>
      <c r="N94" s="84">
        <v>1200</v>
      </c>
      <c r="O94" s="32">
        <v>3.2</v>
      </c>
      <c r="P94" s="32">
        <v>4</v>
      </c>
      <c r="Q94" s="25" t="s">
        <v>393</v>
      </c>
      <c r="R94" s="25" t="s">
        <v>35</v>
      </c>
      <c r="S94" s="25" t="s">
        <v>395</v>
      </c>
      <c r="T94" s="25" t="s">
        <v>396</v>
      </c>
      <c r="U94" s="25" t="s">
        <v>397</v>
      </c>
      <c r="V94" s="28">
        <v>220</v>
      </c>
      <c r="W94" s="26">
        <v>1.2</v>
      </c>
      <c r="X94" s="25">
        <v>160</v>
      </c>
      <c r="Y94" s="25" t="s">
        <v>105</v>
      </c>
      <c r="Z94" s="25">
        <v>10</v>
      </c>
      <c r="AA94" s="25">
        <v>30</v>
      </c>
      <c r="AB94" s="26">
        <v>47</v>
      </c>
      <c r="AC94" s="25">
        <v>50</v>
      </c>
      <c r="AD94" s="25">
        <v>25</v>
      </c>
      <c r="AE94" s="26">
        <v>50</v>
      </c>
      <c r="AF94" s="26">
        <v>150</v>
      </c>
      <c r="AG94" s="26">
        <v>225</v>
      </c>
      <c r="AH94" s="26">
        <v>450</v>
      </c>
      <c r="AI94" s="26">
        <v>160</v>
      </c>
      <c r="AJ94" s="26" t="s">
        <v>105</v>
      </c>
      <c r="AK94" s="47" t="s">
        <v>241</v>
      </c>
      <c r="AL94" s="26">
        <v>140</v>
      </c>
      <c r="AM94" s="26" t="s">
        <v>35</v>
      </c>
      <c r="AN94" s="26">
        <v>-39</v>
      </c>
      <c r="AO94" s="25">
        <v>40</v>
      </c>
      <c r="AP94" s="25">
        <v>25</v>
      </c>
      <c r="AQ94" s="25">
        <v>0.03</v>
      </c>
      <c r="AR94" s="25" t="s">
        <v>398</v>
      </c>
      <c r="AS94" s="25">
        <v>51</v>
      </c>
      <c r="AT94" s="25" t="s">
        <v>490</v>
      </c>
      <c r="AU94" s="39" t="s">
        <v>400</v>
      </c>
      <c r="AV94" s="39">
        <v>1600</v>
      </c>
      <c r="AW94" s="39">
        <v>1450</v>
      </c>
      <c r="AX94" s="39">
        <v>950</v>
      </c>
      <c r="AY94" s="39"/>
      <c r="AZ94" s="39"/>
      <c r="BA94" s="39"/>
      <c r="BB94" s="39"/>
      <c r="BC94" s="39"/>
      <c r="BD94" s="39"/>
      <c r="BE94" s="39"/>
      <c r="BF94" s="39"/>
      <c r="BG94" s="39"/>
      <c r="BH94" s="39"/>
      <c r="BI94" s="39"/>
      <c r="BJ94" s="39"/>
      <c r="BK94" s="39"/>
      <c r="BL94" s="39"/>
      <c r="BM94" s="39"/>
      <c r="BN94" s="39"/>
      <c r="BO94" s="39"/>
      <c r="BP94" s="39"/>
      <c r="BQ94" s="39"/>
      <c r="BR94" s="39"/>
      <c r="BS94" s="39"/>
      <c r="BT94" s="39"/>
      <c r="BU94" s="39"/>
      <c r="BV94" s="44"/>
      <c r="BW94" s="44"/>
      <c r="BX94" s="44"/>
      <c r="BY94" s="44"/>
      <c r="BZ94" s="44"/>
      <c r="CA94" s="44"/>
      <c r="CB94" s="44"/>
      <c r="CC94" s="44"/>
      <c r="CD94" s="44"/>
      <c r="CE94" s="44"/>
      <c r="CF94" s="44"/>
      <c r="CG94" s="44"/>
      <c r="CH94" s="44"/>
      <c r="CI94" s="44"/>
      <c r="CJ94" s="44"/>
      <c r="CK94" s="44"/>
      <c r="CL94" s="44"/>
      <c r="CM94" s="44"/>
      <c r="DD94" s="18"/>
      <c r="DE94" s="18"/>
      <c r="DF94" s="18"/>
      <c r="DG94" s="18"/>
      <c r="DH94" s="18"/>
    </row>
    <row r="95" spans="1:112" ht="39" x14ac:dyDescent="0.35">
      <c r="A95" s="26">
        <v>102110257</v>
      </c>
      <c r="B95" s="26" t="s">
        <v>375</v>
      </c>
      <c r="C95" s="25">
        <v>24.2</v>
      </c>
      <c r="D95" s="25" t="s">
        <v>81</v>
      </c>
      <c r="E95" s="25">
        <v>112.5</v>
      </c>
      <c r="F95" s="46">
        <v>24.2</v>
      </c>
      <c r="G95" s="141" t="s">
        <v>17</v>
      </c>
      <c r="H95" s="27" t="s">
        <v>391</v>
      </c>
      <c r="I95" s="26">
        <v>50</v>
      </c>
      <c r="J95" s="26">
        <v>125</v>
      </c>
      <c r="K95" s="28">
        <v>200</v>
      </c>
      <c r="L95" s="26">
        <v>230</v>
      </c>
      <c r="M95" s="82">
        <v>310</v>
      </c>
      <c r="N95" s="10">
        <v>1595</v>
      </c>
      <c r="O95" s="32">
        <v>2.8</v>
      </c>
      <c r="P95" s="32">
        <v>4</v>
      </c>
      <c r="Q95" s="25" t="s">
        <v>393</v>
      </c>
      <c r="R95" s="25" t="s">
        <v>35</v>
      </c>
      <c r="S95" s="25" t="s">
        <v>395</v>
      </c>
      <c r="T95" s="25" t="s">
        <v>396</v>
      </c>
      <c r="U95" s="25" t="s">
        <v>397</v>
      </c>
      <c r="V95" s="28">
        <v>220</v>
      </c>
      <c r="W95" s="26">
        <v>1.2</v>
      </c>
      <c r="X95" s="25">
        <v>400</v>
      </c>
      <c r="Y95" s="25" t="s">
        <v>105</v>
      </c>
      <c r="Z95" s="25">
        <v>10</v>
      </c>
      <c r="AA95" s="25">
        <v>30</v>
      </c>
      <c r="AB95" s="26">
        <v>60</v>
      </c>
      <c r="AC95" s="25">
        <v>65</v>
      </c>
      <c r="AD95" s="25">
        <v>25</v>
      </c>
      <c r="AE95" s="26">
        <v>50</v>
      </c>
      <c r="AF95" s="26">
        <v>150</v>
      </c>
      <c r="AG95" s="26">
        <v>225</v>
      </c>
      <c r="AH95" s="26">
        <v>450</v>
      </c>
      <c r="AI95" s="26">
        <v>160</v>
      </c>
      <c r="AJ95" s="26" t="s">
        <v>105</v>
      </c>
      <c r="AK95" s="47" t="s">
        <v>241</v>
      </c>
      <c r="AL95" s="26">
        <v>140</v>
      </c>
      <c r="AM95" s="26" t="s">
        <v>35</v>
      </c>
      <c r="AN95" s="26">
        <v>-39</v>
      </c>
      <c r="AO95" s="25">
        <v>40</v>
      </c>
      <c r="AP95" s="25">
        <v>25</v>
      </c>
      <c r="AQ95" s="25">
        <v>0.03</v>
      </c>
      <c r="AR95" s="25" t="s">
        <v>398</v>
      </c>
      <c r="AS95" s="25">
        <v>55</v>
      </c>
      <c r="AT95" s="25" t="s">
        <v>491</v>
      </c>
      <c r="AU95" s="39" t="s">
        <v>400</v>
      </c>
      <c r="AV95" s="39">
        <v>1600</v>
      </c>
      <c r="AW95" s="39">
        <v>1450</v>
      </c>
      <c r="AX95" s="39">
        <v>950</v>
      </c>
      <c r="AY95" s="39"/>
      <c r="AZ95" s="39"/>
      <c r="BA95" s="39"/>
      <c r="BB95" s="39"/>
      <c r="BC95" s="39"/>
      <c r="BD95" s="39"/>
      <c r="BE95" s="39"/>
      <c r="BF95" s="39"/>
      <c r="BG95" s="39"/>
      <c r="BH95" s="39"/>
      <c r="BI95" s="39"/>
      <c r="BJ95" s="39"/>
      <c r="BK95" s="39"/>
      <c r="BL95" s="39"/>
      <c r="BM95" s="39"/>
      <c r="BN95" s="39"/>
      <c r="BO95" s="39"/>
      <c r="BP95" s="39"/>
      <c r="BQ95" s="39"/>
      <c r="BR95" s="39"/>
      <c r="BS95" s="39"/>
      <c r="BT95" s="39"/>
      <c r="BU95" s="39"/>
      <c r="BV95" s="44"/>
      <c r="BW95" s="44"/>
      <c r="BX95" s="44"/>
      <c r="BY95" s="44"/>
      <c r="BZ95" s="44"/>
      <c r="CA95" s="44"/>
      <c r="CB95" s="44"/>
      <c r="CC95" s="44"/>
      <c r="CD95" s="44"/>
      <c r="CE95" s="44"/>
      <c r="CF95" s="44"/>
      <c r="CG95" s="44"/>
      <c r="CH95" s="44"/>
      <c r="CI95" s="44"/>
      <c r="CJ95" s="44"/>
      <c r="CK95" s="44"/>
      <c r="CL95" s="44"/>
      <c r="CM95" s="44"/>
      <c r="DD95" s="18"/>
      <c r="DE95" s="18"/>
      <c r="DF95" s="18"/>
      <c r="DG95" s="18"/>
      <c r="DH95" s="18"/>
    </row>
    <row r="96" spans="1:112" ht="39" x14ac:dyDescent="0.35">
      <c r="A96" s="26">
        <v>102110258</v>
      </c>
      <c r="B96" s="26" t="s">
        <v>376</v>
      </c>
      <c r="C96" s="25">
        <v>24.2</v>
      </c>
      <c r="D96" s="25" t="s">
        <v>81</v>
      </c>
      <c r="E96" s="25">
        <v>112.5</v>
      </c>
      <c r="F96" s="46">
        <v>24.2</v>
      </c>
      <c r="G96" s="141" t="s">
        <v>19</v>
      </c>
      <c r="H96" s="27" t="s">
        <v>391</v>
      </c>
      <c r="I96" s="26">
        <v>50</v>
      </c>
      <c r="J96" s="26">
        <v>125</v>
      </c>
      <c r="K96" s="28">
        <v>200</v>
      </c>
      <c r="L96" s="26">
        <v>230</v>
      </c>
      <c r="M96" s="84">
        <v>310</v>
      </c>
      <c r="N96" s="10">
        <v>1595</v>
      </c>
      <c r="O96" s="32">
        <v>2.8</v>
      </c>
      <c r="P96" s="32">
        <v>4</v>
      </c>
      <c r="Q96" s="25" t="s">
        <v>393</v>
      </c>
      <c r="R96" s="25" t="s">
        <v>35</v>
      </c>
      <c r="S96" s="25" t="s">
        <v>395</v>
      </c>
      <c r="T96" s="25" t="s">
        <v>396</v>
      </c>
      <c r="U96" s="25" t="s">
        <v>397</v>
      </c>
      <c r="V96" s="28">
        <v>220</v>
      </c>
      <c r="W96" s="26">
        <v>1.2</v>
      </c>
      <c r="X96" s="25">
        <v>400</v>
      </c>
      <c r="Y96" s="25" t="s">
        <v>105</v>
      </c>
      <c r="Z96" s="25">
        <v>10</v>
      </c>
      <c r="AA96" s="25">
        <v>30</v>
      </c>
      <c r="AB96" s="26">
        <v>60</v>
      </c>
      <c r="AC96" s="25">
        <v>65</v>
      </c>
      <c r="AD96" s="25">
        <v>25</v>
      </c>
      <c r="AE96" s="26">
        <v>50</v>
      </c>
      <c r="AF96" s="26">
        <v>150</v>
      </c>
      <c r="AG96" s="26">
        <v>225</v>
      </c>
      <c r="AH96" s="26">
        <v>450</v>
      </c>
      <c r="AI96" s="26">
        <v>160</v>
      </c>
      <c r="AJ96" s="26" t="s">
        <v>105</v>
      </c>
      <c r="AK96" s="47" t="s">
        <v>241</v>
      </c>
      <c r="AL96" s="26">
        <v>140</v>
      </c>
      <c r="AM96" s="26" t="s">
        <v>35</v>
      </c>
      <c r="AN96" s="26">
        <v>-39</v>
      </c>
      <c r="AO96" s="25">
        <v>40</v>
      </c>
      <c r="AP96" s="25">
        <v>25</v>
      </c>
      <c r="AQ96" s="25">
        <v>0.03</v>
      </c>
      <c r="AR96" s="25" t="s">
        <v>398</v>
      </c>
      <c r="AS96" s="25">
        <v>55</v>
      </c>
      <c r="AT96" s="25" t="s">
        <v>492</v>
      </c>
      <c r="AU96" s="39" t="s">
        <v>400</v>
      </c>
      <c r="AV96" s="39">
        <v>1600</v>
      </c>
      <c r="AW96" s="39">
        <v>1450</v>
      </c>
      <c r="AX96" s="39">
        <v>950</v>
      </c>
      <c r="AY96" s="39"/>
      <c r="AZ96" s="39"/>
      <c r="BA96" s="39"/>
      <c r="BB96" s="39"/>
      <c r="BC96" s="39"/>
      <c r="BD96" s="39"/>
      <c r="BE96" s="39"/>
      <c r="BF96" s="39"/>
      <c r="BG96" s="39"/>
      <c r="BH96" s="39"/>
      <c r="BI96" s="39"/>
      <c r="BJ96" s="39"/>
      <c r="BK96" s="39"/>
      <c r="BL96" s="39"/>
      <c r="BM96" s="39"/>
      <c r="BN96" s="39"/>
      <c r="BO96" s="39"/>
      <c r="BP96" s="39"/>
      <c r="BQ96" s="39"/>
      <c r="BR96" s="39"/>
      <c r="BS96" s="39"/>
      <c r="BT96" s="39"/>
      <c r="BU96" s="39"/>
      <c r="BV96" s="44"/>
      <c r="BW96" s="44"/>
      <c r="BX96" s="44"/>
      <c r="BY96" s="44"/>
      <c r="BZ96" s="44"/>
      <c r="CA96" s="44"/>
      <c r="CB96" s="44"/>
      <c r="CC96" s="44"/>
      <c r="CD96" s="44"/>
      <c r="CE96" s="44"/>
      <c r="CF96" s="44"/>
      <c r="CG96" s="44"/>
      <c r="CH96" s="44"/>
      <c r="CI96" s="44"/>
      <c r="CJ96" s="44"/>
      <c r="CK96" s="44"/>
      <c r="CL96" s="44"/>
      <c r="CM96" s="44"/>
      <c r="DD96" s="18"/>
      <c r="DE96" s="18"/>
      <c r="DF96" s="18"/>
      <c r="DG96" s="18"/>
      <c r="DH96" s="18"/>
    </row>
    <row r="97" spans="1:112" ht="39" x14ac:dyDescent="0.35">
      <c r="A97" s="26">
        <v>102110259</v>
      </c>
      <c r="B97" s="26" t="s">
        <v>377</v>
      </c>
      <c r="C97" s="25">
        <v>24.2</v>
      </c>
      <c r="D97" s="25" t="s">
        <v>81</v>
      </c>
      <c r="E97" s="25">
        <v>150</v>
      </c>
      <c r="F97" s="46">
        <v>24.2</v>
      </c>
      <c r="G97" s="141" t="s">
        <v>17</v>
      </c>
      <c r="H97" s="27" t="s">
        <v>391</v>
      </c>
      <c r="I97" s="26">
        <v>50</v>
      </c>
      <c r="J97" s="26">
        <v>125</v>
      </c>
      <c r="K97" s="28">
        <v>200</v>
      </c>
      <c r="L97" s="26">
        <v>230</v>
      </c>
      <c r="M97" s="82">
        <v>380</v>
      </c>
      <c r="N97" s="82">
        <v>2010</v>
      </c>
      <c r="O97" s="32">
        <v>2.6</v>
      </c>
      <c r="P97" s="32">
        <v>4</v>
      </c>
      <c r="Q97" s="25" t="s">
        <v>393</v>
      </c>
      <c r="R97" s="25" t="s">
        <v>35</v>
      </c>
      <c r="S97" s="25" t="s">
        <v>395</v>
      </c>
      <c r="T97" s="25" t="s">
        <v>396</v>
      </c>
      <c r="U97" s="25" t="s">
        <v>397</v>
      </c>
      <c r="V97" s="28">
        <v>220</v>
      </c>
      <c r="W97" s="26">
        <v>1.2</v>
      </c>
      <c r="X97" s="25">
        <v>800</v>
      </c>
      <c r="Y97" s="25" t="s">
        <v>105</v>
      </c>
      <c r="Z97" s="25">
        <v>10</v>
      </c>
      <c r="AA97" s="25">
        <v>30</v>
      </c>
      <c r="AB97" s="26">
        <v>81</v>
      </c>
      <c r="AC97" s="25">
        <v>87</v>
      </c>
      <c r="AD97" s="25">
        <v>25</v>
      </c>
      <c r="AE97" s="26">
        <v>50</v>
      </c>
      <c r="AF97" s="26">
        <v>150</v>
      </c>
      <c r="AG97" s="26">
        <v>225</v>
      </c>
      <c r="AH97" s="26">
        <v>450</v>
      </c>
      <c r="AI97" s="26">
        <v>160</v>
      </c>
      <c r="AJ97" s="26" t="s">
        <v>105</v>
      </c>
      <c r="AK97" s="47" t="s">
        <v>241</v>
      </c>
      <c r="AL97" s="26">
        <v>140</v>
      </c>
      <c r="AM97" s="26" t="s">
        <v>35</v>
      </c>
      <c r="AN97" s="26">
        <v>-39</v>
      </c>
      <c r="AO97" s="25">
        <v>40</v>
      </c>
      <c r="AP97" s="25">
        <v>25</v>
      </c>
      <c r="AQ97" s="25">
        <v>0.03</v>
      </c>
      <c r="AR97" s="25" t="s">
        <v>398</v>
      </c>
      <c r="AS97" s="25">
        <v>55</v>
      </c>
      <c r="AT97" s="25" t="s">
        <v>493</v>
      </c>
      <c r="AU97" s="39" t="s">
        <v>400</v>
      </c>
      <c r="AV97" s="39">
        <v>1600</v>
      </c>
      <c r="AW97" s="39">
        <v>1450</v>
      </c>
      <c r="AX97" s="39">
        <v>950</v>
      </c>
      <c r="AY97" s="39"/>
      <c r="AZ97" s="39"/>
      <c r="BA97" s="39"/>
      <c r="BB97" s="39"/>
      <c r="BC97" s="39"/>
      <c r="BD97" s="39"/>
      <c r="BE97" s="39"/>
      <c r="BF97" s="39"/>
      <c r="BG97" s="39"/>
      <c r="BH97" s="39"/>
      <c r="BI97" s="39"/>
      <c r="BJ97" s="39"/>
      <c r="BK97" s="39"/>
      <c r="BL97" s="39"/>
      <c r="BM97" s="39"/>
      <c r="BN97" s="39"/>
      <c r="BO97" s="39"/>
      <c r="BP97" s="39"/>
      <c r="BQ97" s="39"/>
      <c r="BR97" s="39"/>
      <c r="BS97" s="39"/>
      <c r="BT97" s="39"/>
      <c r="BU97" s="39"/>
      <c r="BV97" s="44"/>
      <c r="BW97" s="44"/>
      <c r="BX97" s="44"/>
      <c r="BY97" s="44"/>
      <c r="BZ97" s="44"/>
      <c r="CA97" s="44"/>
      <c r="CB97" s="44"/>
      <c r="CC97" s="44"/>
      <c r="CD97" s="44"/>
      <c r="CE97" s="44"/>
      <c r="CF97" s="44"/>
      <c r="CG97" s="44"/>
      <c r="CH97" s="44"/>
      <c r="CI97" s="44"/>
      <c r="CJ97" s="44"/>
      <c r="CK97" s="44"/>
      <c r="CL97" s="44"/>
      <c r="CM97" s="44"/>
      <c r="DD97" s="18"/>
      <c r="DE97" s="18"/>
      <c r="DF97" s="18"/>
      <c r="DG97" s="18"/>
      <c r="DH97" s="18"/>
    </row>
    <row r="98" spans="1:112" ht="39" x14ac:dyDescent="0.35">
      <c r="A98" s="26">
        <v>102110260</v>
      </c>
      <c r="B98" s="26" t="s">
        <v>378</v>
      </c>
      <c r="C98" s="25">
        <v>24.2</v>
      </c>
      <c r="D98" s="25" t="s">
        <v>81</v>
      </c>
      <c r="E98" s="25">
        <v>150</v>
      </c>
      <c r="F98" s="46">
        <v>24.2</v>
      </c>
      <c r="G98" s="141" t="s">
        <v>19</v>
      </c>
      <c r="H98" s="27" t="s">
        <v>391</v>
      </c>
      <c r="I98" s="26">
        <v>50</v>
      </c>
      <c r="J98" s="26">
        <v>125</v>
      </c>
      <c r="K98" s="28">
        <v>200</v>
      </c>
      <c r="L98" s="26">
        <v>230</v>
      </c>
      <c r="M98" s="84">
        <v>380</v>
      </c>
      <c r="N98" s="84">
        <v>2010</v>
      </c>
      <c r="O98" s="32">
        <v>2.6</v>
      </c>
      <c r="P98" s="32">
        <v>4</v>
      </c>
      <c r="Q98" s="25" t="s">
        <v>393</v>
      </c>
      <c r="R98" s="25" t="s">
        <v>35</v>
      </c>
      <c r="S98" s="25" t="s">
        <v>395</v>
      </c>
      <c r="T98" s="25" t="s">
        <v>396</v>
      </c>
      <c r="U98" s="25" t="s">
        <v>397</v>
      </c>
      <c r="V98" s="28">
        <v>220</v>
      </c>
      <c r="W98" s="26">
        <v>1.2</v>
      </c>
      <c r="X98" s="25">
        <v>400</v>
      </c>
      <c r="Y98" s="25" t="s">
        <v>106</v>
      </c>
      <c r="Z98" s="25">
        <v>10</v>
      </c>
      <c r="AA98" s="25">
        <v>30</v>
      </c>
      <c r="AB98" s="26">
        <v>60</v>
      </c>
      <c r="AC98" s="25">
        <v>65</v>
      </c>
      <c r="AD98" s="25">
        <v>25</v>
      </c>
      <c r="AE98" s="26">
        <v>50</v>
      </c>
      <c r="AF98" s="26">
        <v>150</v>
      </c>
      <c r="AG98" s="26">
        <v>225</v>
      </c>
      <c r="AH98" s="26">
        <v>450</v>
      </c>
      <c r="AI98" s="26">
        <v>160</v>
      </c>
      <c r="AJ98" s="26" t="s">
        <v>105</v>
      </c>
      <c r="AK98" s="47" t="s">
        <v>241</v>
      </c>
      <c r="AL98" s="26">
        <v>140</v>
      </c>
      <c r="AM98" s="26" t="s">
        <v>35</v>
      </c>
      <c r="AN98" s="26">
        <v>-39</v>
      </c>
      <c r="AO98" s="25">
        <v>40</v>
      </c>
      <c r="AP98" s="25">
        <v>25</v>
      </c>
      <c r="AQ98" s="25">
        <v>0.03</v>
      </c>
      <c r="AR98" s="25" t="s">
        <v>398</v>
      </c>
      <c r="AS98" s="25">
        <v>55</v>
      </c>
      <c r="AT98" s="25" t="s">
        <v>494</v>
      </c>
      <c r="AU98" s="39" t="s">
        <v>400</v>
      </c>
      <c r="AV98" s="39">
        <v>1600</v>
      </c>
      <c r="AW98" s="39">
        <v>1450</v>
      </c>
      <c r="AX98" s="39">
        <v>950</v>
      </c>
      <c r="AY98" s="39"/>
      <c r="AZ98" s="39"/>
      <c r="BA98" s="39"/>
      <c r="BB98" s="39"/>
      <c r="BC98" s="39"/>
      <c r="BD98" s="39"/>
      <c r="BE98" s="39"/>
      <c r="BF98" s="39"/>
      <c r="BG98" s="39"/>
      <c r="BH98" s="39"/>
      <c r="BI98" s="39"/>
      <c r="BJ98" s="39"/>
      <c r="BK98" s="39"/>
      <c r="BL98" s="39"/>
      <c r="BM98" s="39"/>
      <c r="BN98" s="39"/>
      <c r="BO98" s="39"/>
      <c r="BP98" s="39"/>
      <c r="BQ98" s="39"/>
      <c r="BR98" s="39"/>
      <c r="BS98" s="39"/>
      <c r="BT98" s="39"/>
      <c r="BU98" s="39"/>
      <c r="BV98" s="44"/>
      <c r="BW98" s="44"/>
      <c r="BX98" s="44"/>
      <c r="BY98" s="44"/>
      <c r="BZ98" s="44"/>
      <c r="CA98" s="44"/>
      <c r="CB98" s="44"/>
      <c r="CC98" s="44"/>
      <c r="CD98" s="44"/>
      <c r="CE98" s="44"/>
      <c r="CF98" s="44"/>
      <c r="CG98" s="44"/>
      <c r="CH98" s="44"/>
      <c r="CI98" s="44"/>
      <c r="CJ98" s="44"/>
      <c r="CK98" s="44"/>
      <c r="CL98" s="44"/>
      <c r="CM98" s="44"/>
      <c r="DD98" s="18"/>
      <c r="DE98" s="18"/>
      <c r="DF98" s="18"/>
      <c r="DG98" s="18"/>
      <c r="DH98" s="18"/>
    </row>
    <row r="99" spans="1:112" ht="39" x14ac:dyDescent="0.35">
      <c r="A99" s="26">
        <v>102110261</v>
      </c>
      <c r="B99" s="26" t="s">
        <v>379</v>
      </c>
      <c r="C99" s="25">
        <v>24.2</v>
      </c>
      <c r="D99" s="25" t="s">
        <v>81</v>
      </c>
      <c r="E99" s="25">
        <v>225</v>
      </c>
      <c r="F99" s="46">
        <v>24.2</v>
      </c>
      <c r="G99" s="141" t="s">
        <v>17</v>
      </c>
      <c r="H99" s="27" t="s">
        <v>391</v>
      </c>
      <c r="I99" s="26">
        <v>50</v>
      </c>
      <c r="J99" s="26">
        <v>125</v>
      </c>
      <c r="K99" s="28">
        <v>200</v>
      </c>
      <c r="L99" s="26">
        <v>230</v>
      </c>
      <c r="M99" s="82">
        <v>530</v>
      </c>
      <c r="N99" s="82">
        <v>2770</v>
      </c>
      <c r="O99" s="32">
        <v>2.4</v>
      </c>
      <c r="P99" s="32">
        <v>5</v>
      </c>
      <c r="Q99" s="25" t="s">
        <v>393</v>
      </c>
      <c r="R99" s="25" t="s">
        <v>35</v>
      </c>
      <c r="S99" s="25" t="s">
        <v>395</v>
      </c>
      <c r="T99" s="25" t="s">
        <v>396</v>
      </c>
      <c r="U99" s="25" t="s">
        <v>397</v>
      </c>
      <c r="V99" s="28">
        <v>220</v>
      </c>
      <c r="W99" s="26">
        <v>1.2</v>
      </c>
      <c r="X99" s="25">
        <v>800</v>
      </c>
      <c r="Y99" s="25" t="s">
        <v>106</v>
      </c>
      <c r="Z99" s="25">
        <v>10</v>
      </c>
      <c r="AA99" s="25">
        <v>30</v>
      </c>
      <c r="AB99" s="26">
        <v>81</v>
      </c>
      <c r="AC99" s="25">
        <v>87</v>
      </c>
      <c r="AD99" s="25">
        <v>25</v>
      </c>
      <c r="AE99" s="26">
        <v>50</v>
      </c>
      <c r="AF99" s="26">
        <v>150</v>
      </c>
      <c r="AG99" s="26">
        <v>225</v>
      </c>
      <c r="AH99" s="26">
        <v>450</v>
      </c>
      <c r="AI99" s="26">
        <v>160</v>
      </c>
      <c r="AJ99" s="26" t="s">
        <v>105</v>
      </c>
      <c r="AK99" s="47" t="s">
        <v>241</v>
      </c>
      <c r="AL99" s="26">
        <v>140</v>
      </c>
      <c r="AM99" s="26" t="s">
        <v>35</v>
      </c>
      <c r="AN99" s="26">
        <v>-39</v>
      </c>
      <c r="AO99" s="25">
        <v>40</v>
      </c>
      <c r="AP99" s="25">
        <v>25</v>
      </c>
      <c r="AQ99" s="25">
        <v>0.03</v>
      </c>
      <c r="AR99" s="25" t="s">
        <v>398</v>
      </c>
      <c r="AS99" s="25">
        <v>55</v>
      </c>
      <c r="AT99" s="25" t="s">
        <v>495</v>
      </c>
      <c r="AU99" s="39" t="s">
        <v>400</v>
      </c>
      <c r="AV99" s="39">
        <v>2000</v>
      </c>
      <c r="AW99" s="39">
        <v>1700</v>
      </c>
      <c r="AX99" s="39">
        <v>1200</v>
      </c>
      <c r="AY99" s="39"/>
      <c r="AZ99" s="39"/>
      <c r="BA99" s="39"/>
      <c r="BB99" s="39"/>
      <c r="BC99" s="39"/>
      <c r="BD99" s="39"/>
      <c r="BE99" s="39"/>
      <c r="BF99" s="39"/>
      <c r="BG99" s="39"/>
      <c r="BH99" s="39"/>
      <c r="BI99" s="39"/>
      <c r="BJ99" s="39"/>
      <c r="BK99" s="39"/>
      <c r="BL99" s="39"/>
      <c r="BM99" s="39"/>
      <c r="BN99" s="39"/>
      <c r="BO99" s="39"/>
      <c r="BP99" s="39"/>
      <c r="BQ99" s="39"/>
      <c r="BR99" s="39"/>
      <c r="BS99" s="39"/>
      <c r="BT99" s="39"/>
      <c r="BU99" s="39"/>
      <c r="BV99" s="44"/>
      <c r="BW99" s="44"/>
      <c r="BX99" s="44"/>
      <c r="BY99" s="44"/>
      <c r="BZ99" s="44"/>
      <c r="CA99" s="44"/>
      <c r="CB99" s="44"/>
      <c r="CC99" s="44"/>
      <c r="CD99" s="44"/>
      <c r="CE99" s="44"/>
      <c r="CF99" s="44"/>
      <c r="CG99" s="44"/>
      <c r="CH99" s="44"/>
      <c r="CI99" s="44"/>
      <c r="CJ99" s="44"/>
      <c r="CK99" s="44"/>
      <c r="CL99" s="44"/>
      <c r="CM99" s="44"/>
      <c r="DD99" s="18"/>
      <c r="DE99" s="18"/>
      <c r="DF99" s="18"/>
      <c r="DG99" s="18"/>
      <c r="DH99" s="18"/>
    </row>
    <row r="100" spans="1:112" ht="39" x14ac:dyDescent="0.35">
      <c r="A100" s="26">
        <v>102110262</v>
      </c>
      <c r="B100" s="26" t="s">
        <v>380</v>
      </c>
      <c r="C100" s="25">
        <v>24.2</v>
      </c>
      <c r="D100" s="25" t="s">
        <v>81</v>
      </c>
      <c r="E100" s="25">
        <v>225</v>
      </c>
      <c r="F100" s="46">
        <v>24.2</v>
      </c>
      <c r="G100" s="141" t="s">
        <v>19</v>
      </c>
      <c r="H100" s="27" t="s">
        <v>391</v>
      </c>
      <c r="I100" s="26">
        <v>50</v>
      </c>
      <c r="J100" s="26">
        <v>125</v>
      </c>
      <c r="K100" s="28">
        <v>200</v>
      </c>
      <c r="L100" s="26">
        <v>230</v>
      </c>
      <c r="M100" s="84">
        <v>530</v>
      </c>
      <c r="N100" s="84">
        <v>2770</v>
      </c>
      <c r="O100" s="32">
        <v>2.4</v>
      </c>
      <c r="P100" s="32">
        <v>5</v>
      </c>
      <c r="Q100" s="25" t="s">
        <v>393</v>
      </c>
      <c r="R100" s="25" t="s">
        <v>35</v>
      </c>
      <c r="S100" s="25" t="s">
        <v>395</v>
      </c>
      <c r="T100" s="25" t="s">
        <v>396</v>
      </c>
      <c r="U100" s="25" t="s">
        <v>397</v>
      </c>
      <c r="V100" s="28">
        <v>220</v>
      </c>
      <c r="W100" s="26">
        <v>1.2</v>
      </c>
      <c r="X100" s="25">
        <v>800</v>
      </c>
      <c r="Y100" s="25" t="s">
        <v>106</v>
      </c>
      <c r="Z100" s="25">
        <v>10</v>
      </c>
      <c r="AA100" s="25">
        <v>30</v>
      </c>
      <c r="AB100" s="26">
        <v>81</v>
      </c>
      <c r="AC100" s="25">
        <v>87</v>
      </c>
      <c r="AD100" s="25">
        <v>25</v>
      </c>
      <c r="AE100" s="26">
        <v>50</v>
      </c>
      <c r="AF100" s="26">
        <v>150</v>
      </c>
      <c r="AG100" s="26">
        <v>225</v>
      </c>
      <c r="AH100" s="26">
        <v>450</v>
      </c>
      <c r="AI100" s="26">
        <v>160</v>
      </c>
      <c r="AJ100" s="26" t="s">
        <v>105</v>
      </c>
      <c r="AK100" s="47" t="s">
        <v>241</v>
      </c>
      <c r="AL100" s="26">
        <v>140</v>
      </c>
      <c r="AM100" s="26" t="s">
        <v>35</v>
      </c>
      <c r="AN100" s="26">
        <v>-39</v>
      </c>
      <c r="AO100" s="25">
        <v>40</v>
      </c>
      <c r="AP100" s="25">
        <v>25</v>
      </c>
      <c r="AQ100" s="25">
        <v>0.03</v>
      </c>
      <c r="AR100" s="25" t="s">
        <v>398</v>
      </c>
      <c r="AS100" s="25">
        <v>55</v>
      </c>
      <c r="AT100" s="25" t="s">
        <v>496</v>
      </c>
      <c r="AU100" s="39" t="s">
        <v>400</v>
      </c>
      <c r="AV100" s="39">
        <v>2000</v>
      </c>
      <c r="AW100" s="39">
        <v>1700</v>
      </c>
      <c r="AX100" s="39">
        <v>1200</v>
      </c>
      <c r="AY100" s="39"/>
      <c r="AZ100" s="39"/>
      <c r="BA100" s="39"/>
      <c r="BB100" s="39"/>
      <c r="BC100" s="39"/>
      <c r="BD100" s="39"/>
      <c r="BE100" s="39"/>
      <c r="BF100" s="39"/>
      <c r="BG100" s="39"/>
      <c r="BH100" s="39"/>
      <c r="BI100" s="39"/>
      <c r="BJ100" s="39"/>
      <c r="BK100" s="39"/>
      <c r="BL100" s="39"/>
      <c r="BM100" s="39"/>
      <c r="BN100" s="39"/>
      <c r="BO100" s="39"/>
      <c r="BP100" s="39"/>
      <c r="BQ100" s="39"/>
      <c r="BR100" s="39"/>
      <c r="BS100" s="39"/>
      <c r="BT100" s="39"/>
      <c r="BU100" s="39"/>
      <c r="BV100" s="44"/>
      <c r="BW100" s="44"/>
      <c r="BX100" s="44"/>
      <c r="BY100" s="44"/>
      <c r="BZ100" s="44"/>
      <c r="CA100" s="44"/>
      <c r="CB100" s="44"/>
      <c r="CC100" s="44"/>
      <c r="CD100" s="44"/>
      <c r="CE100" s="44"/>
      <c r="CF100" s="44"/>
      <c r="CG100" s="44"/>
      <c r="CH100" s="44"/>
      <c r="CI100" s="44"/>
      <c r="CJ100" s="44"/>
      <c r="CK100" s="44"/>
      <c r="CL100" s="44"/>
      <c r="CM100" s="44"/>
      <c r="DD100" s="18"/>
      <c r="DE100" s="18"/>
      <c r="DF100" s="18"/>
      <c r="DG100" s="18"/>
      <c r="DH100" s="18"/>
    </row>
    <row r="101" spans="1:112" ht="39" x14ac:dyDescent="0.35">
      <c r="A101" s="26">
        <v>102110004</v>
      </c>
      <c r="B101" s="26" t="s">
        <v>291</v>
      </c>
      <c r="C101" s="25">
        <v>36.200000000000003</v>
      </c>
      <c r="D101" s="25" t="s">
        <v>386</v>
      </c>
      <c r="E101" s="25">
        <v>5</v>
      </c>
      <c r="F101" s="25">
        <v>19.919</v>
      </c>
      <c r="G101" s="26" t="s">
        <v>18</v>
      </c>
      <c r="H101" s="139" t="s">
        <v>390</v>
      </c>
      <c r="I101" s="26">
        <v>50</v>
      </c>
      <c r="J101" s="26">
        <v>150</v>
      </c>
      <c r="K101" s="28">
        <v>200</v>
      </c>
      <c r="L101" s="26">
        <v>230</v>
      </c>
      <c r="M101" s="82">
        <v>35</v>
      </c>
      <c r="N101" s="82">
        <v>130</v>
      </c>
      <c r="O101" s="32">
        <v>4.0999999999999996</v>
      </c>
      <c r="P101" s="32">
        <v>3</v>
      </c>
      <c r="Q101" s="26" t="s">
        <v>35</v>
      </c>
      <c r="R101" s="26" t="s">
        <v>98</v>
      </c>
      <c r="S101" s="25" t="s">
        <v>395</v>
      </c>
      <c r="T101" s="25" t="s">
        <v>396</v>
      </c>
      <c r="U101" s="25" t="s">
        <v>397</v>
      </c>
      <c r="V101" s="28">
        <v>220</v>
      </c>
      <c r="W101" s="26">
        <v>1.2</v>
      </c>
      <c r="X101" s="25">
        <v>160</v>
      </c>
      <c r="Y101" s="25" t="s">
        <v>105</v>
      </c>
      <c r="Z101" s="25">
        <v>10</v>
      </c>
      <c r="AA101" s="25">
        <v>30</v>
      </c>
      <c r="AB101" s="26">
        <v>47</v>
      </c>
      <c r="AC101" s="25">
        <v>50</v>
      </c>
      <c r="AD101" s="25">
        <v>36.200000000000003</v>
      </c>
      <c r="AE101" s="26">
        <v>70</v>
      </c>
      <c r="AF101" s="26">
        <v>170</v>
      </c>
      <c r="AG101" s="26">
        <v>280</v>
      </c>
      <c r="AH101" s="26">
        <v>580</v>
      </c>
      <c r="AI101" s="26">
        <v>160</v>
      </c>
      <c r="AJ101" s="26" t="s">
        <v>105</v>
      </c>
      <c r="AK101" s="47" t="s">
        <v>241</v>
      </c>
      <c r="AL101" s="26">
        <v>140</v>
      </c>
      <c r="AM101" s="26" t="s">
        <v>35</v>
      </c>
      <c r="AN101" s="26">
        <v>-39</v>
      </c>
      <c r="AO101" s="25">
        <v>40</v>
      </c>
      <c r="AP101" s="25">
        <v>25</v>
      </c>
      <c r="AQ101" s="25">
        <v>0.03</v>
      </c>
      <c r="AR101" s="25" t="s">
        <v>398</v>
      </c>
      <c r="AS101" s="25">
        <v>48</v>
      </c>
      <c r="AT101" s="25" t="s">
        <v>497</v>
      </c>
      <c r="AU101" s="39" t="s">
        <v>400</v>
      </c>
      <c r="AV101" s="39">
        <v>1300</v>
      </c>
      <c r="AW101" s="39">
        <v>800</v>
      </c>
      <c r="AX101" s="39">
        <v>900</v>
      </c>
      <c r="AY101" s="39"/>
      <c r="AZ101" s="39"/>
      <c r="BA101" s="39"/>
      <c r="BB101" s="39"/>
      <c r="BC101" s="39"/>
      <c r="BD101" s="39"/>
      <c r="BE101" s="39"/>
      <c r="BF101" s="39"/>
      <c r="BG101" s="39"/>
      <c r="BH101" s="39"/>
      <c r="BI101" s="39"/>
      <c r="BJ101" s="39"/>
      <c r="BK101" s="39"/>
      <c r="BL101" s="39"/>
      <c r="BM101" s="39"/>
      <c r="BN101" s="39"/>
      <c r="BO101" s="39"/>
      <c r="BP101" s="39"/>
      <c r="BQ101" s="39"/>
      <c r="BR101" s="39"/>
      <c r="BS101" s="39"/>
      <c r="BT101" s="39"/>
      <c r="BU101" s="39"/>
      <c r="BV101" s="44"/>
      <c r="BW101" s="44"/>
      <c r="BX101" s="44"/>
      <c r="BY101" s="44"/>
      <c r="BZ101" s="44"/>
      <c r="CA101" s="44"/>
      <c r="CB101" s="44"/>
      <c r="CC101" s="44"/>
      <c r="CD101" s="44"/>
      <c r="CE101" s="44"/>
      <c r="CF101" s="44"/>
      <c r="CG101" s="44"/>
      <c r="CH101" s="44"/>
      <c r="CI101" s="44"/>
      <c r="CJ101" s="44"/>
      <c r="CK101" s="44"/>
      <c r="CL101" s="44"/>
      <c r="CM101" s="44"/>
      <c r="DD101" s="18"/>
      <c r="DE101" s="18"/>
      <c r="DF101" s="18"/>
      <c r="DG101" s="18"/>
      <c r="DH101" s="18"/>
    </row>
    <row r="102" spans="1:112" ht="39" x14ac:dyDescent="0.35">
      <c r="A102" s="26">
        <v>102110014</v>
      </c>
      <c r="B102" s="26" t="s">
        <v>298</v>
      </c>
      <c r="C102" s="25">
        <v>36.200000000000003</v>
      </c>
      <c r="D102" s="25" t="s">
        <v>385</v>
      </c>
      <c r="E102" s="25">
        <v>5</v>
      </c>
      <c r="F102" s="46">
        <v>34.5</v>
      </c>
      <c r="G102" s="141" t="s">
        <v>20</v>
      </c>
      <c r="H102" s="139" t="s">
        <v>392</v>
      </c>
      <c r="I102" s="26">
        <v>50</v>
      </c>
      <c r="J102" s="26">
        <v>150</v>
      </c>
      <c r="K102" s="28">
        <v>200</v>
      </c>
      <c r="L102" s="26">
        <v>230</v>
      </c>
      <c r="M102" s="84">
        <v>35</v>
      </c>
      <c r="N102" s="84">
        <v>130</v>
      </c>
      <c r="O102" s="32">
        <v>4.0999999999999996</v>
      </c>
      <c r="P102" s="32">
        <v>3</v>
      </c>
      <c r="Q102" s="26" t="s">
        <v>35</v>
      </c>
      <c r="R102" s="26" t="s">
        <v>98</v>
      </c>
      <c r="S102" s="25" t="s">
        <v>395</v>
      </c>
      <c r="T102" s="25" t="s">
        <v>396</v>
      </c>
      <c r="U102" s="25" t="s">
        <v>397</v>
      </c>
      <c r="V102" s="28">
        <v>220</v>
      </c>
      <c r="W102" s="26">
        <v>1.2</v>
      </c>
      <c r="X102" s="25">
        <v>160</v>
      </c>
      <c r="Y102" s="25" t="s">
        <v>105</v>
      </c>
      <c r="Z102" s="25">
        <v>10</v>
      </c>
      <c r="AA102" s="25">
        <v>30</v>
      </c>
      <c r="AB102" s="26">
        <v>47</v>
      </c>
      <c r="AC102" s="25">
        <v>50</v>
      </c>
      <c r="AD102" s="25">
        <v>36.200000000000003</v>
      </c>
      <c r="AE102" s="26">
        <v>70</v>
      </c>
      <c r="AF102" s="26">
        <v>170</v>
      </c>
      <c r="AG102" s="26">
        <v>280</v>
      </c>
      <c r="AH102" s="26">
        <v>580</v>
      </c>
      <c r="AI102" s="26">
        <v>160</v>
      </c>
      <c r="AJ102" s="26" t="s">
        <v>105</v>
      </c>
      <c r="AK102" s="47" t="s">
        <v>241</v>
      </c>
      <c r="AL102" s="26">
        <v>140</v>
      </c>
      <c r="AM102" s="26" t="s">
        <v>35</v>
      </c>
      <c r="AN102" s="26">
        <v>-39</v>
      </c>
      <c r="AO102" s="25">
        <v>40</v>
      </c>
      <c r="AP102" s="25">
        <v>25</v>
      </c>
      <c r="AQ102" s="25">
        <v>0.03</v>
      </c>
      <c r="AR102" s="25" t="s">
        <v>398</v>
      </c>
      <c r="AS102" s="25">
        <v>48</v>
      </c>
      <c r="AT102" s="25" t="s">
        <v>498</v>
      </c>
      <c r="AU102" s="39" t="s">
        <v>400</v>
      </c>
      <c r="AV102" s="39">
        <v>1300</v>
      </c>
      <c r="AW102" s="39">
        <v>800</v>
      </c>
      <c r="AX102" s="39">
        <v>900</v>
      </c>
      <c r="AY102" s="39"/>
      <c r="AZ102" s="39"/>
      <c r="BA102" s="39"/>
      <c r="BB102" s="39"/>
      <c r="BC102" s="39"/>
      <c r="BD102" s="39"/>
      <c r="BE102" s="39"/>
      <c r="BF102" s="39"/>
      <c r="BG102" s="39"/>
      <c r="BH102" s="39"/>
      <c r="BI102" s="39"/>
      <c r="BJ102" s="39"/>
      <c r="BK102" s="39"/>
      <c r="BL102" s="39"/>
      <c r="BM102" s="39"/>
      <c r="BN102" s="39"/>
      <c r="BO102" s="39"/>
      <c r="BP102" s="39"/>
      <c r="BQ102" s="39"/>
      <c r="BR102" s="39"/>
      <c r="BS102" s="39"/>
      <c r="BT102" s="39"/>
      <c r="BU102" s="39"/>
      <c r="BV102" s="44"/>
      <c r="BW102" s="44"/>
      <c r="BX102" s="44"/>
      <c r="BY102" s="44"/>
      <c r="BZ102" s="44"/>
      <c r="CA102" s="44"/>
      <c r="CB102" s="44"/>
      <c r="CC102" s="44"/>
      <c r="CD102" s="44"/>
      <c r="CE102" s="44"/>
      <c r="CF102" s="44"/>
      <c r="CG102" s="44"/>
      <c r="CH102" s="44"/>
      <c r="CI102" s="44"/>
      <c r="CJ102" s="44"/>
      <c r="CK102" s="44"/>
      <c r="CL102" s="44"/>
      <c r="CM102" s="44"/>
      <c r="DD102" s="18"/>
      <c r="DE102" s="18"/>
      <c r="DF102" s="18"/>
      <c r="DG102" s="18"/>
      <c r="DH102" s="18"/>
    </row>
    <row r="103" spans="1:112" ht="39" x14ac:dyDescent="0.35">
      <c r="A103" s="26">
        <v>102110017</v>
      </c>
      <c r="B103" s="26" t="s">
        <v>301</v>
      </c>
      <c r="C103" s="25">
        <v>36.200000000000003</v>
      </c>
      <c r="D103" s="25" t="s">
        <v>386</v>
      </c>
      <c r="E103" s="25">
        <v>5</v>
      </c>
      <c r="F103" s="25">
        <v>19.919</v>
      </c>
      <c r="G103" s="141" t="s">
        <v>20</v>
      </c>
      <c r="H103" s="139" t="s">
        <v>390</v>
      </c>
      <c r="I103" s="26">
        <v>50</v>
      </c>
      <c r="J103" s="26">
        <v>150</v>
      </c>
      <c r="K103" s="28">
        <v>200</v>
      </c>
      <c r="L103" s="26">
        <v>230</v>
      </c>
      <c r="M103" s="84">
        <v>35</v>
      </c>
      <c r="N103" s="84">
        <v>130</v>
      </c>
      <c r="O103" s="32">
        <v>4.0999999999999996</v>
      </c>
      <c r="P103" s="32">
        <v>3</v>
      </c>
      <c r="Q103" s="26" t="s">
        <v>35</v>
      </c>
      <c r="R103" s="26" t="s">
        <v>98</v>
      </c>
      <c r="S103" s="25" t="s">
        <v>395</v>
      </c>
      <c r="T103" s="25" t="s">
        <v>396</v>
      </c>
      <c r="U103" s="25" t="s">
        <v>397</v>
      </c>
      <c r="V103" s="28">
        <v>220</v>
      </c>
      <c r="W103" s="26">
        <v>1.2</v>
      </c>
      <c r="X103" s="25">
        <v>160</v>
      </c>
      <c r="Y103" s="25" t="s">
        <v>105</v>
      </c>
      <c r="Z103" s="25">
        <v>10</v>
      </c>
      <c r="AA103" s="25">
        <v>30</v>
      </c>
      <c r="AB103" s="26">
        <v>47</v>
      </c>
      <c r="AC103" s="25">
        <v>50</v>
      </c>
      <c r="AD103" s="25">
        <v>36.200000000000003</v>
      </c>
      <c r="AE103" s="26">
        <v>70</v>
      </c>
      <c r="AF103" s="26">
        <v>170</v>
      </c>
      <c r="AG103" s="26">
        <v>280</v>
      </c>
      <c r="AH103" s="26">
        <v>580</v>
      </c>
      <c r="AI103" s="26">
        <v>160</v>
      </c>
      <c r="AJ103" s="26" t="s">
        <v>105</v>
      </c>
      <c r="AK103" s="47" t="s">
        <v>241</v>
      </c>
      <c r="AL103" s="26">
        <v>140</v>
      </c>
      <c r="AM103" s="26" t="s">
        <v>35</v>
      </c>
      <c r="AN103" s="26">
        <v>-39</v>
      </c>
      <c r="AO103" s="25">
        <v>40</v>
      </c>
      <c r="AP103" s="25">
        <v>25</v>
      </c>
      <c r="AQ103" s="25">
        <v>0.03</v>
      </c>
      <c r="AR103" s="25" t="s">
        <v>398</v>
      </c>
      <c r="AS103" s="25">
        <v>48</v>
      </c>
      <c r="AT103" s="25" t="s">
        <v>499</v>
      </c>
      <c r="AU103" s="39" t="s">
        <v>400</v>
      </c>
      <c r="AV103" s="39">
        <v>1300</v>
      </c>
      <c r="AW103" s="39">
        <v>800</v>
      </c>
      <c r="AX103" s="39">
        <v>900</v>
      </c>
      <c r="AY103" s="39"/>
      <c r="AZ103" s="39"/>
      <c r="BA103" s="39"/>
      <c r="BB103" s="39"/>
      <c r="BC103" s="39"/>
      <c r="BD103" s="39"/>
      <c r="BE103" s="39"/>
      <c r="BF103" s="39"/>
      <c r="BG103" s="39"/>
      <c r="BH103" s="39"/>
      <c r="BI103" s="39"/>
      <c r="BJ103" s="39"/>
      <c r="BK103" s="39"/>
      <c r="BL103" s="39"/>
      <c r="BM103" s="39"/>
      <c r="BN103" s="39"/>
      <c r="BO103" s="39"/>
      <c r="BP103" s="39"/>
      <c r="BQ103" s="39"/>
      <c r="BR103" s="39"/>
      <c r="BS103" s="39"/>
      <c r="BT103" s="39"/>
      <c r="BU103" s="39"/>
      <c r="BV103" s="44"/>
      <c r="BW103" s="44"/>
      <c r="BX103" s="44"/>
      <c r="BY103" s="44"/>
      <c r="BZ103" s="44"/>
      <c r="CA103" s="44"/>
      <c r="CB103" s="44"/>
      <c r="CC103" s="44"/>
      <c r="CD103" s="44"/>
      <c r="CE103" s="44"/>
      <c r="CF103" s="44"/>
      <c r="CG103" s="44"/>
      <c r="CH103" s="44"/>
      <c r="CI103" s="44"/>
      <c r="CJ103" s="44"/>
      <c r="CK103" s="44"/>
      <c r="CL103" s="44"/>
      <c r="CM103" s="44"/>
      <c r="DD103" s="18"/>
      <c r="DE103" s="18"/>
      <c r="DF103" s="18"/>
      <c r="DG103" s="18"/>
      <c r="DH103" s="18"/>
    </row>
    <row r="104" spans="1:112" ht="39" x14ac:dyDescent="0.35">
      <c r="A104" s="26">
        <v>102110030</v>
      </c>
      <c r="B104" s="26" t="s">
        <v>307</v>
      </c>
      <c r="C104" s="25">
        <v>36.200000000000003</v>
      </c>
      <c r="D104" s="25" t="s">
        <v>385</v>
      </c>
      <c r="E104" s="25">
        <v>5</v>
      </c>
      <c r="F104" s="46">
        <v>34.5</v>
      </c>
      <c r="G104" s="26" t="s">
        <v>18</v>
      </c>
      <c r="H104" s="139" t="s">
        <v>392</v>
      </c>
      <c r="I104" s="26">
        <v>50</v>
      </c>
      <c r="J104" s="26">
        <v>150</v>
      </c>
      <c r="K104" s="28">
        <v>200</v>
      </c>
      <c r="L104" s="26">
        <v>230</v>
      </c>
      <c r="M104" s="84">
        <v>35</v>
      </c>
      <c r="N104" s="84">
        <v>130</v>
      </c>
      <c r="O104" s="32">
        <v>4.0999999999999996</v>
      </c>
      <c r="P104" s="32">
        <v>3</v>
      </c>
      <c r="Q104" s="26" t="s">
        <v>35</v>
      </c>
      <c r="R104" s="26" t="s">
        <v>98</v>
      </c>
      <c r="S104" s="25" t="s">
        <v>395</v>
      </c>
      <c r="T104" s="25" t="s">
        <v>396</v>
      </c>
      <c r="U104" s="25" t="s">
        <v>397</v>
      </c>
      <c r="V104" s="28">
        <v>220</v>
      </c>
      <c r="W104" s="26">
        <v>1.2</v>
      </c>
      <c r="X104" s="25">
        <v>160</v>
      </c>
      <c r="Y104" s="25" t="s">
        <v>105</v>
      </c>
      <c r="Z104" s="25">
        <v>10</v>
      </c>
      <c r="AA104" s="25">
        <v>30</v>
      </c>
      <c r="AB104" s="26">
        <v>47</v>
      </c>
      <c r="AC104" s="25">
        <v>50</v>
      </c>
      <c r="AD104" s="25">
        <v>36.200000000000003</v>
      </c>
      <c r="AE104" s="26">
        <v>70</v>
      </c>
      <c r="AF104" s="26">
        <v>170</v>
      </c>
      <c r="AG104" s="26">
        <v>280</v>
      </c>
      <c r="AH104" s="26">
        <v>580</v>
      </c>
      <c r="AI104" s="26">
        <v>160</v>
      </c>
      <c r="AJ104" s="26" t="s">
        <v>105</v>
      </c>
      <c r="AK104" s="47" t="s">
        <v>241</v>
      </c>
      <c r="AL104" s="26">
        <v>140</v>
      </c>
      <c r="AM104" s="26" t="s">
        <v>35</v>
      </c>
      <c r="AN104" s="26">
        <v>-39</v>
      </c>
      <c r="AO104" s="25">
        <v>40</v>
      </c>
      <c r="AP104" s="25">
        <v>25</v>
      </c>
      <c r="AQ104" s="25">
        <v>0.03</v>
      </c>
      <c r="AR104" s="25" t="s">
        <v>398</v>
      </c>
      <c r="AS104" s="25">
        <v>48</v>
      </c>
      <c r="AT104" s="25" t="s">
        <v>500</v>
      </c>
      <c r="AU104" s="39" t="s">
        <v>400</v>
      </c>
      <c r="AV104" s="39">
        <v>1300</v>
      </c>
      <c r="AW104" s="39">
        <v>800</v>
      </c>
      <c r="AX104" s="39">
        <v>900</v>
      </c>
      <c r="AY104" s="39"/>
      <c r="AZ104" s="39"/>
      <c r="BA104" s="39"/>
      <c r="BB104" s="39"/>
      <c r="BC104" s="39"/>
      <c r="BD104" s="39"/>
      <c r="BE104" s="39"/>
      <c r="BF104" s="39"/>
      <c r="BG104" s="39"/>
      <c r="BH104" s="39"/>
      <c r="BI104" s="39"/>
      <c r="BJ104" s="39"/>
      <c r="BK104" s="39"/>
      <c r="BL104" s="39"/>
      <c r="BM104" s="39"/>
      <c r="BN104" s="39"/>
      <c r="BO104" s="39"/>
      <c r="BP104" s="39"/>
      <c r="BQ104" s="39"/>
      <c r="BR104" s="39"/>
      <c r="BS104" s="39"/>
      <c r="BT104" s="39"/>
      <c r="BU104" s="39"/>
      <c r="BV104" s="44"/>
      <c r="BW104" s="44"/>
      <c r="BX104" s="44"/>
      <c r="BY104" s="44"/>
      <c r="BZ104" s="44"/>
      <c r="CA104" s="44"/>
      <c r="CB104" s="44"/>
      <c r="CC104" s="44"/>
      <c r="CD104" s="44"/>
      <c r="CE104" s="44"/>
      <c r="CF104" s="44"/>
      <c r="CG104" s="44"/>
      <c r="CH104" s="44"/>
      <c r="CI104" s="44"/>
      <c r="CJ104" s="44"/>
      <c r="CK104" s="44"/>
      <c r="CL104" s="44"/>
      <c r="CM104" s="44"/>
      <c r="DD104" s="18"/>
      <c r="DE104" s="18"/>
      <c r="DF104" s="18"/>
      <c r="DG104" s="18"/>
      <c r="DH104" s="18"/>
    </row>
    <row r="105" spans="1:112" ht="39" x14ac:dyDescent="0.35">
      <c r="A105" s="26">
        <v>102110038</v>
      </c>
      <c r="B105" s="26" t="s">
        <v>310</v>
      </c>
      <c r="C105" s="25">
        <v>36.200000000000003</v>
      </c>
      <c r="D105" s="25" t="s">
        <v>386</v>
      </c>
      <c r="E105" s="25">
        <v>5</v>
      </c>
      <c r="F105" s="25">
        <v>19.919</v>
      </c>
      <c r="G105" s="140">
        <v>127</v>
      </c>
      <c r="H105" s="139" t="s">
        <v>390</v>
      </c>
      <c r="I105" s="26">
        <v>50</v>
      </c>
      <c r="J105" s="26">
        <v>150</v>
      </c>
      <c r="K105" s="28">
        <v>200</v>
      </c>
      <c r="L105" s="26">
        <v>230</v>
      </c>
      <c r="M105" s="84">
        <v>35</v>
      </c>
      <c r="N105" s="84">
        <v>130</v>
      </c>
      <c r="O105" s="32">
        <v>4.0999999999999996</v>
      </c>
      <c r="P105" s="32">
        <v>3</v>
      </c>
      <c r="Q105" s="26" t="s">
        <v>35</v>
      </c>
      <c r="R105" s="26" t="s">
        <v>98</v>
      </c>
      <c r="S105" s="25" t="s">
        <v>395</v>
      </c>
      <c r="T105" s="25" t="s">
        <v>396</v>
      </c>
      <c r="U105" s="25" t="s">
        <v>397</v>
      </c>
      <c r="V105" s="28">
        <v>220</v>
      </c>
      <c r="W105" s="26">
        <v>1.2</v>
      </c>
      <c r="X105" s="25">
        <v>160</v>
      </c>
      <c r="Y105" s="25" t="s">
        <v>105</v>
      </c>
      <c r="Z105" s="25">
        <v>10</v>
      </c>
      <c r="AA105" s="25">
        <v>30</v>
      </c>
      <c r="AB105" s="26">
        <v>47</v>
      </c>
      <c r="AC105" s="25">
        <v>50</v>
      </c>
      <c r="AD105" s="25">
        <v>36.200000000000003</v>
      </c>
      <c r="AE105" s="26">
        <v>70</v>
      </c>
      <c r="AF105" s="26">
        <v>170</v>
      </c>
      <c r="AG105" s="26">
        <v>280</v>
      </c>
      <c r="AH105" s="26">
        <v>580</v>
      </c>
      <c r="AI105" s="26">
        <v>160</v>
      </c>
      <c r="AJ105" s="26" t="s">
        <v>105</v>
      </c>
      <c r="AK105" s="47" t="s">
        <v>241</v>
      </c>
      <c r="AL105" s="26">
        <v>140</v>
      </c>
      <c r="AM105" s="26" t="s">
        <v>35</v>
      </c>
      <c r="AN105" s="26">
        <v>-39</v>
      </c>
      <c r="AO105" s="25">
        <v>40</v>
      </c>
      <c r="AP105" s="25">
        <v>25</v>
      </c>
      <c r="AQ105" s="25">
        <v>0.03</v>
      </c>
      <c r="AR105" s="25" t="s">
        <v>398</v>
      </c>
      <c r="AS105" s="25">
        <v>48</v>
      </c>
      <c r="AT105" s="25" t="s">
        <v>501</v>
      </c>
      <c r="AU105" s="39" t="s">
        <v>400</v>
      </c>
      <c r="AV105" s="39">
        <v>1300</v>
      </c>
      <c r="AW105" s="39">
        <v>800</v>
      </c>
      <c r="AX105" s="39">
        <v>900</v>
      </c>
      <c r="AY105" s="39"/>
      <c r="AZ105" s="39"/>
      <c r="BA105" s="39"/>
      <c r="BB105" s="39"/>
      <c r="BC105" s="39"/>
      <c r="BD105" s="39"/>
      <c r="BE105" s="39"/>
      <c r="BF105" s="39"/>
      <c r="BG105" s="39"/>
      <c r="BH105" s="39"/>
      <c r="BI105" s="39"/>
      <c r="BJ105" s="39"/>
      <c r="BK105" s="39"/>
      <c r="BL105" s="39"/>
      <c r="BM105" s="39"/>
      <c r="BN105" s="39"/>
      <c r="BO105" s="39"/>
      <c r="BP105" s="39"/>
      <c r="BQ105" s="39"/>
      <c r="BR105" s="39"/>
      <c r="BS105" s="39"/>
      <c r="BT105" s="39"/>
      <c r="BU105" s="39"/>
      <c r="BV105" s="44"/>
      <c r="BW105" s="44"/>
      <c r="BX105" s="44"/>
      <c r="BY105" s="44"/>
      <c r="BZ105" s="44"/>
      <c r="CA105" s="44"/>
      <c r="CB105" s="44"/>
      <c r="CC105" s="44"/>
      <c r="CD105" s="44"/>
      <c r="CE105" s="44"/>
      <c r="CF105" s="44"/>
      <c r="CG105" s="44"/>
      <c r="CH105" s="44"/>
      <c r="CI105" s="44"/>
      <c r="CJ105" s="44"/>
      <c r="CK105" s="44"/>
      <c r="CL105" s="44"/>
      <c r="CM105" s="44"/>
      <c r="DD105" s="18"/>
      <c r="DE105" s="18"/>
      <c r="DF105" s="18"/>
      <c r="DG105" s="18"/>
      <c r="DH105" s="18"/>
    </row>
    <row r="106" spans="1:112" ht="39" x14ac:dyDescent="0.35">
      <c r="A106" s="26">
        <v>102110046</v>
      </c>
      <c r="B106" s="26" t="s">
        <v>314</v>
      </c>
      <c r="C106" s="25">
        <v>36.200000000000003</v>
      </c>
      <c r="D106" s="25" t="s">
        <v>385</v>
      </c>
      <c r="E106" s="25">
        <v>5</v>
      </c>
      <c r="F106" s="46">
        <v>34.5</v>
      </c>
      <c r="G106" s="140">
        <v>127</v>
      </c>
      <c r="H106" s="139" t="s">
        <v>392</v>
      </c>
      <c r="I106" s="26">
        <v>50</v>
      </c>
      <c r="J106" s="26">
        <v>150</v>
      </c>
      <c r="K106" s="28">
        <v>200</v>
      </c>
      <c r="L106" s="26">
        <v>230</v>
      </c>
      <c r="M106" s="84">
        <v>35</v>
      </c>
      <c r="N106" s="84">
        <v>130</v>
      </c>
      <c r="O106" s="32">
        <v>4.0999999999999996</v>
      </c>
      <c r="P106" s="32">
        <v>3</v>
      </c>
      <c r="Q106" s="26" t="s">
        <v>35</v>
      </c>
      <c r="R106" s="26" t="s">
        <v>98</v>
      </c>
      <c r="S106" s="25" t="s">
        <v>395</v>
      </c>
      <c r="T106" s="25" t="s">
        <v>396</v>
      </c>
      <c r="U106" s="25" t="s">
        <v>397</v>
      </c>
      <c r="V106" s="28">
        <v>220</v>
      </c>
      <c r="W106" s="26">
        <v>1.2</v>
      </c>
      <c r="X106" s="25">
        <v>160</v>
      </c>
      <c r="Y106" s="25" t="s">
        <v>105</v>
      </c>
      <c r="Z106" s="25">
        <v>10</v>
      </c>
      <c r="AA106" s="25">
        <v>30</v>
      </c>
      <c r="AB106" s="26">
        <v>47</v>
      </c>
      <c r="AC106" s="25">
        <v>50</v>
      </c>
      <c r="AD106" s="25">
        <v>36.200000000000003</v>
      </c>
      <c r="AE106" s="26">
        <v>70</v>
      </c>
      <c r="AF106" s="26">
        <v>170</v>
      </c>
      <c r="AG106" s="26">
        <v>280</v>
      </c>
      <c r="AH106" s="26">
        <v>580</v>
      </c>
      <c r="AI106" s="26">
        <v>160</v>
      </c>
      <c r="AJ106" s="26" t="s">
        <v>105</v>
      </c>
      <c r="AK106" s="47" t="s">
        <v>241</v>
      </c>
      <c r="AL106" s="26">
        <v>140</v>
      </c>
      <c r="AM106" s="26" t="s">
        <v>35</v>
      </c>
      <c r="AN106" s="26">
        <v>-39</v>
      </c>
      <c r="AO106" s="25">
        <v>40</v>
      </c>
      <c r="AP106" s="25">
        <v>25</v>
      </c>
      <c r="AQ106" s="25">
        <v>0.03</v>
      </c>
      <c r="AR106" s="25" t="s">
        <v>398</v>
      </c>
      <c r="AS106" s="25">
        <v>48</v>
      </c>
      <c r="AT106" s="25" t="s">
        <v>502</v>
      </c>
      <c r="AU106" s="39" t="s">
        <v>400</v>
      </c>
      <c r="AV106" s="39">
        <v>1300</v>
      </c>
      <c r="AW106" s="39">
        <v>800</v>
      </c>
      <c r="AX106" s="39">
        <v>900</v>
      </c>
      <c r="AY106" s="39"/>
      <c r="AZ106" s="39"/>
      <c r="BA106" s="39"/>
      <c r="BB106" s="39"/>
      <c r="BC106" s="39"/>
      <c r="BD106" s="39"/>
      <c r="BE106" s="39"/>
      <c r="BF106" s="39"/>
      <c r="BG106" s="39"/>
      <c r="BH106" s="39"/>
      <c r="BI106" s="39"/>
      <c r="BJ106" s="39"/>
      <c r="BK106" s="39"/>
      <c r="BL106" s="39"/>
      <c r="BM106" s="39"/>
      <c r="BN106" s="39"/>
      <c r="BO106" s="39"/>
      <c r="BP106" s="39"/>
      <c r="BQ106" s="39"/>
      <c r="BR106" s="39"/>
      <c r="BS106" s="39"/>
      <c r="BT106" s="39"/>
      <c r="BU106" s="39"/>
      <c r="BV106" s="44"/>
      <c r="BW106" s="44"/>
      <c r="BX106" s="44"/>
      <c r="BY106" s="44"/>
      <c r="BZ106" s="44"/>
      <c r="CA106" s="44"/>
      <c r="CB106" s="44"/>
      <c r="CC106" s="44"/>
      <c r="CD106" s="44"/>
      <c r="CE106" s="44"/>
      <c r="CF106" s="44"/>
      <c r="CG106" s="44"/>
      <c r="CH106" s="44"/>
      <c r="CI106" s="44"/>
      <c r="CJ106" s="44"/>
      <c r="CK106" s="44"/>
      <c r="CL106" s="44"/>
      <c r="CM106" s="44"/>
      <c r="DD106" s="18"/>
      <c r="DE106" s="18"/>
      <c r="DF106" s="18"/>
      <c r="DG106" s="18"/>
      <c r="DH106" s="18"/>
    </row>
    <row r="107" spans="1:112" ht="39" x14ac:dyDescent="0.35">
      <c r="A107" s="26">
        <v>102110051</v>
      </c>
      <c r="B107" s="26" t="s">
        <v>319</v>
      </c>
      <c r="C107" s="25">
        <v>36.200000000000003</v>
      </c>
      <c r="D107" s="25" t="s">
        <v>386</v>
      </c>
      <c r="E107" s="25">
        <v>5</v>
      </c>
      <c r="F107" s="25">
        <v>19.919</v>
      </c>
      <c r="G107" s="26">
        <v>220</v>
      </c>
      <c r="H107" s="139" t="s">
        <v>390</v>
      </c>
      <c r="I107" s="26">
        <v>50</v>
      </c>
      <c r="J107" s="26">
        <v>150</v>
      </c>
      <c r="K107" s="28">
        <v>200</v>
      </c>
      <c r="L107" s="26">
        <v>230</v>
      </c>
      <c r="M107" s="84">
        <v>35</v>
      </c>
      <c r="N107" s="84">
        <v>130</v>
      </c>
      <c r="O107" s="32">
        <v>4.0999999999999996</v>
      </c>
      <c r="P107" s="32">
        <v>3</v>
      </c>
      <c r="Q107" s="26" t="s">
        <v>35</v>
      </c>
      <c r="R107" s="26" t="s">
        <v>98</v>
      </c>
      <c r="S107" s="25" t="s">
        <v>395</v>
      </c>
      <c r="T107" s="25" t="s">
        <v>396</v>
      </c>
      <c r="U107" s="25" t="s">
        <v>397</v>
      </c>
      <c r="V107" s="28">
        <v>220</v>
      </c>
      <c r="W107" s="26">
        <v>1.2</v>
      </c>
      <c r="X107" s="25">
        <v>160</v>
      </c>
      <c r="Y107" s="25" t="s">
        <v>105</v>
      </c>
      <c r="Z107" s="25">
        <v>10</v>
      </c>
      <c r="AA107" s="25">
        <v>30</v>
      </c>
      <c r="AB107" s="26">
        <v>47</v>
      </c>
      <c r="AC107" s="25">
        <v>50</v>
      </c>
      <c r="AD107" s="25">
        <v>36.200000000000003</v>
      </c>
      <c r="AE107" s="26">
        <v>70</v>
      </c>
      <c r="AF107" s="26">
        <v>170</v>
      </c>
      <c r="AG107" s="26">
        <v>280</v>
      </c>
      <c r="AH107" s="26">
        <v>580</v>
      </c>
      <c r="AI107" s="26">
        <v>160</v>
      </c>
      <c r="AJ107" s="26" t="s">
        <v>105</v>
      </c>
      <c r="AK107" s="47" t="s">
        <v>241</v>
      </c>
      <c r="AL107" s="26">
        <v>140</v>
      </c>
      <c r="AM107" s="26" t="s">
        <v>35</v>
      </c>
      <c r="AN107" s="26">
        <v>-39</v>
      </c>
      <c r="AO107" s="25">
        <v>40</v>
      </c>
      <c r="AP107" s="25">
        <v>25</v>
      </c>
      <c r="AQ107" s="25">
        <v>0.03</v>
      </c>
      <c r="AR107" s="25" t="s">
        <v>398</v>
      </c>
      <c r="AS107" s="25">
        <v>48</v>
      </c>
      <c r="AT107" s="25" t="s">
        <v>503</v>
      </c>
      <c r="AU107" s="39" t="s">
        <v>400</v>
      </c>
      <c r="AV107" s="39">
        <v>1300</v>
      </c>
      <c r="AW107" s="39">
        <v>800</v>
      </c>
      <c r="AX107" s="39">
        <v>900</v>
      </c>
      <c r="AY107" s="39"/>
      <c r="AZ107" s="39"/>
      <c r="BA107" s="39"/>
      <c r="BB107" s="39"/>
      <c r="BC107" s="39"/>
      <c r="BD107" s="39"/>
      <c r="BE107" s="39"/>
      <c r="BF107" s="39"/>
      <c r="BG107" s="39"/>
      <c r="BH107" s="39"/>
      <c r="BI107" s="39"/>
      <c r="BJ107" s="39"/>
      <c r="BK107" s="39"/>
      <c r="BL107" s="39"/>
      <c r="BM107" s="39"/>
      <c r="BN107" s="39"/>
      <c r="BO107" s="39"/>
      <c r="BP107" s="39"/>
      <c r="BQ107" s="39"/>
      <c r="BR107" s="39"/>
      <c r="BS107" s="39"/>
      <c r="BT107" s="39"/>
      <c r="BU107" s="39"/>
      <c r="BV107" s="44"/>
      <c r="BW107" s="44"/>
      <c r="BX107" s="44"/>
      <c r="BY107" s="44"/>
      <c r="BZ107" s="44"/>
      <c r="CA107" s="44"/>
      <c r="CB107" s="44"/>
      <c r="CC107" s="44"/>
      <c r="CD107" s="44"/>
      <c r="CE107" s="44"/>
      <c r="CF107" s="44"/>
      <c r="CG107" s="44"/>
      <c r="CH107" s="44"/>
      <c r="CI107" s="44"/>
      <c r="CJ107" s="44"/>
      <c r="CK107" s="44"/>
      <c r="CL107" s="44"/>
      <c r="CM107" s="44"/>
      <c r="DD107" s="18"/>
      <c r="DE107" s="18"/>
      <c r="DF107" s="18"/>
      <c r="DG107" s="18"/>
      <c r="DH107" s="18"/>
    </row>
    <row r="108" spans="1:112" ht="39" x14ac:dyDescent="0.35">
      <c r="A108" s="26">
        <v>102110055</v>
      </c>
      <c r="B108" s="26" t="s">
        <v>323</v>
      </c>
      <c r="C108" s="25">
        <v>36.200000000000003</v>
      </c>
      <c r="D108" s="25" t="s">
        <v>385</v>
      </c>
      <c r="E108" s="25">
        <v>5</v>
      </c>
      <c r="F108" s="46">
        <v>34.5</v>
      </c>
      <c r="G108" s="26">
        <v>220</v>
      </c>
      <c r="H108" s="139" t="s">
        <v>392</v>
      </c>
      <c r="I108" s="26">
        <v>50</v>
      </c>
      <c r="J108" s="26">
        <v>150</v>
      </c>
      <c r="K108" s="28">
        <v>200</v>
      </c>
      <c r="L108" s="26">
        <v>230</v>
      </c>
      <c r="M108" s="84">
        <v>35</v>
      </c>
      <c r="N108" s="84">
        <v>130</v>
      </c>
      <c r="O108" s="32">
        <v>4.0999999999999996</v>
      </c>
      <c r="P108" s="32">
        <v>3</v>
      </c>
      <c r="Q108" s="26" t="s">
        <v>35</v>
      </c>
      <c r="R108" s="26" t="s">
        <v>98</v>
      </c>
      <c r="S108" s="25" t="s">
        <v>395</v>
      </c>
      <c r="T108" s="25" t="s">
        <v>396</v>
      </c>
      <c r="U108" s="25" t="s">
        <v>397</v>
      </c>
      <c r="V108" s="28">
        <v>220</v>
      </c>
      <c r="W108" s="26">
        <v>1.2</v>
      </c>
      <c r="X108" s="25">
        <v>160</v>
      </c>
      <c r="Y108" s="25" t="s">
        <v>105</v>
      </c>
      <c r="Z108" s="25">
        <v>10</v>
      </c>
      <c r="AA108" s="25">
        <v>30</v>
      </c>
      <c r="AB108" s="26">
        <v>47</v>
      </c>
      <c r="AC108" s="25">
        <v>50</v>
      </c>
      <c r="AD108" s="25">
        <v>36.200000000000003</v>
      </c>
      <c r="AE108" s="26">
        <v>70</v>
      </c>
      <c r="AF108" s="26">
        <v>170</v>
      </c>
      <c r="AG108" s="26">
        <v>280</v>
      </c>
      <c r="AH108" s="26">
        <v>580</v>
      </c>
      <c r="AI108" s="26">
        <v>160</v>
      </c>
      <c r="AJ108" s="26" t="s">
        <v>105</v>
      </c>
      <c r="AK108" s="47" t="s">
        <v>241</v>
      </c>
      <c r="AL108" s="26">
        <v>140</v>
      </c>
      <c r="AM108" s="26" t="s">
        <v>35</v>
      </c>
      <c r="AN108" s="26">
        <v>-39</v>
      </c>
      <c r="AO108" s="25">
        <v>40</v>
      </c>
      <c r="AP108" s="25">
        <v>25</v>
      </c>
      <c r="AQ108" s="25">
        <v>0.03</v>
      </c>
      <c r="AR108" s="25" t="s">
        <v>398</v>
      </c>
      <c r="AS108" s="25">
        <v>48</v>
      </c>
      <c r="AT108" s="25" t="s">
        <v>504</v>
      </c>
      <c r="AU108" s="39" t="s">
        <v>400</v>
      </c>
      <c r="AV108" s="39">
        <v>1300</v>
      </c>
      <c r="AW108" s="39">
        <v>800</v>
      </c>
      <c r="AX108" s="39">
        <v>900</v>
      </c>
      <c r="AY108" s="39"/>
      <c r="AZ108" s="39"/>
      <c r="BA108" s="39"/>
      <c r="BB108" s="39"/>
      <c r="BC108" s="39"/>
      <c r="BD108" s="39"/>
      <c r="BE108" s="39"/>
      <c r="BF108" s="39"/>
      <c r="BG108" s="39"/>
      <c r="BH108" s="39"/>
      <c r="BI108" s="39"/>
      <c r="BJ108" s="39"/>
      <c r="BK108" s="39"/>
      <c r="BL108" s="39"/>
      <c r="BM108" s="39"/>
      <c r="BN108" s="39"/>
      <c r="BO108" s="39"/>
      <c r="BP108" s="39"/>
      <c r="BQ108" s="39"/>
      <c r="BR108" s="39"/>
      <c r="BS108" s="39"/>
      <c r="BT108" s="39"/>
      <c r="BU108" s="39"/>
      <c r="BV108" s="44"/>
      <c r="BW108" s="44"/>
      <c r="BX108" s="44"/>
      <c r="BY108" s="44"/>
      <c r="BZ108" s="44"/>
      <c r="CA108" s="44"/>
      <c r="CB108" s="44"/>
      <c r="CC108" s="44"/>
      <c r="CD108" s="44"/>
      <c r="CE108" s="44"/>
      <c r="CF108" s="44"/>
      <c r="CG108" s="44"/>
      <c r="CH108" s="44"/>
      <c r="CI108" s="44"/>
      <c r="CJ108" s="44"/>
      <c r="CK108" s="44"/>
      <c r="CL108" s="44"/>
      <c r="CM108" s="44"/>
      <c r="DD108" s="18"/>
      <c r="DE108" s="18"/>
      <c r="DF108" s="18"/>
      <c r="DG108" s="18"/>
      <c r="DH108" s="18"/>
    </row>
    <row r="109" spans="1:112" ht="39" x14ac:dyDescent="0.35">
      <c r="A109" s="26">
        <v>102110005</v>
      </c>
      <c r="B109" s="26" t="s">
        <v>292</v>
      </c>
      <c r="C109" s="25">
        <v>36.200000000000003</v>
      </c>
      <c r="D109" s="25" t="s">
        <v>386</v>
      </c>
      <c r="E109" s="26">
        <v>10</v>
      </c>
      <c r="F109" s="25">
        <v>19.919</v>
      </c>
      <c r="G109" s="26" t="s">
        <v>18</v>
      </c>
      <c r="H109" s="139" t="s">
        <v>390</v>
      </c>
      <c r="I109" s="26">
        <v>50</v>
      </c>
      <c r="J109" s="26">
        <v>150</v>
      </c>
      <c r="K109" s="28">
        <v>200</v>
      </c>
      <c r="L109" s="26">
        <v>230</v>
      </c>
      <c r="M109" s="82">
        <v>50</v>
      </c>
      <c r="N109" s="82">
        <v>225</v>
      </c>
      <c r="O109" s="32">
        <v>3.5</v>
      </c>
      <c r="P109" s="32">
        <v>3</v>
      </c>
      <c r="Q109" s="26" t="s">
        <v>35</v>
      </c>
      <c r="R109" s="26" t="s">
        <v>98</v>
      </c>
      <c r="S109" s="25" t="s">
        <v>395</v>
      </c>
      <c r="T109" s="25" t="s">
        <v>396</v>
      </c>
      <c r="U109" s="25" t="s">
        <v>397</v>
      </c>
      <c r="V109" s="28">
        <v>220</v>
      </c>
      <c r="W109" s="26">
        <v>1.2</v>
      </c>
      <c r="X109" s="25">
        <v>160</v>
      </c>
      <c r="Y109" s="25" t="s">
        <v>105</v>
      </c>
      <c r="Z109" s="25">
        <v>10</v>
      </c>
      <c r="AA109" s="25">
        <v>30</v>
      </c>
      <c r="AB109" s="26">
        <v>47</v>
      </c>
      <c r="AC109" s="25">
        <v>50</v>
      </c>
      <c r="AD109" s="25">
        <v>36.200000000000003</v>
      </c>
      <c r="AE109" s="26">
        <v>70</v>
      </c>
      <c r="AF109" s="26">
        <v>170</v>
      </c>
      <c r="AG109" s="26">
        <v>280</v>
      </c>
      <c r="AH109" s="26">
        <v>580</v>
      </c>
      <c r="AI109" s="26">
        <v>160</v>
      </c>
      <c r="AJ109" s="26" t="s">
        <v>105</v>
      </c>
      <c r="AK109" s="47" t="s">
        <v>241</v>
      </c>
      <c r="AL109" s="26">
        <v>140</v>
      </c>
      <c r="AM109" s="26" t="s">
        <v>35</v>
      </c>
      <c r="AN109" s="26">
        <v>-39</v>
      </c>
      <c r="AO109" s="25">
        <v>40</v>
      </c>
      <c r="AP109" s="25">
        <v>25</v>
      </c>
      <c r="AQ109" s="25">
        <v>0.03</v>
      </c>
      <c r="AR109" s="25" t="s">
        <v>398</v>
      </c>
      <c r="AS109" s="25">
        <v>48</v>
      </c>
      <c r="AT109" s="25" t="s">
        <v>505</v>
      </c>
      <c r="AU109" s="39" t="s">
        <v>400</v>
      </c>
      <c r="AV109" s="39">
        <v>1300</v>
      </c>
      <c r="AW109" s="39">
        <v>800</v>
      </c>
      <c r="AX109" s="39">
        <v>900</v>
      </c>
      <c r="AY109" s="39"/>
      <c r="AZ109" s="39"/>
      <c r="BA109" s="39"/>
      <c r="BB109" s="39"/>
      <c r="BC109" s="39"/>
      <c r="BD109" s="39"/>
      <c r="BE109" s="39"/>
      <c r="BF109" s="39"/>
      <c r="BG109" s="39"/>
      <c r="BH109" s="39"/>
      <c r="BI109" s="39"/>
      <c r="BJ109" s="39"/>
      <c r="BK109" s="39"/>
      <c r="BL109" s="39"/>
      <c r="BM109" s="39"/>
      <c r="BN109" s="39"/>
      <c r="BO109" s="39"/>
      <c r="BP109" s="39"/>
      <c r="BQ109" s="39"/>
      <c r="BR109" s="39"/>
      <c r="BS109" s="39"/>
      <c r="BT109" s="39"/>
      <c r="BU109" s="39"/>
      <c r="BV109" s="44"/>
      <c r="BW109" s="44"/>
      <c r="BX109" s="44"/>
      <c r="BY109" s="44"/>
      <c r="BZ109" s="44"/>
      <c r="CA109" s="44"/>
      <c r="CB109" s="44"/>
      <c r="CC109" s="44"/>
      <c r="CD109" s="44"/>
      <c r="CE109" s="44"/>
      <c r="CF109" s="44"/>
      <c r="CG109" s="44"/>
      <c r="CH109" s="44"/>
      <c r="CI109" s="44"/>
      <c r="CJ109" s="44"/>
      <c r="CK109" s="44"/>
      <c r="CL109" s="44"/>
      <c r="CM109" s="44"/>
      <c r="DD109" s="18"/>
      <c r="DE109" s="18"/>
      <c r="DF109" s="18"/>
      <c r="DG109" s="18"/>
      <c r="DH109" s="18"/>
    </row>
    <row r="110" spans="1:112" ht="39" x14ac:dyDescent="0.35">
      <c r="A110" s="26">
        <v>102110015</v>
      </c>
      <c r="B110" s="26" t="s">
        <v>299</v>
      </c>
      <c r="C110" s="25">
        <v>36.200000000000003</v>
      </c>
      <c r="D110" s="25" t="s">
        <v>385</v>
      </c>
      <c r="E110" s="26">
        <v>10</v>
      </c>
      <c r="F110" s="46">
        <v>34.5</v>
      </c>
      <c r="G110" s="141" t="s">
        <v>20</v>
      </c>
      <c r="H110" s="139" t="s">
        <v>392</v>
      </c>
      <c r="I110" s="26">
        <v>50</v>
      </c>
      <c r="J110" s="26">
        <v>150</v>
      </c>
      <c r="K110" s="28">
        <v>200</v>
      </c>
      <c r="L110" s="26">
        <v>230</v>
      </c>
      <c r="M110" s="84">
        <v>50</v>
      </c>
      <c r="N110" s="84">
        <v>225</v>
      </c>
      <c r="O110" s="32">
        <v>3.5</v>
      </c>
      <c r="P110" s="32">
        <v>3</v>
      </c>
      <c r="Q110" s="26" t="s">
        <v>35</v>
      </c>
      <c r="R110" s="26" t="s">
        <v>98</v>
      </c>
      <c r="S110" s="25" t="s">
        <v>395</v>
      </c>
      <c r="T110" s="25" t="s">
        <v>396</v>
      </c>
      <c r="U110" s="25" t="s">
        <v>397</v>
      </c>
      <c r="V110" s="28">
        <v>220</v>
      </c>
      <c r="W110" s="26">
        <v>1.2</v>
      </c>
      <c r="X110" s="25">
        <v>160</v>
      </c>
      <c r="Y110" s="25" t="s">
        <v>105</v>
      </c>
      <c r="Z110" s="25">
        <v>10</v>
      </c>
      <c r="AA110" s="25">
        <v>30</v>
      </c>
      <c r="AB110" s="26">
        <v>47</v>
      </c>
      <c r="AC110" s="25">
        <v>50</v>
      </c>
      <c r="AD110" s="25">
        <v>36.200000000000003</v>
      </c>
      <c r="AE110" s="26">
        <v>70</v>
      </c>
      <c r="AF110" s="26">
        <v>170</v>
      </c>
      <c r="AG110" s="26">
        <v>280</v>
      </c>
      <c r="AH110" s="26">
        <v>580</v>
      </c>
      <c r="AI110" s="26">
        <v>160</v>
      </c>
      <c r="AJ110" s="26" t="s">
        <v>105</v>
      </c>
      <c r="AK110" s="47" t="s">
        <v>241</v>
      </c>
      <c r="AL110" s="26">
        <v>140</v>
      </c>
      <c r="AM110" s="26" t="s">
        <v>35</v>
      </c>
      <c r="AN110" s="26">
        <v>-39</v>
      </c>
      <c r="AO110" s="25">
        <v>40</v>
      </c>
      <c r="AP110" s="25">
        <v>25</v>
      </c>
      <c r="AQ110" s="25">
        <v>0.03</v>
      </c>
      <c r="AR110" s="25" t="s">
        <v>398</v>
      </c>
      <c r="AS110" s="25">
        <v>48</v>
      </c>
      <c r="AT110" s="25" t="s">
        <v>506</v>
      </c>
      <c r="AU110" s="39" t="s">
        <v>400</v>
      </c>
      <c r="AV110" s="39">
        <v>1300</v>
      </c>
      <c r="AW110" s="39">
        <v>800</v>
      </c>
      <c r="AX110" s="39">
        <v>900</v>
      </c>
      <c r="AY110" s="39"/>
      <c r="AZ110" s="39"/>
      <c r="BA110" s="39"/>
      <c r="BB110" s="39"/>
      <c r="BC110" s="39"/>
      <c r="BD110" s="39"/>
      <c r="BE110" s="39"/>
      <c r="BF110" s="39"/>
      <c r="BG110" s="39"/>
      <c r="BH110" s="39"/>
      <c r="BI110" s="39"/>
      <c r="BJ110" s="39"/>
      <c r="BK110" s="39"/>
      <c r="BL110" s="39"/>
      <c r="BM110" s="39"/>
      <c r="BN110" s="39"/>
      <c r="BO110" s="39"/>
      <c r="BP110" s="39"/>
      <c r="BQ110" s="39"/>
      <c r="BR110" s="39"/>
      <c r="BS110" s="39"/>
      <c r="BT110" s="39"/>
      <c r="BU110" s="39"/>
      <c r="BV110" s="44"/>
      <c r="BW110" s="44"/>
      <c r="BX110" s="44"/>
      <c r="BY110" s="44"/>
      <c r="BZ110" s="44"/>
      <c r="CA110" s="44"/>
      <c r="CB110" s="44"/>
      <c r="CC110" s="44"/>
      <c r="CD110" s="44"/>
      <c r="CE110" s="44"/>
      <c r="CF110" s="44"/>
      <c r="CG110" s="44"/>
      <c r="CH110" s="44"/>
      <c r="CI110" s="44"/>
      <c r="CJ110" s="44"/>
      <c r="CK110" s="44"/>
      <c r="CL110" s="44"/>
      <c r="CM110" s="44"/>
      <c r="DD110" s="18"/>
      <c r="DE110" s="18"/>
      <c r="DF110" s="18"/>
      <c r="DG110" s="18"/>
      <c r="DH110" s="18"/>
    </row>
    <row r="111" spans="1:112" ht="39" x14ac:dyDescent="0.35">
      <c r="A111" s="26">
        <v>102110018</v>
      </c>
      <c r="B111" s="26" t="s">
        <v>302</v>
      </c>
      <c r="C111" s="25">
        <v>36.200000000000003</v>
      </c>
      <c r="D111" s="25" t="s">
        <v>386</v>
      </c>
      <c r="E111" s="26">
        <v>10</v>
      </c>
      <c r="F111" s="25">
        <v>19.919</v>
      </c>
      <c r="G111" s="141" t="s">
        <v>20</v>
      </c>
      <c r="H111" s="139" t="s">
        <v>390</v>
      </c>
      <c r="I111" s="26">
        <v>50</v>
      </c>
      <c r="J111" s="26">
        <v>150</v>
      </c>
      <c r="K111" s="28">
        <v>200</v>
      </c>
      <c r="L111" s="26">
        <v>230</v>
      </c>
      <c r="M111" s="84">
        <v>50</v>
      </c>
      <c r="N111" s="84">
        <v>225</v>
      </c>
      <c r="O111" s="32">
        <v>3.5</v>
      </c>
      <c r="P111" s="32">
        <v>3</v>
      </c>
      <c r="Q111" s="26" t="s">
        <v>35</v>
      </c>
      <c r="R111" s="26" t="s">
        <v>98</v>
      </c>
      <c r="S111" s="25" t="s">
        <v>395</v>
      </c>
      <c r="T111" s="25" t="s">
        <v>396</v>
      </c>
      <c r="U111" s="25" t="s">
        <v>397</v>
      </c>
      <c r="V111" s="28">
        <v>220</v>
      </c>
      <c r="W111" s="26">
        <v>1.2</v>
      </c>
      <c r="X111" s="25">
        <v>160</v>
      </c>
      <c r="Y111" s="25" t="s">
        <v>105</v>
      </c>
      <c r="Z111" s="25">
        <v>10</v>
      </c>
      <c r="AA111" s="25">
        <v>30</v>
      </c>
      <c r="AB111" s="26">
        <v>47</v>
      </c>
      <c r="AC111" s="25">
        <v>50</v>
      </c>
      <c r="AD111" s="25">
        <v>36.200000000000003</v>
      </c>
      <c r="AE111" s="26">
        <v>70</v>
      </c>
      <c r="AF111" s="26">
        <v>170</v>
      </c>
      <c r="AG111" s="26">
        <v>280</v>
      </c>
      <c r="AH111" s="26">
        <v>580</v>
      </c>
      <c r="AI111" s="26">
        <v>160</v>
      </c>
      <c r="AJ111" s="26" t="s">
        <v>105</v>
      </c>
      <c r="AK111" s="47" t="s">
        <v>241</v>
      </c>
      <c r="AL111" s="26">
        <v>140</v>
      </c>
      <c r="AM111" s="26" t="s">
        <v>35</v>
      </c>
      <c r="AN111" s="26">
        <v>-39</v>
      </c>
      <c r="AO111" s="25">
        <v>40</v>
      </c>
      <c r="AP111" s="25">
        <v>25</v>
      </c>
      <c r="AQ111" s="25">
        <v>0.03</v>
      </c>
      <c r="AR111" s="25" t="s">
        <v>398</v>
      </c>
      <c r="AS111" s="25">
        <v>48</v>
      </c>
      <c r="AT111" s="25" t="s">
        <v>507</v>
      </c>
      <c r="AU111" s="39" t="s">
        <v>400</v>
      </c>
      <c r="AV111" s="39">
        <v>1300</v>
      </c>
      <c r="AW111" s="39">
        <v>800</v>
      </c>
      <c r="AX111" s="39">
        <v>900</v>
      </c>
      <c r="AY111" s="39"/>
      <c r="AZ111" s="39"/>
      <c r="BA111" s="39"/>
      <c r="BB111" s="39"/>
      <c r="BC111" s="39"/>
      <c r="BD111" s="39"/>
      <c r="BE111" s="39"/>
      <c r="BF111" s="39"/>
      <c r="BG111" s="39"/>
      <c r="BH111" s="39"/>
      <c r="BI111" s="39"/>
      <c r="BJ111" s="39"/>
      <c r="BK111" s="39"/>
      <c r="BL111" s="39"/>
      <c r="BM111" s="39"/>
      <c r="BN111" s="39"/>
      <c r="BO111" s="39"/>
      <c r="BP111" s="39"/>
      <c r="BQ111" s="39"/>
      <c r="BR111" s="39"/>
      <c r="BS111" s="39"/>
      <c r="BT111" s="39"/>
      <c r="BU111" s="39"/>
      <c r="BV111" s="44"/>
      <c r="BW111" s="44"/>
      <c r="BX111" s="44"/>
      <c r="BY111" s="44"/>
      <c r="BZ111" s="44"/>
      <c r="CA111" s="44"/>
      <c r="CB111" s="44"/>
      <c r="CC111" s="44"/>
      <c r="CD111" s="44"/>
      <c r="CE111" s="44"/>
      <c r="CF111" s="44"/>
      <c r="CG111" s="44"/>
      <c r="CH111" s="44"/>
      <c r="CI111" s="44"/>
      <c r="CJ111" s="44"/>
      <c r="CK111" s="44"/>
      <c r="CL111" s="44"/>
      <c r="CM111" s="44"/>
      <c r="DD111" s="18"/>
      <c r="DE111" s="18"/>
      <c r="DF111" s="18"/>
      <c r="DG111" s="18"/>
      <c r="DH111" s="18"/>
    </row>
    <row r="112" spans="1:112" ht="39" x14ac:dyDescent="0.35">
      <c r="A112" s="26">
        <v>102110028</v>
      </c>
      <c r="B112" s="26" t="s">
        <v>306</v>
      </c>
      <c r="C112" s="25">
        <v>36.200000000000003</v>
      </c>
      <c r="D112" s="25" t="s">
        <v>385</v>
      </c>
      <c r="E112" s="26">
        <v>10</v>
      </c>
      <c r="F112" s="46">
        <v>34.5</v>
      </c>
      <c r="G112" s="26" t="s">
        <v>18</v>
      </c>
      <c r="H112" s="139" t="s">
        <v>392</v>
      </c>
      <c r="I112" s="26">
        <v>50</v>
      </c>
      <c r="J112" s="26">
        <v>150</v>
      </c>
      <c r="K112" s="28">
        <v>200</v>
      </c>
      <c r="L112" s="26">
        <v>230</v>
      </c>
      <c r="M112" s="84">
        <v>50</v>
      </c>
      <c r="N112" s="84">
        <v>225</v>
      </c>
      <c r="O112" s="32">
        <v>3.5</v>
      </c>
      <c r="P112" s="32">
        <v>3</v>
      </c>
      <c r="Q112" s="26" t="s">
        <v>35</v>
      </c>
      <c r="R112" s="26" t="s">
        <v>98</v>
      </c>
      <c r="S112" s="25" t="s">
        <v>395</v>
      </c>
      <c r="T112" s="25" t="s">
        <v>396</v>
      </c>
      <c r="U112" s="25" t="s">
        <v>397</v>
      </c>
      <c r="V112" s="28">
        <v>220</v>
      </c>
      <c r="W112" s="26">
        <v>1.2</v>
      </c>
      <c r="X112" s="25">
        <v>160</v>
      </c>
      <c r="Y112" s="25" t="s">
        <v>105</v>
      </c>
      <c r="Z112" s="25">
        <v>10</v>
      </c>
      <c r="AA112" s="25">
        <v>30</v>
      </c>
      <c r="AB112" s="26">
        <v>47</v>
      </c>
      <c r="AC112" s="25">
        <v>50</v>
      </c>
      <c r="AD112" s="25">
        <v>36.200000000000003</v>
      </c>
      <c r="AE112" s="26">
        <v>70</v>
      </c>
      <c r="AF112" s="26">
        <v>170</v>
      </c>
      <c r="AG112" s="26">
        <v>280</v>
      </c>
      <c r="AH112" s="26">
        <v>580</v>
      </c>
      <c r="AI112" s="26">
        <v>160</v>
      </c>
      <c r="AJ112" s="26" t="s">
        <v>105</v>
      </c>
      <c r="AK112" s="47" t="s">
        <v>241</v>
      </c>
      <c r="AL112" s="26">
        <v>140</v>
      </c>
      <c r="AM112" s="26" t="s">
        <v>35</v>
      </c>
      <c r="AN112" s="26">
        <v>-39</v>
      </c>
      <c r="AO112" s="25">
        <v>40</v>
      </c>
      <c r="AP112" s="25">
        <v>25</v>
      </c>
      <c r="AQ112" s="25">
        <v>0.03</v>
      </c>
      <c r="AR112" s="25" t="s">
        <v>398</v>
      </c>
      <c r="AS112" s="25">
        <v>48</v>
      </c>
      <c r="AT112" s="25" t="s">
        <v>508</v>
      </c>
      <c r="AU112" s="39" t="s">
        <v>400</v>
      </c>
      <c r="AV112" s="39">
        <v>1300</v>
      </c>
      <c r="AW112" s="39">
        <v>800</v>
      </c>
      <c r="AX112" s="39">
        <v>900</v>
      </c>
      <c r="AY112" s="39"/>
      <c r="AZ112" s="39"/>
      <c r="BA112" s="39"/>
      <c r="BB112" s="39"/>
      <c r="BC112" s="39"/>
      <c r="BD112" s="39"/>
      <c r="BE112" s="39"/>
      <c r="BF112" s="39"/>
      <c r="BG112" s="39"/>
      <c r="BH112" s="39"/>
      <c r="BI112" s="39"/>
      <c r="BJ112" s="39"/>
      <c r="BK112" s="39"/>
      <c r="BL112" s="39"/>
      <c r="BM112" s="39"/>
      <c r="BN112" s="39"/>
      <c r="BO112" s="39"/>
      <c r="BP112" s="39"/>
      <c r="BQ112" s="39"/>
      <c r="BR112" s="39"/>
      <c r="BS112" s="39"/>
      <c r="BT112" s="39"/>
      <c r="BU112" s="39"/>
      <c r="BV112" s="44"/>
      <c r="BW112" s="44"/>
      <c r="BX112" s="44"/>
      <c r="BY112" s="44"/>
      <c r="BZ112" s="44"/>
      <c r="CA112" s="44"/>
      <c r="CB112" s="44"/>
      <c r="CC112" s="44"/>
      <c r="CD112" s="44"/>
      <c r="CE112" s="44"/>
      <c r="CF112" s="44"/>
      <c r="CG112" s="44"/>
      <c r="CH112" s="44"/>
      <c r="CI112" s="44"/>
      <c r="CJ112" s="44"/>
      <c r="CK112" s="44"/>
      <c r="CL112" s="44"/>
      <c r="CM112" s="44"/>
      <c r="DD112" s="18"/>
      <c r="DE112" s="18"/>
      <c r="DF112" s="18"/>
      <c r="DG112" s="18"/>
      <c r="DH112" s="18"/>
    </row>
    <row r="113" spans="1:112" ht="39" x14ac:dyDescent="0.35">
      <c r="A113" s="26">
        <v>102110045</v>
      </c>
      <c r="B113" s="26" t="s">
        <v>313</v>
      </c>
      <c r="C113" s="25">
        <v>36.200000000000003</v>
      </c>
      <c r="D113" s="25" t="s">
        <v>385</v>
      </c>
      <c r="E113" s="26">
        <v>10</v>
      </c>
      <c r="F113" s="46">
        <v>34.5</v>
      </c>
      <c r="G113" s="140">
        <v>127</v>
      </c>
      <c r="H113" s="139" t="s">
        <v>392</v>
      </c>
      <c r="I113" s="26">
        <v>50</v>
      </c>
      <c r="J113" s="26">
        <v>150</v>
      </c>
      <c r="K113" s="28">
        <v>200</v>
      </c>
      <c r="L113" s="26">
        <v>230</v>
      </c>
      <c r="M113" s="84">
        <v>50</v>
      </c>
      <c r="N113" s="84">
        <v>225</v>
      </c>
      <c r="O113" s="32">
        <v>3.5</v>
      </c>
      <c r="P113" s="32">
        <v>3</v>
      </c>
      <c r="Q113" s="26" t="s">
        <v>35</v>
      </c>
      <c r="R113" s="26" t="s">
        <v>98</v>
      </c>
      <c r="S113" s="25" t="s">
        <v>395</v>
      </c>
      <c r="T113" s="25" t="s">
        <v>396</v>
      </c>
      <c r="U113" s="25" t="s">
        <v>397</v>
      </c>
      <c r="V113" s="28">
        <v>220</v>
      </c>
      <c r="W113" s="26">
        <v>1.2</v>
      </c>
      <c r="X113" s="25">
        <v>160</v>
      </c>
      <c r="Y113" s="25" t="s">
        <v>105</v>
      </c>
      <c r="Z113" s="25">
        <v>10</v>
      </c>
      <c r="AA113" s="25">
        <v>30</v>
      </c>
      <c r="AB113" s="26">
        <v>47</v>
      </c>
      <c r="AC113" s="25">
        <v>50</v>
      </c>
      <c r="AD113" s="25">
        <v>36.200000000000003</v>
      </c>
      <c r="AE113" s="26">
        <v>70</v>
      </c>
      <c r="AF113" s="26">
        <v>170</v>
      </c>
      <c r="AG113" s="26">
        <v>280</v>
      </c>
      <c r="AH113" s="26">
        <v>580</v>
      </c>
      <c r="AI113" s="26">
        <v>160</v>
      </c>
      <c r="AJ113" s="26" t="s">
        <v>105</v>
      </c>
      <c r="AK113" s="47" t="s">
        <v>241</v>
      </c>
      <c r="AL113" s="26">
        <v>140</v>
      </c>
      <c r="AM113" s="26" t="s">
        <v>35</v>
      </c>
      <c r="AN113" s="26">
        <v>-39</v>
      </c>
      <c r="AO113" s="25">
        <v>40</v>
      </c>
      <c r="AP113" s="25">
        <v>25</v>
      </c>
      <c r="AQ113" s="25">
        <v>0.03</v>
      </c>
      <c r="AR113" s="25" t="s">
        <v>398</v>
      </c>
      <c r="AS113" s="25">
        <v>48</v>
      </c>
      <c r="AT113" s="25" t="s">
        <v>509</v>
      </c>
      <c r="AU113" s="39" t="s">
        <v>400</v>
      </c>
      <c r="AV113" s="39">
        <v>1300</v>
      </c>
      <c r="AW113" s="39">
        <v>800</v>
      </c>
      <c r="AX113" s="39">
        <v>900</v>
      </c>
      <c r="AY113" s="39"/>
      <c r="AZ113" s="39"/>
      <c r="BA113" s="39"/>
      <c r="BB113" s="39"/>
      <c r="BC113" s="39"/>
      <c r="BD113" s="39"/>
      <c r="BE113" s="39"/>
      <c r="BF113" s="39"/>
      <c r="BG113" s="39"/>
      <c r="BH113" s="39"/>
      <c r="BI113" s="39"/>
      <c r="BJ113" s="39"/>
      <c r="BK113" s="39"/>
      <c r="BL113" s="39"/>
      <c r="BM113" s="39"/>
      <c r="BN113" s="39"/>
      <c r="BO113" s="39"/>
      <c r="BP113" s="39"/>
      <c r="BQ113" s="39"/>
      <c r="BR113" s="39"/>
      <c r="BS113" s="39"/>
      <c r="BT113" s="39"/>
      <c r="BU113" s="39"/>
      <c r="BV113" s="44"/>
      <c r="BW113" s="44"/>
      <c r="BX113" s="44"/>
      <c r="BY113" s="44"/>
      <c r="BZ113" s="44"/>
      <c r="CA113" s="44"/>
      <c r="CB113" s="44"/>
      <c r="CC113" s="44"/>
      <c r="CD113" s="44"/>
      <c r="CE113" s="44"/>
      <c r="CF113" s="44"/>
      <c r="CG113" s="44"/>
      <c r="CH113" s="44"/>
      <c r="CI113" s="44"/>
      <c r="CJ113" s="44"/>
      <c r="CK113" s="44"/>
      <c r="CL113" s="44"/>
      <c r="CM113" s="44"/>
      <c r="DD113" s="18"/>
      <c r="DE113" s="18"/>
      <c r="DF113" s="18"/>
      <c r="DG113" s="18"/>
      <c r="DH113" s="18"/>
    </row>
    <row r="114" spans="1:112" ht="39" x14ac:dyDescent="0.35">
      <c r="A114" s="26">
        <v>102110050</v>
      </c>
      <c r="B114" s="26" t="s">
        <v>318</v>
      </c>
      <c r="C114" s="25">
        <v>36.200000000000003</v>
      </c>
      <c r="D114" s="25" t="s">
        <v>386</v>
      </c>
      <c r="E114" s="26">
        <v>10</v>
      </c>
      <c r="F114" s="25">
        <v>19.919</v>
      </c>
      <c r="G114" s="140">
        <v>127</v>
      </c>
      <c r="H114" s="139" t="s">
        <v>390</v>
      </c>
      <c r="I114" s="26">
        <v>50</v>
      </c>
      <c r="J114" s="26">
        <v>150</v>
      </c>
      <c r="K114" s="28">
        <v>200</v>
      </c>
      <c r="L114" s="26">
        <v>230</v>
      </c>
      <c r="M114" s="84">
        <v>50</v>
      </c>
      <c r="N114" s="84">
        <v>225</v>
      </c>
      <c r="O114" s="32">
        <v>3.5</v>
      </c>
      <c r="P114" s="32">
        <v>3</v>
      </c>
      <c r="Q114" s="26" t="s">
        <v>35</v>
      </c>
      <c r="R114" s="26" t="s">
        <v>98</v>
      </c>
      <c r="S114" s="25" t="s">
        <v>395</v>
      </c>
      <c r="T114" s="25" t="s">
        <v>396</v>
      </c>
      <c r="U114" s="25" t="s">
        <v>397</v>
      </c>
      <c r="V114" s="28">
        <v>220</v>
      </c>
      <c r="W114" s="26">
        <v>1.2</v>
      </c>
      <c r="X114" s="25">
        <v>160</v>
      </c>
      <c r="Y114" s="25" t="s">
        <v>105</v>
      </c>
      <c r="Z114" s="25">
        <v>10</v>
      </c>
      <c r="AA114" s="25">
        <v>30</v>
      </c>
      <c r="AB114" s="26">
        <v>47</v>
      </c>
      <c r="AC114" s="25">
        <v>50</v>
      </c>
      <c r="AD114" s="25">
        <v>36.200000000000003</v>
      </c>
      <c r="AE114" s="26">
        <v>70</v>
      </c>
      <c r="AF114" s="26">
        <v>170</v>
      </c>
      <c r="AG114" s="26">
        <v>280</v>
      </c>
      <c r="AH114" s="26">
        <v>580</v>
      </c>
      <c r="AI114" s="26">
        <v>160</v>
      </c>
      <c r="AJ114" s="26" t="s">
        <v>105</v>
      </c>
      <c r="AK114" s="47" t="s">
        <v>241</v>
      </c>
      <c r="AL114" s="26">
        <v>140</v>
      </c>
      <c r="AM114" s="26" t="s">
        <v>35</v>
      </c>
      <c r="AN114" s="26">
        <v>-39</v>
      </c>
      <c r="AO114" s="25">
        <v>40</v>
      </c>
      <c r="AP114" s="25">
        <v>25</v>
      </c>
      <c r="AQ114" s="25">
        <v>0.03</v>
      </c>
      <c r="AR114" s="25" t="s">
        <v>398</v>
      </c>
      <c r="AS114" s="25">
        <v>48</v>
      </c>
      <c r="AT114" s="25" t="s">
        <v>510</v>
      </c>
      <c r="AU114" s="39" t="s">
        <v>400</v>
      </c>
      <c r="AV114" s="39">
        <v>1300</v>
      </c>
      <c r="AW114" s="39">
        <v>800</v>
      </c>
      <c r="AX114" s="39">
        <v>900</v>
      </c>
      <c r="AY114" s="39"/>
      <c r="AZ114" s="39"/>
      <c r="BA114" s="39"/>
      <c r="BB114" s="39"/>
      <c r="BC114" s="39"/>
      <c r="BD114" s="39"/>
      <c r="BE114" s="39"/>
      <c r="BF114" s="39"/>
      <c r="BG114" s="39"/>
      <c r="BH114" s="39"/>
      <c r="BI114" s="39"/>
      <c r="BJ114" s="39"/>
      <c r="BK114" s="39"/>
      <c r="BL114" s="39"/>
      <c r="BM114" s="39"/>
      <c r="BN114" s="39"/>
      <c r="BO114" s="39"/>
      <c r="BP114" s="39"/>
      <c r="BQ114" s="39"/>
      <c r="BR114" s="39"/>
      <c r="BS114" s="39"/>
      <c r="BT114" s="39"/>
      <c r="BU114" s="39"/>
      <c r="BV114" s="44"/>
      <c r="BW114" s="44"/>
      <c r="BX114" s="44"/>
      <c r="BY114" s="44"/>
      <c r="BZ114" s="44"/>
      <c r="CA114" s="44"/>
      <c r="CB114" s="44"/>
      <c r="CC114" s="44"/>
      <c r="CD114" s="44"/>
      <c r="CE114" s="44"/>
      <c r="CF114" s="44"/>
      <c r="CG114" s="44"/>
      <c r="CH114" s="44"/>
      <c r="CI114" s="44"/>
      <c r="CJ114" s="44"/>
      <c r="CK114" s="44"/>
      <c r="CL114" s="44"/>
      <c r="CM114" s="44"/>
      <c r="DD114" s="18"/>
      <c r="DE114" s="18"/>
      <c r="DF114" s="18"/>
      <c r="DG114" s="18"/>
      <c r="DH114" s="18"/>
    </row>
    <row r="115" spans="1:112" ht="39" x14ac:dyDescent="0.35">
      <c r="A115" s="26">
        <v>102110052</v>
      </c>
      <c r="B115" s="26" t="s">
        <v>320</v>
      </c>
      <c r="C115" s="25">
        <v>36.200000000000003</v>
      </c>
      <c r="D115" s="25" t="s">
        <v>386</v>
      </c>
      <c r="E115" s="26">
        <v>10</v>
      </c>
      <c r="F115" s="25">
        <v>19.919</v>
      </c>
      <c r="G115" s="26">
        <v>220</v>
      </c>
      <c r="H115" s="139" t="s">
        <v>390</v>
      </c>
      <c r="I115" s="26">
        <v>50</v>
      </c>
      <c r="J115" s="26">
        <v>150</v>
      </c>
      <c r="K115" s="28">
        <v>200</v>
      </c>
      <c r="L115" s="26">
        <v>230</v>
      </c>
      <c r="M115" s="84">
        <v>50</v>
      </c>
      <c r="N115" s="84">
        <v>225</v>
      </c>
      <c r="O115" s="32">
        <v>3.5</v>
      </c>
      <c r="P115" s="32">
        <v>3</v>
      </c>
      <c r="Q115" s="26" t="s">
        <v>35</v>
      </c>
      <c r="R115" s="26" t="s">
        <v>98</v>
      </c>
      <c r="S115" s="25" t="s">
        <v>395</v>
      </c>
      <c r="T115" s="25" t="s">
        <v>396</v>
      </c>
      <c r="U115" s="25" t="s">
        <v>397</v>
      </c>
      <c r="V115" s="28">
        <v>220</v>
      </c>
      <c r="W115" s="26">
        <v>1.2</v>
      </c>
      <c r="X115" s="25">
        <v>160</v>
      </c>
      <c r="Y115" s="25" t="s">
        <v>105</v>
      </c>
      <c r="Z115" s="25">
        <v>10</v>
      </c>
      <c r="AA115" s="25">
        <v>30</v>
      </c>
      <c r="AB115" s="26">
        <v>47</v>
      </c>
      <c r="AC115" s="25">
        <v>50</v>
      </c>
      <c r="AD115" s="25">
        <v>36.200000000000003</v>
      </c>
      <c r="AE115" s="26">
        <v>70</v>
      </c>
      <c r="AF115" s="26">
        <v>170</v>
      </c>
      <c r="AG115" s="26">
        <v>280</v>
      </c>
      <c r="AH115" s="26">
        <v>580</v>
      </c>
      <c r="AI115" s="26">
        <v>160</v>
      </c>
      <c r="AJ115" s="26" t="s">
        <v>105</v>
      </c>
      <c r="AK115" s="47" t="s">
        <v>241</v>
      </c>
      <c r="AL115" s="26">
        <v>140</v>
      </c>
      <c r="AM115" s="26" t="s">
        <v>35</v>
      </c>
      <c r="AN115" s="26">
        <v>-39</v>
      </c>
      <c r="AO115" s="25">
        <v>40</v>
      </c>
      <c r="AP115" s="25">
        <v>25</v>
      </c>
      <c r="AQ115" s="25">
        <v>0.03</v>
      </c>
      <c r="AR115" s="25" t="s">
        <v>398</v>
      </c>
      <c r="AS115" s="25">
        <v>48</v>
      </c>
      <c r="AT115" s="25" t="s">
        <v>511</v>
      </c>
      <c r="AU115" s="39" t="s">
        <v>400</v>
      </c>
      <c r="AV115" s="39">
        <v>1300</v>
      </c>
      <c r="AW115" s="39">
        <v>800</v>
      </c>
      <c r="AX115" s="39">
        <v>900</v>
      </c>
      <c r="AY115" s="39"/>
      <c r="AZ115" s="39"/>
      <c r="BA115" s="39"/>
      <c r="BB115" s="39"/>
      <c r="BC115" s="39"/>
      <c r="BD115" s="39"/>
      <c r="BE115" s="39"/>
      <c r="BF115" s="39"/>
      <c r="BG115" s="39"/>
      <c r="BH115" s="39"/>
      <c r="BI115" s="39"/>
      <c r="BJ115" s="39"/>
      <c r="BK115" s="39"/>
      <c r="BL115" s="39"/>
      <c r="BM115" s="39"/>
      <c r="BN115" s="39"/>
      <c r="BO115" s="39"/>
      <c r="BP115" s="39"/>
      <c r="BQ115" s="39"/>
      <c r="BR115" s="39"/>
      <c r="BS115" s="39"/>
      <c r="BT115" s="39"/>
      <c r="BU115" s="39"/>
      <c r="BV115" s="44"/>
      <c r="BW115" s="44"/>
      <c r="BX115" s="44"/>
      <c r="BY115" s="44"/>
      <c r="BZ115" s="44"/>
      <c r="CA115" s="44"/>
      <c r="CB115" s="44"/>
      <c r="CC115" s="44"/>
      <c r="CD115" s="44"/>
      <c r="CE115" s="44"/>
      <c r="CF115" s="44"/>
      <c r="CG115" s="44"/>
      <c r="CH115" s="44"/>
      <c r="CI115" s="44"/>
      <c r="CJ115" s="44"/>
      <c r="CK115" s="44"/>
      <c r="CL115" s="44"/>
      <c r="CM115" s="44"/>
      <c r="DD115" s="18"/>
      <c r="DE115" s="18"/>
      <c r="DF115" s="18"/>
      <c r="DG115" s="18"/>
      <c r="DH115" s="18"/>
    </row>
    <row r="116" spans="1:112" ht="39" x14ac:dyDescent="0.35">
      <c r="A116" s="26">
        <v>102110056</v>
      </c>
      <c r="B116" s="26" t="s">
        <v>324</v>
      </c>
      <c r="C116" s="25">
        <v>36.200000000000003</v>
      </c>
      <c r="D116" s="25" t="s">
        <v>385</v>
      </c>
      <c r="E116" s="26">
        <v>10</v>
      </c>
      <c r="F116" s="46">
        <v>34.5</v>
      </c>
      <c r="G116" s="26">
        <v>220</v>
      </c>
      <c r="H116" s="139" t="s">
        <v>392</v>
      </c>
      <c r="I116" s="26">
        <v>50</v>
      </c>
      <c r="J116" s="26">
        <v>150</v>
      </c>
      <c r="K116" s="28">
        <v>200</v>
      </c>
      <c r="L116" s="26">
        <v>230</v>
      </c>
      <c r="M116" s="84">
        <v>50</v>
      </c>
      <c r="N116" s="84">
        <v>225</v>
      </c>
      <c r="O116" s="32">
        <v>3.5</v>
      </c>
      <c r="P116" s="32">
        <v>3</v>
      </c>
      <c r="Q116" s="26" t="s">
        <v>35</v>
      </c>
      <c r="R116" s="26" t="s">
        <v>98</v>
      </c>
      <c r="S116" s="25" t="s">
        <v>395</v>
      </c>
      <c r="T116" s="25" t="s">
        <v>396</v>
      </c>
      <c r="U116" s="25" t="s">
        <v>397</v>
      </c>
      <c r="V116" s="28">
        <v>220</v>
      </c>
      <c r="W116" s="26">
        <v>1.2</v>
      </c>
      <c r="X116" s="25">
        <v>160</v>
      </c>
      <c r="Y116" s="25" t="s">
        <v>105</v>
      </c>
      <c r="Z116" s="25">
        <v>10</v>
      </c>
      <c r="AA116" s="25">
        <v>30</v>
      </c>
      <c r="AB116" s="26">
        <v>47</v>
      </c>
      <c r="AC116" s="25">
        <v>50</v>
      </c>
      <c r="AD116" s="25">
        <v>36.200000000000003</v>
      </c>
      <c r="AE116" s="26">
        <v>70</v>
      </c>
      <c r="AF116" s="26">
        <v>170</v>
      </c>
      <c r="AG116" s="26">
        <v>280</v>
      </c>
      <c r="AH116" s="26">
        <v>580</v>
      </c>
      <c r="AI116" s="26">
        <v>160</v>
      </c>
      <c r="AJ116" s="26" t="s">
        <v>105</v>
      </c>
      <c r="AK116" s="47" t="s">
        <v>241</v>
      </c>
      <c r="AL116" s="26">
        <v>140</v>
      </c>
      <c r="AM116" s="26" t="s">
        <v>35</v>
      </c>
      <c r="AN116" s="26">
        <v>-39</v>
      </c>
      <c r="AO116" s="25">
        <v>40</v>
      </c>
      <c r="AP116" s="25">
        <v>25</v>
      </c>
      <c r="AQ116" s="25">
        <v>0.03</v>
      </c>
      <c r="AR116" s="25" t="s">
        <v>398</v>
      </c>
      <c r="AS116" s="25">
        <v>48</v>
      </c>
      <c r="AT116" s="25" t="s">
        <v>512</v>
      </c>
      <c r="AU116" s="39" t="s">
        <v>400</v>
      </c>
      <c r="AV116" s="39">
        <v>1300</v>
      </c>
      <c r="AW116" s="39">
        <v>800</v>
      </c>
      <c r="AX116" s="39">
        <v>900</v>
      </c>
      <c r="AY116" s="39"/>
      <c r="AZ116" s="39"/>
      <c r="BA116" s="39"/>
      <c r="BB116" s="39"/>
      <c r="BC116" s="39"/>
      <c r="BD116" s="39"/>
      <c r="BE116" s="39"/>
      <c r="BF116" s="39"/>
      <c r="BG116" s="39"/>
      <c r="BH116" s="39"/>
      <c r="BI116" s="39"/>
      <c r="BJ116" s="39"/>
      <c r="BK116" s="39"/>
      <c r="BL116" s="39"/>
      <c r="BM116" s="39"/>
      <c r="BN116" s="39"/>
      <c r="BO116" s="39"/>
      <c r="BP116" s="39"/>
      <c r="BQ116" s="39"/>
      <c r="BR116" s="39"/>
      <c r="BS116" s="39"/>
      <c r="BT116" s="39"/>
      <c r="BU116" s="39"/>
      <c r="BV116" s="44"/>
      <c r="BW116" s="44"/>
      <c r="BX116" s="44"/>
      <c r="BY116" s="44"/>
      <c r="BZ116" s="44"/>
      <c r="CA116" s="44"/>
      <c r="CB116" s="44"/>
      <c r="CC116" s="44"/>
      <c r="CD116" s="44"/>
      <c r="CE116" s="44"/>
      <c r="CF116" s="44"/>
      <c r="CG116" s="44"/>
      <c r="CH116" s="44"/>
      <c r="CI116" s="44"/>
      <c r="CJ116" s="44"/>
      <c r="CK116" s="44"/>
      <c r="CL116" s="44"/>
      <c r="CM116" s="44"/>
      <c r="DD116" s="18"/>
      <c r="DE116" s="18"/>
      <c r="DF116" s="18"/>
      <c r="DG116" s="18"/>
      <c r="DH116" s="18"/>
    </row>
    <row r="117" spans="1:112" ht="39" x14ac:dyDescent="0.35">
      <c r="A117" s="26">
        <v>102110006</v>
      </c>
      <c r="B117" s="26" t="s">
        <v>293</v>
      </c>
      <c r="C117" s="25">
        <v>36.200000000000003</v>
      </c>
      <c r="D117" s="25" t="s">
        <v>386</v>
      </c>
      <c r="E117" s="25">
        <v>15</v>
      </c>
      <c r="F117" s="25">
        <v>19.919</v>
      </c>
      <c r="G117" s="26" t="s">
        <v>18</v>
      </c>
      <c r="H117" s="139" t="s">
        <v>390</v>
      </c>
      <c r="I117" s="26">
        <v>50</v>
      </c>
      <c r="J117" s="26">
        <v>150</v>
      </c>
      <c r="K117" s="28">
        <v>200</v>
      </c>
      <c r="L117" s="26">
        <v>230</v>
      </c>
      <c r="M117" s="82">
        <v>65</v>
      </c>
      <c r="N117" s="82">
        <v>320</v>
      </c>
      <c r="O117" s="32">
        <v>3.2</v>
      </c>
      <c r="P117" s="32">
        <v>3</v>
      </c>
      <c r="Q117" s="26" t="s">
        <v>35</v>
      </c>
      <c r="R117" s="26" t="s">
        <v>98</v>
      </c>
      <c r="S117" s="25" t="s">
        <v>395</v>
      </c>
      <c r="T117" s="25" t="s">
        <v>396</v>
      </c>
      <c r="U117" s="25" t="s">
        <v>397</v>
      </c>
      <c r="V117" s="28">
        <v>220</v>
      </c>
      <c r="W117" s="26">
        <v>1.2</v>
      </c>
      <c r="X117" s="25">
        <v>160</v>
      </c>
      <c r="Y117" s="25" t="s">
        <v>105</v>
      </c>
      <c r="Z117" s="25">
        <v>10</v>
      </c>
      <c r="AA117" s="25">
        <v>30</v>
      </c>
      <c r="AB117" s="26">
        <v>47</v>
      </c>
      <c r="AC117" s="25">
        <v>50</v>
      </c>
      <c r="AD117" s="25">
        <v>36.200000000000003</v>
      </c>
      <c r="AE117" s="26">
        <v>70</v>
      </c>
      <c r="AF117" s="26">
        <v>170</v>
      </c>
      <c r="AG117" s="26">
        <v>280</v>
      </c>
      <c r="AH117" s="26">
        <v>580</v>
      </c>
      <c r="AI117" s="26">
        <v>160</v>
      </c>
      <c r="AJ117" s="26" t="s">
        <v>105</v>
      </c>
      <c r="AK117" s="47" t="s">
        <v>241</v>
      </c>
      <c r="AL117" s="26">
        <v>140</v>
      </c>
      <c r="AM117" s="26" t="s">
        <v>35</v>
      </c>
      <c r="AN117" s="26">
        <v>-39</v>
      </c>
      <c r="AO117" s="25">
        <v>40</v>
      </c>
      <c r="AP117" s="25">
        <v>25</v>
      </c>
      <c r="AQ117" s="25">
        <v>0.03</v>
      </c>
      <c r="AR117" s="25" t="s">
        <v>398</v>
      </c>
      <c r="AS117" s="25">
        <v>48</v>
      </c>
      <c r="AT117" s="25" t="s">
        <v>513</v>
      </c>
      <c r="AU117" s="39" t="s">
        <v>400</v>
      </c>
      <c r="AV117" s="39">
        <v>1300</v>
      </c>
      <c r="AW117" s="39">
        <v>800</v>
      </c>
      <c r="AX117" s="39">
        <v>900</v>
      </c>
      <c r="AY117" s="39"/>
      <c r="AZ117" s="39"/>
      <c r="BA117" s="39"/>
      <c r="BB117" s="39"/>
      <c r="BC117" s="39"/>
      <c r="BD117" s="39"/>
      <c r="BE117" s="39"/>
      <c r="BF117" s="39"/>
      <c r="BG117" s="39"/>
      <c r="BH117" s="39"/>
      <c r="BI117" s="39"/>
      <c r="BJ117" s="39"/>
      <c r="BK117" s="39"/>
      <c r="BL117" s="39"/>
      <c r="BM117" s="39"/>
      <c r="BN117" s="39"/>
      <c r="BO117" s="39"/>
      <c r="BP117" s="39"/>
      <c r="BQ117" s="39"/>
      <c r="BR117" s="39"/>
      <c r="BS117" s="39"/>
      <c r="BT117" s="39"/>
      <c r="BU117" s="39"/>
      <c r="BV117" s="44"/>
      <c r="BW117" s="44"/>
      <c r="BX117" s="44"/>
      <c r="BY117" s="44"/>
      <c r="BZ117" s="44"/>
      <c r="CA117" s="44"/>
      <c r="CB117" s="44"/>
      <c r="CC117" s="44"/>
      <c r="CD117" s="44"/>
      <c r="CE117" s="44"/>
      <c r="CF117" s="44"/>
      <c r="CG117" s="44"/>
      <c r="CH117" s="44"/>
      <c r="CI117" s="44"/>
      <c r="CJ117" s="44"/>
      <c r="CK117" s="44"/>
      <c r="CL117" s="44"/>
      <c r="CM117" s="44"/>
      <c r="DD117" s="18"/>
      <c r="DE117" s="18"/>
      <c r="DF117" s="18"/>
      <c r="DG117" s="18"/>
      <c r="DH117" s="18"/>
    </row>
    <row r="118" spans="1:112" ht="39" x14ac:dyDescent="0.35">
      <c r="A118" s="26">
        <v>102110016</v>
      </c>
      <c r="B118" s="26" t="s">
        <v>300</v>
      </c>
      <c r="C118" s="25">
        <v>36.200000000000003</v>
      </c>
      <c r="D118" s="25" t="s">
        <v>385</v>
      </c>
      <c r="E118" s="25">
        <v>15</v>
      </c>
      <c r="F118" s="46">
        <v>34.5</v>
      </c>
      <c r="G118" s="141" t="s">
        <v>20</v>
      </c>
      <c r="H118" s="139" t="s">
        <v>392</v>
      </c>
      <c r="I118" s="26">
        <v>50</v>
      </c>
      <c r="J118" s="26">
        <v>150</v>
      </c>
      <c r="K118" s="28">
        <v>200</v>
      </c>
      <c r="L118" s="26">
        <v>230</v>
      </c>
      <c r="M118" s="84">
        <v>65</v>
      </c>
      <c r="N118" s="84">
        <v>320</v>
      </c>
      <c r="O118" s="32">
        <v>3.2</v>
      </c>
      <c r="P118" s="32">
        <v>3</v>
      </c>
      <c r="Q118" s="26" t="s">
        <v>35</v>
      </c>
      <c r="R118" s="26" t="s">
        <v>98</v>
      </c>
      <c r="S118" s="25" t="s">
        <v>395</v>
      </c>
      <c r="T118" s="25" t="s">
        <v>396</v>
      </c>
      <c r="U118" s="25" t="s">
        <v>397</v>
      </c>
      <c r="V118" s="28">
        <v>220</v>
      </c>
      <c r="W118" s="26">
        <v>1.2</v>
      </c>
      <c r="X118" s="25">
        <v>160</v>
      </c>
      <c r="Y118" s="25" t="s">
        <v>105</v>
      </c>
      <c r="Z118" s="25">
        <v>10</v>
      </c>
      <c r="AA118" s="25">
        <v>30</v>
      </c>
      <c r="AB118" s="26">
        <v>47</v>
      </c>
      <c r="AC118" s="25">
        <v>50</v>
      </c>
      <c r="AD118" s="25">
        <v>36.200000000000003</v>
      </c>
      <c r="AE118" s="26">
        <v>70</v>
      </c>
      <c r="AF118" s="26">
        <v>170</v>
      </c>
      <c r="AG118" s="26">
        <v>280</v>
      </c>
      <c r="AH118" s="26">
        <v>580</v>
      </c>
      <c r="AI118" s="26">
        <v>160</v>
      </c>
      <c r="AJ118" s="26" t="s">
        <v>105</v>
      </c>
      <c r="AK118" s="47" t="s">
        <v>241</v>
      </c>
      <c r="AL118" s="26">
        <v>140</v>
      </c>
      <c r="AM118" s="26" t="s">
        <v>35</v>
      </c>
      <c r="AN118" s="26">
        <v>-39</v>
      </c>
      <c r="AO118" s="25">
        <v>40</v>
      </c>
      <c r="AP118" s="25">
        <v>25</v>
      </c>
      <c r="AQ118" s="25">
        <v>0.03</v>
      </c>
      <c r="AR118" s="25" t="s">
        <v>398</v>
      </c>
      <c r="AS118" s="25">
        <v>48</v>
      </c>
      <c r="AT118" s="25" t="s">
        <v>514</v>
      </c>
      <c r="AU118" s="39" t="s">
        <v>400</v>
      </c>
      <c r="AV118" s="39">
        <v>1300</v>
      </c>
      <c r="AW118" s="39">
        <v>800</v>
      </c>
      <c r="AX118" s="39">
        <v>900</v>
      </c>
      <c r="AY118" s="39"/>
      <c r="AZ118" s="39"/>
      <c r="BA118" s="39"/>
      <c r="BB118" s="39"/>
      <c r="BC118" s="39"/>
      <c r="BD118" s="39"/>
      <c r="BE118" s="39"/>
      <c r="BF118" s="39"/>
      <c r="BG118" s="39"/>
      <c r="BH118" s="39"/>
      <c r="BI118" s="39"/>
      <c r="BJ118" s="39"/>
      <c r="BK118" s="39"/>
      <c r="BL118" s="39"/>
      <c r="BM118" s="39"/>
      <c r="BN118" s="39"/>
      <c r="BO118" s="39"/>
      <c r="BP118" s="39"/>
      <c r="BQ118" s="39"/>
      <c r="BR118" s="39"/>
      <c r="BS118" s="39"/>
      <c r="BT118" s="39"/>
      <c r="BU118" s="39"/>
      <c r="BV118" s="44"/>
      <c r="BW118" s="44"/>
      <c r="BX118" s="44"/>
      <c r="BY118" s="44"/>
      <c r="BZ118" s="44"/>
      <c r="CA118" s="44"/>
      <c r="CB118" s="44"/>
      <c r="CC118" s="44"/>
      <c r="CD118" s="44"/>
      <c r="CE118" s="44"/>
      <c r="CF118" s="44"/>
      <c r="CG118" s="44"/>
      <c r="CH118" s="44"/>
      <c r="CI118" s="44"/>
      <c r="CJ118" s="44"/>
      <c r="CK118" s="44"/>
      <c r="CL118" s="44"/>
      <c r="CM118" s="44"/>
      <c r="DD118" s="18"/>
      <c r="DE118" s="18"/>
      <c r="DF118" s="18"/>
      <c r="DG118" s="18"/>
      <c r="DH118" s="18"/>
    </row>
    <row r="119" spans="1:112" ht="39" x14ac:dyDescent="0.35">
      <c r="A119" s="26">
        <v>102110019</v>
      </c>
      <c r="B119" s="26" t="s">
        <v>303</v>
      </c>
      <c r="C119" s="25">
        <v>36.200000000000003</v>
      </c>
      <c r="D119" s="25" t="s">
        <v>386</v>
      </c>
      <c r="E119" s="25">
        <v>15</v>
      </c>
      <c r="F119" s="25">
        <v>19.919</v>
      </c>
      <c r="G119" s="141" t="s">
        <v>20</v>
      </c>
      <c r="H119" s="139" t="s">
        <v>390</v>
      </c>
      <c r="I119" s="26">
        <v>50</v>
      </c>
      <c r="J119" s="26">
        <v>150</v>
      </c>
      <c r="K119" s="28">
        <v>200</v>
      </c>
      <c r="L119" s="26">
        <v>230</v>
      </c>
      <c r="M119" s="84">
        <v>65</v>
      </c>
      <c r="N119" s="84">
        <v>320</v>
      </c>
      <c r="O119" s="32">
        <v>3.2</v>
      </c>
      <c r="P119" s="32">
        <v>3</v>
      </c>
      <c r="Q119" s="26" t="s">
        <v>35</v>
      </c>
      <c r="R119" s="26" t="s">
        <v>98</v>
      </c>
      <c r="S119" s="25" t="s">
        <v>395</v>
      </c>
      <c r="T119" s="25" t="s">
        <v>396</v>
      </c>
      <c r="U119" s="25" t="s">
        <v>397</v>
      </c>
      <c r="V119" s="28">
        <v>220</v>
      </c>
      <c r="W119" s="26">
        <v>1.2</v>
      </c>
      <c r="X119" s="25">
        <v>160</v>
      </c>
      <c r="Y119" s="25" t="s">
        <v>105</v>
      </c>
      <c r="Z119" s="25">
        <v>10</v>
      </c>
      <c r="AA119" s="25">
        <v>30</v>
      </c>
      <c r="AB119" s="26">
        <v>47</v>
      </c>
      <c r="AC119" s="25">
        <v>50</v>
      </c>
      <c r="AD119" s="25">
        <v>36.200000000000003</v>
      </c>
      <c r="AE119" s="26">
        <v>70</v>
      </c>
      <c r="AF119" s="26">
        <v>170</v>
      </c>
      <c r="AG119" s="26">
        <v>280</v>
      </c>
      <c r="AH119" s="26">
        <v>580</v>
      </c>
      <c r="AI119" s="26">
        <v>160</v>
      </c>
      <c r="AJ119" s="26" t="s">
        <v>105</v>
      </c>
      <c r="AK119" s="47" t="s">
        <v>241</v>
      </c>
      <c r="AL119" s="26">
        <v>140</v>
      </c>
      <c r="AM119" s="26" t="s">
        <v>35</v>
      </c>
      <c r="AN119" s="26">
        <v>-39</v>
      </c>
      <c r="AO119" s="25">
        <v>40</v>
      </c>
      <c r="AP119" s="25">
        <v>25</v>
      </c>
      <c r="AQ119" s="25">
        <v>0.03</v>
      </c>
      <c r="AR119" s="25" t="s">
        <v>398</v>
      </c>
      <c r="AS119" s="25">
        <v>48</v>
      </c>
      <c r="AT119" s="25" t="s">
        <v>515</v>
      </c>
      <c r="AU119" s="39" t="s">
        <v>400</v>
      </c>
      <c r="AV119" s="39">
        <v>1300</v>
      </c>
      <c r="AW119" s="39">
        <v>800</v>
      </c>
      <c r="AX119" s="39">
        <v>900</v>
      </c>
      <c r="AY119" s="39"/>
      <c r="AZ119" s="39"/>
      <c r="BA119" s="39"/>
      <c r="BB119" s="39"/>
      <c r="BC119" s="39"/>
      <c r="BD119" s="39"/>
      <c r="BE119" s="39"/>
      <c r="BF119" s="39"/>
      <c r="BG119" s="39"/>
      <c r="BH119" s="39"/>
      <c r="BI119" s="39"/>
      <c r="BJ119" s="39"/>
      <c r="BK119" s="39"/>
      <c r="BL119" s="39"/>
      <c r="BM119" s="39"/>
      <c r="BN119" s="39"/>
      <c r="BO119" s="39"/>
      <c r="BP119" s="39"/>
      <c r="BQ119" s="39"/>
      <c r="BR119" s="39"/>
      <c r="BS119" s="39"/>
      <c r="BT119" s="39"/>
      <c r="BU119" s="39"/>
      <c r="BV119" s="44"/>
      <c r="BW119" s="44"/>
      <c r="BX119" s="44"/>
      <c r="BY119" s="44"/>
      <c r="BZ119" s="44"/>
      <c r="CA119" s="44"/>
      <c r="CB119" s="44"/>
      <c r="CC119" s="44"/>
      <c r="CD119" s="44"/>
      <c r="CE119" s="44"/>
      <c r="CF119" s="44"/>
      <c r="CG119" s="44"/>
      <c r="CH119" s="44"/>
      <c r="CI119" s="44"/>
      <c r="CJ119" s="44"/>
      <c r="CK119" s="44"/>
      <c r="CL119" s="44"/>
      <c r="CM119" s="44"/>
      <c r="DD119" s="18"/>
      <c r="DE119" s="18"/>
      <c r="DF119" s="18"/>
      <c r="DG119" s="18"/>
      <c r="DH119" s="18"/>
    </row>
    <row r="120" spans="1:112" ht="39" x14ac:dyDescent="0.35">
      <c r="A120" s="26">
        <v>102110033</v>
      </c>
      <c r="B120" s="26" t="s">
        <v>308</v>
      </c>
      <c r="C120" s="25">
        <v>36.200000000000003</v>
      </c>
      <c r="D120" s="25" t="s">
        <v>385</v>
      </c>
      <c r="E120" s="25">
        <v>15</v>
      </c>
      <c r="F120" s="46">
        <v>34.5</v>
      </c>
      <c r="G120" s="26" t="s">
        <v>18</v>
      </c>
      <c r="H120" s="139" t="s">
        <v>392</v>
      </c>
      <c r="I120" s="26">
        <v>50</v>
      </c>
      <c r="J120" s="26">
        <v>150</v>
      </c>
      <c r="K120" s="28">
        <v>200</v>
      </c>
      <c r="L120" s="26">
        <v>230</v>
      </c>
      <c r="M120" s="84">
        <v>65</v>
      </c>
      <c r="N120" s="84">
        <v>320</v>
      </c>
      <c r="O120" s="32">
        <v>3.2</v>
      </c>
      <c r="P120" s="32">
        <v>3</v>
      </c>
      <c r="Q120" s="26" t="s">
        <v>35</v>
      </c>
      <c r="R120" s="26" t="s">
        <v>98</v>
      </c>
      <c r="S120" s="25" t="s">
        <v>395</v>
      </c>
      <c r="T120" s="25" t="s">
        <v>396</v>
      </c>
      <c r="U120" s="25" t="s">
        <v>397</v>
      </c>
      <c r="V120" s="28">
        <v>220</v>
      </c>
      <c r="W120" s="26">
        <v>1.2</v>
      </c>
      <c r="X120" s="25">
        <v>160</v>
      </c>
      <c r="Y120" s="25" t="s">
        <v>105</v>
      </c>
      <c r="Z120" s="25">
        <v>10</v>
      </c>
      <c r="AA120" s="25">
        <v>30</v>
      </c>
      <c r="AB120" s="26">
        <v>47</v>
      </c>
      <c r="AC120" s="25">
        <v>50</v>
      </c>
      <c r="AD120" s="25">
        <v>36.200000000000003</v>
      </c>
      <c r="AE120" s="26">
        <v>70</v>
      </c>
      <c r="AF120" s="26">
        <v>170</v>
      </c>
      <c r="AG120" s="26">
        <v>280</v>
      </c>
      <c r="AH120" s="26">
        <v>580</v>
      </c>
      <c r="AI120" s="26">
        <v>160</v>
      </c>
      <c r="AJ120" s="26" t="s">
        <v>105</v>
      </c>
      <c r="AK120" s="47" t="s">
        <v>241</v>
      </c>
      <c r="AL120" s="26">
        <v>140</v>
      </c>
      <c r="AM120" s="26" t="s">
        <v>35</v>
      </c>
      <c r="AN120" s="26">
        <v>-39</v>
      </c>
      <c r="AO120" s="25">
        <v>40</v>
      </c>
      <c r="AP120" s="25">
        <v>25</v>
      </c>
      <c r="AQ120" s="25">
        <v>0.03</v>
      </c>
      <c r="AR120" s="25" t="s">
        <v>398</v>
      </c>
      <c r="AS120" s="25">
        <v>48</v>
      </c>
      <c r="AT120" s="25" t="s">
        <v>516</v>
      </c>
      <c r="AU120" s="39" t="s">
        <v>400</v>
      </c>
      <c r="AV120" s="39">
        <v>1300</v>
      </c>
      <c r="AW120" s="39">
        <v>800</v>
      </c>
      <c r="AX120" s="39">
        <v>900</v>
      </c>
      <c r="AY120" s="39"/>
      <c r="AZ120" s="39"/>
      <c r="BA120" s="39"/>
      <c r="BB120" s="39"/>
      <c r="BC120" s="39"/>
      <c r="BD120" s="39"/>
      <c r="BE120" s="39"/>
      <c r="BF120" s="39"/>
      <c r="BG120" s="39"/>
      <c r="BH120" s="39"/>
      <c r="BI120" s="39"/>
      <c r="BJ120" s="39"/>
      <c r="BK120" s="39"/>
      <c r="BL120" s="39"/>
      <c r="BM120" s="39"/>
      <c r="BN120" s="39"/>
      <c r="BO120" s="39"/>
      <c r="BP120" s="39"/>
      <c r="BQ120" s="39"/>
      <c r="BR120" s="39"/>
      <c r="BS120" s="39"/>
      <c r="BT120" s="39"/>
      <c r="BU120" s="39"/>
      <c r="BV120" s="44"/>
      <c r="BW120" s="44"/>
      <c r="BX120" s="44"/>
      <c r="BY120" s="44"/>
      <c r="BZ120" s="44"/>
      <c r="CA120" s="44"/>
      <c r="CB120" s="44"/>
      <c r="CC120" s="44"/>
      <c r="CD120" s="44"/>
      <c r="CE120" s="44"/>
      <c r="CF120" s="44"/>
      <c r="CG120" s="44"/>
      <c r="CH120" s="44"/>
      <c r="CI120" s="44"/>
      <c r="CJ120" s="44"/>
      <c r="CK120" s="44"/>
      <c r="CL120" s="44"/>
      <c r="CM120" s="44"/>
      <c r="DD120" s="18"/>
      <c r="DE120" s="18"/>
      <c r="DF120" s="18"/>
      <c r="DG120" s="18"/>
      <c r="DH120" s="18"/>
    </row>
    <row r="121" spans="1:112" ht="39" x14ac:dyDescent="0.35">
      <c r="A121" s="26">
        <v>102110044</v>
      </c>
      <c r="B121" s="26" t="s">
        <v>312</v>
      </c>
      <c r="C121" s="25">
        <v>36.200000000000003</v>
      </c>
      <c r="D121" s="25" t="s">
        <v>385</v>
      </c>
      <c r="E121" s="25">
        <v>15</v>
      </c>
      <c r="F121" s="46">
        <v>34.5</v>
      </c>
      <c r="G121" s="140">
        <v>127</v>
      </c>
      <c r="H121" s="139" t="s">
        <v>392</v>
      </c>
      <c r="I121" s="26">
        <v>50</v>
      </c>
      <c r="J121" s="26">
        <v>150</v>
      </c>
      <c r="K121" s="28">
        <v>200</v>
      </c>
      <c r="L121" s="26">
        <v>230</v>
      </c>
      <c r="M121" s="84">
        <v>65</v>
      </c>
      <c r="N121" s="84">
        <v>320</v>
      </c>
      <c r="O121" s="32">
        <v>3.2</v>
      </c>
      <c r="P121" s="32">
        <v>3</v>
      </c>
      <c r="Q121" s="26" t="s">
        <v>35</v>
      </c>
      <c r="R121" s="26" t="s">
        <v>98</v>
      </c>
      <c r="S121" s="25" t="s">
        <v>395</v>
      </c>
      <c r="T121" s="25" t="s">
        <v>396</v>
      </c>
      <c r="U121" s="25" t="s">
        <v>397</v>
      </c>
      <c r="V121" s="28">
        <v>220</v>
      </c>
      <c r="W121" s="26">
        <v>1.2</v>
      </c>
      <c r="X121" s="25">
        <v>160</v>
      </c>
      <c r="Y121" s="25" t="s">
        <v>105</v>
      </c>
      <c r="Z121" s="25">
        <v>10</v>
      </c>
      <c r="AA121" s="25">
        <v>30</v>
      </c>
      <c r="AB121" s="26">
        <v>47</v>
      </c>
      <c r="AC121" s="25">
        <v>50</v>
      </c>
      <c r="AD121" s="25">
        <v>36.200000000000003</v>
      </c>
      <c r="AE121" s="26">
        <v>70</v>
      </c>
      <c r="AF121" s="26">
        <v>170</v>
      </c>
      <c r="AG121" s="26">
        <v>280</v>
      </c>
      <c r="AH121" s="26">
        <v>580</v>
      </c>
      <c r="AI121" s="26">
        <v>160</v>
      </c>
      <c r="AJ121" s="26" t="s">
        <v>105</v>
      </c>
      <c r="AK121" s="47" t="s">
        <v>241</v>
      </c>
      <c r="AL121" s="26">
        <v>140</v>
      </c>
      <c r="AM121" s="26" t="s">
        <v>35</v>
      </c>
      <c r="AN121" s="26">
        <v>-39</v>
      </c>
      <c r="AO121" s="25">
        <v>40</v>
      </c>
      <c r="AP121" s="25">
        <v>25</v>
      </c>
      <c r="AQ121" s="25">
        <v>0.03</v>
      </c>
      <c r="AR121" s="25" t="s">
        <v>398</v>
      </c>
      <c r="AS121" s="25">
        <v>48</v>
      </c>
      <c r="AT121" s="25" t="s">
        <v>517</v>
      </c>
      <c r="AU121" s="39" t="s">
        <v>400</v>
      </c>
      <c r="AV121" s="39">
        <v>1300</v>
      </c>
      <c r="AW121" s="39">
        <v>800</v>
      </c>
      <c r="AX121" s="39">
        <v>900</v>
      </c>
      <c r="AY121" s="39"/>
      <c r="AZ121" s="39"/>
      <c r="BA121" s="39"/>
      <c r="BB121" s="39"/>
      <c r="BC121" s="39"/>
      <c r="BD121" s="39"/>
      <c r="BE121" s="39"/>
      <c r="BF121" s="39"/>
      <c r="BG121" s="39"/>
      <c r="BH121" s="39"/>
      <c r="BI121" s="39"/>
      <c r="BJ121" s="39"/>
      <c r="BK121" s="39"/>
      <c r="BL121" s="39"/>
      <c r="BM121" s="39"/>
      <c r="BN121" s="39"/>
      <c r="BO121" s="39"/>
      <c r="BP121" s="39"/>
      <c r="BQ121" s="39"/>
      <c r="BR121" s="39"/>
      <c r="BS121" s="39"/>
      <c r="BT121" s="39"/>
      <c r="BU121" s="39"/>
      <c r="BV121" s="44"/>
      <c r="BW121" s="44"/>
      <c r="BX121" s="44"/>
      <c r="BY121" s="44"/>
      <c r="BZ121" s="44"/>
      <c r="CA121" s="44"/>
      <c r="CB121" s="44"/>
      <c r="CC121" s="44"/>
      <c r="CD121" s="44"/>
      <c r="CE121" s="44"/>
      <c r="CF121" s="44"/>
      <c r="CG121" s="44"/>
      <c r="CH121" s="44"/>
      <c r="CI121" s="44"/>
      <c r="CJ121" s="44"/>
      <c r="CK121" s="44"/>
      <c r="CL121" s="44"/>
      <c r="CM121" s="44"/>
      <c r="DD121" s="18"/>
      <c r="DE121" s="18"/>
      <c r="DF121" s="18"/>
      <c r="DG121" s="18"/>
      <c r="DH121" s="18"/>
    </row>
    <row r="122" spans="1:112" ht="39" x14ac:dyDescent="0.35">
      <c r="A122" s="26">
        <v>102110049</v>
      </c>
      <c r="B122" s="26" t="s">
        <v>317</v>
      </c>
      <c r="C122" s="25">
        <v>36.200000000000003</v>
      </c>
      <c r="D122" s="25" t="s">
        <v>386</v>
      </c>
      <c r="E122" s="25">
        <v>15</v>
      </c>
      <c r="F122" s="25">
        <v>19.919</v>
      </c>
      <c r="G122" s="140">
        <v>127</v>
      </c>
      <c r="H122" s="139" t="s">
        <v>390</v>
      </c>
      <c r="I122" s="26">
        <v>50</v>
      </c>
      <c r="J122" s="26">
        <v>150</v>
      </c>
      <c r="K122" s="28">
        <v>200</v>
      </c>
      <c r="L122" s="26">
        <v>230</v>
      </c>
      <c r="M122" s="84">
        <v>65</v>
      </c>
      <c r="N122" s="84">
        <v>320</v>
      </c>
      <c r="O122" s="32">
        <v>3.2</v>
      </c>
      <c r="P122" s="32">
        <v>3</v>
      </c>
      <c r="Q122" s="26" t="s">
        <v>35</v>
      </c>
      <c r="R122" s="26" t="s">
        <v>98</v>
      </c>
      <c r="S122" s="25" t="s">
        <v>395</v>
      </c>
      <c r="T122" s="25" t="s">
        <v>396</v>
      </c>
      <c r="U122" s="25" t="s">
        <v>397</v>
      </c>
      <c r="V122" s="28">
        <v>220</v>
      </c>
      <c r="W122" s="26">
        <v>1.2</v>
      </c>
      <c r="X122" s="25">
        <v>160</v>
      </c>
      <c r="Y122" s="25" t="s">
        <v>105</v>
      </c>
      <c r="Z122" s="25">
        <v>10</v>
      </c>
      <c r="AA122" s="25">
        <v>30</v>
      </c>
      <c r="AB122" s="26">
        <v>47</v>
      </c>
      <c r="AC122" s="25">
        <v>50</v>
      </c>
      <c r="AD122" s="25">
        <v>36.200000000000003</v>
      </c>
      <c r="AE122" s="26">
        <v>70</v>
      </c>
      <c r="AF122" s="26">
        <v>170</v>
      </c>
      <c r="AG122" s="26">
        <v>280</v>
      </c>
      <c r="AH122" s="26">
        <v>580</v>
      </c>
      <c r="AI122" s="26">
        <v>160</v>
      </c>
      <c r="AJ122" s="26" t="s">
        <v>105</v>
      </c>
      <c r="AK122" s="47" t="s">
        <v>241</v>
      </c>
      <c r="AL122" s="26">
        <v>140</v>
      </c>
      <c r="AM122" s="26" t="s">
        <v>35</v>
      </c>
      <c r="AN122" s="26">
        <v>-39</v>
      </c>
      <c r="AO122" s="25">
        <v>40</v>
      </c>
      <c r="AP122" s="25">
        <v>25</v>
      </c>
      <c r="AQ122" s="25">
        <v>0.03</v>
      </c>
      <c r="AR122" s="25" t="s">
        <v>398</v>
      </c>
      <c r="AS122" s="25">
        <v>48</v>
      </c>
      <c r="AT122" s="25" t="s">
        <v>518</v>
      </c>
      <c r="AU122" s="39" t="s">
        <v>400</v>
      </c>
      <c r="AV122" s="39">
        <v>1300</v>
      </c>
      <c r="AW122" s="39">
        <v>800</v>
      </c>
      <c r="AX122" s="39">
        <v>900</v>
      </c>
      <c r="AY122" s="39"/>
      <c r="AZ122" s="39"/>
      <c r="BA122" s="39"/>
      <c r="BB122" s="39"/>
      <c r="BC122" s="39"/>
      <c r="BD122" s="39"/>
      <c r="BE122" s="39"/>
      <c r="BF122" s="39"/>
      <c r="BG122" s="39"/>
      <c r="BH122" s="39"/>
      <c r="BI122" s="39"/>
      <c r="BJ122" s="39"/>
      <c r="BK122" s="39"/>
      <c r="BL122" s="39"/>
      <c r="BM122" s="39"/>
      <c r="BN122" s="39"/>
      <c r="BO122" s="39"/>
      <c r="BP122" s="39"/>
      <c r="BQ122" s="39"/>
      <c r="BR122" s="39"/>
      <c r="BS122" s="39"/>
      <c r="BT122" s="39"/>
      <c r="BU122" s="39"/>
      <c r="BV122" s="44"/>
      <c r="BW122" s="44"/>
      <c r="BX122" s="44"/>
      <c r="BY122" s="44"/>
      <c r="BZ122" s="44"/>
      <c r="CA122" s="44"/>
      <c r="CB122" s="44"/>
      <c r="CC122" s="44"/>
      <c r="CD122" s="44"/>
      <c r="CE122" s="44"/>
      <c r="CF122" s="44"/>
      <c r="CG122" s="44"/>
      <c r="CH122" s="44"/>
      <c r="CI122" s="44"/>
      <c r="CJ122" s="44"/>
      <c r="CK122" s="44"/>
      <c r="CL122" s="44"/>
      <c r="CM122" s="44"/>
      <c r="DD122" s="18"/>
      <c r="DE122" s="18"/>
      <c r="DF122" s="18"/>
      <c r="DG122" s="18"/>
      <c r="DH122" s="18"/>
    </row>
    <row r="123" spans="1:112" ht="39" x14ac:dyDescent="0.35">
      <c r="A123" s="26">
        <v>102110053</v>
      </c>
      <c r="B123" s="26" t="s">
        <v>321</v>
      </c>
      <c r="C123" s="25">
        <v>36.200000000000003</v>
      </c>
      <c r="D123" s="25" t="s">
        <v>386</v>
      </c>
      <c r="E123" s="25">
        <v>15</v>
      </c>
      <c r="F123" s="25">
        <v>19.919</v>
      </c>
      <c r="G123" s="26">
        <v>220</v>
      </c>
      <c r="H123" s="139" t="s">
        <v>390</v>
      </c>
      <c r="I123" s="26">
        <v>50</v>
      </c>
      <c r="J123" s="26">
        <v>150</v>
      </c>
      <c r="K123" s="28">
        <v>200</v>
      </c>
      <c r="L123" s="26">
        <v>230</v>
      </c>
      <c r="M123" s="84">
        <v>65</v>
      </c>
      <c r="N123" s="84">
        <v>320</v>
      </c>
      <c r="O123" s="32">
        <v>3.2</v>
      </c>
      <c r="P123" s="32">
        <v>3</v>
      </c>
      <c r="Q123" s="26" t="s">
        <v>35</v>
      </c>
      <c r="R123" s="26" t="s">
        <v>98</v>
      </c>
      <c r="S123" s="25" t="s">
        <v>395</v>
      </c>
      <c r="T123" s="25" t="s">
        <v>396</v>
      </c>
      <c r="U123" s="25" t="s">
        <v>397</v>
      </c>
      <c r="V123" s="28">
        <v>220</v>
      </c>
      <c r="W123" s="26">
        <v>1.2</v>
      </c>
      <c r="X123" s="25">
        <v>160</v>
      </c>
      <c r="Y123" s="25" t="s">
        <v>105</v>
      </c>
      <c r="Z123" s="25">
        <v>10</v>
      </c>
      <c r="AA123" s="25">
        <v>30</v>
      </c>
      <c r="AB123" s="26">
        <v>47</v>
      </c>
      <c r="AC123" s="25">
        <v>50</v>
      </c>
      <c r="AD123" s="25">
        <v>36.200000000000003</v>
      </c>
      <c r="AE123" s="26">
        <v>70</v>
      </c>
      <c r="AF123" s="26">
        <v>170</v>
      </c>
      <c r="AG123" s="26">
        <v>280</v>
      </c>
      <c r="AH123" s="26">
        <v>580</v>
      </c>
      <c r="AI123" s="26">
        <v>160</v>
      </c>
      <c r="AJ123" s="26" t="s">
        <v>105</v>
      </c>
      <c r="AK123" s="47" t="s">
        <v>241</v>
      </c>
      <c r="AL123" s="26">
        <v>140</v>
      </c>
      <c r="AM123" s="26" t="s">
        <v>35</v>
      </c>
      <c r="AN123" s="26">
        <v>-39</v>
      </c>
      <c r="AO123" s="25">
        <v>40</v>
      </c>
      <c r="AP123" s="25">
        <v>25</v>
      </c>
      <c r="AQ123" s="25">
        <v>0.03</v>
      </c>
      <c r="AR123" s="25" t="s">
        <v>398</v>
      </c>
      <c r="AS123" s="25">
        <v>48</v>
      </c>
      <c r="AT123" s="25" t="s">
        <v>519</v>
      </c>
      <c r="AU123" s="39" t="s">
        <v>400</v>
      </c>
      <c r="AV123" s="39">
        <v>1300</v>
      </c>
      <c r="AW123" s="39">
        <v>800</v>
      </c>
      <c r="AX123" s="39">
        <v>900</v>
      </c>
      <c r="AY123" s="39"/>
      <c r="AZ123" s="39"/>
      <c r="BA123" s="39"/>
      <c r="BB123" s="39"/>
      <c r="BC123" s="39"/>
      <c r="BD123" s="39"/>
      <c r="BE123" s="39"/>
      <c r="BF123" s="39"/>
      <c r="BG123" s="39"/>
      <c r="BH123" s="39"/>
      <c r="BI123" s="39"/>
      <c r="BJ123" s="39"/>
      <c r="BK123" s="39"/>
      <c r="BL123" s="39"/>
      <c r="BM123" s="39"/>
      <c r="BN123" s="39"/>
      <c r="BO123" s="39"/>
      <c r="BP123" s="39"/>
      <c r="BQ123" s="39"/>
      <c r="BR123" s="39"/>
      <c r="BS123" s="39"/>
      <c r="BT123" s="39"/>
      <c r="BU123" s="39"/>
      <c r="BV123" s="44"/>
      <c r="BW123" s="44"/>
      <c r="BX123" s="44"/>
      <c r="BY123" s="44"/>
      <c r="BZ123" s="44"/>
      <c r="CA123" s="44"/>
      <c r="CB123" s="44"/>
      <c r="CC123" s="44"/>
      <c r="CD123" s="44"/>
      <c r="CE123" s="44"/>
      <c r="CF123" s="44"/>
      <c r="CG123" s="44"/>
      <c r="CH123" s="44"/>
      <c r="CI123" s="44"/>
      <c r="CJ123" s="44"/>
      <c r="CK123" s="44"/>
      <c r="CL123" s="44"/>
      <c r="CM123" s="44"/>
      <c r="DD123" s="18"/>
      <c r="DE123" s="18"/>
      <c r="DF123" s="18"/>
      <c r="DG123" s="18"/>
      <c r="DH123" s="18"/>
    </row>
    <row r="124" spans="1:112" ht="39" x14ac:dyDescent="0.35">
      <c r="A124" s="26">
        <v>102110057</v>
      </c>
      <c r="B124" s="26" t="s">
        <v>325</v>
      </c>
      <c r="C124" s="25">
        <v>36.200000000000003</v>
      </c>
      <c r="D124" s="25" t="s">
        <v>385</v>
      </c>
      <c r="E124" s="25">
        <v>15</v>
      </c>
      <c r="F124" s="46">
        <v>34.5</v>
      </c>
      <c r="G124" s="26">
        <v>220</v>
      </c>
      <c r="H124" s="139" t="s">
        <v>392</v>
      </c>
      <c r="I124" s="26">
        <v>50</v>
      </c>
      <c r="J124" s="26">
        <v>150</v>
      </c>
      <c r="K124" s="28">
        <v>200</v>
      </c>
      <c r="L124" s="26">
        <v>230</v>
      </c>
      <c r="M124" s="84">
        <v>65</v>
      </c>
      <c r="N124" s="84">
        <v>320</v>
      </c>
      <c r="O124" s="32">
        <v>3.2</v>
      </c>
      <c r="P124" s="32">
        <v>3</v>
      </c>
      <c r="Q124" s="26" t="s">
        <v>35</v>
      </c>
      <c r="R124" s="26" t="s">
        <v>98</v>
      </c>
      <c r="S124" s="25" t="s">
        <v>395</v>
      </c>
      <c r="T124" s="25" t="s">
        <v>396</v>
      </c>
      <c r="U124" s="25" t="s">
        <v>397</v>
      </c>
      <c r="V124" s="28">
        <v>220</v>
      </c>
      <c r="W124" s="26">
        <v>1.2</v>
      </c>
      <c r="X124" s="25">
        <v>160</v>
      </c>
      <c r="Y124" s="25" t="s">
        <v>105</v>
      </c>
      <c r="Z124" s="25">
        <v>10</v>
      </c>
      <c r="AA124" s="25">
        <v>30</v>
      </c>
      <c r="AB124" s="26">
        <v>47</v>
      </c>
      <c r="AC124" s="25">
        <v>50</v>
      </c>
      <c r="AD124" s="25">
        <v>36.200000000000003</v>
      </c>
      <c r="AE124" s="26">
        <v>70</v>
      </c>
      <c r="AF124" s="26">
        <v>170</v>
      </c>
      <c r="AG124" s="26">
        <v>280</v>
      </c>
      <c r="AH124" s="26">
        <v>580</v>
      </c>
      <c r="AI124" s="26">
        <v>160</v>
      </c>
      <c r="AJ124" s="26" t="s">
        <v>105</v>
      </c>
      <c r="AK124" s="47" t="s">
        <v>241</v>
      </c>
      <c r="AL124" s="26">
        <v>140</v>
      </c>
      <c r="AM124" s="26" t="s">
        <v>35</v>
      </c>
      <c r="AN124" s="26">
        <v>-39</v>
      </c>
      <c r="AO124" s="25">
        <v>40</v>
      </c>
      <c r="AP124" s="25">
        <v>25</v>
      </c>
      <c r="AQ124" s="25">
        <v>0.03</v>
      </c>
      <c r="AR124" s="25" t="s">
        <v>398</v>
      </c>
      <c r="AS124" s="25">
        <v>48</v>
      </c>
      <c r="AT124" s="25" t="s">
        <v>520</v>
      </c>
      <c r="AU124" s="39" t="s">
        <v>400</v>
      </c>
      <c r="AV124" s="39">
        <v>1300</v>
      </c>
      <c r="AW124" s="39">
        <v>800</v>
      </c>
      <c r="AX124" s="39">
        <v>900</v>
      </c>
      <c r="AY124" s="39"/>
      <c r="AZ124" s="39"/>
      <c r="BA124" s="39"/>
      <c r="BB124" s="39"/>
      <c r="BC124" s="39"/>
      <c r="BD124" s="39"/>
      <c r="BE124" s="39"/>
      <c r="BF124" s="39"/>
      <c r="BG124" s="39"/>
      <c r="BH124" s="39"/>
      <c r="BI124" s="39"/>
      <c r="BJ124" s="39"/>
      <c r="BK124" s="39"/>
      <c r="BL124" s="39"/>
      <c r="BM124" s="39"/>
      <c r="BN124" s="39"/>
      <c r="BO124" s="39"/>
      <c r="BP124" s="39"/>
      <c r="BQ124" s="39"/>
      <c r="BR124" s="39"/>
      <c r="BS124" s="39"/>
      <c r="BT124" s="39"/>
      <c r="BU124" s="39"/>
      <c r="BV124" s="44"/>
      <c r="BW124" s="44"/>
      <c r="BX124" s="44"/>
      <c r="BY124" s="44"/>
      <c r="BZ124" s="44"/>
      <c r="CA124" s="44"/>
      <c r="CB124" s="44"/>
      <c r="CC124" s="44"/>
      <c r="CD124" s="44"/>
      <c r="CE124" s="44"/>
      <c r="CF124" s="44"/>
      <c r="CG124" s="44"/>
      <c r="CH124" s="44"/>
      <c r="CI124" s="44"/>
      <c r="CJ124" s="44"/>
      <c r="CK124" s="44"/>
      <c r="CL124" s="44"/>
      <c r="CM124" s="44"/>
      <c r="DD124" s="18"/>
      <c r="DE124" s="18"/>
      <c r="DF124" s="18"/>
      <c r="DG124" s="18"/>
      <c r="DH124" s="18"/>
    </row>
    <row r="125" spans="1:112" ht="39" x14ac:dyDescent="0.35">
      <c r="A125" s="26">
        <v>102110007</v>
      </c>
      <c r="B125" s="26" t="s">
        <v>294</v>
      </c>
      <c r="C125" s="25">
        <v>36.200000000000003</v>
      </c>
      <c r="D125" s="25" t="s">
        <v>386</v>
      </c>
      <c r="E125" s="25">
        <v>25</v>
      </c>
      <c r="F125" s="25">
        <v>19.919</v>
      </c>
      <c r="G125" s="26" t="s">
        <v>18</v>
      </c>
      <c r="H125" s="139" t="s">
        <v>390</v>
      </c>
      <c r="I125" s="26">
        <v>50</v>
      </c>
      <c r="J125" s="26">
        <v>150</v>
      </c>
      <c r="K125" s="28">
        <v>200</v>
      </c>
      <c r="L125" s="26">
        <v>230</v>
      </c>
      <c r="M125" s="82">
        <v>85</v>
      </c>
      <c r="N125" s="10">
        <v>455</v>
      </c>
      <c r="O125" s="32">
        <v>3</v>
      </c>
      <c r="P125" s="33">
        <v>3</v>
      </c>
      <c r="Q125" s="26" t="s">
        <v>35</v>
      </c>
      <c r="R125" s="26" t="s">
        <v>98</v>
      </c>
      <c r="S125" s="25" t="s">
        <v>395</v>
      </c>
      <c r="T125" s="25" t="s">
        <v>396</v>
      </c>
      <c r="U125" s="25" t="s">
        <v>397</v>
      </c>
      <c r="V125" s="28">
        <v>220</v>
      </c>
      <c r="W125" s="26">
        <v>1.2</v>
      </c>
      <c r="X125" s="25">
        <v>160</v>
      </c>
      <c r="Y125" s="25" t="s">
        <v>105</v>
      </c>
      <c r="Z125" s="25">
        <v>10</v>
      </c>
      <c r="AA125" s="25">
        <v>30</v>
      </c>
      <c r="AB125" s="26">
        <v>47</v>
      </c>
      <c r="AC125" s="25">
        <v>50</v>
      </c>
      <c r="AD125" s="25">
        <v>36.200000000000003</v>
      </c>
      <c r="AE125" s="26">
        <v>70</v>
      </c>
      <c r="AF125" s="26">
        <v>170</v>
      </c>
      <c r="AG125" s="26">
        <v>280</v>
      </c>
      <c r="AH125" s="26">
        <v>580</v>
      </c>
      <c r="AI125" s="26">
        <v>160</v>
      </c>
      <c r="AJ125" s="26" t="s">
        <v>105</v>
      </c>
      <c r="AK125" s="47" t="s">
        <v>241</v>
      </c>
      <c r="AL125" s="26">
        <v>140</v>
      </c>
      <c r="AM125" s="26" t="s">
        <v>35</v>
      </c>
      <c r="AN125" s="26">
        <v>-39</v>
      </c>
      <c r="AO125" s="25">
        <v>40</v>
      </c>
      <c r="AP125" s="25">
        <v>25</v>
      </c>
      <c r="AQ125" s="25">
        <v>0.03</v>
      </c>
      <c r="AR125" s="25" t="s">
        <v>398</v>
      </c>
      <c r="AS125" s="25">
        <v>48</v>
      </c>
      <c r="AT125" s="25" t="s">
        <v>521</v>
      </c>
      <c r="AU125" s="39" t="s">
        <v>400</v>
      </c>
      <c r="AV125" s="39">
        <v>1300</v>
      </c>
      <c r="AW125" s="39">
        <v>800</v>
      </c>
      <c r="AX125" s="39">
        <v>900</v>
      </c>
      <c r="AY125" s="39"/>
      <c r="AZ125" s="39"/>
      <c r="BA125" s="39"/>
      <c r="BB125" s="39"/>
      <c r="BC125" s="39"/>
      <c r="BD125" s="39"/>
      <c r="BE125" s="39"/>
      <c r="BF125" s="39"/>
      <c r="BG125" s="39"/>
      <c r="BH125" s="39"/>
      <c r="BI125" s="39"/>
      <c r="BJ125" s="39"/>
      <c r="BK125" s="39"/>
      <c r="BL125" s="39"/>
      <c r="BM125" s="39"/>
      <c r="BN125" s="39"/>
      <c r="BO125" s="39"/>
      <c r="BP125" s="39"/>
      <c r="BQ125" s="39"/>
      <c r="BR125" s="39"/>
      <c r="BS125" s="39"/>
      <c r="BT125" s="39"/>
      <c r="BU125" s="39"/>
      <c r="BV125" s="44"/>
      <c r="BW125" s="44"/>
      <c r="BX125" s="44"/>
      <c r="BY125" s="44"/>
      <c r="BZ125" s="44"/>
      <c r="CA125" s="44"/>
      <c r="CB125" s="44"/>
      <c r="CC125" s="44"/>
      <c r="CD125" s="44"/>
      <c r="CE125" s="44"/>
      <c r="CF125" s="44"/>
      <c r="CG125" s="44"/>
      <c r="CH125" s="44"/>
      <c r="CI125" s="44"/>
      <c r="CJ125" s="44"/>
      <c r="CK125" s="44"/>
      <c r="CL125" s="44"/>
      <c r="CM125" s="44"/>
      <c r="DD125" s="18"/>
      <c r="DE125" s="18"/>
      <c r="DF125" s="18"/>
      <c r="DG125" s="18"/>
      <c r="DH125" s="18"/>
    </row>
    <row r="126" spans="1:112" ht="39" x14ac:dyDescent="0.35">
      <c r="A126" s="26">
        <v>102110020</v>
      </c>
      <c r="B126" s="26" t="s">
        <v>304</v>
      </c>
      <c r="C126" s="25">
        <v>36.200000000000003</v>
      </c>
      <c r="D126" s="25" t="s">
        <v>386</v>
      </c>
      <c r="E126" s="25">
        <v>25</v>
      </c>
      <c r="F126" s="25">
        <v>19.919</v>
      </c>
      <c r="G126" s="141" t="s">
        <v>20</v>
      </c>
      <c r="H126" s="139" t="s">
        <v>390</v>
      </c>
      <c r="I126" s="26">
        <v>50</v>
      </c>
      <c r="J126" s="26">
        <v>150</v>
      </c>
      <c r="K126" s="28">
        <v>200</v>
      </c>
      <c r="L126" s="26">
        <v>230</v>
      </c>
      <c r="M126" s="84">
        <v>85</v>
      </c>
      <c r="N126" s="10">
        <v>455</v>
      </c>
      <c r="O126" s="32">
        <v>3</v>
      </c>
      <c r="P126" s="33">
        <v>3</v>
      </c>
      <c r="Q126" s="26" t="s">
        <v>35</v>
      </c>
      <c r="R126" s="26" t="s">
        <v>98</v>
      </c>
      <c r="S126" s="25" t="s">
        <v>395</v>
      </c>
      <c r="T126" s="25" t="s">
        <v>396</v>
      </c>
      <c r="U126" s="25" t="s">
        <v>397</v>
      </c>
      <c r="V126" s="28">
        <v>220</v>
      </c>
      <c r="W126" s="26">
        <v>1.2</v>
      </c>
      <c r="X126" s="25">
        <v>160</v>
      </c>
      <c r="Y126" s="25" t="s">
        <v>105</v>
      </c>
      <c r="Z126" s="25">
        <v>10</v>
      </c>
      <c r="AA126" s="25">
        <v>30</v>
      </c>
      <c r="AB126" s="26">
        <v>47</v>
      </c>
      <c r="AC126" s="25">
        <v>50</v>
      </c>
      <c r="AD126" s="25">
        <v>36.200000000000003</v>
      </c>
      <c r="AE126" s="26">
        <v>70</v>
      </c>
      <c r="AF126" s="26">
        <v>170</v>
      </c>
      <c r="AG126" s="26">
        <v>280</v>
      </c>
      <c r="AH126" s="26">
        <v>580</v>
      </c>
      <c r="AI126" s="26">
        <v>160</v>
      </c>
      <c r="AJ126" s="26" t="s">
        <v>105</v>
      </c>
      <c r="AK126" s="47" t="s">
        <v>241</v>
      </c>
      <c r="AL126" s="26">
        <v>140</v>
      </c>
      <c r="AM126" s="26" t="s">
        <v>35</v>
      </c>
      <c r="AN126" s="26">
        <v>-39</v>
      </c>
      <c r="AO126" s="25">
        <v>40</v>
      </c>
      <c r="AP126" s="25">
        <v>25</v>
      </c>
      <c r="AQ126" s="25">
        <v>0.03</v>
      </c>
      <c r="AR126" s="25" t="s">
        <v>398</v>
      </c>
      <c r="AS126" s="25">
        <v>48</v>
      </c>
      <c r="AT126" s="25" t="s">
        <v>522</v>
      </c>
      <c r="AU126" s="39" t="s">
        <v>400</v>
      </c>
      <c r="AV126" s="39">
        <v>1300</v>
      </c>
      <c r="AW126" s="39">
        <v>800</v>
      </c>
      <c r="AX126" s="39">
        <v>900</v>
      </c>
      <c r="AY126" s="39"/>
      <c r="AZ126" s="39"/>
      <c r="BA126" s="39"/>
      <c r="BB126" s="39"/>
      <c r="BC126" s="39"/>
      <c r="BD126" s="39"/>
      <c r="BE126" s="39"/>
      <c r="BF126" s="39"/>
      <c r="BG126" s="39"/>
      <c r="BH126" s="39"/>
      <c r="BI126" s="39"/>
      <c r="BJ126" s="39"/>
      <c r="BK126" s="39"/>
      <c r="BL126" s="39"/>
      <c r="BM126" s="39"/>
      <c r="BN126" s="39"/>
      <c r="BO126" s="39"/>
      <c r="BP126" s="39"/>
      <c r="BQ126" s="39"/>
      <c r="BR126" s="39"/>
      <c r="BS126" s="39"/>
      <c r="BT126" s="39"/>
      <c r="BU126" s="39"/>
      <c r="BV126" s="44"/>
      <c r="BW126" s="44"/>
      <c r="BX126" s="44"/>
      <c r="BY126" s="44"/>
      <c r="BZ126" s="44"/>
      <c r="CA126" s="44"/>
      <c r="CB126" s="44"/>
      <c r="CC126" s="44"/>
      <c r="CD126" s="44"/>
      <c r="CE126" s="44"/>
      <c r="CF126" s="44"/>
      <c r="CG126" s="44"/>
      <c r="CH126" s="44"/>
      <c r="CI126" s="44"/>
      <c r="CJ126" s="44"/>
      <c r="CK126" s="44"/>
      <c r="CL126" s="44"/>
      <c r="CM126" s="44"/>
      <c r="DD126" s="18"/>
      <c r="DE126" s="18"/>
      <c r="DF126" s="18"/>
      <c r="DG126" s="18"/>
      <c r="DH126" s="18"/>
    </row>
    <row r="127" spans="1:112" ht="39" x14ac:dyDescent="0.35">
      <c r="A127" s="26">
        <v>102110034</v>
      </c>
      <c r="B127" s="26" t="s">
        <v>309</v>
      </c>
      <c r="C127" s="25">
        <v>36.200000000000003</v>
      </c>
      <c r="D127" s="25" t="s">
        <v>385</v>
      </c>
      <c r="E127" s="25">
        <v>25</v>
      </c>
      <c r="F127" s="46">
        <v>34.5</v>
      </c>
      <c r="G127" s="26" t="s">
        <v>18</v>
      </c>
      <c r="H127" s="139" t="s">
        <v>392</v>
      </c>
      <c r="I127" s="26">
        <v>50</v>
      </c>
      <c r="J127" s="26">
        <v>150</v>
      </c>
      <c r="K127" s="28">
        <v>200</v>
      </c>
      <c r="L127" s="26">
        <v>230</v>
      </c>
      <c r="M127" s="84">
        <v>85</v>
      </c>
      <c r="N127" s="10">
        <v>455</v>
      </c>
      <c r="O127" s="32">
        <v>3</v>
      </c>
      <c r="P127" s="33">
        <v>3</v>
      </c>
      <c r="Q127" s="26" t="s">
        <v>35</v>
      </c>
      <c r="R127" s="26" t="s">
        <v>98</v>
      </c>
      <c r="S127" s="25" t="s">
        <v>395</v>
      </c>
      <c r="T127" s="25" t="s">
        <v>396</v>
      </c>
      <c r="U127" s="25" t="s">
        <v>397</v>
      </c>
      <c r="V127" s="28">
        <v>220</v>
      </c>
      <c r="W127" s="26">
        <v>1.2</v>
      </c>
      <c r="X127" s="25">
        <v>160</v>
      </c>
      <c r="Y127" s="25" t="s">
        <v>105</v>
      </c>
      <c r="Z127" s="25">
        <v>10</v>
      </c>
      <c r="AA127" s="25">
        <v>30</v>
      </c>
      <c r="AB127" s="26">
        <v>47</v>
      </c>
      <c r="AC127" s="25">
        <v>50</v>
      </c>
      <c r="AD127" s="25">
        <v>36.200000000000003</v>
      </c>
      <c r="AE127" s="26">
        <v>70</v>
      </c>
      <c r="AF127" s="26">
        <v>170</v>
      </c>
      <c r="AG127" s="26">
        <v>280</v>
      </c>
      <c r="AH127" s="26">
        <v>580</v>
      </c>
      <c r="AI127" s="26">
        <v>160</v>
      </c>
      <c r="AJ127" s="26" t="s">
        <v>105</v>
      </c>
      <c r="AK127" s="47" t="s">
        <v>241</v>
      </c>
      <c r="AL127" s="26">
        <v>140</v>
      </c>
      <c r="AM127" s="26" t="s">
        <v>35</v>
      </c>
      <c r="AN127" s="26">
        <v>-39</v>
      </c>
      <c r="AO127" s="25">
        <v>40</v>
      </c>
      <c r="AP127" s="25">
        <v>25</v>
      </c>
      <c r="AQ127" s="25">
        <v>0.03</v>
      </c>
      <c r="AR127" s="25" t="s">
        <v>398</v>
      </c>
      <c r="AS127" s="25">
        <v>48</v>
      </c>
      <c r="AT127" s="25" t="s">
        <v>523</v>
      </c>
      <c r="AU127" s="39" t="s">
        <v>400</v>
      </c>
      <c r="AV127" s="39">
        <v>1300</v>
      </c>
      <c r="AW127" s="39">
        <v>800</v>
      </c>
      <c r="AX127" s="39">
        <v>900</v>
      </c>
      <c r="AY127" s="39"/>
      <c r="AZ127" s="39"/>
      <c r="BA127" s="39"/>
      <c r="BB127" s="39"/>
      <c r="BC127" s="39"/>
      <c r="BD127" s="39"/>
      <c r="BE127" s="39"/>
      <c r="BF127" s="39"/>
      <c r="BG127" s="39"/>
      <c r="BH127" s="39"/>
      <c r="BI127" s="39"/>
      <c r="BJ127" s="39"/>
      <c r="BK127" s="39"/>
      <c r="BL127" s="39"/>
      <c r="BM127" s="39"/>
      <c r="BN127" s="39"/>
      <c r="BO127" s="39"/>
      <c r="BP127" s="39"/>
      <c r="BQ127" s="39"/>
      <c r="BR127" s="39"/>
      <c r="BS127" s="39"/>
      <c r="BT127" s="39"/>
      <c r="BU127" s="39"/>
      <c r="BV127" s="44"/>
      <c r="BW127" s="44"/>
      <c r="BX127" s="44"/>
      <c r="BY127" s="44"/>
      <c r="BZ127" s="44"/>
      <c r="CA127" s="44"/>
      <c r="CB127" s="44"/>
      <c r="CC127" s="44"/>
      <c r="CD127" s="44"/>
      <c r="CE127" s="44"/>
      <c r="CF127" s="44"/>
      <c r="CG127" s="44"/>
      <c r="CH127" s="44"/>
      <c r="CI127" s="44"/>
      <c r="CJ127" s="44"/>
      <c r="CK127" s="44"/>
      <c r="CL127" s="44"/>
      <c r="CM127" s="44"/>
      <c r="DD127" s="18"/>
      <c r="DE127" s="18"/>
      <c r="DF127" s="18"/>
      <c r="DG127" s="18"/>
      <c r="DH127" s="18"/>
    </row>
    <row r="128" spans="1:112" ht="39" x14ac:dyDescent="0.35">
      <c r="A128" s="26">
        <v>102110047</v>
      </c>
      <c r="B128" s="26" t="s">
        <v>315</v>
      </c>
      <c r="C128" s="25">
        <v>36.200000000000003</v>
      </c>
      <c r="D128" s="25" t="s">
        <v>385</v>
      </c>
      <c r="E128" s="25">
        <v>25</v>
      </c>
      <c r="F128" s="46">
        <v>34.5</v>
      </c>
      <c r="G128" s="140">
        <v>127</v>
      </c>
      <c r="H128" s="139" t="s">
        <v>392</v>
      </c>
      <c r="I128" s="26">
        <v>50</v>
      </c>
      <c r="J128" s="26">
        <v>150</v>
      </c>
      <c r="K128" s="28">
        <v>200</v>
      </c>
      <c r="L128" s="26">
        <v>230</v>
      </c>
      <c r="M128" s="84">
        <v>85</v>
      </c>
      <c r="N128" s="10">
        <v>455</v>
      </c>
      <c r="O128" s="32">
        <v>3</v>
      </c>
      <c r="P128" s="33">
        <v>3</v>
      </c>
      <c r="Q128" s="26" t="s">
        <v>35</v>
      </c>
      <c r="R128" s="26" t="s">
        <v>98</v>
      </c>
      <c r="S128" s="25" t="s">
        <v>395</v>
      </c>
      <c r="T128" s="25" t="s">
        <v>396</v>
      </c>
      <c r="U128" s="25" t="s">
        <v>397</v>
      </c>
      <c r="V128" s="28">
        <v>220</v>
      </c>
      <c r="W128" s="26">
        <v>1.2</v>
      </c>
      <c r="X128" s="25">
        <v>400</v>
      </c>
      <c r="Y128" s="25" t="s">
        <v>105</v>
      </c>
      <c r="Z128" s="25">
        <v>10</v>
      </c>
      <c r="AA128" s="25">
        <v>30</v>
      </c>
      <c r="AB128" s="26">
        <v>60</v>
      </c>
      <c r="AC128" s="25">
        <v>65</v>
      </c>
      <c r="AD128" s="25">
        <v>36.200000000000003</v>
      </c>
      <c r="AE128" s="26">
        <v>70</v>
      </c>
      <c r="AF128" s="26">
        <v>170</v>
      </c>
      <c r="AG128" s="26">
        <v>280</v>
      </c>
      <c r="AH128" s="26">
        <v>580</v>
      </c>
      <c r="AI128" s="26">
        <v>160</v>
      </c>
      <c r="AJ128" s="26" t="s">
        <v>105</v>
      </c>
      <c r="AK128" s="47" t="s">
        <v>241</v>
      </c>
      <c r="AL128" s="26">
        <v>140</v>
      </c>
      <c r="AM128" s="26" t="s">
        <v>35</v>
      </c>
      <c r="AN128" s="26">
        <v>-39</v>
      </c>
      <c r="AO128" s="25">
        <v>40</v>
      </c>
      <c r="AP128" s="25">
        <v>25</v>
      </c>
      <c r="AQ128" s="25">
        <v>0.03</v>
      </c>
      <c r="AR128" s="25" t="s">
        <v>398</v>
      </c>
      <c r="AS128" s="25">
        <v>48</v>
      </c>
      <c r="AT128" s="25" t="s">
        <v>524</v>
      </c>
      <c r="AU128" s="39" t="s">
        <v>400</v>
      </c>
      <c r="AV128" s="39">
        <v>1300</v>
      </c>
      <c r="AW128" s="39">
        <v>800</v>
      </c>
      <c r="AX128" s="39">
        <v>900</v>
      </c>
      <c r="AY128" s="39"/>
      <c r="AZ128" s="39"/>
      <c r="BA128" s="39"/>
      <c r="BB128" s="39"/>
      <c r="BC128" s="39"/>
      <c r="BD128" s="39"/>
      <c r="BE128" s="39"/>
      <c r="BF128" s="39"/>
      <c r="BG128" s="39"/>
      <c r="BH128" s="39"/>
      <c r="BI128" s="39"/>
      <c r="BJ128" s="39"/>
      <c r="BK128" s="39"/>
      <c r="BL128" s="39"/>
      <c r="BM128" s="39"/>
      <c r="BN128" s="39"/>
      <c r="BO128" s="39"/>
      <c r="BP128" s="39"/>
      <c r="BQ128" s="39"/>
      <c r="BR128" s="39"/>
      <c r="BS128" s="39"/>
      <c r="BT128" s="39"/>
      <c r="BU128" s="39"/>
      <c r="BV128" s="44"/>
      <c r="BW128" s="44"/>
      <c r="BX128" s="44"/>
      <c r="BY128" s="44"/>
      <c r="BZ128" s="44"/>
      <c r="CA128" s="44"/>
      <c r="CB128" s="44"/>
      <c r="CC128" s="44"/>
      <c r="CD128" s="44"/>
      <c r="CE128" s="44"/>
      <c r="CF128" s="44"/>
      <c r="CG128" s="44"/>
      <c r="CH128" s="44"/>
      <c r="CI128" s="44"/>
      <c r="CJ128" s="44"/>
      <c r="CK128" s="44"/>
      <c r="CL128" s="44"/>
      <c r="CM128" s="44"/>
      <c r="DD128" s="18"/>
      <c r="DE128" s="18"/>
      <c r="DF128" s="18"/>
      <c r="DG128" s="18"/>
      <c r="DH128" s="18"/>
    </row>
    <row r="129" spans="1:112" ht="39" x14ac:dyDescent="0.35">
      <c r="A129" s="26">
        <v>102110048</v>
      </c>
      <c r="B129" s="26" t="s">
        <v>316</v>
      </c>
      <c r="C129" s="25">
        <v>36.200000000000003</v>
      </c>
      <c r="D129" s="25" t="s">
        <v>386</v>
      </c>
      <c r="E129" s="25">
        <v>25</v>
      </c>
      <c r="F129" s="25">
        <v>19.919</v>
      </c>
      <c r="G129" s="140">
        <v>127</v>
      </c>
      <c r="H129" s="139" t="s">
        <v>390</v>
      </c>
      <c r="I129" s="26">
        <v>50</v>
      </c>
      <c r="J129" s="26">
        <v>150</v>
      </c>
      <c r="K129" s="28">
        <v>200</v>
      </c>
      <c r="L129" s="26">
        <v>230</v>
      </c>
      <c r="M129" s="84">
        <v>85</v>
      </c>
      <c r="N129" s="10">
        <v>455</v>
      </c>
      <c r="O129" s="32">
        <v>3</v>
      </c>
      <c r="P129" s="33">
        <v>3</v>
      </c>
      <c r="Q129" s="26" t="s">
        <v>35</v>
      </c>
      <c r="R129" s="26" t="s">
        <v>98</v>
      </c>
      <c r="S129" s="25" t="s">
        <v>395</v>
      </c>
      <c r="T129" s="25" t="s">
        <v>396</v>
      </c>
      <c r="U129" s="25" t="s">
        <v>397</v>
      </c>
      <c r="V129" s="28">
        <v>220</v>
      </c>
      <c r="W129" s="26">
        <v>1.2</v>
      </c>
      <c r="X129" s="25">
        <v>400</v>
      </c>
      <c r="Y129" s="25" t="s">
        <v>105</v>
      </c>
      <c r="Z129" s="25">
        <v>10</v>
      </c>
      <c r="AA129" s="25">
        <v>30</v>
      </c>
      <c r="AB129" s="26">
        <v>60</v>
      </c>
      <c r="AC129" s="25">
        <v>65</v>
      </c>
      <c r="AD129" s="25">
        <v>36.200000000000003</v>
      </c>
      <c r="AE129" s="26">
        <v>70</v>
      </c>
      <c r="AF129" s="26">
        <v>170</v>
      </c>
      <c r="AG129" s="26">
        <v>280</v>
      </c>
      <c r="AH129" s="26">
        <v>580</v>
      </c>
      <c r="AI129" s="26">
        <v>160</v>
      </c>
      <c r="AJ129" s="26" t="s">
        <v>105</v>
      </c>
      <c r="AK129" s="47" t="s">
        <v>241</v>
      </c>
      <c r="AL129" s="26">
        <v>140</v>
      </c>
      <c r="AM129" s="26" t="s">
        <v>35</v>
      </c>
      <c r="AN129" s="26">
        <v>-39</v>
      </c>
      <c r="AO129" s="25">
        <v>40</v>
      </c>
      <c r="AP129" s="25">
        <v>25</v>
      </c>
      <c r="AQ129" s="25">
        <v>0.03</v>
      </c>
      <c r="AR129" s="25" t="s">
        <v>398</v>
      </c>
      <c r="AS129" s="25">
        <v>48</v>
      </c>
      <c r="AT129" s="25" t="s">
        <v>525</v>
      </c>
      <c r="AU129" s="39" t="s">
        <v>400</v>
      </c>
      <c r="AV129" s="39">
        <v>1300</v>
      </c>
      <c r="AW129" s="39">
        <v>800</v>
      </c>
      <c r="AX129" s="39">
        <v>900</v>
      </c>
      <c r="AY129" s="39"/>
      <c r="AZ129" s="39"/>
      <c r="BA129" s="39"/>
      <c r="BB129" s="39"/>
      <c r="BC129" s="39"/>
      <c r="BD129" s="39"/>
      <c r="BE129" s="39"/>
      <c r="BF129" s="39"/>
      <c r="BG129" s="39"/>
      <c r="BH129" s="39"/>
      <c r="BI129" s="39"/>
      <c r="BJ129" s="39"/>
      <c r="BK129" s="39"/>
      <c r="BL129" s="39"/>
      <c r="BM129" s="39"/>
      <c r="BN129" s="39"/>
      <c r="BO129" s="39"/>
      <c r="BP129" s="39"/>
      <c r="BQ129" s="39"/>
      <c r="BR129" s="39"/>
      <c r="BS129" s="39"/>
      <c r="BT129" s="39"/>
      <c r="BU129" s="39"/>
      <c r="BV129" s="44"/>
      <c r="BW129" s="44"/>
      <c r="BX129" s="44"/>
      <c r="BY129" s="44"/>
      <c r="BZ129" s="44"/>
      <c r="CA129" s="44"/>
      <c r="CB129" s="44"/>
      <c r="CC129" s="44"/>
      <c r="CD129" s="44"/>
      <c r="CE129" s="44"/>
      <c r="CF129" s="44"/>
      <c r="CG129" s="44"/>
      <c r="CH129" s="44"/>
      <c r="CI129" s="44"/>
      <c r="CJ129" s="44"/>
      <c r="CK129" s="44"/>
      <c r="CL129" s="44"/>
      <c r="CM129" s="44"/>
      <c r="DD129" s="18"/>
      <c r="DE129" s="18"/>
      <c r="DF129" s="18"/>
      <c r="DG129" s="18"/>
      <c r="DH129" s="18"/>
    </row>
    <row r="130" spans="1:112" ht="39" x14ac:dyDescent="0.35">
      <c r="A130" s="26">
        <v>102110054</v>
      </c>
      <c r="B130" s="26" t="s">
        <v>322</v>
      </c>
      <c r="C130" s="25">
        <v>36.200000000000003</v>
      </c>
      <c r="D130" s="25" t="s">
        <v>386</v>
      </c>
      <c r="E130" s="25">
        <v>25</v>
      </c>
      <c r="F130" s="25">
        <v>19.919</v>
      </c>
      <c r="G130" s="26">
        <v>220</v>
      </c>
      <c r="H130" s="139" t="s">
        <v>390</v>
      </c>
      <c r="I130" s="26">
        <v>50</v>
      </c>
      <c r="J130" s="26">
        <v>150</v>
      </c>
      <c r="K130" s="28">
        <v>200</v>
      </c>
      <c r="L130" s="26">
        <v>230</v>
      </c>
      <c r="M130" s="84">
        <v>85</v>
      </c>
      <c r="N130" s="10">
        <v>455</v>
      </c>
      <c r="O130" s="32">
        <v>3</v>
      </c>
      <c r="P130" s="33">
        <v>3</v>
      </c>
      <c r="Q130" s="26" t="s">
        <v>35</v>
      </c>
      <c r="R130" s="26" t="s">
        <v>98</v>
      </c>
      <c r="S130" s="25" t="s">
        <v>395</v>
      </c>
      <c r="T130" s="25" t="s">
        <v>396</v>
      </c>
      <c r="U130" s="25" t="s">
        <v>397</v>
      </c>
      <c r="V130" s="28">
        <v>220</v>
      </c>
      <c r="W130" s="26">
        <v>1.2</v>
      </c>
      <c r="X130" s="25">
        <v>160</v>
      </c>
      <c r="Y130" s="25" t="s">
        <v>105</v>
      </c>
      <c r="Z130" s="25">
        <v>10</v>
      </c>
      <c r="AA130" s="25">
        <v>30</v>
      </c>
      <c r="AB130" s="26">
        <v>47</v>
      </c>
      <c r="AC130" s="25">
        <v>50</v>
      </c>
      <c r="AD130" s="25">
        <v>36.200000000000003</v>
      </c>
      <c r="AE130" s="26">
        <v>70</v>
      </c>
      <c r="AF130" s="26">
        <v>170</v>
      </c>
      <c r="AG130" s="26">
        <v>280</v>
      </c>
      <c r="AH130" s="26">
        <v>580</v>
      </c>
      <c r="AI130" s="26">
        <v>160</v>
      </c>
      <c r="AJ130" s="26" t="s">
        <v>105</v>
      </c>
      <c r="AK130" s="47" t="s">
        <v>241</v>
      </c>
      <c r="AL130" s="26">
        <v>140</v>
      </c>
      <c r="AM130" s="26" t="s">
        <v>35</v>
      </c>
      <c r="AN130" s="26">
        <v>-39</v>
      </c>
      <c r="AO130" s="25">
        <v>40</v>
      </c>
      <c r="AP130" s="25">
        <v>25</v>
      </c>
      <c r="AQ130" s="25">
        <v>0.03</v>
      </c>
      <c r="AR130" s="25" t="s">
        <v>398</v>
      </c>
      <c r="AS130" s="25">
        <v>48</v>
      </c>
      <c r="AT130" s="25" t="s">
        <v>526</v>
      </c>
      <c r="AU130" s="39" t="s">
        <v>400</v>
      </c>
      <c r="AV130" s="39">
        <v>1300</v>
      </c>
      <c r="AW130" s="39">
        <v>800</v>
      </c>
      <c r="AX130" s="39">
        <v>900</v>
      </c>
      <c r="AY130" s="39"/>
      <c r="AZ130" s="39"/>
      <c r="BA130" s="39"/>
      <c r="BB130" s="39"/>
      <c r="BC130" s="39"/>
      <c r="BD130" s="39"/>
      <c r="BE130" s="39"/>
      <c r="BF130" s="39"/>
      <c r="BG130" s="39"/>
      <c r="BH130" s="39"/>
      <c r="BI130" s="39"/>
      <c r="BJ130" s="39"/>
      <c r="BK130" s="39"/>
      <c r="BL130" s="39"/>
      <c r="BM130" s="39"/>
      <c r="BN130" s="39"/>
      <c r="BO130" s="39"/>
      <c r="BP130" s="39"/>
      <c r="BQ130" s="39"/>
      <c r="BR130" s="39"/>
      <c r="BS130" s="39"/>
      <c r="BT130" s="39"/>
      <c r="BU130" s="39"/>
      <c r="BV130" s="44"/>
      <c r="BW130" s="44"/>
      <c r="BX130" s="44"/>
      <c r="BY130" s="44"/>
      <c r="BZ130" s="44"/>
      <c r="CA130" s="44"/>
      <c r="CB130" s="44"/>
      <c r="CC130" s="44"/>
      <c r="CD130" s="44"/>
      <c r="CE130" s="44"/>
      <c r="CF130" s="44"/>
      <c r="CG130" s="44"/>
      <c r="CH130" s="44"/>
      <c r="CI130" s="44"/>
      <c r="CJ130" s="44"/>
      <c r="CK130" s="44"/>
      <c r="CL130" s="44"/>
      <c r="CM130" s="44"/>
      <c r="DD130" s="18"/>
      <c r="DE130" s="18"/>
      <c r="DF130" s="18"/>
      <c r="DG130" s="18"/>
      <c r="DH130" s="18"/>
    </row>
    <row r="131" spans="1:112" ht="39" x14ac:dyDescent="0.35">
      <c r="A131" s="26">
        <v>102110058</v>
      </c>
      <c r="B131" s="26" t="s">
        <v>326</v>
      </c>
      <c r="C131" s="25">
        <v>36.200000000000003</v>
      </c>
      <c r="D131" s="25" t="s">
        <v>385</v>
      </c>
      <c r="E131" s="25">
        <v>25</v>
      </c>
      <c r="F131" s="46">
        <v>34.5</v>
      </c>
      <c r="G131" s="26">
        <v>220</v>
      </c>
      <c r="H131" s="139" t="s">
        <v>392</v>
      </c>
      <c r="I131" s="26">
        <v>50</v>
      </c>
      <c r="J131" s="26">
        <v>150</v>
      </c>
      <c r="K131" s="28">
        <v>200</v>
      </c>
      <c r="L131" s="26">
        <v>230</v>
      </c>
      <c r="M131" s="84">
        <v>85</v>
      </c>
      <c r="N131" s="10">
        <v>455</v>
      </c>
      <c r="O131" s="32">
        <v>3</v>
      </c>
      <c r="P131" s="33">
        <v>3</v>
      </c>
      <c r="Q131" s="26" t="s">
        <v>35</v>
      </c>
      <c r="R131" s="26" t="s">
        <v>98</v>
      </c>
      <c r="S131" s="25" t="s">
        <v>395</v>
      </c>
      <c r="T131" s="25" t="s">
        <v>396</v>
      </c>
      <c r="U131" s="25" t="s">
        <v>397</v>
      </c>
      <c r="V131" s="28">
        <v>220</v>
      </c>
      <c r="W131" s="26">
        <v>1.2</v>
      </c>
      <c r="X131" s="25">
        <v>160</v>
      </c>
      <c r="Y131" s="25" t="s">
        <v>105</v>
      </c>
      <c r="Z131" s="25">
        <v>10</v>
      </c>
      <c r="AA131" s="25">
        <v>30</v>
      </c>
      <c r="AB131" s="26">
        <v>47</v>
      </c>
      <c r="AC131" s="25">
        <v>50</v>
      </c>
      <c r="AD131" s="25">
        <v>36.200000000000003</v>
      </c>
      <c r="AE131" s="26">
        <v>70</v>
      </c>
      <c r="AF131" s="26">
        <v>170</v>
      </c>
      <c r="AG131" s="26">
        <v>280</v>
      </c>
      <c r="AH131" s="26">
        <v>580</v>
      </c>
      <c r="AI131" s="26">
        <v>160</v>
      </c>
      <c r="AJ131" s="26" t="s">
        <v>105</v>
      </c>
      <c r="AK131" s="47" t="s">
        <v>241</v>
      </c>
      <c r="AL131" s="26">
        <v>140</v>
      </c>
      <c r="AM131" s="26" t="s">
        <v>35</v>
      </c>
      <c r="AN131" s="26">
        <v>-39</v>
      </c>
      <c r="AO131" s="25">
        <v>40</v>
      </c>
      <c r="AP131" s="25">
        <v>25</v>
      </c>
      <c r="AQ131" s="25">
        <v>0.03</v>
      </c>
      <c r="AR131" s="25" t="s">
        <v>398</v>
      </c>
      <c r="AS131" s="25">
        <v>48</v>
      </c>
      <c r="AT131" s="25" t="s">
        <v>527</v>
      </c>
      <c r="AU131" s="39" t="s">
        <v>400</v>
      </c>
      <c r="AV131" s="39">
        <v>1300</v>
      </c>
      <c r="AW131" s="39">
        <v>800</v>
      </c>
      <c r="AX131" s="39">
        <v>900</v>
      </c>
      <c r="AY131" s="39"/>
      <c r="AZ131" s="39"/>
      <c r="BA131" s="39"/>
      <c r="BB131" s="39"/>
      <c r="BC131" s="39"/>
      <c r="BD131" s="39"/>
      <c r="BE131" s="39"/>
      <c r="BF131" s="39"/>
      <c r="BG131" s="39"/>
      <c r="BH131" s="39"/>
      <c r="BI131" s="39"/>
      <c r="BJ131" s="39"/>
      <c r="BK131" s="39"/>
      <c r="BL131" s="39"/>
      <c r="BM131" s="39"/>
      <c r="BN131" s="39"/>
      <c r="BO131" s="39"/>
      <c r="BP131" s="39"/>
      <c r="BQ131" s="39"/>
      <c r="BR131" s="39"/>
      <c r="BS131" s="39"/>
      <c r="BT131" s="39"/>
      <c r="BU131" s="39"/>
      <c r="BV131" s="44"/>
      <c r="BW131" s="44"/>
      <c r="BX131" s="44"/>
      <c r="BY131" s="44"/>
      <c r="BZ131" s="44"/>
      <c r="CA131" s="44"/>
      <c r="CB131" s="44"/>
      <c r="CC131" s="44"/>
      <c r="CD131" s="44"/>
      <c r="CE131" s="44"/>
      <c r="CF131" s="44"/>
      <c r="CG131" s="44"/>
      <c r="CH131" s="44"/>
      <c r="CI131" s="44"/>
      <c r="CJ131" s="44"/>
      <c r="CK131" s="44"/>
      <c r="CL131" s="44"/>
      <c r="CM131" s="44"/>
      <c r="DD131" s="18"/>
      <c r="DE131" s="18"/>
      <c r="DF131" s="18"/>
      <c r="DG131" s="18"/>
      <c r="DH131" s="18"/>
    </row>
    <row r="132" spans="1:112" ht="39" x14ac:dyDescent="0.35">
      <c r="A132" s="26">
        <v>102320004</v>
      </c>
      <c r="B132" s="26" t="s">
        <v>332</v>
      </c>
      <c r="C132" s="25">
        <v>36.200000000000003</v>
      </c>
      <c r="D132" s="25" t="s">
        <v>385</v>
      </c>
      <c r="E132" s="25">
        <v>25</v>
      </c>
      <c r="F132" s="46">
        <v>34.5</v>
      </c>
      <c r="G132" s="26" t="s">
        <v>18</v>
      </c>
      <c r="H132" s="139" t="s">
        <v>392</v>
      </c>
      <c r="I132" s="26">
        <v>50</v>
      </c>
      <c r="J132" s="26">
        <v>150</v>
      </c>
      <c r="K132" s="28">
        <v>200</v>
      </c>
      <c r="L132" s="26">
        <v>230</v>
      </c>
      <c r="M132" s="84">
        <v>85</v>
      </c>
      <c r="N132" s="10">
        <v>455</v>
      </c>
      <c r="O132" s="32">
        <v>3</v>
      </c>
      <c r="P132" s="33">
        <v>3</v>
      </c>
      <c r="Q132" s="26" t="s">
        <v>35</v>
      </c>
      <c r="R132" s="26" t="s">
        <v>98</v>
      </c>
      <c r="S132" s="25" t="s">
        <v>395</v>
      </c>
      <c r="T132" s="25" t="s">
        <v>396</v>
      </c>
      <c r="U132" s="25" t="s">
        <v>397</v>
      </c>
      <c r="V132" s="28">
        <v>220</v>
      </c>
      <c r="W132" s="26">
        <v>1.2</v>
      </c>
      <c r="X132" s="25">
        <v>160</v>
      </c>
      <c r="Y132" s="25" t="s">
        <v>105</v>
      </c>
      <c r="Z132" s="25">
        <v>10</v>
      </c>
      <c r="AA132" s="25">
        <v>30</v>
      </c>
      <c r="AB132" s="26">
        <v>47</v>
      </c>
      <c r="AC132" s="25">
        <v>50</v>
      </c>
      <c r="AD132" s="25">
        <v>36.200000000000003</v>
      </c>
      <c r="AE132" s="26">
        <v>70</v>
      </c>
      <c r="AF132" s="26">
        <v>170</v>
      </c>
      <c r="AG132" s="26">
        <v>280</v>
      </c>
      <c r="AH132" s="26">
        <v>580</v>
      </c>
      <c r="AI132" s="26">
        <v>160</v>
      </c>
      <c r="AJ132" s="26" t="s">
        <v>105</v>
      </c>
      <c r="AK132" s="47" t="s">
        <v>241</v>
      </c>
      <c r="AL132" s="26">
        <v>140</v>
      </c>
      <c r="AM132" s="26" t="s">
        <v>35</v>
      </c>
      <c r="AN132" s="26">
        <v>-39</v>
      </c>
      <c r="AO132" s="25">
        <v>40</v>
      </c>
      <c r="AP132" s="25">
        <v>25</v>
      </c>
      <c r="AQ132" s="25">
        <v>0.03</v>
      </c>
      <c r="AR132" s="25" t="s">
        <v>398</v>
      </c>
      <c r="AS132" s="25">
        <v>48</v>
      </c>
      <c r="AT132" s="25" t="s">
        <v>528</v>
      </c>
      <c r="AU132" s="39" t="s">
        <v>400</v>
      </c>
      <c r="AV132" s="39">
        <v>1300</v>
      </c>
      <c r="AW132" s="39">
        <v>800</v>
      </c>
      <c r="AX132" s="39">
        <v>900</v>
      </c>
      <c r="AY132" s="39"/>
      <c r="AZ132" s="39"/>
      <c r="BA132" s="39"/>
      <c r="BB132" s="39"/>
      <c r="BC132" s="39"/>
      <c r="BD132" s="39"/>
      <c r="BE132" s="39"/>
      <c r="BF132" s="39"/>
      <c r="BG132" s="39"/>
      <c r="BH132" s="39"/>
      <c r="BI132" s="39"/>
      <c r="BJ132" s="39"/>
      <c r="BK132" s="39"/>
      <c r="BL132" s="39"/>
      <c r="BM132" s="39"/>
      <c r="BN132" s="39"/>
      <c r="BO132" s="39"/>
      <c r="BP132" s="39"/>
      <c r="BQ132" s="39"/>
      <c r="BR132" s="39"/>
      <c r="BS132" s="39"/>
      <c r="BT132" s="39"/>
      <c r="BU132" s="39"/>
      <c r="BV132" s="44"/>
      <c r="BW132" s="44"/>
      <c r="BX132" s="44"/>
      <c r="BY132" s="44"/>
      <c r="BZ132" s="44"/>
      <c r="CA132" s="44"/>
      <c r="CB132" s="44"/>
      <c r="CC132" s="44"/>
      <c r="CD132" s="44"/>
      <c r="CE132" s="44"/>
      <c r="CF132" s="44"/>
      <c r="CG132" s="44"/>
      <c r="CH132" s="44"/>
      <c r="CI132" s="44"/>
      <c r="CJ132" s="44"/>
      <c r="CK132" s="44"/>
      <c r="CL132" s="44"/>
      <c r="CM132" s="44"/>
      <c r="DD132" s="18"/>
      <c r="DE132" s="18"/>
      <c r="DF132" s="18"/>
      <c r="DG132" s="18"/>
      <c r="DH132" s="18"/>
    </row>
    <row r="133" spans="1:112" ht="39" x14ac:dyDescent="0.35">
      <c r="A133" s="26">
        <v>102110079</v>
      </c>
      <c r="B133" s="26" t="s">
        <v>328</v>
      </c>
      <c r="C133" s="25">
        <v>36.200000000000003</v>
      </c>
      <c r="D133" s="25" t="s">
        <v>385</v>
      </c>
      <c r="E133" s="25">
        <v>37.5</v>
      </c>
      <c r="F133" s="46">
        <v>34.5</v>
      </c>
      <c r="G133" s="140">
        <v>127</v>
      </c>
      <c r="H133" s="139" t="s">
        <v>392</v>
      </c>
      <c r="I133" s="26">
        <v>50</v>
      </c>
      <c r="J133" s="26">
        <v>150</v>
      </c>
      <c r="K133" s="28">
        <v>200</v>
      </c>
      <c r="L133" s="26">
        <v>230</v>
      </c>
      <c r="M133" s="82">
        <v>120</v>
      </c>
      <c r="N133" s="82">
        <v>620</v>
      </c>
      <c r="O133" s="32">
        <v>2.8</v>
      </c>
      <c r="P133" s="32">
        <v>3</v>
      </c>
      <c r="Q133" s="26" t="s">
        <v>35</v>
      </c>
      <c r="R133" s="26" t="s">
        <v>98</v>
      </c>
      <c r="S133" s="25" t="s">
        <v>395</v>
      </c>
      <c r="T133" s="25" t="s">
        <v>396</v>
      </c>
      <c r="U133" s="25" t="s">
        <v>397</v>
      </c>
      <c r="V133" s="28">
        <v>220</v>
      </c>
      <c r="W133" s="26">
        <v>1.2</v>
      </c>
      <c r="X133" s="25">
        <v>400</v>
      </c>
      <c r="Y133" s="25" t="s">
        <v>105</v>
      </c>
      <c r="Z133" s="25">
        <v>10</v>
      </c>
      <c r="AA133" s="25">
        <v>30</v>
      </c>
      <c r="AB133" s="26">
        <v>60</v>
      </c>
      <c r="AC133" s="25">
        <v>65</v>
      </c>
      <c r="AD133" s="25">
        <v>36.200000000000003</v>
      </c>
      <c r="AE133" s="26">
        <v>70</v>
      </c>
      <c r="AF133" s="26">
        <v>170</v>
      </c>
      <c r="AG133" s="26">
        <v>280</v>
      </c>
      <c r="AH133" s="26">
        <v>580</v>
      </c>
      <c r="AI133" s="26">
        <v>160</v>
      </c>
      <c r="AJ133" s="26" t="s">
        <v>105</v>
      </c>
      <c r="AK133" s="47" t="s">
        <v>241</v>
      </c>
      <c r="AL133" s="26">
        <v>140</v>
      </c>
      <c r="AM133" s="26" t="s">
        <v>35</v>
      </c>
      <c r="AN133" s="26">
        <v>-39</v>
      </c>
      <c r="AO133" s="25">
        <v>40</v>
      </c>
      <c r="AP133" s="25">
        <v>25</v>
      </c>
      <c r="AQ133" s="25">
        <v>0.03</v>
      </c>
      <c r="AR133" s="25" t="s">
        <v>398</v>
      </c>
      <c r="AS133" s="25">
        <v>48</v>
      </c>
      <c r="AT133" s="25" t="s">
        <v>529</v>
      </c>
      <c r="AU133" s="39" t="s">
        <v>400</v>
      </c>
      <c r="AV133" s="39">
        <v>1700</v>
      </c>
      <c r="AW133" s="39">
        <v>900</v>
      </c>
      <c r="AX133" s="39">
        <v>1000</v>
      </c>
      <c r="AY133" s="39"/>
      <c r="AZ133" s="39"/>
      <c r="BA133" s="39"/>
      <c r="BB133" s="39"/>
      <c r="BC133" s="39"/>
      <c r="BD133" s="39"/>
      <c r="BE133" s="39"/>
      <c r="BF133" s="39"/>
      <c r="BG133" s="39"/>
      <c r="BH133" s="39"/>
      <c r="BI133" s="39"/>
      <c r="BJ133" s="39"/>
      <c r="BK133" s="39"/>
      <c r="BL133" s="39"/>
      <c r="BM133" s="39"/>
      <c r="BN133" s="39"/>
      <c r="BO133" s="39"/>
      <c r="BP133" s="39"/>
      <c r="BQ133" s="39"/>
      <c r="BR133" s="39"/>
      <c r="BS133" s="39"/>
      <c r="BT133" s="39"/>
      <c r="BU133" s="39"/>
      <c r="BV133" s="44"/>
      <c r="BW133" s="44"/>
      <c r="BX133" s="44"/>
      <c r="BY133" s="44"/>
      <c r="BZ133" s="44"/>
      <c r="CA133" s="44"/>
      <c r="CB133" s="44"/>
      <c r="CC133" s="44"/>
      <c r="CD133" s="44"/>
      <c r="CE133" s="44"/>
      <c r="CF133" s="44"/>
      <c r="CG133" s="44"/>
      <c r="CH133" s="44"/>
      <c r="CI133" s="44"/>
      <c r="CJ133" s="44"/>
      <c r="CK133" s="44"/>
      <c r="CL133" s="44"/>
      <c r="CM133" s="44"/>
      <c r="DD133" s="18"/>
      <c r="DE133" s="18"/>
      <c r="DF133" s="18"/>
      <c r="DG133" s="18"/>
      <c r="DH133" s="18"/>
    </row>
    <row r="134" spans="1:112" ht="39" x14ac:dyDescent="0.35">
      <c r="A134" s="26">
        <v>102110080</v>
      </c>
      <c r="B134" s="26" t="s">
        <v>329</v>
      </c>
      <c r="C134" s="25">
        <v>36.200000000000003</v>
      </c>
      <c r="D134" s="25" t="s">
        <v>385</v>
      </c>
      <c r="E134" s="25">
        <v>37.5</v>
      </c>
      <c r="F134" s="46">
        <v>34.5</v>
      </c>
      <c r="G134" s="26">
        <v>220</v>
      </c>
      <c r="H134" s="139" t="s">
        <v>392</v>
      </c>
      <c r="I134" s="26">
        <v>50</v>
      </c>
      <c r="J134" s="26">
        <v>150</v>
      </c>
      <c r="K134" s="28">
        <v>200</v>
      </c>
      <c r="L134" s="26">
        <v>230</v>
      </c>
      <c r="M134" s="84">
        <v>120</v>
      </c>
      <c r="N134" s="84">
        <v>620</v>
      </c>
      <c r="O134" s="32">
        <v>2.8</v>
      </c>
      <c r="P134" s="32">
        <v>3</v>
      </c>
      <c r="Q134" s="26" t="s">
        <v>35</v>
      </c>
      <c r="R134" s="26" t="s">
        <v>98</v>
      </c>
      <c r="S134" s="25" t="s">
        <v>395</v>
      </c>
      <c r="T134" s="25" t="s">
        <v>396</v>
      </c>
      <c r="U134" s="25" t="s">
        <v>397</v>
      </c>
      <c r="V134" s="28">
        <v>220</v>
      </c>
      <c r="W134" s="26">
        <v>1.2</v>
      </c>
      <c r="X134" s="25">
        <v>400</v>
      </c>
      <c r="Y134" s="25" t="s">
        <v>105</v>
      </c>
      <c r="Z134" s="25">
        <v>10</v>
      </c>
      <c r="AA134" s="25">
        <v>30</v>
      </c>
      <c r="AB134" s="26">
        <v>60</v>
      </c>
      <c r="AC134" s="25">
        <v>65</v>
      </c>
      <c r="AD134" s="25">
        <v>36.200000000000003</v>
      </c>
      <c r="AE134" s="26">
        <v>70</v>
      </c>
      <c r="AF134" s="26">
        <v>170</v>
      </c>
      <c r="AG134" s="26">
        <v>280</v>
      </c>
      <c r="AH134" s="26">
        <v>580</v>
      </c>
      <c r="AI134" s="26">
        <v>160</v>
      </c>
      <c r="AJ134" s="26" t="s">
        <v>105</v>
      </c>
      <c r="AK134" s="47" t="s">
        <v>241</v>
      </c>
      <c r="AL134" s="26">
        <v>140</v>
      </c>
      <c r="AM134" s="26" t="s">
        <v>35</v>
      </c>
      <c r="AN134" s="26">
        <v>-39</v>
      </c>
      <c r="AO134" s="25">
        <v>40</v>
      </c>
      <c r="AP134" s="25">
        <v>25</v>
      </c>
      <c r="AQ134" s="25">
        <v>0.03</v>
      </c>
      <c r="AR134" s="25" t="s">
        <v>398</v>
      </c>
      <c r="AS134" s="25">
        <v>48</v>
      </c>
      <c r="AT134" s="25" t="s">
        <v>530</v>
      </c>
      <c r="AU134" s="39" t="s">
        <v>400</v>
      </c>
      <c r="AV134" s="39">
        <v>1700</v>
      </c>
      <c r="AW134" s="39">
        <v>900</v>
      </c>
      <c r="AX134" s="39">
        <v>1000</v>
      </c>
      <c r="AY134" s="39"/>
      <c r="AZ134" s="39"/>
      <c r="BA134" s="39"/>
      <c r="BB134" s="39"/>
      <c r="BC134" s="39"/>
      <c r="BD134" s="39"/>
      <c r="BE134" s="39"/>
      <c r="BF134" s="39"/>
      <c r="BG134" s="39"/>
      <c r="BH134" s="39"/>
      <c r="BI134" s="39"/>
      <c r="BJ134" s="39"/>
      <c r="BK134" s="39"/>
      <c r="BL134" s="39"/>
      <c r="BM134" s="39"/>
      <c r="BN134" s="39"/>
      <c r="BO134" s="39"/>
      <c r="BP134" s="39"/>
      <c r="BQ134" s="39"/>
      <c r="BR134" s="39"/>
      <c r="BS134" s="39"/>
      <c r="BT134" s="39"/>
      <c r="BU134" s="39"/>
      <c r="BV134" s="44"/>
      <c r="BW134" s="44"/>
      <c r="BX134" s="44"/>
      <c r="BY134" s="44"/>
      <c r="BZ134" s="44"/>
      <c r="CA134" s="44"/>
      <c r="CB134" s="44"/>
      <c r="CC134" s="44"/>
      <c r="CD134" s="44"/>
      <c r="CE134" s="44"/>
      <c r="CF134" s="44"/>
      <c r="CG134" s="44"/>
      <c r="CH134" s="44"/>
      <c r="CI134" s="44"/>
      <c r="CJ134" s="44"/>
      <c r="CK134" s="44"/>
      <c r="CL134" s="44"/>
      <c r="CM134" s="44"/>
      <c r="DD134" s="18"/>
      <c r="DE134" s="18"/>
      <c r="DF134" s="18"/>
      <c r="DG134" s="18"/>
      <c r="DH134" s="18"/>
    </row>
    <row r="135" spans="1:112" ht="39" x14ac:dyDescent="0.35">
      <c r="A135" s="26">
        <v>102110083</v>
      </c>
      <c r="B135" s="26" t="s">
        <v>330</v>
      </c>
      <c r="C135" s="25">
        <v>36.200000000000003</v>
      </c>
      <c r="D135" s="25" t="s">
        <v>386</v>
      </c>
      <c r="E135" s="25">
        <v>37.5</v>
      </c>
      <c r="F135" s="25">
        <v>19.919</v>
      </c>
      <c r="G135" s="26">
        <v>220</v>
      </c>
      <c r="H135" s="139" t="s">
        <v>390</v>
      </c>
      <c r="I135" s="26">
        <v>50</v>
      </c>
      <c r="J135" s="26">
        <v>150</v>
      </c>
      <c r="K135" s="28">
        <v>200</v>
      </c>
      <c r="L135" s="26">
        <v>230</v>
      </c>
      <c r="M135" s="84">
        <v>120</v>
      </c>
      <c r="N135" s="84">
        <v>620</v>
      </c>
      <c r="O135" s="32">
        <v>2.8</v>
      </c>
      <c r="P135" s="32">
        <v>3</v>
      </c>
      <c r="Q135" s="26" t="s">
        <v>35</v>
      </c>
      <c r="R135" s="26" t="s">
        <v>98</v>
      </c>
      <c r="S135" s="25" t="s">
        <v>395</v>
      </c>
      <c r="T135" s="25" t="s">
        <v>396</v>
      </c>
      <c r="U135" s="25" t="s">
        <v>397</v>
      </c>
      <c r="V135" s="28">
        <v>220</v>
      </c>
      <c r="W135" s="26">
        <v>1.2</v>
      </c>
      <c r="X135" s="25">
        <v>400</v>
      </c>
      <c r="Y135" s="25" t="s">
        <v>105</v>
      </c>
      <c r="Z135" s="25">
        <v>10</v>
      </c>
      <c r="AA135" s="25">
        <v>30</v>
      </c>
      <c r="AB135" s="26">
        <v>60</v>
      </c>
      <c r="AC135" s="25">
        <v>65</v>
      </c>
      <c r="AD135" s="25">
        <v>36.200000000000003</v>
      </c>
      <c r="AE135" s="26">
        <v>70</v>
      </c>
      <c r="AF135" s="26">
        <v>170</v>
      </c>
      <c r="AG135" s="26">
        <v>280</v>
      </c>
      <c r="AH135" s="26">
        <v>580</v>
      </c>
      <c r="AI135" s="26">
        <v>160</v>
      </c>
      <c r="AJ135" s="26" t="s">
        <v>105</v>
      </c>
      <c r="AK135" s="47" t="s">
        <v>241</v>
      </c>
      <c r="AL135" s="26">
        <v>140</v>
      </c>
      <c r="AM135" s="26" t="s">
        <v>35</v>
      </c>
      <c r="AN135" s="26">
        <v>-39</v>
      </c>
      <c r="AO135" s="25">
        <v>40</v>
      </c>
      <c r="AP135" s="25">
        <v>25</v>
      </c>
      <c r="AQ135" s="25">
        <v>0.03</v>
      </c>
      <c r="AR135" s="25" t="s">
        <v>398</v>
      </c>
      <c r="AS135" s="25">
        <v>48</v>
      </c>
      <c r="AT135" s="25" t="s">
        <v>531</v>
      </c>
      <c r="AU135" s="39" t="s">
        <v>400</v>
      </c>
      <c r="AV135" s="39">
        <v>1700</v>
      </c>
      <c r="AW135" s="39">
        <v>900</v>
      </c>
      <c r="AX135" s="39">
        <v>1000</v>
      </c>
      <c r="AY135" s="39"/>
      <c r="AZ135" s="39"/>
      <c r="BA135" s="39"/>
      <c r="BB135" s="39"/>
      <c r="BC135" s="39"/>
      <c r="BD135" s="39"/>
      <c r="BE135" s="39"/>
      <c r="BF135" s="39"/>
      <c r="BG135" s="39"/>
      <c r="BH135" s="39"/>
      <c r="BI135" s="39"/>
      <c r="BJ135" s="39"/>
      <c r="BK135" s="39"/>
      <c r="BL135" s="39"/>
      <c r="BM135" s="39"/>
      <c r="BN135" s="39"/>
      <c r="BO135" s="39"/>
      <c r="BP135" s="39"/>
      <c r="BQ135" s="39"/>
      <c r="BR135" s="39"/>
      <c r="BS135" s="39"/>
      <c r="BT135" s="39"/>
      <c r="BU135" s="39"/>
      <c r="BV135" s="44"/>
      <c r="BW135" s="44"/>
      <c r="BX135" s="44"/>
      <c r="BY135" s="44"/>
      <c r="BZ135" s="44"/>
      <c r="CA135" s="44"/>
      <c r="CB135" s="44"/>
      <c r="CC135" s="44"/>
      <c r="CD135" s="44"/>
      <c r="CE135" s="44"/>
      <c r="CF135" s="44"/>
      <c r="CG135" s="44"/>
      <c r="CH135" s="44"/>
      <c r="CI135" s="44"/>
      <c r="CJ135" s="44"/>
      <c r="CK135" s="44"/>
      <c r="CL135" s="44"/>
      <c r="CM135" s="44"/>
      <c r="DD135" s="18"/>
      <c r="DE135" s="18"/>
      <c r="DF135" s="18"/>
      <c r="DG135" s="18"/>
      <c r="DH135" s="18"/>
    </row>
    <row r="136" spans="1:112" ht="39" x14ac:dyDescent="0.35">
      <c r="A136" s="26">
        <v>102110084</v>
      </c>
      <c r="B136" s="26" t="s">
        <v>331</v>
      </c>
      <c r="C136" s="25">
        <v>36.200000000000003</v>
      </c>
      <c r="D136" s="25" t="s">
        <v>386</v>
      </c>
      <c r="E136" s="25">
        <v>37.5</v>
      </c>
      <c r="F136" s="25">
        <v>19.919</v>
      </c>
      <c r="G136" s="140">
        <v>127</v>
      </c>
      <c r="H136" s="139" t="s">
        <v>390</v>
      </c>
      <c r="I136" s="26">
        <v>50</v>
      </c>
      <c r="J136" s="26">
        <v>150</v>
      </c>
      <c r="K136" s="28">
        <v>200</v>
      </c>
      <c r="L136" s="26">
        <v>230</v>
      </c>
      <c r="M136" s="84">
        <v>120</v>
      </c>
      <c r="N136" s="84">
        <v>620</v>
      </c>
      <c r="O136" s="32">
        <v>2.8</v>
      </c>
      <c r="P136" s="32">
        <v>3</v>
      </c>
      <c r="Q136" s="26" t="s">
        <v>35</v>
      </c>
      <c r="R136" s="26" t="s">
        <v>98</v>
      </c>
      <c r="S136" s="25" t="s">
        <v>395</v>
      </c>
      <c r="T136" s="25" t="s">
        <v>396</v>
      </c>
      <c r="U136" s="25" t="s">
        <v>397</v>
      </c>
      <c r="V136" s="28">
        <v>220</v>
      </c>
      <c r="W136" s="26">
        <v>1.2</v>
      </c>
      <c r="X136" s="25">
        <v>400</v>
      </c>
      <c r="Y136" s="25" t="s">
        <v>105</v>
      </c>
      <c r="Z136" s="25">
        <v>10</v>
      </c>
      <c r="AA136" s="25">
        <v>30</v>
      </c>
      <c r="AB136" s="26">
        <v>60</v>
      </c>
      <c r="AC136" s="25">
        <v>65</v>
      </c>
      <c r="AD136" s="25">
        <v>36.200000000000003</v>
      </c>
      <c r="AE136" s="26">
        <v>70</v>
      </c>
      <c r="AF136" s="26">
        <v>170</v>
      </c>
      <c r="AG136" s="26">
        <v>280</v>
      </c>
      <c r="AH136" s="26">
        <v>580</v>
      </c>
      <c r="AI136" s="26">
        <v>160</v>
      </c>
      <c r="AJ136" s="26" t="s">
        <v>105</v>
      </c>
      <c r="AK136" s="47" t="s">
        <v>241</v>
      </c>
      <c r="AL136" s="26">
        <v>140</v>
      </c>
      <c r="AM136" s="26" t="s">
        <v>35</v>
      </c>
      <c r="AN136" s="26">
        <v>-39</v>
      </c>
      <c r="AO136" s="25">
        <v>40</v>
      </c>
      <c r="AP136" s="25">
        <v>25</v>
      </c>
      <c r="AQ136" s="25">
        <v>0.03</v>
      </c>
      <c r="AR136" s="25" t="s">
        <v>398</v>
      </c>
      <c r="AS136" s="25">
        <v>48</v>
      </c>
      <c r="AT136" s="25" t="s">
        <v>532</v>
      </c>
      <c r="AU136" s="39" t="s">
        <v>400</v>
      </c>
      <c r="AV136" s="39">
        <v>1700</v>
      </c>
      <c r="AW136" s="39">
        <v>900</v>
      </c>
      <c r="AX136" s="39">
        <v>1000</v>
      </c>
      <c r="AY136" s="39"/>
      <c r="AZ136" s="39"/>
      <c r="BA136" s="39"/>
      <c r="BB136" s="39"/>
      <c r="BC136" s="39"/>
      <c r="BD136" s="39"/>
      <c r="BE136" s="39"/>
      <c r="BF136" s="39"/>
      <c r="BG136" s="39"/>
      <c r="BH136" s="39"/>
      <c r="BI136" s="39"/>
      <c r="BJ136" s="39"/>
      <c r="BK136" s="39"/>
      <c r="BL136" s="39"/>
      <c r="BM136" s="39"/>
      <c r="BN136" s="39"/>
      <c r="BO136" s="39"/>
      <c r="BP136" s="39"/>
      <c r="BQ136" s="39"/>
      <c r="BR136" s="39"/>
      <c r="BS136" s="39"/>
      <c r="BT136" s="39"/>
      <c r="BU136" s="39"/>
      <c r="BV136" s="44"/>
      <c r="BW136" s="44"/>
      <c r="BX136" s="44"/>
      <c r="BY136" s="44"/>
      <c r="BZ136" s="44"/>
      <c r="CA136" s="44"/>
      <c r="CB136" s="44"/>
      <c r="CC136" s="44"/>
      <c r="CD136" s="44"/>
      <c r="CE136" s="44"/>
      <c r="CF136" s="44"/>
      <c r="CG136" s="44"/>
      <c r="CH136" s="44"/>
      <c r="CI136" s="44"/>
      <c r="CJ136" s="44"/>
      <c r="CK136" s="44"/>
      <c r="CL136" s="44"/>
      <c r="CM136" s="44"/>
      <c r="DD136" s="18"/>
      <c r="DE136" s="18"/>
      <c r="DF136" s="18"/>
      <c r="DG136" s="18"/>
      <c r="DH136" s="18"/>
    </row>
    <row r="137" spans="1:112" ht="39" x14ac:dyDescent="0.35">
      <c r="A137" s="26">
        <v>102110002</v>
      </c>
      <c r="B137" s="26" t="s">
        <v>289</v>
      </c>
      <c r="C137" s="25">
        <v>36.200000000000003</v>
      </c>
      <c r="D137" s="25" t="s">
        <v>81</v>
      </c>
      <c r="E137" s="25">
        <v>45</v>
      </c>
      <c r="F137" s="46">
        <v>34.5</v>
      </c>
      <c r="G137" s="141" t="s">
        <v>17</v>
      </c>
      <c r="H137" s="139" t="s">
        <v>392</v>
      </c>
      <c r="I137" s="26">
        <v>50</v>
      </c>
      <c r="J137" s="26">
        <v>150</v>
      </c>
      <c r="K137" s="28">
        <v>200</v>
      </c>
      <c r="L137" s="26">
        <v>230</v>
      </c>
      <c r="M137" s="82">
        <v>175</v>
      </c>
      <c r="N137" s="82">
        <v>875</v>
      </c>
      <c r="O137" s="32">
        <v>3.8</v>
      </c>
      <c r="P137" s="32">
        <v>4</v>
      </c>
      <c r="Q137" s="25" t="s">
        <v>393</v>
      </c>
      <c r="R137" s="25" t="s">
        <v>35</v>
      </c>
      <c r="S137" s="25" t="s">
        <v>395</v>
      </c>
      <c r="T137" s="25" t="s">
        <v>396</v>
      </c>
      <c r="U137" s="25" t="s">
        <v>397</v>
      </c>
      <c r="V137" s="28">
        <v>220</v>
      </c>
      <c r="W137" s="26">
        <v>1.2</v>
      </c>
      <c r="X137" s="25">
        <v>160</v>
      </c>
      <c r="Y137" s="25" t="s">
        <v>105</v>
      </c>
      <c r="Z137" s="25">
        <v>10</v>
      </c>
      <c r="AA137" s="25">
        <v>30</v>
      </c>
      <c r="AB137" s="26">
        <v>47</v>
      </c>
      <c r="AC137" s="25">
        <v>50</v>
      </c>
      <c r="AD137" s="25">
        <v>36.200000000000003</v>
      </c>
      <c r="AE137" s="26">
        <v>70</v>
      </c>
      <c r="AF137" s="26">
        <v>170</v>
      </c>
      <c r="AG137" s="26">
        <v>280</v>
      </c>
      <c r="AH137" s="26">
        <v>580</v>
      </c>
      <c r="AI137" s="26">
        <v>160</v>
      </c>
      <c r="AJ137" s="26" t="s">
        <v>105</v>
      </c>
      <c r="AK137" s="47" t="s">
        <v>241</v>
      </c>
      <c r="AL137" s="26">
        <v>140</v>
      </c>
      <c r="AM137" s="26" t="s">
        <v>35</v>
      </c>
      <c r="AN137" s="26">
        <v>-39</v>
      </c>
      <c r="AO137" s="25">
        <v>40</v>
      </c>
      <c r="AP137" s="25">
        <v>25</v>
      </c>
      <c r="AQ137" s="25">
        <v>0.03</v>
      </c>
      <c r="AR137" s="25" t="s">
        <v>398</v>
      </c>
      <c r="AS137" s="25">
        <v>48</v>
      </c>
      <c r="AT137" s="25" t="s">
        <v>533</v>
      </c>
      <c r="AU137" s="39" t="s">
        <v>400</v>
      </c>
      <c r="AV137" s="39">
        <v>1600</v>
      </c>
      <c r="AW137" s="39">
        <v>1400</v>
      </c>
      <c r="AX137" s="39">
        <v>900</v>
      </c>
      <c r="AY137" s="39"/>
      <c r="AZ137" s="39"/>
      <c r="BA137" s="39"/>
      <c r="BB137" s="39"/>
      <c r="BC137" s="39"/>
      <c r="BD137" s="39"/>
      <c r="BE137" s="39"/>
      <c r="BF137" s="39"/>
      <c r="BG137" s="39"/>
      <c r="BH137" s="39"/>
      <c r="BI137" s="39"/>
      <c r="BJ137" s="39"/>
      <c r="BK137" s="39"/>
      <c r="BL137" s="39"/>
      <c r="BM137" s="39"/>
      <c r="BN137" s="39"/>
      <c r="BO137" s="39"/>
      <c r="BP137" s="39"/>
      <c r="BQ137" s="39"/>
      <c r="BR137" s="39"/>
      <c r="BS137" s="39"/>
      <c r="BT137" s="39"/>
      <c r="BU137" s="39"/>
      <c r="BV137" s="44"/>
      <c r="BW137" s="44"/>
      <c r="BX137" s="44"/>
      <c r="BY137" s="44"/>
      <c r="BZ137" s="44"/>
      <c r="CA137" s="44"/>
      <c r="CB137" s="44"/>
      <c r="CC137" s="44"/>
      <c r="CD137" s="44"/>
      <c r="CE137" s="44"/>
      <c r="CF137" s="44"/>
      <c r="CG137" s="44"/>
      <c r="CH137" s="44"/>
      <c r="CI137" s="44"/>
      <c r="CJ137" s="44"/>
      <c r="CK137" s="44"/>
      <c r="CL137" s="44"/>
      <c r="CM137" s="44"/>
      <c r="DD137" s="18"/>
      <c r="DE137" s="18"/>
      <c r="DF137" s="18"/>
      <c r="DG137" s="18"/>
      <c r="DH137" s="18"/>
    </row>
    <row r="138" spans="1:112" ht="39" x14ac:dyDescent="0.35">
      <c r="A138" s="26">
        <v>102110010</v>
      </c>
      <c r="B138" s="26" t="s">
        <v>295</v>
      </c>
      <c r="C138" s="25">
        <v>36.200000000000003</v>
      </c>
      <c r="D138" s="25" t="s">
        <v>81</v>
      </c>
      <c r="E138" s="25">
        <v>45</v>
      </c>
      <c r="F138" s="46">
        <v>34.5</v>
      </c>
      <c r="G138" s="141" t="s">
        <v>19</v>
      </c>
      <c r="H138" s="139" t="s">
        <v>392</v>
      </c>
      <c r="I138" s="26">
        <v>50</v>
      </c>
      <c r="J138" s="26">
        <v>150</v>
      </c>
      <c r="K138" s="28">
        <v>200</v>
      </c>
      <c r="L138" s="26">
        <v>230</v>
      </c>
      <c r="M138" s="84">
        <v>175</v>
      </c>
      <c r="N138" s="84">
        <v>875</v>
      </c>
      <c r="O138" s="32">
        <v>3.8</v>
      </c>
      <c r="P138" s="32">
        <v>4</v>
      </c>
      <c r="Q138" s="25" t="s">
        <v>393</v>
      </c>
      <c r="R138" s="25" t="s">
        <v>35</v>
      </c>
      <c r="S138" s="25" t="s">
        <v>395</v>
      </c>
      <c r="T138" s="25" t="s">
        <v>396</v>
      </c>
      <c r="U138" s="25" t="s">
        <v>397</v>
      </c>
      <c r="V138" s="28">
        <v>220</v>
      </c>
      <c r="W138" s="26">
        <v>1.2</v>
      </c>
      <c r="X138" s="25">
        <v>160</v>
      </c>
      <c r="Y138" s="25" t="s">
        <v>105</v>
      </c>
      <c r="Z138" s="25">
        <v>10</v>
      </c>
      <c r="AA138" s="25">
        <v>30</v>
      </c>
      <c r="AB138" s="26">
        <v>47</v>
      </c>
      <c r="AC138" s="25">
        <v>50</v>
      </c>
      <c r="AD138" s="25">
        <v>36.200000000000003</v>
      </c>
      <c r="AE138" s="26">
        <v>70</v>
      </c>
      <c r="AF138" s="26">
        <v>170</v>
      </c>
      <c r="AG138" s="26">
        <v>280</v>
      </c>
      <c r="AH138" s="26">
        <v>580</v>
      </c>
      <c r="AI138" s="26">
        <v>160</v>
      </c>
      <c r="AJ138" s="26" t="s">
        <v>105</v>
      </c>
      <c r="AK138" s="47" t="s">
        <v>241</v>
      </c>
      <c r="AL138" s="26">
        <v>140</v>
      </c>
      <c r="AM138" s="26" t="s">
        <v>35</v>
      </c>
      <c r="AN138" s="26">
        <v>-39</v>
      </c>
      <c r="AO138" s="25">
        <v>40</v>
      </c>
      <c r="AP138" s="25">
        <v>25</v>
      </c>
      <c r="AQ138" s="25">
        <v>0.03</v>
      </c>
      <c r="AR138" s="25" t="s">
        <v>398</v>
      </c>
      <c r="AS138" s="25">
        <v>48</v>
      </c>
      <c r="AT138" s="25" t="s">
        <v>534</v>
      </c>
      <c r="AU138" s="39" t="s">
        <v>400</v>
      </c>
      <c r="AV138" s="39">
        <v>1600</v>
      </c>
      <c r="AW138" s="39">
        <v>1400</v>
      </c>
      <c r="AX138" s="39">
        <v>900</v>
      </c>
      <c r="AY138" s="39"/>
      <c r="AZ138" s="39"/>
      <c r="BA138" s="39"/>
      <c r="BB138" s="39"/>
      <c r="BC138" s="39"/>
      <c r="BD138" s="39"/>
      <c r="BE138" s="39"/>
      <c r="BF138" s="39"/>
      <c r="BG138" s="39"/>
      <c r="BH138" s="39"/>
      <c r="BI138" s="39"/>
      <c r="BJ138" s="39"/>
      <c r="BK138" s="39"/>
      <c r="BL138" s="39"/>
      <c r="BM138" s="39"/>
      <c r="BN138" s="39"/>
      <c r="BO138" s="39"/>
      <c r="BP138" s="39"/>
      <c r="BQ138" s="39"/>
      <c r="BR138" s="39"/>
      <c r="BS138" s="39"/>
      <c r="BT138" s="39"/>
      <c r="BU138" s="39"/>
      <c r="BV138" s="44"/>
      <c r="BW138" s="44"/>
      <c r="BX138" s="44"/>
      <c r="BY138" s="44"/>
      <c r="BZ138" s="44"/>
      <c r="CA138" s="44"/>
      <c r="CB138" s="44"/>
      <c r="CC138" s="44"/>
      <c r="CD138" s="44"/>
      <c r="CE138" s="44"/>
      <c r="CF138" s="44"/>
      <c r="CG138" s="44"/>
      <c r="CH138" s="44"/>
      <c r="CI138" s="44"/>
      <c r="CJ138" s="44"/>
      <c r="CK138" s="44"/>
      <c r="CL138" s="44"/>
      <c r="CM138" s="44"/>
      <c r="DD138" s="18"/>
      <c r="DE138" s="18"/>
      <c r="DF138" s="18"/>
      <c r="DG138" s="18"/>
      <c r="DH138" s="18"/>
    </row>
    <row r="139" spans="1:112" ht="39" x14ac:dyDescent="0.35">
      <c r="A139" s="26">
        <v>102110042</v>
      </c>
      <c r="B139" s="26" t="s">
        <v>311</v>
      </c>
      <c r="C139" s="25">
        <v>36.200000000000003</v>
      </c>
      <c r="D139" s="25" t="s">
        <v>81</v>
      </c>
      <c r="E139" s="25">
        <v>75</v>
      </c>
      <c r="F139" s="46">
        <v>34.5</v>
      </c>
      <c r="G139" s="141" t="s">
        <v>17</v>
      </c>
      <c r="H139" s="139" t="s">
        <v>392</v>
      </c>
      <c r="I139" s="26">
        <v>50</v>
      </c>
      <c r="J139" s="26">
        <v>150</v>
      </c>
      <c r="K139" s="28">
        <v>200</v>
      </c>
      <c r="L139" s="26">
        <v>230</v>
      </c>
      <c r="M139" s="82">
        <v>240</v>
      </c>
      <c r="N139" s="82">
        <v>1285</v>
      </c>
      <c r="O139" s="32">
        <v>3.4</v>
      </c>
      <c r="P139" s="32">
        <v>4</v>
      </c>
      <c r="Q139" s="25" t="s">
        <v>393</v>
      </c>
      <c r="R139" s="25" t="s">
        <v>35</v>
      </c>
      <c r="S139" s="25" t="s">
        <v>395</v>
      </c>
      <c r="T139" s="25" t="s">
        <v>396</v>
      </c>
      <c r="U139" s="25" t="s">
        <v>397</v>
      </c>
      <c r="V139" s="28">
        <v>220</v>
      </c>
      <c r="W139" s="26">
        <v>1.2</v>
      </c>
      <c r="X139" s="25">
        <v>400</v>
      </c>
      <c r="Y139" s="25" t="s">
        <v>105</v>
      </c>
      <c r="Z139" s="25">
        <v>10</v>
      </c>
      <c r="AA139" s="25">
        <v>30</v>
      </c>
      <c r="AB139" s="26">
        <v>60</v>
      </c>
      <c r="AC139" s="25">
        <v>65</v>
      </c>
      <c r="AD139" s="25">
        <v>36.200000000000003</v>
      </c>
      <c r="AE139" s="26">
        <v>70</v>
      </c>
      <c r="AF139" s="26">
        <v>170</v>
      </c>
      <c r="AG139" s="26">
        <v>280</v>
      </c>
      <c r="AH139" s="26">
        <v>580</v>
      </c>
      <c r="AI139" s="26">
        <v>160</v>
      </c>
      <c r="AJ139" s="26" t="s">
        <v>105</v>
      </c>
      <c r="AK139" s="47" t="s">
        <v>241</v>
      </c>
      <c r="AL139" s="26">
        <v>140</v>
      </c>
      <c r="AM139" s="26" t="s">
        <v>35</v>
      </c>
      <c r="AN139" s="26">
        <v>-39</v>
      </c>
      <c r="AO139" s="25">
        <v>40</v>
      </c>
      <c r="AP139" s="25">
        <v>25</v>
      </c>
      <c r="AQ139" s="25">
        <v>0.03</v>
      </c>
      <c r="AR139" s="25" t="s">
        <v>398</v>
      </c>
      <c r="AS139" s="25">
        <v>51</v>
      </c>
      <c r="AT139" s="25" t="s">
        <v>535</v>
      </c>
      <c r="AU139" s="39" t="s">
        <v>400</v>
      </c>
      <c r="AV139" s="39">
        <v>1600</v>
      </c>
      <c r="AW139" s="39">
        <v>1450</v>
      </c>
      <c r="AX139" s="39">
        <v>950</v>
      </c>
      <c r="AY139" s="39"/>
      <c r="AZ139" s="39"/>
      <c r="BA139" s="39"/>
      <c r="BB139" s="39"/>
      <c r="BC139" s="39"/>
      <c r="BD139" s="39"/>
      <c r="BE139" s="39"/>
      <c r="BF139" s="39"/>
      <c r="BG139" s="39"/>
      <c r="BH139" s="39"/>
      <c r="BI139" s="39"/>
      <c r="BJ139" s="39"/>
      <c r="BK139" s="39"/>
      <c r="BL139" s="39"/>
      <c r="BM139" s="39"/>
      <c r="BN139" s="39"/>
      <c r="BO139" s="39"/>
      <c r="BP139" s="39"/>
      <c r="BQ139" s="39"/>
      <c r="BR139" s="39"/>
      <c r="BS139" s="39"/>
      <c r="BT139" s="39"/>
      <c r="BU139" s="39"/>
      <c r="BV139" s="44"/>
      <c r="BW139" s="44"/>
      <c r="BX139" s="44"/>
      <c r="BY139" s="44"/>
      <c r="BZ139" s="44"/>
      <c r="CA139" s="44"/>
      <c r="CB139" s="44"/>
      <c r="CC139" s="44"/>
      <c r="CD139" s="44"/>
      <c r="CE139" s="44"/>
      <c r="CF139" s="44"/>
      <c r="CG139" s="44"/>
      <c r="CH139" s="44"/>
      <c r="CI139" s="44"/>
      <c r="CJ139" s="44"/>
      <c r="CK139" s="44"/>
      <c r="CL139" s="44"/>
      <c r="CM139" s="44"/>
      <c r="DD139" s="18"/>
      <c r="DE139" s="18"/>
      <c r="DF139" s="18"/>
      <c r="DG139" s="18"/>
      <c r="DH139" s="18"/>
    </row>
    <row r="140" spans="1:112" ht="39" x14ac:dyDescent="0.35">
      <c r="A140" s="26">
        <v>102110011</v>
      </c>
      <c r="B140" s="26" t="s">
        <v>296</v>
      </c>
      <c r="C140" s="25">
        <v>36.200000000000003</v>
      </c>
      <c r="D140" s="25" t="s">
        <v>81</v>
      </c>
      <c r="E140" s="25">
        <v>75</v>
      </c>
      <c r="F140" s="46">
        <v>34.5</v>
      </c>
      <c r="G140" s="141" t="s">
        <v>19</v>
      </c>
      <c r="H140" s="139" t="s">
        <v>392</v>
      </c>
      <c r="I140" s="26">
        <v>50</v>
      </c>
      <c r="J140" s="26">
        <v>150</v>
      </c>
      <c r="K140" s="28">
        <v>200</v>
      </c>
      <c r="L140" s="26">
        <v>230</v>
      </c>
      <c r="M140" s="84">
        <v>240</v>
      </c>
      <c r="N140" s="84">
        <v>1285</v>
      </c>
      <c r="O140" s="32">
        <v>3.4</v>
      </c>
      <c r="P140" s="32">
        <v>4</v>
      </c>
      <c r="Q140" s="25" t="s">
        <v>393</v>
      </c>
      <c r="R140" s="25" t="s">
        <v>35</v>
      </c>
      <c r="S140" s="25" t="s">
        <v>395</v>
      </c>
      <c r="T140" s="25" t="s">
        <v>396</v>
      </c>
      <c r="U140" s="25" t="s">
        <v>397</v>
      </c>
      <c r="V140" s="28">
        <v>220</v>
      </c>
      <c r="W140" s="26">
        <v>1.2</v>
      </c>
      <c r="X140" s="25">
        <v>160</v>
      </c>
      <c r="Y140" s="25" t="s">
        <v>105</v>
      </c>
      <c r="Z140" s="25">
        <v>10</v>
      </c>
      <c r="AA140" s="25">
        <v>30</v>
      </c>
      <c r="AB140" s="26">
        <v>47</v>
      </c>
      <c r="AC140" s="25">
        <v>50</v>
      </c>
      <c r="AD140" s="25">
        <v>36.200000000000003</v>
      </c>
      <c r="AE140" s="26">
        <v>70</v>
      </c>
      <c r="AF140" s="26">
        <v>170</v>
      </c>
      <c r="AG140" s="26">
        <v>280</v>
      </c>
      <c r="AH140" s="26">
        <v>580</v>
      </c>
      <c r="AI140" s="26">
        <v>160</v>
      </c>
      <c r="AJ140" s="26" t="s">
        <v>105</v>
      </c>
      <c r="AK140" s="47" t="s">
        <v>241</v>
      </c>
      <c r="AL140" s="26">
        <v>140</v>
      </c>
      <c r="AM140" s="26" t="s">
        <v>35</v>
      </c>
      <c r="AN140" s="26">
        <v>-39</v>
      </c>
      <c r="AO140" s="25">
        <v>40</v>
      </c>
      <c r="AP140" s="25">
        <v>25</v>
      </c>
      <c r="AQ140" s="25">
        <v>0.03</v>
      </c>
      <c r="AR140" s="25" t="s">
        <v>398</v>
      </c>
      <c r="AS140" s="25">
        <v>51</v>
      </c>
      <c r="AT140" s="25" t="s">
        <v>536</v>
      </c>
      <c r="AU140" s="39" t="s">
        <v>400</v>
      </c>
      <c r="AV140" s="39">
        <v>1600</v>
      </c>
      <c r="AW140" s="39">
        <v>1450</v>
      </c>
      <c r="AX140" s="39">
        <v>950</v>
      </c>
      <c r="AY140" s="39"/>
      <c r="AZ140" s="39"/>
      <c r="BA140" s="39"/>
      <c r="BB140" s="39"/>
      <c r="BC140" s="39"/>
      <c r="BD140" s="39"/>
      <c r="BE140" s="39"/>
      <c r="BF140" s="39"/>
      <c r="BG140" s="39"/>
      <c r="BH140" s="39"/>
      <c r="BI140" s="39"/>
      <c r="BJ140" s="39"/>
      <c r="BK140" s="39"/>
      <c r="BL140" s="39"/>
      <c r="BM140" s="39"/>
      <c r="BN140" s="39"/>
      <c r="BO140" s="39"/>
      <c r="BP140" s="39"/>
      <c r="BQ140" s="39"/>
      <c r="BR140" s="39"/>
      <c r="BS140" s="39"/>
      <c r="BT140" s="39"/>
      <c r="BU140" s="39"/>
      <c r="BV140" s="44"/>
      <c r="BW140" s="44"/>
      <c r="BX140" s="44"/>
      <c r="BY140" s="44"/>
      <c r="BZ140" s="44"/>
      <c r="CA140" s="44"/>
      <c r="CB140" s="44"/>
      <c r="CC140" s="44"/>
      <c r="CD140" s="44"/>
      <c r="CE140" s="44"/>
      <c r="CF140" s="44"/>
      <c r="CG140" s="44"/>
      <c r="CH140" s="44"/>
      <c r="CI140" s="44"/>
      <c r="CJ140" s="44"/>
      <c r="CK140" s="44"/>
      <c r="CL140" s="44"/>
      <c r="CM140" s="44"/>
      <c r="DD140" s="18"/>
      <c r="DE140" s="18"/>
      <c r="DF140" s="18"/>
      <c r="DG140" s="18"/>
      <c r="DH140" s="18"/>
    </row>
    <row r="141" spans="1:112" ht="39" x14ac:dyDescent="0.35">
      <c r="A141" s="26">
        <v>102110003</v>
      </c>
      <c r="B141" s="26" t="s">
        <v>290</v>
      </c>
      <c r="C141" s="25">
        <v>36.200000000000003</v>
      </c>
      <c r="D141" s="25" t="s">
        <v>81</v>
      </c>
      <c r="E141" s="25">
        <v>112.5</v>
      </c>
      <c r="F141" s="46">
        <v>34.5</v>
      </c>
      <c r="G141" s="141" t="s">
        <v>17</v>
      </c>
      <c r="H141" s="139" t="s">
        <v>392</v>
      </c>
      <c r="I141" s="26">
        <v>50</v>
      </c>
      <c r="J141" s="26">
        <v>150</v>
      </c>
      <c r="K141" s="28">
        <v>200</v>
      </c>
      <c r="L141" s="26">
        <v>230</v>
      </c>
      <c r="M141" s="82">
        <v>330</v>
      </c>
      <c r="N141" s="82">
        <v>1665</v>
      </c>
      <c r="O141" s="32">
        <v>3</v>
      </c>
      <c r="P141" s="32">
        <v>4</v>
      </c>
      <c r="Q141" s="25" t="s">
        <v>393</v>
      </c>
      <c r="R141" s="25" t="s">
        <v>35</v>
      </c>
      <c r="S141" s="25" t="s">
        <v>395</v>
      </c>
      <c r="T141" s="25" t="s">
        <v>396</v>
      </c>
      <c r="U141" s="25" t="s">
        <v>397</v>
      </c>
      <c r="V141" s="28">
        <v>220</v>
      </c>
      <c r="W141" s="26">
        <v>1.2</v>
      </c>
      <c r="X141" s="25">
        <v>400</v>
      </c>
      <c r="Y141" s="25" t="s">
        <v>105</v>
      </c>
      <c r="Z141" s="25">
        <v>10</v>
      </c>
      <c r="AA141" s="25">
        <v>30</v>
      </c>
      <c r="AB141" s="26">
        <v>60</v>
      </c>
      <c r="AC141" s="25">
        <v>65</v>
      </c>
      <c r="AD141" s="25">
        <v>36.200000000000003</v>
      </c>
      <c r="AE141" s="26">
        <v>70</v>
      </c>
      <c r="AF141" s="26">
        <v>170</v>
      </c>
      <c r="AG141" s="26">
        <v>280</v>
      </c>
      <c r="AH141" s="26">
        <v>580</v>
      </c>
      <c r="AI141" s="26">
        <v>160</v>
      </c>
      <c r="AJ141" s="26" t="s">
        <v>105</v>
      </c>
      <c r="AK141" s="47" t="s">
        <v>241</v>
      </c>
      <c r="AL141" s="26">
        <v>140</v>
      </c>
      <c r="AM141" s="26" t="s">
        <v>35</v>
      </c>
      <c r="AN141" s="26">
        <v>-39</v>
      </c>
      <c r="AO141" s="25">
        <v>40</v>
      </c>
      <c r="AP141" s="25">
        <v>25</v>
      </c>
      <c r="AQ141" s="25">
        <v>0.03</v>
      </c>
      <c r="AR141" s="25" t="s">
        <v>398</v>
      </c>
      <c r="AS141" s="25">
        <v>55</v>
      </c>
      <c r="AT141" s="25" t="s">
        <v>537</v>
      </c>
      <c r="AU141" s="39" t="s">
        <v>400</v>
      </c>
      <c r="AV141" s="39">
        <v>1600</v>
      </c>
      <c r="AW141" s="39">
        <v>1450</v>
      </c>
      <c r="AX141" s="39">
        <v>950</v>
      </c>
      <c r="AY141" s="39"/>
      <c r="AZ141" s="39"/>
      <c r="BA141" s="39"/>
      <c r="BB141" s="39"/>
      <c r="BC141" s="39"/>
      <c r="BD141" s="39"/>
      <c r="BE141" s="39"/>
      <c r="BF141" s="39"/>
      <c r="BG141" s="39"/>
      <c r="BH141" s="39"/>
      <c r="BI141" s="39"/>
      <c r="BJ141" s="39"/>
      <c r="BK141" s="39"/>
      <c r="BL141" s="39"/>
      <c r="BM141" s="39"/>
      <c r="BN141" s="39"/>
      <c r="BO141" s="39"/>
      <c r="BP141" s="39"/>
      <c r="BQ141" s="39"/>
      <c r="BR141" s="39"/>
      <c r="BS141" s="39"/>
      <c r="BT141" s="39"/>
      <c r="BU141" s="39"/>
      <c r="BV141" s="44"/>
      <c r="BW141" s="44"/>
      <c r="BX141" s="44"/>
      <c r="BY141" s="44"/>
      <c r="BZ141" s="44"/>
      <c r="CA141" s="44"/>
      <c r="CB141" s="44"/>
      <c r="CC141" s="44"/>
      <c r="CD141" s="44"/>
      <c r="CE141" s="44"/>
      <c r="CF141" s="44"/>
      <c r="CG141" s="44"/>
      <c r="CH141" s="44"/>
      <c r="CI141" s="44"/>
      <c r="CJ141" s="44"/>
      <c r="CK141" s="44"/>
      <c r="CL141" s="44"/>
      <c r="CM141" s="44"/>
      <c r="DD141" s="18"/>
      <c r="DE141" s="18"/>
      <c r="DF141" s="18"/>
      <c r="DG141" s="18"/>
      <c r="DH141" s="18"/>
    </row>
    <row r="142" spans="1:112" ht="39" x14ac:dyDescent="0.35">
      <c r="A142" s="26">
        <v>102110012</v>
      </c>
      <c r="B142" s="26" t="s">
        <v>297</v>
      </c>
      <c r="C142" s="25">
        <v>36.200000000000003</v>
      </c>
      <c r="D142" s="25" t="s">
        <v>81</v>
      </c>
      <c r="E142" s="25">
        <v>112.5</v>
      </c>
      <c r="F142" s="46">
        <v>34.5</v>
      </c>
      <c r="G142" s="141" t="s">
        <v>19</v>
      </c>
      <c r="H142" s="139" t="s">
        <v>392</v>
      </c>
      <c r="I142" s="26">
        <v>50</v>
      </c>
      <c r="J142" s="26">
        <v>150</v>
      </c>
      <c r="K142" s="28">
        <v>200</v>
      </c>
      <c r="L142" s="26">
        <v>230</v>
      </c>
      <c r="M142" s="84">
        <v>330</v>
      </c>
      <c r="N142" s="84">
        <v>1665</v>
      </c>
      <c r="O142" s="32">
        <v>3</v>
      </c>
      <c r="P142" s="32">
        <v>4</v>
      </c>
      <c r="Q142" s="25" t="s">
        <v>393</v>
      </c>
      <c r="R142" s="25" t="s">
        <v>35</v>
      </c>
      <c r="S142" s="25" t="s">
        <v>395</v>
      </c>
      <c r="T142" s="25" t="s">
        <v>396</v>
      </c>
      <c r="U142" s="25" t="s">
        <v>397</v>
      </c>
      <c r="V142" s="28">
        <v>220</v>
      </c>
      <c r="W142" s="26">
        <v>1.2</v>
      </c>
      <c r="X142" s="25">
        <v>400</v>
      </c>
      <c r="Y142" s="25" t="s">
        <v>105</v>
      </c>
      <c r="Z142" s="25">
        <v>10</v>
      </c>
      <c r="AA142" s="25">
        <v>30</v>
      </c>
      <c r="AB142" s="26">
        <v>60</v>
      </c>
      <c r="AC142" s="25">
        <v>65</v>
      </c>
      <c r="AD142" s="25">
        <v>36.200000000000003</v>
      </c>
      <c r="AE142" s="26">
        <v>70</v>
      </c>
      <c r="AF142" s="26">
        <v>170</v>
      </c>
      <c r="AG142" s="26">
        <v>280</v>
      </c>
      <c r="AH142" s="26">
        <v>580</v>
      </c>
      <c r="AI142" s="26">
        <v>160</v>
      </c>
      <c r="AJ142" s="26" t="s">
        <v>105</v>
      </c>
      <c r="AK142" s="47" t="s">
        <v>241</v>
      </c>
      <c r="AL142" s="26">
        <v>140</v>
      </c>
      <c r="AM142" s="26" t="s">
        <v>35</v>
      </c>
      <c r="AN142" s="26">
        <v>-39</v>
      </c>
      <c r="AO142" s="25">
        <v>40</v>
      </c>
      <c r="AP142" s="25">
        <v>25</v>
      </c>
      <c r="AQ142" s="25">
        <v>0.03</v>
      </c>
      <c r="AR142" s="25" t="s">
        <v>398</v>
      </c>
      <c r="AS142" s="25">
        <v>55</v>
      </c>
      <c r="AT142" s="25" t="s">
        <v>538</v>
      </c>
      <c r="AU142" s="39" t="s">
        <v>400</v>
      </c>
      <c r="AV142" s="39">
        <v>1600</v>
      </c>
      <c r="AW142" s="39">
        <v>1450</v>
      </c>
      <c r="AX142" s="39">
        <v>950</v>
      </c>
      <c r="AY142" s="39"/>
      <c r="AZ142" s="39"/>
      <c r="BA142" s="39"/>
      <c r="BB142" s="39"/>
      <c r="BC142" s="39"/>
      <c r="BD142" s="39"/>
      <c r="BE142" s="39"/>
      <c r="BF142" s="39"/>
      <c r="BG142" s="39"/>
      <c r="BH142" s="39"/>
      <c r="BI142" s="39"/>
      <c r="BJ142" s="39"/>
      <c r="BK142" s="39"/>
      <c r="BL142" s="39"/>
      <c r="BM142" s="39"/>
      <c r="BN142" s="39"/>
      <c r="BO142" s="39"/>
      <c r="BP142" s="39"/>
      <c r="BQ142" s="39"/>
      <c r="BR142" s="39"/>
      <c r="BS142" s="39"/>
      <c r="BT142" s="39"/>
      <c r="BU142" s="39"/>
      <c r="BV142" s="44"/>
      <c r="BW142" s="44"/>
      <c r="BX142" s="44"/>
      <c r="BY142" s="44"/>
      <c r="BZ142" s="44"/>
      <c r="CA142" s="44"/>
      <c r="CB142" s="44"/>
      <c r="CC142" s="44"/>
      <c r="CD142" s="44"/>
      <c r="CE142" s="44"/>
      <c r="CF142" s="44"/>
      <c r="CG142" s="44"/>
      <c r="CH142" s="44"/>
      <c r="CI142" s="44"/>
      <c r="CJ142" s="44"/>
      <c r="CK142" s="44"/>
      <c r="CL142" s="44"/>
      <c r="CM142" s="44"/>
      <c r="DD142" s="18"/>
      <c r="DE142" s="18"/>
      <c r="DF142" s="18"/>
      <c r="DG142" s="18"/>
      <c r="DH142" s="18"/>
    </row>
    <row r="143" spans="1:112" ht="39" x14ac:dyDescent="0.35">
      <c r="A143" s="26">
        <v>102110085</v>
      </c>
      <c r="B143" s="26" t="s">
        <v>336</v>
      </c>
      <c r="C143" s="25">
        <v>36.200000000000003</v>
      </c>
      <c r="D143" s="25" t="s">
        <v>81</v>
      </c>
      <c r="E143" s="25">
        <v>150</v>
      </c>
      <c r="F143" s="46">
        <v>34.5</v>
      </c>
      <c r="G143" s="141" t="s">
        <v>17</v>
      </c>
      <c r="H143" s="139" t="s">
        <v>392</v>
      </c>
      <c r="I143" s="26">
        <v>50</v>
      </c>
      <c r="J143" s="26">
        <v>150</v>
      </c>
      <c r="K143" s="28">
        <v>200</v>
      </c>
      <c r="L143" s="26">
        <v>230</v>
      </c>
      <c r="M143" s="82">
        <v>405</v>
      </c>
      <c r="N143" s="82">
        <v>2145</v>
      </c>
      <c r="O143" s="32">
        <v>2.8</v>
      </c>
      <c r="P143" s="32">
        <v>4</v>
      </c>
      <c r="Q143" s="25" t="s">
        <v>393</v>
      </c>
      <c r="R143" s="25" t="s">
        <v>35</v>
      </c>
      <c r="S143" s="25" t="s">
        <v>395</v>
      </c>
      <c r="T143" s="25" t="s">
        <v>396</v>
      </c>
      <c r="U143" s="25" t="s">
        <v>397</v>
      </c>
      <c r="V143" s="28">
        <v>220</v>
      </c>
      <c r="W143" s="26">
        <v>1.2</v>
      </c>
      <c r="X143" s="25">
        <v>800</v>
      </c>
      <c r="Y143" s="25" t="s">
        <v>105</v>
      </c>
      <c r="Z143" s="25">
        <v>10</v>
      </c>
      <c r="AA143" s="25">
        <v>30</v>
      </c>
      <c r="AB143" s="26">
        <v>81</v>
      </c>
      <c r="AC143" s="25">
        <v>87</v>
      </c>
      <c r="AD143" s="25">
        <v>36.200000000000003</v>
      </c>
      <c r="AE143" s="26">
        <v>70</v>
      </c>
      <c r="AF143" s="26">
        <v>170</v>
      </c>
      <c r="AG143" s="26">
        <v>280</v>
      </c>
      <c r="AH143" s="26">
        <v>580</v>
      </c>
      <c r="AI143" s="26">
        <v>160</v>
      </c>
      <c r="AJ143" s="26" t="s">
        <v>105</v>
      </c>
      <c r="AK143" s="47" t="s">
        <v>241</v>
      </c>
      <c r="AL143" s="26">
        <v>140</v>
      </c>
      <c r="AM143" s="26" t="s">
        <v>35</v>
      </c>
      <c r="AN143" s="26">
        <v>-39</v>
      </c>
      <c r="AO143" s="25">
        <v>40</v>
      </c>
      <c r="AP143" s="25">
        <v>25</v>
      </c>
      <c r="AQ143" s="25">
        <v>0.03</v>
      </c>
      <c r="AR143" s="25" t="s">
        <v>398</v>
      </c>
      <c r="AS143" s="25">
        <v>55</v>
      </c>
      <c r="AT143" s="25" t="s">
        <v>539</v>
      </c>
      <c r="AU143" s="39" t="s">
        <v>400</v>
      </c>
      <c r="AV143" s="39">
        <v>1600</v>
      </c>
      <c r="AW143" s="39">
        <v>1450</v>
      </c>
      <c r="AX143" s="39">
        <v>950</v>
      </c>
      <c r="AY143" s="39"/>
      <c r="AZ143" s="39"/>
      <c r="BA143" s="39"/>
      <c r="BB143" s="39"/>
      <c r="BC143" s="39"/>
      <c r="BD143" s="39"/>
      <c r="BE143" s="39"/>
      <c r="BF143" s="39"/>
      <c r="BG143" s="39"/>
      <c r="BH143" s="39"/>
      <c r="BI143" s="39"/>
      <c r="BJ143" s="39"/>
      <c r="BK143" s="39"/>
      <c r="BL143" s="39"/>
      <c r="BM143" s="39"/>
      <c r="BN143" s="39"/>
      <c r="BO143" s="39"/>
      <c r="BP143" s="39"/>
      <c r="BQ143" s="39"/>
      <c r="BR143" s="39"/>
      <c r="BS143" s="39"/>
      <c r="BT143" s="39"/>
      <c r="BU143" s="39"/>
      <c r="BV143" s="44"/>
      <c r="BW143" s="44"/>
      <c r="BX143" s="44"/>
      <c r="BY143" s="44"/>
      <c r="BZ143" s="44"/>
      <c r="CA143" s="44"/>
      <c r="CB143" s="44"/>
      <c r="CC143" s="44"/>
      <c r="CD143" s="44"/>
      <c r="CE143" s="44"/>
      <c r="CF143" s="44"/>
      <c r="CG143" s="44"/>
      <c r="CH143" s="44"/>
      <c r="CI143" s="44"/>
      <c r="CJ143" s="44"/>
      <c r="CK143" s="44"/>
      <c r="CL143" s="44"/>
      <c r="CM143" s="44"/>
      <c r="DD143" s="18"/>
      <c r="DE143" s="18"/>
      <c r="DF143" s="18"/>
      <c r="DG143" s="18"/>
      <c r="DH143" s="18"/>
    </row>
    <row r="144" spans="1:112" ht="39" x14ac:dyDescent="0.35">
      <c r="A144" s="26">
        <v>102110086</v>
      </c>
      <c r="B144" s="26" t="s">
        <v>335</v>
      </c>
      <c r="C144" s="25">
        <v>36.200000000000003</v>
      </c>
      <c r="D144" s="25" t="s">
        <v>81</v>
      </c>
      <c r="E144" s="25">
        <v>150</v>
      </c>
      <c r="F144" s="46">
        <v>34.5</v>
      </c>
      <c r="G144" s="141" t="s">
        <v>19</v>
      </c>
      <c r="H144" s="139" t="s">
        <v>392</v>
      </c>
      <c r="I144" s="26">
        <v>50</v>
      </c>
      <c r="J144" s="26">
        <v>150</v>
      </c>
      <c r="K144" s="28">
        <v>200</v>
      </c>
      <c r="L144" s="26">
        <v>230</v>
      </c>
      <c r="M144" s="84">
        <v>405</v>
      </c>
      <c r="N144" s="84">
        <v>2145</v>
      </c>
      <c r="O144" s="32">
        <v>2.8</v>
      </c>
      <c r="P144" s="32">
        <v>4</v>
      </c>
      <c r="Q144" s="25" t="s">
        <v>393</v>
      </c>
      <c r="R144" s="25" t="s">
        <v>35</v>
      </c>
      <c r="S144" s="25" t="s">
        <v>395</v>
      </c>
      <c r="T144" s="25" t="s">
        <v>396</v>
      </c>
      <c r="U144" s="25" t="s">
        <v>397</v>
      </c>
      <c r="V144" s="28">
        <v>220</v>
      </c>
      <c r="W144" s="26">
        <v>1.2</v>
      </c>
      <c r="X144" s="25">
        <v>400</v>
      </c>
      <c r="Y144" s="25" t="s">
        <v>106</v>
      </c>
      <c r="Z144" s="25">
        <v>10</v>
      </c>
      <c r="AA144" s="25">
        <v>30</v>
      </c>
      <c r="AB144" s="26">
        <v>60</v>
      </c>
      <c r="AC144" s="25">
        <v>65</v>
      </c>
      <c r="AD144" s="25">
        <v>36.200000000000003</v>
      </c>
      <c r="AE144" s="26">
        <v>70</v>
      </c>
      <c r="AF144" s="26">
        <v>170</v>
      </c>
      <c r="AG144" s="26">
        <v>280</v>
      </c>
      <c r="AH144" s="26">
        <v>580</v>
      </c>
      <c r="AI144" s="26">
        <v>160</v>
      </c>
      <c r="AJ144" s="26" t="s">
        <v>105</v>
      </c>
      <c r="AK144" s="47" t="s">
        <v>241</v>
      </c>
      <c r="AL144" s="26">
        <v>140</v>
      </c>
      <c r="AM144" s="26" t="s">
        <v>35</v>
      </c>
      <c r="AN144" s="26">
        <v>-39</v>
      </c>
      <c r="AO144" s="25">
        <v>40</v>
      </c>
      <c r="AP144" s="25">
        <v>25</v>
      </c>
      <c r="AQ144" s="25">
        <v>0.03</v>
      </c>
      <c r="AR144" s="25" t="s">
        <v>398</v>
      </c>
      <c r="AS144" s="25">
        <v>55</v>
      </c>
      <c r="AT144" s="25" t="s">
        <v>540</v>
      </c>
      <c r="AU144" s="39" t="s">
        <v>400</v>
      </c>
      <c r="AV144" s="39">
        <v>1600</v>
      </c>
      <c r="AW144" s="39">
        <v>1450</v>
      </c>
      <c r="AX144" s="39">
        <v>950</v>
      </c>
      <c r="AY144" s="39"/>
      <c r="AZ144" s="39"/>
      <c r="BA144" s="39"/>
      <c r="BB144" s="39"/>
      <c r="BC144" s="39"/>
      <c r="BD144" s="39"/>
      <c r="BE144" s="39"/>
      <c r="BF144" s="39"/>
      <c r="BG144" s="39"/>
      <c r="BH144" s="39"/>
      <c r="BI144" s="39"/>
      <c r="BJ144" s="39"/>
      <c r="BK144" s="39"/>
      <c r="BL144" s="39"/>
      <c r="BM144" s="39"/>
      <c r="BN144" s="39"/>
      <c r="BO144" s="39"/>
      <c r="BP144" s="39"/>
      <c r="BQ144" s="39"/>
      <c r="BR144" s="39"/>
      <c r="BS144" s="39"/>
      <c r="BT144" s="39"/>
      <c r="BU144" s="39"/>
      <c r="BV144" s="44"/>
      <c r="BW144" s="44"/>
      <c r="BX144" s="44"/>
      <c r="BY144" s="44"/>
      <c r="BZ144" s="44"/>
      <c r="CA144" s="44"/>
      <c r="CB144" s="44"/>
      <c r="CC144" s="44"/>
      <c r="CD144" s="44"/>
      <c r="CE144" s="44"/>
      <c r="CF144" s="44"/>
      <c r="CG144" s="44"/>
      <c r="CH144" s="44"/>
      <c r="CI144" s="44"/>
      <c r="CJ144" s="44"/>
      <c r="CK144" s="44"/>
      <c r="CL144" s="44"/>
      <c r="CM144" s="44"/>
      <c r="DD144" s="18"/>
      <c r="DE144" s="18"/>
      <c r="DF144" s="18"/>
      <c r="DG144" s="18"/>
      <c r="DH144" s="18"/>
    </row>
    <row r="145" spans="1:112" ht="39" x14ac:dyDescent="0.35">
      <c r="A145" s="26">
        <v>102110023</v>
      </c>
      <c r="B145" s="26" t="s">
        <v>305</v>
      </c>
      <c r="C145" s="25">
        <v>36.200000000000003</v>
      </c>
      <c r="D145" s="25" t="s">
        <v>81</v>
      </c>
      <c r="E145" s="25">
        <v>225</v>
      </c>
      <c r="F145" s="46">
        <v>34.5</v>
      </c>
      <c r="G145" s="141" t="s">
        <v>17</v>
      </c>
      <c r="H145" s="139" t="s">
        <v>392</v>
      </c>
      <c r="I145" s="26">
        <v>50</v>
      </c>
      <c r="J145" s="26">
        <v>150</v>
      </c>
      <c r="K145" s="28">
        <v>200</v>
      </c>
      <c r="L145" s="26">
        <v>230</v>
      </c>
      <c r="M145" s="82">
        <v>565</v>
      </c>
      <c r="N145" s="82">
        <v>2925</v>
      </c>
      <c r="O145" s="32">
        <v>2.5</v>
      </c>
      <c r="P145" s="32">
        <v>5</v>
      </c>
      <c r="Q145" s="25" t="s">
        <v>393</v>
      </c>
      <c r="R145" s="25" t="s">
        <v>35</v>
      </c>
      <c r="S145" s="25" t="s">
        <v>395</v>
      </c>
      <c r="T145" s="25" t="s">
        <v>396</v>
      </c>
      <c r="U145" s="25" t="s">
        <v>397</v>
      </c>
      <c r="V145" s="28">
        <v>220</v>
      </c>
      <c r="W145" s="26">
        <v>1.2</v>
      </c>
      <c r="X145" s="25">
        <v>800</v>
      </c>
      <c r="Y145" s="25" t="s">
        <v>106</v>
      </c>
      <c r="Z145" s="25">
        <v>10</v>
      </c>
      <c r="AA145" s="25">
        <v>30</v>
      </c>
      <c r="AB145" s="26">
        <v>81</v>
      </c>
      <c r="AC145" s="25">
        <v>87</v>
      </c>
      <c r="AD145" s="25">
        <v>36.200000000000003</v>
      </c>
      <c r="AE145" s="26">
        <v>70</v>
      </c>
      <c r="AF145" s="26">
        <v>170</v>
      </c>
      <c r="AG145" s="26">
        <v>280</v>
      </c>
      <c r="AH145" s="26">
        <v>580</v>
      </c>
      <c r="AI145" s="26">
        <v>160</v>
      </c>
      <c r="AJ145" s="26" t="s">
        <v>105</v>
      </c>
      <c r="AK145" s="47" t="s">
        <v>241</v>
      </c>
      <c r="AL145" s="26">
        <v>140</v>
      </c>
      <c r="AM145" s="26" t="s">
        <v>35</v>
      </c>
      <c r="AN145" s="26">
        <v>-39</v>
      </c>
      <c r="AO145" s="25">
        <v>40</v>
      </c>
      <c r="AP145" s="25">
        <v>25</v>
      </c>
      <c r="AQ145" s="25">
        <v>0.03</v>
      </c>
      <c r="AR145" s="25" t="s">
        <v>398</v>
      </c>
      <c r="AS145" s="25">
        <v>55</v>
      </c>
      <c r="AT145" s="25" t="s">
        <v>541</v>
      </c>
      <c r="AU145" s="39" t="s">
        <v>400</v>
      </c>
      <c r="AV145" s="39">
        <v>2000</v>
      </c>
      <c r="AW145" s="39">
        <v>1700</v>
      </c>
      <c r="AX145" s="39">
        <v>1200</v>
      </c>
      <c r="AY145" s="39"/>
      <c r="AZ145" s="39"/>
      <c r="BA145" s="39"/>
      <c r="BB145" s="39"/>
      <c r="BC145" s="39"/>
      <c r="BD145" s="39"/>
      <c r="BE145" s="39"/>
      <c r="BF145" s="39"/>
      <c r="BG145" s="39"/>
      <c r="BH145" s="39"/>
      <c r="BI145" s="39"/>
      <c r="BJ145" s="39"/>
      <c r="BK145" s="39"/>
      <c r="BL145" s="39"/>
      <c r="BM145" s="39"/>
      <c r="BN145" s="39"/>
      <c r="BO145" s="39"/>
      <c r="BP145" s="39"/>
      <c r="BQ145" s="39"/>
      <c r="BR145" s="39"/>
      <c r="BS145" s="39"/>
      <c r="BT145" s="39"/>
      <c r="BU145" s="39"/>
      <c r="BV145" s="44"/>
      <c r="BW145" s="44"/>
      <c r="BX145" s="44"/>
      <c r="BY145" s="44"/>
      <c r="BZ145" s="44"/>
      <c r="CA145" s="44"/>
      <c r="CB145" s="44"/>
      <c r="CC145" s="44"/>
      <c r="CD145" s="44"/>
      <c r="CE145" s="44"/>
      <c r="CF145" s="44"/>
      <c r="CG145" s="44"/>
      <c r="CH145" s="44"/>
      <c r="CI145" s="44"/>
      <c r="CJ145" s="44"/>
      <c r="CK145" s="44"/>
      <c r="CL145" s="44"/>
      <c r="CM145" s="44"/>
      <c r="DD145" s="18"/>
      <c r="DE145" s="18"/>
      <c r="DF145" s="18"/>
      <c r="DG145" s="18"/>
      <c r="DH145" s="18"/>
    </row>
    <row r="146" spans="1:112" ht="39" x14ac:dyDescent="0.35">
      <c r="A146" s="26">
        <v>102110059</v>
      </c>
      <c r="B146" s="26" t="s">
        <v>327</v>
      </c>
      <c r="C146" s="25">
        <v>36.200000000000003</v>
      </c>
      <c r="D146" s="25" t="s">
        <v>81</v>
      </c>
      <c r="E146" s="25">
        <v>225</v>
      </c>
      <c r="F146" s="46">
        <v>34.5</v>
      </c>
      <c r="G146" s="141" t="s">
        <v>19</v>
      </c>
      <c r="H146" s="139" t="s">
        <v>392</v>
      </c>
      <c r="I146" s="26">
        <v>50</v>
      </c>
      <c r="J146" s="26">
        <v>150</v>
      </c>
      <c r="K146" s="28">
        <v>200</v>
      </c>
      <c r="L146" s="26">
        <v>230</v>
      </c>
      <c r="M146" s="84">
        <v>565</v>
      </c>
      <c r="N146" s="84">
        <v>2925</v>
      </c>
      <c r="O146" s="32">
        <v>2.5</v>
      </c>
      <c r="P146" s="32">
        <v>5</v>
      </c>
      <c r="Q146" s="25" t="s">
        <v>393</v>
      </c>
      <c r="R146" s="25" t="s">
        <v>35</v>
      </c>
      <c r="S146" s="25" t="s">
        <v>395</v>
      </c>
      <c r="T146" s="25" t="s">
        <v>396</v>
      </c>
      <c r="U146" s="25" t="s">
        <v>397</v>
      </c>
      <c r="V146" s="28">
        <v>220</v>
      </c>
      <c r="W146" s="26">
        <v>1.2</v>
      </c>
      <c r="X146" s="25">
        <v>800</v>
      </c>
      <c r="Y146" s="25" t="s">
        <v>106</v>
      </c>
      <c r="Z146" s="25">
        <v>10</v>
      </c>
      <c r="AA146" s="25">
        <v>30</v>
      </c>
      <c r="AB146" s="26">
        <v>81</v>
      </c>
      <c r="AC146" s="25">
        <v>87</v>
      </c>
      <c r="AD146" s="25">
        <v>36.200000000000003</v>
      </c>
      <c r="AE146" s="26">
        <v>70</v>
      </c>
      <c r="AF146" s="26">
        <v>170</v>
      </c>
      <c r="AG146" s="26">
        <v>280</v>
      </c>
      <c r="AH146" s="26">
        <v>580</v>
      </c>
      <c r="AI146" s="26">
        <v>160</v>
      </c>
      <c r="AJ146" s="26" t="s">
        <v>105</v>
      </c>
      <c r="AK146" s="47" t="s">
        <v>241</v>
      </c>
      <c r="AL146" s="26">
        <v>140</v>
      </c>
      <c r="AM146" s="26" t="s">
        <v>35</v>
      </c>
      <c r="AN146" s="26">
        <v>-39</v>
      </c>
      <c r="AO146" s="25">
        <v>40</v>
      </c>
      <c r="AP146" s="25">
        <v>25</v>
      </c>
      <c r="AQ146" s="25">
        <v>0.03</v>
      </c>
      <c r="AR146" s="25" t="s">
        <v>398</v>
      </c>
      <c r="AS146" s="25">
        <v>55</v>
      </c>
      <c r="AT146" s="25" t="s">
        <v>542</v>
      </c>
      <c r="AU146" s="39" t="s">
        <v>400</v>
      </c>
      <c r="AV146" s="39">
        <v>2000</v>
      </c>
      <c r="AW146" s="39">
        <v>1700</v>
      </c>
      <c r="AX146" s="39">
        <v>1200</v>
      </c>
      <c r="AY146" s="39"/>
      <c r="AZ146" s="39"/>
      <c r="BA146" s="39"/>
      <c r="BB146" s="39"/>
      <c r="BC146" s="39"/>
      <c r="BD146" s="39"/>
      <c r="BE146" s="39"/>
      <c r="BF146" s="39"/>
      <c r="BG146" s="39"/>
      <c r="BH146" s="39"/>
      <c r="BI146" s="39"/>
      <c r="BJ146" s="39"/>
      <c r="BK146" s="39"/>
      <c r="BL146" s="39"/>
      <c r="BM146" s="39"/>
      <c r="BN146" s="39"/>
      <c r="BO146" s="39"/>
      <c r="BP146" s="39"/>
      <c r="BQ146" s="39"/>
      <c r="BR146" s="39"/>
      <c r="BS146" s="39"/>
      <c r="BT146" s="39"/>
      <c r="BU146" s="39"/>
      <c r="BV146" s="44"/>
      <c r="BW146" s="44"/>
      <c r="BX146" s="44"/>
      <c r="BY146" s="44"/>
      <c r="BZ146" s="44"/>
      <c r="CA146" s="44"/>
      <c r="CB146" s="44"/>
      <c r="CC146" s="44"/>
      <c r="CD146" s="44"/>
      <c r="CE146" s="44"/>
      <c r="CF146" s="44"/>
      <c r="CG146" s="44"/>
      <c r="CH146" s="44"/>
      <c r="CI146" s="44"/>
      <c r="CJ146" s="44"/>
      <c r="CK146" s="44"/>
      <c r="CL146" s="44"/>
      <c r="CM146" s="44"/>
      <c r="DD146" s="18"/>
      <c r="DE146" s="18"/>
      <c r="DF146" s="18"/>
      <c r="DG146" s="18"/>
      <c r="DH146" s="18"/>
    </row>
    <row r="147" spans="1:112" x14ac:dyDescent="0.35">
      <c r="DD147" s="18"/>
      <c r="DE147" s="18"/>
      <c r="DF147" s="18"/>
      <c r="DG147" s="18"/>
      <c r="DH147" s="18"/>
    </row>
    <row r="148" spans="1:112" x14ac:dyDescent="0.35">
      <c r="DD148" s="18"/>
      <c r="DE148" s="18"/>
      <c r="DF148" s="18"/>
      <c r="DG148" s="18"/>
      <c r="DH148" s="18"/>
    </row>
    <row r="149" spans="1:112" x14ac:dyDescent="0.35">
      <c r="DD149" s="18"/>
      <c r="DE149" s="18"/>
      <c r="DF149" s="18"/>
      <c r="DG149" s="18"/>
      <c r="DH149" s="18"/>
    </row>
    <row r="150" spans="1:112" x14ac:dyDescent="0.35">
      <c r="DD150" s="18"/>
      <c r="DE150" s="18"/>
      <c r="DF150" s="18"/>
      <c r="DG150" s="18"/>
      <c r="DH150" s="18"/>
    </row>
    <row r="151" spans="1:112" x14ac:dyDescent="0.35">
      <c r="DD151" s="18"/>
      <c r="DE151" s="18"/>
      <c r="DF151" s="18"/>
      <c r="DG151" s="18"/>
      <c r="DH151" s="18"/>
    </row>
    <row r="152" spans="1:112" x14ac:dyDescent="0.35">
      <c r="DD152" s="18"/>
      <c r="DE152" s="18"/>
      <c r="DF152" s="18"/>
      <c r="DG152" s="18"/>
      <c r="DH152" s="18"/>
    </row>
    <row r="153" spans="1:112" x14ac:dyDescent="0.35">
      <c r="DD153" s="18"/>
      <c r="DE153" s="18"/>
      <c r="DF153" s="18"/>
      <c r="DG153" s="18"/>
      <c r="DH153" s="18"/>
    </row>
    <row r="154" spans="1:112" x14ac:dyDescent="0.35">
      <c r="DD154" s="18"/>
      <c r="DE154" s="18"/>
      <c r="DF154" s="18"/>
      <c r="DG154" s="18"/>
      <c r="DH154" s="18"/>
    </row>
    <row r="155" spans="1:112" x14ac:dyDescent="0.35">
      <c r="DD155" s="18"/>
      <c r="DE155" s="18"/>
      <c r="DF155" s="18"/>
      <c r="DG155" s="18"/>
      <c r="DH155" s="18"/>
    </row>
    <row r="156" spans="1:112" x14ac:dyDescent="0.35">
      <c r="DD156" s="18"/>
      <c r="DE156" s="18"/>
      <c r="DF156" s="18"/>
      <c r="DG156" s="18"/>
      <c r="DH156" s="18"/>
    </row>
    <row r="157" spans="1:112" x14ac:dyDescent="0.35">
      <c r="DD157" s="18"/>
      <c r="DE157" s="18"/>
      <c r="DF157" s="18"/>
      <c r="DG157" s="18"/>
      <c r="DH157" s="18"/>
    </row>
    <row r="158" spans="1:112" x14ac:dyDescent="0.35">
      <c r="DD158" s="18"/>
      <c r="DE158" s="18"/>
      <c r="DF158" s="18"/>
      <c r="DG158" s="18"/>
      <c r="DH158" s="18"/>
    </row>
    <row r="159" spans="1:112" x14ac:dyDescent="0.35">
      <c r="DD159" s="18"/>
      <c r="DE159" s="18"/>
      <c r="DF159" s="18"/>
      <c r="DG159" s="18"/>
      <c r="DH159" s="18"/>
    </row>
    <row r="160" spans="1:112" x14ac:dyDescent="0.35">
      <c r="DD160" s="18"/>
      <c r="DE160" s="18"/>
      <c r="DF160" s="18"/>
      <c r="DG160" s="18"/>
      <c r="DH160" s="18"/>
    </row>
    <row r="161" spans="108:112" x14ac:dyDescent="0.35">
      <c r="DD161" s="18"/>
      <c r="DE161" s="18"/>
      <c r="DF161" s="18"/>
      <c r="DG161" s="18"/>
      <c r="DH161" s="18"/>
    </row>
    <row r="162" spans="108:112" x14ac:dyDescent="0.35">
      <c r="DD162" s="18"/>
      <c r="DE162" s="18"/>
      <c r="DF162" s="18"/>
      <c r="DG162" s="18"/>
      <c r="DH162" s="18"/>
    </row>
    <row r="163" spans="108:112" x14ac:dyDescent="0.35">
      <c r="DD163" s="18"/>
      <c r="DE163" s="18"/>
      <c r="DF163" s="18"/>
      <c r="DG163" s="18"/>
      <c r="DH163" s="18"/>
    </row>
    <row r="164" spans="108:112" x14ac:dyDescent="0.35">
      <c r="DD164" s="18"/>
      <c r="DE164" s="18"/>
      <c r="DF164" s="18"/>
      <c r="DG164" s="18"/>
      <c r="DH164" s="18"/>
    </row>
    <row r="165" spans="108:112" x14ac:dyDescent="0.35">
      <c r="DD165" s="18"/>
      <c r="DE165" s="18"/>
      <c r="DF165" s="18"/>
      <c r="DG165" s="18"/>
      <c r="DH165" s="18"/>
    </row>
    <row r="166" spans="108:112" x14ac:dyDescent="0.35">
      <c r="DD166" s="18"/>
      <c r="DE166" s="18"/>
      <c r="DF166" s="18"/>
      <c r="DG166" s="18"/>
      <c r="DH166" s="18"/>
    </row>
    <row r="167" spans="108:112" x14ac:dyDescent="0.35">
      <c r="DD167" s="18"/>
      <c r="DE167" s="18"/>
      <c r="DF167" s="18"/>
      <c r="DG167" s="18"/>
      <c r="DH167" s="18"/>
    </row>
    <row r="168" spans="108:112" x14ac:dyDescent="0.35">
      <c r="DD168" s="18"/>
      <c r="DE168" s="18"/>
      <c r="DF168" s="18"/>
      <c r="DG168" s="18"/>
      <c r="DH168" s="18"/>
    </row>
    <row r="169" spans="108:112" x14ac:dyDescent="0.35">
      <c r="DD169" s="18"/>
      <c r="DE169" s="18"/>
      <c r="DF169" s="18"/>
      <c r="DG169" s="18"/>
      <c r="DH169" s="18"/>
    </row>
    <row r="170" spans="108:112" x14ac:dyDescent="0.35">
      <c r="DD170" s="18"/>
      <c r="DE170" s="18"/>
      <c r="DF170" s="18"/>
      <c r="DG170" s="18"/>
      <c r="DH170" s="18"/>
    </row>
    <row r="171" spans="108:112" x14ac:dyDescent="0.35">
      <c r="DD171" s="18"/>
      <c r="DE171" s="18"/>
      <c r="DF171" s="18"/>
      <c r="DG171" s="18"/>
      <c r="DH171" s="18"/>
    </row>
    <row r="172" spans="108:112" x14ac:dyDescent="0.35">
      <c r="DD172" s="18"/>
      <c r="DE172" s="18"/>
      <c r="DF172" s="18"/>
      <c r="DG172" s="18"/>
      <c r="DH172" s="18"/>
    </row>
    <row r="173" spans="108:112" x14ac:dyDescent="0.35">
      <c r="DD173" s="18"/>
      <c r="DE173" s="18"/>
      <c r="DF173" s="18"/>
      <c r="DG173" s="18"/>
      <c r="DH173" s="18"/>
    </row>
    <row r="174" spans="108:112" x14ac:dyDescent="0.35">
      <c r="DD174" s="18"/>
      <c r="DE174" s="18"/>
      <c r="DF174" s="18"/>
      <c r="DG174" s="18"/>
      <c r="DH174" s="18"/>
    </row>
    <row r="175" spans="108:112" x14ac:dyDescent="0.35">
      <c r="DD175" s="18"/>
      <c r="DE175" s="18"/>
      <c r="DF175" s="18"/>
      <c r="DG175" s="18"/>
      <c r="DH175" s="18"/>
    </row>
    <row r="176" spans="108:112" x14ac:dyDescent="0.35">
      <c r="DD176" s="18"/>
      <c r="DE176" s="18"/>
      <c r="DF176" s="18"/>
      <c r="DG176" s="18"/>
      <c r="DH176" s="18"/>
    </row>
    <row r="177" spans="108:112" x14ac:dyDescent="0.35">
      <c r="DD177" s="18"/>
      <c r="DE177" s="18"/>
      <c r="DF177" s="18"/>
      <c r="DG177" s="18"/>
      <c r="DH177" s="18"/>
    </row>
    <row r="178" spans="108:112" x14ac:dyDescent="0.35">
      <c r="DD178" s="18"/>
      <c r="DE178" s="18"/>
      <c r="DF178" s="18"/>
      <c r="DG178" s="18"/>
      <c r="DH178" s="18"/>
    </row>
    <row r="179" spans="108:112" x14ac:dyDescent="0.35">
      <c r="DD179" s="18"/>
      <c r="DE179" s="18"/>
      <c r="DF179" s="18"/>
      <c r="DG179" s="18"/>
      <c r="DH179" s="18"/>
    </row>
    <row r="180" spans="108:112" x14ac:dyDescent="0.35">
      <c r="DD180" s="18"/>
      <c r="DE180" s="18"/>
      <c r="DF180" s="18"/>
      <c r="DG180" s="18"/>
      <c r="DH180" s="18"/>
    </row>
    <row r="181" spans="108:112" x14ac:dyDescent="0.35">
      <c r="DD181" s="18"/>
      <c r="DE181" s="18"/>
      <c r="DF181" s="18"/>
      <c r="DG181" s="18"/>
      <c r="DH181" s="18"/>
    </row>
    <row r="182" spans="108:112" x14ac:dyDescent="0.35">
      <c r="DD182" s="18"/>
      <c r="DE182" s="18"/>
      <c r="DF182" s="18"/>
      <c r="DG182" s="18"/>
      <c r="DH182" s="18"/>
    </row>
    <row r="183" spans="108:112" x14ac:dyDescent="0.35">
      <c r="DD183" s="18"/>
      <c r="DE183" s="18"/>
      <c r="DF183" s="18"/>
      <c r="DG183" s="18"/>
      <c r="DH183" s="18"/>
    </row>
    <row r="184" spans="108:112" x14ac:dyDescent="0.35">
      <c r="DD184" s="18"/>
      <c r="DE184" s="18"/>
      <c r="DF184" s="18"/>
      <c r="DG184" s="18"/>
      <c r="DH184" s="18"/>
    </row>
    <row r="185" spans="108:112" x14ac:dyDescent="0.35">
      <c r="DD185" s="18"/>
      <c r="DE185" s="18"/>
      <c r="DF185" s="18"/>
      <c r="DG185" s="18"/>
      <c r="DH185" s="18"/>
    </row>
    <row r="186" spans="108:112" x14ac:dyDescent="0.35">
      <c r="DD186" s="18"/>
      <c r="DE186" s="18"/>
      <c r="DF186" s="18"/>
      <c r="DG186" s="18"/>
      <c r="DH186" s="18"/>
    </row>
    <row r="187" spans="108:112" x14ac:dyDescent="0.35">
      <c r="DD187" s="18"/>
      <c r="DE187" s="18"/>
      <c r="DF187" s="18"/>
      <c r="DG187" s="18"/>
      <c r="DH187" s="18"/>
    </row>
    <row r="188" spans="108:112" x14ac:dyDescent="0.35">
      <c r="DD188" s="18"/>
      <c r="DE188" s="18"/>
      <c r="DF188" s="18"/>
      <c r="DG188" s="18"/>
      <c r="DH188" s="18"/>
    </row>
    <row r="189" spans="108:112" x14ac:dyDescent="0.35">
      <c r="DD189" s="18"/>
      <c r="DE189" s="18"/>
      <c r="DF189" s="18"/>
      <c r="DG189" s="18"/>
      <c r="DH189" s="18"/>
    </row>
    <row r="190" spans="108:112" x14ac:dyDescent="0.35">
      <c r="DD190" s="18"/>
      <c r="DE190" s="18"/>
      <c r="DF190" s="18"/>
      <c r="DG190" s="18"/>
      <c r="DH190" s="18"/>
    </row>
    <row r="191" spans="108:112" x14ac:dyDescent="0.35">
      <c r="DD191" s="18"/>
      <c r="DE191" s="18"/>
      <c r="DF191" s="18"/>
      <c r="DG191" s="18"/>
      <c r="DH191" s="18"/>
    </row>
    <row r="192" spans="108:112" x14ac:dyDescent="0.35">
      <c r="DD192" s="18"/>
      <c r="DE192" s="18"/>
      <c r="DF192" s="18"/>
      <c r="DG192" s="18"/>
      <c r="DH192" s="18"/>
    </row>
    <row r="193" spans="108:112" x14ac:dyDescent="0.35">
      <c r="DD193" s="18"/>
      <c r="DE193" s="18"/>
      <c r="DF193" s="18"/>
      <c r="DG193" s="18"/>
      <c r="DH193" s="18"/>
    </row>
    <row r="194" spans="108:112" x14ac:dyDescent="0.35">
      <c r="DD194" s="18"/>
      <c r="DE194" s="18"/>
      <c r="DF194" s="18"/>
      <c r="DG194" s="18"/>
      <c r="DH194" s="18"/>
    </row>
    <row r="195" spans="108:112" x14ac:dyDescent="0.35">
      <c r="DD195" s="18"/>
      <c r="DE195" s="18"/>
      <c r="DF195" s="18"/>
      <c r="DG195" s="18"/>
      <c r="DH195" s="18"/>
    </row>
    <row r="196" spans="108:112" x14ac:dyDescent="0.35">
      <c r="DD196" s="18"/>
      <c r="DE196" s="18"/>
      <c r="DF196" s="18"/>
      <c r="DG196" s="18"/>
      <c r="DH196" s="18"/>
    </row>
    <row r="197" spans="108:112" x14ac:dyDescent="0.35">
      <c r="DD197" s="18"/>
      <c r="DE197" s="18"/>
      <c r="DF197" s="18"/>
      <c r="DG197" s="18"/>
      <c r="DH197" s="18"/>
    </row>
    <row r="198" spans="108:112" x14ac:dyDescent="0.35">
      <c r="DD198" s="18"/>
      <c r="DE198" s="18"/>
      <c r="DF198" s="18"/>
      <c r="DG198" s="18"/>
      <c r="DH198" s="18"/>
    </row>
    <row r="199" spans="108:112" x14ac:dyDescent="0.35">
      <c r="DD199" s="18"/>
      <c r="DE199" s="18"/>
      <c r="DF199" s="18"/>
      <c r="DG199" s="18"/>
      <c r="DH199" s="18"/>
    </row>
    <row r="200" spans="108:112" x14ac:dyDescent="0.35">
      <c r="DD200" s="18"/>
      <c r="DE200" s="18"/>
      <c r="DF200" s="18"/>
      <c r="DG200" s="18"/>
      <c r="DH200" s="18"/>
    </row>
    <row r="201" spans="108:112" x14ac:dyDescent="0.35">
      <c r="DD201" s="18"/>
      <c r="DE201" s="18"/>
      <c r="DF201" s="18"/>
      <c r="DG201" s="18"/>
      <c r="DH201" s="18"/>
    </row>
    <row r="202" spans="108:112" x14ac:dyDescent="0.35">
      <c r="DD202" s="18"/>
      <c r="DE202" s="18"/>
      <c r="DF202" s="18"/>
      <c r="DG202" s="18"/>
      <c r="DH202" s="18"/>
    </row>
    <row r="203" spans="108:112" x14ac:dyDescent="0.35">
      <c r="DD203" s="18"/>
      <c r="DE203" s="18"/>
      <c r="DF203" s="18"/>
      <c r="DG203" s="18"/>
      <c r="DH203" s="18"/>
    </row>
    <row r="204" spans="108:112" x14ac:dyDescent="0.35">
      <c r="DD204" s="18"/>
      <c r="DE204" s="18"/>
      <c r="DF204" s="18"/>
      <c r="DG204" s="18"/>
      <c r="DH204" s="18"/>
    </row>
    <row r="205" spans="108:112" x14ac:dyDescent="0.35">
      <c r="DD205" s="18"/>
      <c r="DE205" s="18"/>
      <c r="DF205" s="18"/>
      <c r="DG205" s="18"/>
      <c r="DH205" s="18"/>
    </row>
    <row r="206" spans="108:112" x14ac:dyDescent="0.35">
      <c r="DD206" s="18"/>
      <c r="DE206" s="18"/>
      <c r="DF206" s="18"/>
      <c r="DG206" s="18"/>
      <c r="DH206" s="18"/>
    </row>
    <row r="207" spans="108:112" x14ac:dyDescent="0.35">
      <c r="DD207" s="18"/>
      <c r="DE207" s="18"/>
      <c r="DF207" s="18"/>
      <c r="DG207" s="18"/>
      <c r="DH207" s="18"/>
    </row>
    <row r="208" spans="108:112" x14ac:dyDescent="0.35">
      <c r="DD208" s="18"/>
      <c r="DE208" s="18"/>
      <c r="DF208" s="18"/>
      <c r="DG208" s="18"/>
      <c r="DH208" s="18"/>
    </row>
    <row r="209" spans="108:112" x14ac:dyDescent="0.35">
      <c r="DD209" s="18"/>
      <c r="DE209" s="18"/>
      <c r="DF209" s="18"/>
      <c r="DG209" s="18"/>
      <c r="DH209" s="18"/>
    </row>
    <row r="210" spans="108:112" x14ac:dyDescent="0.35">
      <c r="DD210" s="18"/>
      <c r="DE210" s="18"/>
      <c r="DF210" s="18"/>
      <c r="DG210" s="18"/>
      <c r="DH210" s="18"/>
    </row>
    <row r="211" spans="108:112" x14ac:dyDescent="0.35">
      <c r="DD211" s="18"/>
      <c r="DE211" s="18"/>
      <c r="DF211" s="18"/>
      <c r="DG211" s="18"/>
      <c r="DH211" s="18"/>
    </row>
    <row r="212" spans="108:112" x14ac:dyDescent="0.35">
      <c r="DD212" s="18"/>
      <c r="DE212" s="18"/>
      <c r="DF212" s="18"/>
      <c r="DG212" s="18"/>
      <c r="DH212" s="18"/>
    </row>
    <row r="213" spans="108:112" x14ac:dyDescent="0.35">
      <c r="DD213" s="18"/>
      <c r="DE213" s="18"/>
      <c r="DF213" s="18"/>
      <c r="DG213" s="18"/>
      <c r="DH213" s="18"/>
    </row>
    <row r="214" spans="108:112" x14ac:dyDescent="0.35">
      <c r="DD214" s="18"/>
      <c r="DE214" s="18"/>
      <c r="DF214" s="18"/>
      <c r="DG214" s="18"/>
      <c r="DH214" s="18"/>
    </row>
    <row r="215" spans="108:112" x14ac:dyDescent="0.35">
      <c r="DD215" s="18"/>
      <c r="DE215" s="18"/>
      <c r="DF215" s="18"/>
      <c r="DG215" s="18"/>
      <c r="DH215" s="18"/>
    </row>
    <row r="216" spans="108:112" x14ac:dyDescent="0.35">
      <c r="DD216" s="18"/>
      <c r="DE216" s="18"/>
      <c r="DF216" s="18"/>
      <c r="DG216" s="18"/>
      <c r="DH216" s="18"/>
    </row>
    <row r="217" spans="108:112" x14ac:dyDescent="0.35">
      <c r="DD217" s="18"/>
      <c r="DE217" s="18"/>
      <c r="DF217" s="18"/>
      <c r="DG217" s="18"/>
      <c r="DH217" s="18"/>
    </row>
    <row r="218" spans="108:112" x14ac:dyDescent="0.35">
      <c r="DD218" s="18"/>
      <c r="DE218" s="18"/>
      <c r="DF218" s="18"/>
      <c r="DG218" s="18"/>
      <c r="DH218" s="18"/>
    </row>
    <row r="219" spans="108:112" x14ac:dyDescent="0.35">
      <c r="DD219" s="18"/>
      <c r="DE219" s="18"/>
      <c r="DF219" s="18"/>
      <c r="DG219" s="18"/>
      <c r="DH219" s="18"/>
    </row>
    <row r="220" spans="108:112" x14ac:dyDescent="0.35">
      <c r="DD220" s="18"/>
      <c r="DE220" s="18"/>
      <c r="DF220" s="18"/>
      <c r="DG220" s="18"/>
      <c r="DH220" s="18"/>
    </row>
    <row r="221" spans="108:112" x14ac:dyDescent="0.35">
      <c r="DD221" s="18"/>
      <c r="DE221" s="18"/>
      <c r="DF221" s="18"/>
      <c r="DG221" s="18"/>
      <c r="DH221" s="18"/>
    </row>
    <row r="222" spans="108:112" x14ac:dyDescent="0.35">
      <c r="DD222" s="18"/>
      <c r="DE222" s="18"/>
      <c r="DF222" s="18"/>
      <c r="DG222" s="18"/>
      <c r="DH222" s="18"/>
    </row>
    <row r="223" spans="108:112" x14ac:dyDescent="0.35">
      <c r="DD223" s="18"/>
      <c r="DE223" s="18"/>
      <c r="DF223" s="18"/>
      <c r="DG223" s="18"/>
      <c r="DH223" s="18"/>
    </row>
    <row r="224" spans="108:112" x14ac:dyDescent="0.35">
      <c r="DD224" s="18"/>
      <c r="DE224" s="18"/>
      <c r="DF224" s="18"/>
      <c r="DG224" s="18"/>
      <c r="DH224" s="18"/>
    </row>
    <row r="225" spans="108:112" x14ac:dyDescent="0.35">
      <c r="DD225" s="18"/>
      <c r="DE225" s="18"/>
      <c r="DF225" s="18"/>
      <c r="DG225" s="18"/>
      <c r="DH225" s="18"/>
    </row>
    <row r="226" spans="108:112" x14ac:dyDescent="0.35">
      <c r="DD226" s="18"/>
      <c r="DE226" s="18"/>
      <c r="DF226" s="18"/>
      <c r="DG226" s="18"/>
      <c r="DH226" s="18"/>
    </row>
    <row r="227" spans="108:112" x14ac:dyDescent="0.35">
      <c r="DD227" s="18"/>
      <c r="DE227" s="18"/>
      <c r="DF227" s="18"/>
      <c r="DG227" s="18"/>
      <c r="DH227" s="18"/>
    </row>
    <row r="228" spans="108:112" x14ac:dyDescent="0.35">
      <c r="DD228" s="18"/>
      <c r="DE228" s="18"/>
      <c r="DF228" s="18"/>
      <c r="DG228" s="18"/>
      <c r="DH228" s="18"/>
    </row>
    <row r="229" spans="108:112" x14ac:dyDescent="0.35">
      <c r="DD229" s="18"/>
      <c r="DE229" s="18"/>
      <c r="DF229" s="18"/>
      <c r="DG229" s="18"/>
      <c r="DH229" s="18"/>
    </row>
    <row r="230" spans="108:112" x14ac:dyDescent="0.35">
      <c r="DD230" s="18"/>
      <c r="DE230" s="18"/>
      <c r="DF230" s="18"/>
      <c r="DG230" s="18"/>
      <c r="DH230" s="18"/>
    </row>
    <row r="231" spans="108:112" x14ac:dyDescent="0.35">
      <c r="DD231" s="18"/>
      <c r="DE231" s="18"/>
      <c r="DF231" s="18"/>
      <c r="DG231" s="18"/>
      <c r="DH231" s="18"/>
    </row>
    <row r="232" spans="108:112" x14ac:dyDescent="0.35">
      <c r="DD232" s="18"/>
      <c r="DE232" s="18"/>
      <c r="DF232" s="18"/>
      <c r="DG232" s="18"/>
      <c r="DH232" s="18"/>
    </row>
    <row r="233" spans="108:112" x14ac:dyDescent="0.35">
      <c r="DD233" s="18"/>
      <c r="DE233" s="18"/>
      <c r="DF233" s="18"/>
      <c r="DG233" s="18"/>
      <c r="DH233" s="18"/>
    </row>
    <row r="234" spans="108:112" x14ac:dyDescent="0.35">
      <c r="DD234" s="18"/>
      <c r="DE234" s="18"/>
      <c r="DF234" s="18"/>
      <c r="DG234" s="18"/>
      <c r="DH234" s="18"/>
    </row>
    <row r="235" spans="108:112" x14ac:dyDescent="0.35">
      <c r="DD235" s="18"/>
      <c r="DE235" s="18"/>
      <c r="DF235" s="18"/>
      <c r="DG235" s="18"/>
      <c r="DH235" s="18"/>
    </row>
    <row r="236" spans="108:112" x14ac:dyDescent="0.35">
      <c r="DD236" s="18"/>
      <c r="DE236" s="18"/>
      <c r="DF236" s="18"/>
      <c r="DG236" s="18"/>
      <c r="DH236" s="18"/>
    </row>
    <row r="237" spans="108:112" x14ac:dyDescent="0.35">
      <c r="DD237" s="18"/>
      <c r="DE237" s="18"/>
      <c r="DF237" s="18"/>
      <c r="DG237" s="18"/>
      <c r="DH237" s="18"/>
    </row>
    <row r="238" spans="108:112" x14ac:dyDescent="0.35">
      <c r="DD238" s="18"/>
      <c r="DE238" s="18"/>
      <c r="DF238" s="18"/>
      <c r="DG238" s="18"/>
      <c r="DH238" s="18"/>
    </row>
    <row r="239" spans="108:112" x14ac:dyDescent="0.35">
      <c r="DD239" s="18"/>
      <c r="DE239" s="18"/>
      <c r="DF239" s="18"/>
      <c r="DG239" s="18"/>
      <c r="DH239" s="18"/>
    </row>
    <row r="240" spans="108:112" x14ac:dyDescent="0.35">
      <c r="DD240" s="18"/>
      <c r="DE240" s="18"/>
      <c r="DF240" s="18"/>
      <c r="DG240" s="18"/>
      <c r="DH240" s="18"/>
    </row>
    <row r="241" spans="108:112" x14ac:dyDescent="0.35">
      <c r="DD241" s="18"/>
      <c r="DE241" s="18"/>
      <c r="DF241" s="18"/>
      <c r="DG241" s="18"/>
      <c r="DH241" s="18"/>
    </row>
    <row r="242" spans="108:112" x14ac:dyDescent="0.35">
      <c r="DD242" s="18"/>
      <c r="DE242" s="18"/>
      <c r="DF242" s="18"/>
      <c r="DG242" s="18"/>
      <c r="DH242" s="18"/>
    </row>
    <row r="243" spans="108:112" x14ac:dyDescent="0.35">
      <c r="DD243" s="18"/>
      <c r="DE243" s="18"/>
      <c r="DF243" s="18"/>
      <c r="DG243" s="18"/>
      <c r="DH243" s="18"/>
    </row>
    <row r="244" spans="108:112" x14ac:dyDescent="0.35">
      <c r="DD244" s="18"/>
      <c r="DE244" s="18"/>
      <c r="DF244" s="18"/>
      <c r="DG244" s="18"/>
      <c r="DH244" s="18"/>
    </row>
    <row r="245" spans="108:112" x14ac:dyDescent="0.35">
      <c r="DD245" s="18"/>
      <c r="DE245" s="18"/>
      <c r="DF245" s="18"/>
      <c r="DG245" s="18"/>
      <c r="DH245" s="18"/>
    </row>
    <row r="246" spans="108:112" x14ac:dyDescent="0.35">
      <c r="DD246" s="18"/>
      <c r="DE246" s="18"/>
      <c r="DF246" s="18"/>
      <c r="DG246" s="18"/>
      <c r="DH246" s="18"/>
    </row>
    <row r="247" spans="108:112" x14ac:dyDescent="0.35">
      <c r="DD247" s="18"/>
      <c r="DE247" s="18"/>
      <c r="DF247" s="18"/>
      <c r="DG247" s="18"/>
      <c r="DH247" s="18"/>
    </row>
    <row r="248" spans="108:112" x14ac:dyDescent="0.35">
      <c r="DD248" s="18"/>
      <c r="DE248" s="18"/>
      <c r="DF248" s="18"/>
      <c r="DG248" s="18"/>
      <c r="DH248" s="18"/>
    </row>
    <row r="249" spans="108:112" x14ac:dyDescent="0.35">
      <c r="DD249" s="18"/>
      <c r="DE249" s="18"/>
      <c r="DF249" s="18"/>
      <c r="DG249" s="18"/>
      <c r="DH249" s="18"/>
    </row>
    <row r="250" spans="108:112" x14ac:dyDescent="0.35">
      <c r="DD250" s="18"/>
      <c r="DE250" s="18"/>
      <c r="DF250" s="18"/>
      <c r="DG250" s="18"/>
      <c r="DH250" s="18"/>
    </row>
    <row r="251" spans="108:112" x14ac:dyDescent="0.35">
      <c r="DD251" s="18"/>
      <c r="DE251" s="18"/>
      <c r="DF251" s="18"/>
      <c r="DG251" s="18"/>
      <c r="DH251" s="18"/>
    </row>
    <row r="252" spans="108:112" x14ac:dyDescent="0.35">
      <c r="DD252" s="18"/>
      <c r="DE252" s="18"/>
      <c r="DF252" s="18"/>
      <c r="DG252" s="18"/>
      <c r="DH252" s="18"/>
    </row>
    <row r="253" spans="108:112" x14ac:dyDescent="0.35">
      <c r="DD253" s="18"/>
      <c r="DE253" s="18"/>
      <c r="DF253" s="18"/>
      <c r="DG253" s="18"/>
      <c r="DH253" s="18"/>
    </row>
    <row r="254" spans="108:112" x14ac:dyDescent="0.35">
      <c r="DD254" s="18"/>
      <c r="DE254" s="18"/>
      <c r="DF254" s="18"/>
      <c r="DG254" s="18"/>
      <c r="DH254" s="18"/>
    </row>
    <row r="255" spans="108:112" x14ac:dyDescent="0.35">
      <c r="DD255" s="18"/>
      <c r="DE255" s="18"/>
      <c r="DF255" s="18"/>
      <c r="DG255" s="18"/>
      <c r="DH255" s="18"/>
    </row>
    <row r="256" spans="108:112" x14ac:dyDescent="0.35">
      <c r="DD256" s="18"/>
      <c r="DE256" s="18"/>
      <c r="DF256" s="18"/>
      <c r="DG256" s="18"/>
      <c r="DH256" s="18"/>
    </row>
    <row r="257" spans="108:112" x14ac:dyDescent="0.35">
      <c r="DD257" s="18"/>
      <c r="DE257" s="18"/>
      <c r="DF257" s="18"/>
      <c r="DG257" s="18"/>
      <c r="DH257" s="18"/>
    </row>
    <row r="258" spans="108:112" x14ac:dyDescent="0.35">
      <c r="DD258" s="18"/>
      <c r="DE258" s="18"/>
      <c r="DF258" s="18"/>
      <c r="DG258" s="18"/>
      <c r="DH258" s="18"/>
    </row>
    <row r="259" spans="108:112" x14ac:dyDescent="0.35">
      <c r="DD259" s="18"/>
      <c r="DE259" s="18"/>
      <c r="DF259" s="18"/>
      <c r="DG259" s="18"/>
      <c r="DH259" s="18"/>
    </row>
    <row r="260" spans="108:112" x14ac:dyDescent="0.35">
      <c r="DD260" s="18"/>
      <c r="DE260" s="18"/>
      <c r="DF260" s="18"/>
      <c r="DG260" s="18"/>
      <c r="DH260" s="18"/>
    </row>
    <row r="261" spans="108:112" x14ac:dyDescent="0.35">
      <c r="DD261" s="18"/>
      <c r="DE261" s="18"/>
      <c r="DF261" s="18"/>
      <c r="DG261" s="18"/>
      <c r="DH261" s="18"/>
    </row>
    <row r="262" spans="108:112" x14ac:dyDescent="0.35">
      <c r="DD262" s="18"/>
      <c r="DE262" s="18"/>
      <c r="DF262" s="18"/>
      <c r="DG262" s="18"/>
      <c r="DH262" s="18"/>
    </row>
    <row r="263" spans="108:112" x14ac:dyDescent="0.35">
      <c r="DD263" s="18"/>
      <c r="DE263" s="18"/>
      <c r="DF263" s="18"/>
      <c r="DG263" s="18"/>
      <c r="DH263" s="18"/>
    </row>
    <row r="264" spans="108:112" x14ac:dyDescent="0.35">
      <c r="DD264" s="18"/>
      <c r="DE264" s="18"/>
      <c r="DF264" s="18"/>
      <c r="DG264" s="18"/>
      <c r="DH264" s="18"/>
    </row>
    <row r="265" spans="108:112" x14ac:dyDescent="0.35">
      <c r="DD265" s="18"/>
      <c r="DE265" s="18"/>
      <c r="DF265" s="18"/>
      <c r="DG265" s="18"/>
      <c r="DH265" s="18"/>
    </row>
    <row r="266" spans="108:112" x14ac:dyDescent="0.35">
      <c r="DD266" s="18"/>
      <c r="DE266" s="18"/>
      <c r="DF266" s="18"/>
      <c r="DG266" s="18"/>
      <c r="DH266" s="18"/>
    </row>
    <row r="267" spans="108:112" x14ac:dyDescent="0.35">
      <c r="DD267" s="18"/>
      <c r="DE267" s="18"/>
      <c r="DF267" s="18"/>
      <c r="DG267" s="18"/>
      <c r="DH267" s="18"/>
    </row>
    <row r="268" spans="108:112" x14ac:dyDescent="0.35">
      <c r="DD268" s="18"/>
      <c r="DE268" s="18"/>
      <c r="DF268" s="18"/>
      <c r="DG268" s="18"/>
      <c r="DH268" s="18"/>
    </row>
    <row r="269" spans="108:112" x14ac:dyDescent="0.35">
      <c r="DD269" s="18"/>
      <c r="DE269" s="18"/>
      <c r="DF269" s="18"/>
      <c r="DG269" s="18"/>
      <c r="DH269" s="18"/>
    </row>
    <row r="270" spans="108:112" x14ac:dyDescent="0.35">
      <c r="DD270" s="18"/>
      <c r="DE270" s="18"/>
      <c r="DF270" s="18"/>
      <c r="DG270" s="18"/>
      <c r="DH270" s="18"/>
    </row>
    <row r="271" spans="108:112" x14ac:dyDescent="0.35">
      <c r="DD271" s="18"/>
      <c r="DE271" s="18"/>
      <c r="DF271" s="18"/>
      <c r="DG271" s="18"/>
      <c r="DH271" s="18"/>
    </row>
    <row r="272" spans="108:112" x14ac:dyDescent="0.35">
      <c r="DD272" s="18"/>
      <c r="DE272" s="18"/>
      <c r="DF272" s="18"/>
      <c r="DG272" s="18"/>
      <c r="DH272" s="18"/>
    </row>
    <row r="273" spans="108:112" x14ac:dyDescent="0.35">
      <c r="DD273" s="18"/>
      <c r="DE273" s="18"/>
      <c r="DF273" s="18"/>
      <c r="DG273" s="18"/>
      <c r="DH273" s="18"/>
    </row>
    <row r="274" spans="108:112" x14ac:dyDescent="0.35">
      <c r="DD274" s="18"/>
      <c r="DE274" s="18"/>
      <c r="DF274" s="18"/>
      <c r="DG274" s="18"/>
      <c r="DH274" s="18"/>
    </row>
    <row r="275" spans="108:112" x14ac:dyDescent="0.35">
      <c r="DD275" s="18"/>
      <c r="DE275" s="18"/>
      <c r="DF275" s="18"/>
      <c r="DG275" s="18"/>
      <c r="DH275" s="18"/>
    </row>
    <row r="276" spans="108:112" x14ac:dyDescent="0.35">
      <c r="DD276" s="18"/>
      <c r="DE276" s="18"/>
      <c r="DF276" s="18"/>
      <c r="DG276" s="18"/>
      <c r="DH276" s="18"/>
    </row>
    <row r="277" spans="108:112" x14ac:dyDescent="0.35">
      <c r="DD277" s="18"/>
      <c r="DE277" s="18"/>
      <c r="DF277" s="18"/>
      <c r="DG277" s="18"/>
      <c r="DH277" s="18"/>
    </row>
    <row r="278" spans="108:112" x14ac:dyDescent="0.35">
      <c r="DD278" s="18"/>
      <c r="DE278" s="18"/>
      <c r="DF278" s="18"/>
      <c r="DG278" s="18"/>
      <c r="DH278" s="18"/>
    </row>
    <row r="279" spans="108:112" x14ac:dyDescent="0.35">
      <c r="DD279" s="18"/>
      <c r="DE279" s="18"/>
      <c r="DF279" s="18"/>
      <c r="DG279" s="18"/>
      <c r="DH279" s="18"/>
    </row>
    <row r="280" spans="108:112" x14ac:dyDescent="0.35">
      <c r="DD280" s="18"/>
      <c r="DE280" s="18"/>
      <c r="DF280" s="18"/>
      <c r="DG280" s="18"/>
      <c r="DH280" s="18"/>
    </row>
    <row r="281" spans="108:112" x14ac:dyDescent="0.35">
      <c r="DD281" s="18"/>
      <c r="DE281" s="18"/>
      <c r="DF281" s="18"/>
      <c r="DG281" s="18"/>
      <c r="DH281" s="18"/>
    </row>
    <row r="282" spans="108:112" x14ac:dyDescent="0.35">
      <c r="DD282" s="18"/>
      <c r="DE282" s="18"/>
      <c r="DF282" s="18"/>
      <c r="DG282" s="18"/>
      <c r="DH282" s="18"/>
    </row>
    <row r="283" spans="108:112" x14ac:dyDescent="0.35">
      <c r="DD283" s="18"/>
      <c r="DE283" s="18"/>
      <c r="DF283" s="18"/>
      <c r="DG283" s="18"/>
      <c r="DH283" s="18"/>
    </row>
    <row r="284" spans="108:112" x14ac:dyDescent="0.35">
      <c r="DD284" s="18"/>
      <c r="DE284" s="18"/>
      <c r="DF284" s="18"/>
      <c r="DG284" s="18"/>
      <c r="DH284" s="18"/>
    </row>
    <row r="285" spans="108:112" x14ac:dyDescent="0.35">
      <c r="DD285" s="18"/>
      <c r="DE285" s="18"/>
      <c r="DF285" s="18"/>
      <c r="DG285" s="18"/>
      <c r="DH285" s="18"/>
    </row>
    <row r="286" spans="108:112" x14ac:dyDescent="0.35">
      <c r="DD286" s="18"/>
      <c r="DE286" s="18"/>
      <c r="DF286" s="18"/>
      <c r="DG286" s="18"/>
      <c r="DH286" s="18"/>
    </row>
    <row r="287" spans="108:112" x14ac:dyDescent="0.35">
      <c r="DD287" s="18"/>
      <c r="DE287" s="18"/>
      <c r="DF287" s="18"/>
      <c r="DG287" s="18"/>
      <c r="DH287" s="18"/>
    </row>
    <row r="288" spans="108:112" x14ac:dyDescent="0.35">
      <c r="DD288" s="18"/>
      <c r="DE288" s="18"/>
      <c r="DF288" s="18"/>
      <c r="DG288" s="18"/>
      <c r="DH288" s="18"/>
    </row>
    <row r="289" spans="108:112" x14ac:dyDescent="0.35">
      <c r="DD289" s="18"/>
      <c r="DE289" s="18"/>
      <c r="DF289" s="18"/>
      <c r="DG289" s="18"/>
      <c r="DH289" s="18"/>
    </row>
    <row r="290" spans="108:112" x14ac:dyDescent="0.35">
      <c r="DD290" s="18"/>
      <c r="DE290" s="18"/>
      <c r="DF290" s="18"/>
      <c r="DG290" s="18"/>
      <c r="DH290" s="18"/>
    </row>
    <row r="291" spans="108:112" x14ac:dyDescent="0.35">
      <c r="DD291" s="18"/>
      <c r="DE291" s="18"/>
      <c r="DF291" s="18"/>
      <c r="DG291" s="18"/>
      <c r="DH291" s="18"/>
    </row>
    <row r="292" spans="108:112" x14ac:dyDescent="0.35">
      <c r="DD292" s="18"/>
      <c r="DE292" s="18"/>
      <c r="DF292" s="18"/>
      <c r="DG292" s="18"/>
      <c r="DH292" s="18"/>
    </row>
    <row r="293" spans="108:112" x14ac:dyDescent="0.35">
      <c r="DD293" s="18"/>
      <c r="DE293" s="18"/>
      <c r="DF293" s="18"/>
      <c r="DG293" s="18"/>
      <c r="DH293" s="18"/>
    </row>
    <row r="294" spans="108:112" x14ac:dyDescent="0.35">
      <c r="DD294" s="18"/>
      <c r="DE294" s="18"/>
      <c r="DF294" s="18"/>
      <c r="DG294" s="18"/>
      <c r="DH294" s="18"/>
    </row>
    <row r="295" spans="108:112" x14ac:dyDescent="0.35">
      <c r="DD295" s="18"/>
      <c r="DE295" s="18"/>
      <c r="DF295" s="18"/>
      <c r="DG295" s="18"/>
      <c r="DH295" s="18"/>
    </row>
    <row r="296" spans="108:112" x14ac:dyDescent="0.35">
      <c r="DD296" s="18"/>
      <c r="DE296" s="18"/>
      <c r="DF296" s="18"/>
      <c r="DG296" s="18"/>
      <c r="DH296" s="18"/>
    </row>
    <row r="297" spans="108:112" x14ac:dyDescent="0.35">
      <c r="DD297" s="18"/>
      <c r="DE297" s="18"/>
      <c r="DF297" s="18"/>
      <c r="DG297" s="18"/>
      <c r="DH297" s="18"/>
    </row>
    <row r="298" spans="108:112" x14ac:dyDescent="0.35">
      <c r="DD298" s="18"/>
      <c r="DE298" s="18"/>
      <c r="DF298" s="18"/>
      <c r="DG298" s="18"/>
      <c r="DH298" s="18"/>
    </row>
    <row r="299" spans="108:112" x14ac:dyDescent="0.35">
      <c r="DD299" s="18"/>
      <c r="DE299" s="18"/>
      <c r="DF299" s="18"/>
      <c r="DG299" s="18"/>
      <c r="DH299" s="18"/>
    </row>
    <row r="300" spans="108:112" x14ac:dyDescent="0.35">
      <c r="DD300" s="18"/>
      <c r="DE300" s="18"/>
      <c r="DF300" s="18"/>
      <c r="DG300" s="18"/>
      <c r="DH300" s="18"/>
    </row>
    <row r="301" spans="108:112" x14ac:dyDescent="0.35">
      <c r="DD301" s="18"/>
      <c r="DE301" s="18"/>
      <c r="DF301" s="18"/>
      <c r="DG301" s="18"/>
      <c r="DH301" s="18"/>
    </row>
    <row r="302" spans="108:112" x14ac:dyDescent="0.35">
      <c r="DD302" s="18"/>
      <c r="DE302" s="18"/>
      <c r="DF302" s="18"/>
      <c r="DG302" s="18"/>
      <c r="DH302" s="18"/>
    </row>
    <row r="303" spans="108:112" x14ac:dyDescent="0.35">
      <c r="DD303" s="18"/>
      <c r="DE303" s="18"/>
      <c r="DF303" s="18"/>
      <c r="DG303" s="18"/>
      <c r="DH303" s="18"/>
    </row>
    <row r="304" spans="108:112" x14ac:dyDescent="0.35">
      <c r="DD304" s="18"/>
      <c r="DE304" s="18"/>
      <c r="DF304" s="18"/>
      <c r="DG304" s="18"/>
      <c r="DH304" s="18"/>
    </row>
    <row r="305" spans="108:112" x14ac:dyDescent="0.35">
      <c r="DD305" s="18"/>
      <c r="DE305" s="18"/>
      <c r="DF305" s="18"/>
      <c r="DG305" s="18"/>
      <c r="DH305" s="18"/>
    </row>
    <row r="306" spans="108:112" x14ac:dyDescent="0.35">
      <c r="DD306" s="18"/>
      <c r="DE306" s="18"/>
      <c r="DF306" s="18"/>
      <c r="DG306" s="18"/>
      <c r="DH306" s="18"/>
    </row>
    <row r="307" spans="108:112" x14ac:dyDescent="0.35">
      <c r="DD307" s="18"/>
      <c r="DE307" s="18"/>
      <c r="DF307" s="18"/>
      <c r="DG307" s="18"/>
      <c r="DH307" s="18"/>
    </row>
    <row r="308" spans="108:112" x14ac:dyDescent="0.35">
      <c r="DD308" s="18"/>
      <c r="DE308" s="18"/>
      <c r="DF308" s="18"/>
      <c r="DG308" s="18"/>
      <c r="DH308" s="18"/>
    </row>
    <row r="309" spans="108:112" x14ac:dyDescent="0.35">
      <c r="DD309" s="18"/>
      <c r="DE309" s="18"/>
      <c r="DF309" s="18"/>
      <c r="DG309" s="18"/>
      <c r="DH309" s="18"/>
    </row>
    <row r="310" spans="108:112" x14ac:dyDescent="0.35">
      <c r="DD310" s="18"/>
      <c r="DE310" s="18"/>
      <c r="DF310" s="18"/>
      <c r="DG310" s="18"/>
      <c r="DH310" s="18"/>
    </row>
    <row r="311" spans="108:112" x14ac:dyDescent="0.35">
      <c r="DD311" s="18"/>
      <c r="DE311" s="18"/>
      <c r="DF311" s="18"/>
      <c r="DG311" s="18"/>
      <c r="DH311" s="18"/>
    </row>
    <row r="312" spans="108:112" x14ac:dyDescent="0.35">
      <c r="DD312" s="18"/>
      <c r="DE312" s="18"/>
      <c r="DF312" s="18"/>
      <c r="DG312" s="18"/>
      <c r="DH312" s="18"/>
    </row>
    <row r="313" spans="108:112" x14ac:dyDescent="0.35">
      <c r="DD313" s="18"/>
      <c r="DE313" s="18"/>
      <c r="DF313" s="18"/>
      <c r="DG313" s="18"/>
      <c r="DH313" s="18"/>
    </row>
    <row r="314" spans="108:112" x14ac:dyDescent="0.35">
      <c r="DD314" s="18"/>
      <c r="DE314" s="18"/>
      <c r="DF314" s="18"/>
      <c r="DG314" s="18"/>
      <c r="DH314" s="18"/>
    </row>
    <row r="315" spans="108:112" x14ac:dyDescent="0.35">
      <c r="DD315" s="18"/>
      <c r="DE315" s="18"/>
      <c r="DF315" s="18"/>
      <c r="DG315" s="18"/>
      <c r="DH315" s="18"/>
    </row>
    <row r="316" spans="108:112" x14ac:dyDescent="0.35">
      <c r="DD316" s="18"/>
      <c r="DE316" s="18"/>
      <c r="DF316" s="18"/>
      <c r="DG316" s="18"/>
      <c r="DH316" s="18"/>
    </row>
    <row r="317" spans="108:112" x14ac:dyDescent="0.35">
      <c r="DD317" s="18"/>
      <c r="DE317" s="18"/>
      <c r="DF317" s="18"/>
      <c r="DG317" s="18"/>
      <c r="DH317" s="18"/>
    </row>
    <row r="318" spans="108:112" x14ac:dyDescent="0.35">
      <c r="DD318" s="18"/>
      <c r="DE318" s="18"/>
      <c r="DF318" s="18"/>
      <c r="DG318" s="18"/>
      <c r="DH318" s="18"/>
    </row>
    <row r="319" spans="108:112" x14ac:dyDescent="0.35">
      <c r="DD319" s="18"/>
      <c r="DE319" s="18"/>
      <c r="DF319" s="18"/>
      <c r="DG319" s="18"/>
      <c r="DH319" s="18"/>
    </row>
    <row r="320" spans="108:112" x14ac:dyDescent="0.35">
      <c r="DD320" s="18"/>
      <c r="DE320" s="18"/>
      <c r="DF320" s="18"/>
      <c r="DG320" s="18"/>
      <c r="DH320" s="18"/>
    </row>
    <row r="321" spans="108:112" x14ac:dyDescent="0.35">
      <c r="DD321" s="18"/>
      <c r="DE321" s="18"/>
      <c r="DF321" s="18"/>
      <c r="DG321" s="18"/>
      <c r="DH321" s="18"/>
    </row>
    <row r="322" spans="108:112" x14ac:dyDescent="0.35">
      <c r="DD322" s="18"/>
      <c r="DE322" s="18"/>
      <c r="DF322" s="18"/>
      <c r="DG322" s="18"/>
      <c r="DH322" s="18"/>
    </row>
    <row r="323" spans="108:112" x14ac:dyDescent="0.35">
      <c r="DD323" s="18"/>
      <c r="DE323" s="18"/>
      <c r="DF323" s="18"/>
      <c r="DG323" s="18"/>
      <c r="DH323" s="18"/>
    </row>
    <row r="324" spans="108:112" x14ac:dyDescent="0.35">
      <c r="DD324" s="18"/>
      <c r="DE324" s="18"/>
      <c r="DF324" s="18"/>
      <c r="DG324" s="18"/>
      <c r="DH324" s="18"/>
    </row>
    <row r="325" spans="108:112" x14ac:dyDescent="0.35">
      <c r="DD325" s="18"/>
      <c r="DE325" s="18"/>
      <c r="DF325" s="18"/>
      <c r="DG325" s="18"/>
      <c r="DH325" s="18"/>
    </row>
    <row r="326" spans="108:112" x14ac:dyDescent="0.35">
      <c r="DD326" s="18"/>
      <c r="DE326" s="18"/>
      <c r="DF326" s="18"/>
      <c r="DG326" s="18"/>
      <c r="DH326" s="18"/>
    </row>
    <row r="327" spans="108:112" x14ac:dyDescent="0.35">
      <c r="DD327" s="18"/>
      <c r="DE327" s="18"/>
      <c r="DF327" s="18"/>
      <c r="DG327" s="18"/>
      <c r="DH327" s="18"/>
    </row>
    <row r="328" spans="108:112" x14ac:dyDescent="0.35">
      <c r="DD328" s="18"/>
      <c r="DE328" s="18"/>
      <c r="DF328" s="18"/>
      <c r="DG328" s="18"/>
      <c r="DH328" s="18"/>
    </row>
    <row r="329" spans="108:112" x14ac:dyDescent="0.35">
      <c r="DD329" s="18"/>
      <c r="DE329" s="18"/>
      <c r="DF329" s="18"/>
      <c r="DG329" s="18"/>
      <c r="DH329" s="18"/>
    </row>
    <row r="330" spans="108:112" x14ac:dyDescent="0.35">
      <c r="DD330" s="18"/>
      <c r="DE330" s="18"/>
      <c r="DF330" s="18"/>
      <c r="DG330" s="18"/>
      <c r="DH330" s="18"/>
    </row>
    <row r="331" spans="108:112" x14ac:dyDescent="0.35">
      <c r="DD331" s="18"/>
      <c r="DE331" s="18"/>
      <c r="DF331" s="18"/>
      <c r="DG331" s="18"/>
      <c r="DH331" s="18"/>
    </row>
    <row r="332" spans="108:112" x14ac:dyDescent="0.35">
      <c r="DD332" s="18"/>
      <c r="DE332" s="18"/>
      <c r="DF332" s="18"/>
      <c r="DG332" s="18"/>
      <c r="DH332" s="18"/>
    </row>
    <row r="333" spans="108:112" x14ac:dyDescent="0.35">
      <c r="DD333" s="18"/>
      <c r="DE333" s="18"/>
      <c r="DF333" s="18"/>
      <c r="DG333" s="18"/>
      <c r="DH333" s="18"/>
    </row>
    <row r="334" spans="108:112" x14ac:dyDescent="0.35">
      <c r="DD334" s="18"/>
      <c r="DE334" s="18"/>
      <c r="DF334" s="18"/>
      <c r="DG334" s="18"/>
      <c r="DH334" s="18"/>
    </row>
    <row r="335" spans="108:112" x14ac:dyDescent="0.35">
      <c r="DD335" s="18"/>
      <c r="DE335" s="18"/>
      <c r="DF335" s="18"/>
      <c r="DG335" s="18"/>
      <c r="DH335" s="18"/>
    </row>
    <row r="336" spans="108:112" x14ac:dyDescent="0.35">
      <c r="DD336" s="18"/>
      <c r="DE336" s="18"/>
      <c r="DF336" s="18"/>
      <c r="DG336" s="18"/>
      <c r="DH336" s="18"/>
    </row>
    <row r="337" spans="108:112" x14ac:dyDescent="0.35">
      <c r="DD337" s="18"/>
      <c r="DE337" s="18"/>
      <c r="DF337" s="18"/>
      <c r="DG337" s="18"/>
      <c r="DH337" s="18"/>
    </row>
    <row r="338" spans="108:112" x14ac:dyDescent="0.35">
      <c r="DD338" s="18"/>
      <c r="DE338" s="18"/>
      <c r="DF338" s="18"/>
      <c r="DG338" s="18"/>
      <c r="DH338" s="18"/>
    </row>
    <row r="339" spans="108:112" x14ac:dyDescent="0.35">
      <c r="DD339" s="18"/>
      <c r="DE339" s="18"/>
      <c r="DF339" s="18"/>
      <c r="DG339" s="18"/>
      <c r="DH339" s="18"/>
    </row>
    <row r="340" spans="108:112" x14ac:dyDescent="0.35">
      <c r="DD340" s="18"/>
      <c r="DE340" s="18"/>
      <c r="DF340" s="18"/>
      <c r="DG340" s="18"/>
      <c r="DH340" s="18"/>
    </row>
    <row r="341" spans="108:112" x14ac:dyDescent="0.35">
      <c r="DD341" s="18"/>
      <c r="DE341" s="18"/>
      <c r="DF341" s="18"/>
      <c r="DG341" s="18"/>
      <c r="DH341" s="18"/>
    </row>
    <row r="342" spans="108:112" x14ac:dyDescent="0.35">
      <c r="DD342" s="18"/>
      <c r="DE342" s="18"/>
      <c r="DF342" s="18"/>
      <c r="DG342" s="18"/>
      <c r="DH342" s="18"/>
    </row>
    <row r="343" spans="108:112" x14ac:dyDescent="0.35">
      <c r="DD343" s="18"/>
      <c r="DE343" s="18"/>
      <c r="DF343" s="18"/>
      <c r="DG343" s="18"/>
      <c r="DH343" s="18"/>
    </row>
    <row r="344" spans="108:112" x14ac:dyDescent="0.35">
      <c r="DD344" s="18"/>
      <c r="DE344" s="18"/>
      <c r="DF344" s="18"/>
      <c r="DG344" s="18"/>
      <c r="DH344" s="18"/>
    </row>
    <row r="345" spans="108:112" x14ac:dyDescent="0.35">
      <c r="DD345" s="18"/>
      <c r="DE345" s="18"/>
      <c r="DF345" s="18"/>
      <c r="DG345" s="18"/>
      <c r="DH345" s="18"/>
    </row>
    <row r="346" spans="108:112" x14ac:dyDescent="0.35">
      <c r="DD346" s="18"/>
      <c r="DE346" s="18"/>
      <c r="DF346" s="18"/>
      <c r="DG346" s="18"/>
      <c r="DH346" s="18"/>
    </row>
    <row r="347" spans="108:112" x14ac:dyDescent="0.35">
      <c r="DD347" s="18"/>
      <c r="DE347" s="18"/>
      <c r="DF347" s="18"/>
      <c r="DG347" s="18"/>
      <c r="DH347" s="18"/>
    </row>
    <row r="348" spans="108:112" x14ac:dyDescent="0.35">
      <c r="DD348" s="18"/>
      <c r="DE348" s="18"/>
      <c r="DF348" s="18"/>
      <c r="DG348" s="18"/>
      <c r="DH348" s="18"/>
    </row>
    <row r="349" spans="108:112" x14ac:dyDescent="0.35">
      <c r="DD349" s="18"/>
      <c r="DE349" s="18"/>
      <c r="DF349" s="18"/>
      <c r="DG349" s="18"/>
      <c r="DH349" s="18"/>
    </row>
    <row r="350" spans="108:112" x14ac:dyDescent="0.35">
      <c r="DD350" s="18"/>
      <c r="DE350" s="18"/>
      <c r="DF350" s="18"/>
      <c r="DG350" s="18"/>
      <c r="DH350" s="18"/>
    </row>
    <row r="351" spans="108:112" x14ac:dyDescent="0.35">
      <c r="DD351" s="18"/>
      <c r="DE351" s="18"/>
      <c r="DF351" s="18"/>
      <c r="DG351" s="18"/>
      <c r="DH351" s="18"/>
    </row>
    <row r="352" spans="108:112" x14ac:dyDescent="0.35">
      <c r="DD352" s="18"/>
      <c r="DE352" s="18"/>
      <c r="DF352" s="18"/>
      <c r="DG352" s="18"/>
      <c r="DH352" s="18"/>
    </row>
    <row r="353" spans="108:112" x14ac:dyDescent="0.35">
      <c r="DD353" s="18"/>
      <c r="DE353" s="18"/>
      <c r="DF353" s="18"/>
      <c r="DG353" s="18"/>
      <c r="DH353" s="18"/>
    </row>
    <row r="354" spans="108:112" x14ac:dyDescent="0.35">
      <c r="DD354" s="18"/>
      <c r="DE354" s="18"/>
      <c r="DF354" s="18"/>
      <c r="DG354" s="18"/>
      <c r="DH354" s="18"/>
    </row>
    <row r="355" spans="108:112" x14ac:dyDescent="0.35">
      <c r="DD355" s="18"/>
      <c r="DE355" s="18"/>
      <c r="DF355" s="18"/>
      <c r="DG355" s="18"/>
      <c r="DH355" s="18"/>
    </row>
    <row r="356" spans="108:112" x14ac:dyDescent="0.35">
      <c r="DD356" s="18"/>
      <c r="DE356" s="18"/>
      <c r="DF356" s="18"/>
      <c r="DG356" s="18"/>
      <c r="DH356" s="18"/>
    </row>
    <row r="357" spans="108:112" x14ac:dyDescent="0.35">
      <c r="DD357" s="18"/>
      <c r="DE357" s="18"/>
      <c r="DF357" s="18"/>
      <c r="DG357" s="18"/>
      <c r="DH357" s="18"/>
    </row>
    <row r="358" spans="108:112" x14ac:dyDescent="0.35">
      <c r="DD358" s="18"/>
      <c r="DE358" s="18"/>
      <c r="DF358" s="18"/>
      <c r="DG358" s="18"/>
      <c r="DH358" s="18"/>
    </row>
    <row r="359" spans="108:112" x14ac:dyDescent="0.35">
      <c r="DD359" s="18"/>
      <c r="DE359" s="18"/>
      <c r="DF359" s="18"/>
      <c r="DG359" s="18"/>
      <c r="DH359" s="18"/>
    </row>
    <row r="360" spans="108:112" x14ac:dyDescent="0.35">
      <c r="DD360" s="18"/>
      <c r="DE360" s="18"/>
      <c r="DF360" s="18"/>
      <c r="DG360" s="18"/>
      <c r="DH360" s="18"/>
    </row>
    <row r="361" spans="108:112" x14ac:dyDescent="0.35">
      <c r="DD361" s="18"/>
      <c r="DE361" s="18"/>
      <c r="DF361" s="18"/>
      <c r="DG361" s="18"/>
      <c r="DH361" s="18"/>
    </row>
    <row r="362" spans="108:112" x14ac:dyDescent="0.35">
      <c r="DD362" s="18"/>
      <c r="DE362" s="18"/>
      <c r="DF362" s="18"/>
      <c r="DG362" s="18"/>
      <c r="DH362" s="18"/>
    </row>
    <row r="363" spans="108:112" x14ac:dyDescent="0.35">
      <c r="DD363" s="18"/>
      <c r="DE363" s="18"/>
      <c r="DF363" s="18"/>
      <c r="DG363" s="18"/>
      <c r="DH363" s="18"/>
    </row>
    <row r="364" spans="108:112" x14ac:dyDescent="0.35">
      <c r="DD364" s="18"/>
      <c r="DE364" s="18"/>
      <c r="DF364" s="18"/>
      <c r="DG364" s="18"/>
      <c r="DH364" s="18"/>
    </row>
    <row r="365" spans="108:112" x14ac:dyDescent="0.35">
      <c r="DD365" s="18"/>
      <c r="DE365" s="18"/>
      <c r="DF365" s="18"/>
      <c r="DG365" s="18"/>
      <c r="DH365" s="18"/>
    </row>
    <row r="366" spans="108:112" x14ac:dyDescent="0.35">
      <c r="DD366" s="18"/>
      <c r="DE366" s="18"/>
      <c r="DF366" s="18"/>
      <c r="DG366" s="18"/>
      <c r="DH366" s="18"/>
    </row>
    <row r="367" spans="108:112" x14ac:dyDescent="0.35">
      <c r="DD367" s="18"/>
      <c r="DE367" s="18"/>
      <c r="DF367" s="18"/>
      <c r="DG367" s="18"/>
      <c r="DH367" s="18"/>
    </row>
    <row r="368" spans="108:112" x14ac:dyDescent="0.35">
      <c r="DD368" s="18"/>
      <c r="DE368" s="18"/>
      <c r="DF368" s="18"/>
      <c r="DG368" s="18"/>
      <c r="DH368" s="18"/>
    </row>
    <row r="369" spans="108:112" x14ac:dyDescent="0.35">
      <c r="DD369" s="18"/>
      <c r="DE369" s="18"/>
      <c r="DF369" s="18"/>
      <c r="DG369" s="18"/>
      <c r="DH369" s="18"/>
    </row>
    <row r="370" spans="108:112" x14ac:dyDescent="0.35">
      <c r="DD370" s="18"/>
      <c r="DE370" s="18"/>
      <c r="DF370" s="18"/>
      <c r="DG370" s="18"/>
      <c r="DH370" s="18"/>
    </row>
    <row r="371" spans="108:112" x14ac:dyDescent="0.35">
      <c r="DD371" s="18"/>
      <c r="DE371" s="18"/>
      <c r="DF371" s="18"/>
      <c r="DG371" s="18"/>
      <c r="DH371" s="18"/>
    </row>
    <row r="372" spans="108:112" x14ac:dyDescent="0.35">
      <c r="DD372" s="18"/>
      <c r="DE372" s="18"/>
      <c r="DF372" s="18"/>
      <c r="DG372" s="18"/>
      <c r="DH372" s="18"/>
    </row>
    <row r="373" spans="108:112" x14ac:dyDescent="0.35">
      <c r="DD373" s="18"/>
      <c r="DE373" s="18"/>
      <c r="DF373" s="18"/>
      <c r="DG373" s="18"/>
      <c r="DH373" s="18"/>
    </row>
    <row r="374" spans="108:112" x14ac:dyDescent="0.35">
      <c r="DD374" s="18"/>
      <c r="DE374" s="18"/>
      <c r="DF374" s="18"/>
      <c r="DG374" s="18"/>
      <c r="DH374" s="18"/>
    </row>
    <row r="375" spans="108:112" x14ac:dyDescent="0.35">
      <c r="DD375" s="18"/>
      <c r="DE375" s="18"/>
      <c r="DF375" s="18"/>
      <c r="DG375" s="18"/>
      <c r="DH375" s="18"/>
    </row>
    <row r="376" spans="108:112" x14ac:dyDescent="0.35">
      <c r="DD376" s="18"/>
      <c r="DE376" s="18"/>
      <c r="DF376" s="18"/>
      <c r="DG376" s="18"/>
      <c r="DH376" s="18"/>
    </row>
    <row r="377" spans="108:112" x14ac:dyDescent="0.35">
      <c r="DD377" s="18"/>
      <c r="DE377" s="18"/>
      <c r="DF377" s="18"/>
      <c r="DG377" s="18"/>
      <c r="DH377" s="18"/>
    </row>
    <row r="378" spans="108:112" x14ac:dyDescent="0.35">
      <c r="DD378" s="18"/>
      <c r="DE378" s="18"/>
      <c r="DF378" s="18"/>
      <c r="DG378" s="18"/>
      <c r="DH378" s="18"/>
    </row>
    <row r="379" spans="108:112" x14ac:dyDescent="0.35">
      <c r="DD379" s="18"/>
      <c r="DE379" s="18"/>
      <c r="DF379" s="18"/>
      <c r="DG379" s="18"/>
      <c r="DH379" s="18"/>
    </row>
    <row r="380" spans="108:112" x14ac:dyDescent="0.35">
      <c r="DD380" s="18"/>
      <c r="DE380" s="18"/>
      <c r="DF380" s="18"/>
      <c r="DG380" s="18"/>
      <c r="DH380" s="18"/>
    </row>
    <row r="381" spans="108:112" x14ac:dyDescent="0.35">
      <c r="DD381" s="18"/>
      <c r="DE381" s="18"/>
      <c r="DF381" s="18"/>
      <c r="DG381" s="18"/>
      <c r="DH381" s="18"/>
    </row>
    <row r="382" spans="108:112" x14ac:dyDescent="0.35">
      <c r="DD382" s="18"/>
      <c r="DE382" s="18"/>
      <c r="DF382" s="18"/>
      <c r="DG382" s="18"/>
      <c r="DH382" s="18"/>
    </row>
    <row r="383" spans="108:112" x14ac:dyDescent="0.35">
      <c r="DD383" s="18"/>
      <c r="DE383" s="18"/>
      <c r="DF383" s="18"/>
      <c r="DG383" s="18"/>
      <c r="DH383" s="18"/>
    </row>
    <row r="384" spans="108:112" x14ac:dyDescent="0.35">
      <c r="DD384" s="18"/>
      <c r="DE384" s="18"/>
      <c r="DF384" s="18"/>
      <c r="DG384" s="18"/>
      <c r="DH384" s="18"/>
    </row>
    <row r="385" spans="108:112" x14ac:dyDescent="0.35">
      <c r="DD385" s="18"/>
      <c r="DE385" s="18"/>
      <c r="DF385" s="18"/>
      <c r="DG385" s="18"/>
      <c r="DH385" s="18"/>
    </row>
    <row r="386" spans="108:112" x14ac:dyDescent="0.35">
      <c r="DD386" s="18"/>
      <c r="DE386" s="18"/>
      <c r="DF386" s="18"/>
      <c r="DG386" s="18"/>
      <c r="DH386" s="18"/>
    </row>
    <row r="387" spans="108:112" x14ac:dyDescent="0.35">
      <c r="DD387" s="18"/>
      <c r="DE387" s="18"/>
      <c r="DF387" s="18"/>
      <c r="DG387" s="18"/>
      <c r="DH387" s="18"/>
    </row>
    <row r="388" spans="108:112" x14ac:dyDescent="0.35">
      <c r="DD388" s="18"/>
      <c r="DE388" s="18"/>
      <c r="DF388" s="18"/>
      <c r="DG388" s="18"/>
      <c r="DH388" s="18"/>
    </row>
    <row r="389" spans="108:112" x14ac:dyDescent="0.35">
      <c r="DD389" s="18"/>
      <c r="DE389" s="18"/>
      <c r="DF389" s="18"/>
      <c r="DG389" s="18"/>
      <c r="DH389" s="18"/>
    </row>
    <row r="390" spans="108:112" x14ac:dyDescent="0.35">
      <c r="DD390" s="18"/>
      <c r="DE390" s="18"/>
      <c r="DF390" s="18"/>
      <c r="DG390" s="18"/>
      <c r="DH390" s="18"/>
    </row>
    <row r="391" spans="108:112" x14ac:dyDescent="0.35">
      <c r="DD391" s="18"/>
      <c r="DE391" s="18"/>
      <c r="DF391" s="18"/>
      <c r="DG391" s="18"/>
      <c r="DH391" s="18"/>
    </row>
    <row r="392" spans="108:112" x14ac:dyDescent="0.35">
      <c r="DD392" s="18"/>
      <c r="DE392" s="18"/>
      <c r="DF392" s="18"/>
      <c r="DG392" s="18"/>
      <c r="DH392" s="18"/>
    </row>
    <row r="393" spans="108:112" x14ac:dyDescent="0.35">
      <c r="DD393" s="18"/>
      <c r="DE393" s="18"/>
      <c r="DF393" s="18"/>
      <c r="DG393" s="18"/>
      <c r="DH393" s="18"/>
    </row>
    <row r="394" spans="108:112" x14ac:dyDescent="0.35">
      <c r="DD394" s="18"/>
      <c r="DE394" s="18"/>
      <c r="DF394" s="18"/>
      <c r="DG394" s="18"/>
      <c r="DH394" s="18"/>
    </row>
    <row r="395" spans="108:112" x14ac:dyDescent="0.35">
      <c r="DD395" s="18"/>
      <c r="DE395" s="18"/>
      <c r="DF395" s="18"/>
      <c r="DG395" s="18"/>
      <c r="DH395" s="18"/>
    </row>
    <row r="396" spans="108:112" x14ac:dyDescent="0.35">
      <c r="DD396" s="18"/>
      <c r="DE396" s="18"/>
      <c r="DF396" s="18"/>
      <c r="DG396" s="18"/>
      <c r="DH396" s="18"/>
    </row>
    <row r="397" spans="108:112" x14ac:dyDescent="0.35">
      <c r="DD397" s="18"/>
      <c r="DE397" s="18"/>
      <c r="DF397" s="18"/>
      <c r="DG397" s="18"/>
      <c r="DH397" s="18"/>
    </row>
    <row r="398" spans="108:112" x14ac:dyDescent="0.35">
      <c r="DD398" s="18"/>
      <c r="DE398" s="18"/>
      <c r="DF398" s="18"/>
      <c r="DG398" s="18"/>
      <c r="DH398" s="18"/>
    </row>
    <row r="399" spans="108:112" x14ac:dyDescent="0.35">
      <c r="DD399" s="18"/>
      <c r="DE399" s="18"/>
      <c r="DF399" s="18"/>
      <c r="DG399" s="18"/>
      <c r="DH399" s="18"/>
    </row>
    <row r="400" spans="108:112" x14ac:dyDescent="0.35">
      <c r="DD400" s="18"/>
      <c r="DE400" s="18"/>
      <c r="DF400" s="18"/>
      <c r="DG400" s="18"/>
      <c r="DH400" s="18"/>
    </row>
    <row r="401" spans="108:112" x14ac:dyDescent="0.35">
      <c r="DD401" s="18"/>
      <c r="DE401" s="18"/>
      <c r="DF401" s="18"/>
      <c r="DG401" s="18"/>
      <c r="DH401" s="18"/>
    </row>
    <row r="402" spans="108:112" x14ac:dyDescent="0.35">
      <c r="DD402" s="18"/>
      <c r="DE402" s="18"/>
      <c r="DF402" s="18"/>
      <c r="DG402" s="18"/>
      <c r="DH402" s="18"/>
    </row>
    <row r="403" spans="108:112" x14ac:dyDescent="0.35">
      <c r="DD403" s="18"/>
      <c r="DE403" s="18"/>
      <c r="DF403" s="18"/>
      <c r="DG403" s="18"/>
      <c r="DH403" s="18"/>
    </row>
    <row r="404" spans="108:112" x14ac:dyDescent="0.35">
      <c r="DD404" s="18"/>
      <c r="DE404" s="18"/>
      <c r="DF404" s="18"/>
      <c r="DG404" s="18"/>
      <c r="DH404" s="18"/>
    </row>
    <row r="405" spans="108:112" x14ac:dyDescent="0.35">
      <c r="DD405" s="18"/>
      <c r="DE405" s="18"/>
      <c r="DF405" s="18"/>
      <c r="DG405" s="18"/>
      <c r="DH405" s="18"/>
    </row>
    <row r="406" spans="108:112" x14ac:dyDescent="0.35">
      <c r="DD406" s="18"/>
      <c r="DE406" s="18"/>
      <c r="DF406" s="18"/>
      <c r="DG406" s="18"/>
      <c r="DH406" s="18"/>
    </row>
    <row r="407" spans="108:112" x14ac:dyDescent="0.35">
      <c r="DD407" s="18"/>
      <c r="DE407" s="18"/>
      <c r="DF407" s="18"/>
      <c r="DG407" s="18"/>
      <c r="DH407" s="18"/>
    </row>
    <row r="408" spans="108:112" x14ac:dyDescent="0.35">
      <c r="DD408" s="18"/>
      <c r="DE408" s="18"/>
      <c r="DF408" s="18"/>
      <c r="DG408" s="18"/>
      <c r="DH408" s="18"/>
    </row>
    <row r="409" spans="108:112" x14ac:dyDescent="0.35">
      <c r="DD409" s="18"/>
      <c r="DE409" s="18"/>
      <c r="DF409" s="18"/>
      <c r="DG409" s="18"/>
      <c r="DH409" s="18"/>
    </row>
    <row r="410" spans="108:112" x14ac:dyDescent="0.35">
      <c r="DD410" s="18"/>
      <c r="DE410" s="18"/>
      <c r="DF410" s="18"/>
      <c r="DG410" s="18"/>
      <c r="DH410" s="18"/>
    </row>
    <row r="411" spans="108:112" x14ac:dyDescent="0.35">
      <c r="DD411" s="18"/>
      <c r="DE411" s="18"/>
      <c r="DF411" s="18"/>
      <c r="DG411" s="18"/>
      <c r="DH411" s="18"/>
    </row>
    <row r="412" spans="108:112" x14ac:dyDescent="0.35">
      <c r="DD412" s="18"/>
      <c r="DE412" s="18"/>
      <c r="DF412" s="18"/>
      <c r="DG412" s="18"/>
      <c r="DH412" s="18"/>
    </row>
    <row r="413" spans="108:112" x14ac:dyDescent="0.35">
      <c r="DD413" s="18"/>
      <c r="DE413" s="18"/>
      <c r="DF413" s="18"/>
      <c r="DG413" s="18"/>
      <c r="DH413" s="18"/>
    </row>
    <row r="414" spans="108:112" x14ac:dyDescent="0.35">
      <c r="DD414" s="18"/>
      <c r="DE414" s="18"/>
      <c r="DF414" s="18"/>
      <c r="DG414" s="18"/>
      <c r="DH414" s="18"/>
    </row>
    <row r="415" spans="108:112" x14ac:dyDescent="0.35">
      <c r="DD415" s="18"/>
      <c r="DE415" s="18"/>
      <c r="DF415" s="18"/>
      <c r="DG415" s="18"/>
      <c r="DH415" s="18"/>
    </row>
    <row r="416" spans="108:112" x14ac:dyDescent="0.35">
      <c r="DD416" s="18"/>
      <c r="DE416" s="18"/>
      <c r="DF416" s="18"/>
      <c r="DG416" s="18"/>
      <c r="DH416" s="18"/>
    </row>
    <row r="417" spans="108:112" x14ac:dyDescent="0.35">
      <c r="DD417" s="18"/>
      <c r="DE417" s="18"/>
      <c r="DF417" s="18"/>
      <c r="DG417" s="18"/>
      <c r="DH417" s="18"/>
    </row>
    <row r="418" spans="108:112" x14ac:dyDescent="0.35">
      <c r="DD418" s="18"/>
      <c r="DE418" s="18"/>
      <c r="DF418" s="18"/>
      <c r="DG418" s="18"/>
      <c r="DH418" s="18"/>
    </row>
    <row r="419" spans="108:112" x14ac:dyDescent="0.35">
      <c r="DD419" s="18"/>
      <c r="DE419" s="18"/>
      <c r="DF419" s="18"/>
      <c r="DG419" s="18"/>
      <c r="DH419" s="18"/>
    </row>
    <row r="420" spans="108:112" x14ac:dyDescent="0.35">
      <c r="DD420" s="18"/>
      <c r="DE420" s="18"/>
      <c r="DF420" s="18"/>
      <c r="DG420" s="18"/>
      <c r="DH420" s="18"/>
    </row>
    <row r="421" spans="108:112" x14ac:dyDescent="0.35">
      <c r="DD421" s="18"/>
      <c r="DE421" s="18"/>
      <c r="DF421" s="18"/>
      <c r="DG421" s="18"/>
      <c r="DH421" s="18"/>
    </row>
    <row r="422" spans="108:112" x14ac:dyDescent="0.35">
      <c r="DD422" s="18"/>
      <c r="DE422" s="18"/>
      <c r="DF422" s="18"/>
      <c r="DG422" s="18"/>
      <c r="DH422" s="18"/>
    </row>
    <row r="423" spans="108:112" x14ac:dyDescent="0.35">
      <c r="DD423" s="18"/>
      <c r="DE423" s="18"/>
      <c r="DF423" s="18"/>
      <c r="DG423" s="18"/>
      <c r="DH423" s="18"/>
    </row>
    <row r="424" spans="108:112" x14ac:dyDescent="0.35">
      <c r="DD424" s="18"/>
      <c r="DE424" s="18"/>
      <c r="DF424" s="18"/>
      <c r="DG424" s="18"/>
      <c r="DH424" s="18"/>
    </row>
    <row r="425" spans="108:112" x14ac:dyDescent="0.35">
      <c r="DD425" s="18"/>
      <c r="DE425" s="18"/>
      <c r="DF425" s="18"/>
      <c r="DG425" s="18"/>
      <c r="DH425" s="18"/>
    </row>
    <row r="426" spans="108:112" x14ac:dyDescent="0.35">
      <c r="DD426" s="18"/>
      <c r="DE426" s="18"/>
      <c r="DF426" s="18"/>
      <c r="DG426" s="18"/>
      <c r="DH426" s="18"/>
    </row>
    <row r="427" spans="108:112" x14ac:dyDescent="0.35">
      <c r="DD427" s="18"/>
      <c r="DE427" s="18"/>
      <c r="DF427" s="18"/>
      <c r="DG427" s="18"/>
      <c r="DH427" s="18"/>
    </row>
    <row r="428" spans="108:112" x14ac:dyDescent="0.35">
      <c r="DD428" s="18"/>
      <c r="DE428" s="18"/>
      <c r="DF428" s="18"/>
      <c r="DG428" s="18"/>
      <c r="DH428" s="18"/>
    </row>
    <row r="429" spans="108:112" x14ac:dyDescent="0.35">
      <c r="DD429" s="18"/>
      <c r="DE429" s="18"/>
      <c r="DF429" s="18"/>
      <c r="DG429" s="18"/>
      <c r="DH429" s="18"/>
    </row>
    <row r="430" spans="108:112" x14ac:dyDescent="0.35">
      <c r="DD430" s="18"/>
      <c r="DE430" s="18"/>
      <c r="DF430" s="18"/>
      <c r="DG430" s="18"/>
      <c r="DH430" s="18"/>
    </row>
    <row r="431" spans="108:112" x14ac:dyDescent="0.35">
      <c r="DD431" s="18"/>
      <c r="DE431" s="18"/>
      <c r="DF431" s="18"/>
      <c r="DG431" s="18"/>
      <c r="DH431" s="18"/>
    </row>
    <row r="432" spans="108:112" x14ac:dyDescent="0.35">
      <c r="DD432" s="18"/>
      <c r="DE432" s="18"/>
      <c r="DF432" s="18"/>
      <c r="DG432" s="18"/>
      <c r="DH432" s="18"/>
    </row>
    <row r="433" spans="108:112" x14ac:dyDescent="0.35">
      <c r="DD433" s="18"/>
      <c r="DE433" s="18"/>
      <c r="DF433" s="18"/>
      <c r="DG433" s="18"/>
      <c r="DH433" s="18"/>
    </row>
    <row r="434" spans="108:112" x14ac:dyDescent="0.35">
      <c r="DD434" s="18"/>
      <c r="DE434" s="18"/>
      <c r="DF434" s="18"/>
      <c r="DG434" s="18"/>
      <c r="DH434" s="18"/>
    </row>
    <row r="435" spans="108:112" x14ac:dyDescent="0.35">
      <c r="DD435" s="18"/>
      <c r="DE435" s="18"/>
      <c r="DF435" s="18"/>
      <c r="DG435" s="18"/>
      <c r="DH435" s="18"/>
    </row>
    <row r="436" spans="108:112" x14ac:dyDescent="0.35">
      <c r="DD436" s="18"/>
      <c r="DE436" s="18"/>
      <c r="DF436" s="18"/>
      <c r="DG436" s="18"/>
      <c r="DH436" s="18"/>
    </row>
    <row r="437" spans="108:112" x14ac:dyDescent="0.35">
      <c r="DD437" s="18"/>
      <c r="DE437" s="18"/>
      <c r="DF437" s="18"/>
      <c r="DG437" s="18"/>
      <c r="DH437" s="18"/>
    </row>
    <row r="438" spans="108:112" x14ac:dyDescent="0.35">
      <c r="DD438" s="18"/>
      <c r="DE438" s="18"/>
      <c r="DF438" s="18"/>
      <c r="DG438" s="18"/>
      <c r="DH438" s="18"/>
    </row>
    <row r="439" spans="108:112" x14ac:dyDescent="0.35">
      <c r="DD439" s="18"/>
      <c r="DE439" s="18"/>
      <c r="DF439" s="18"/>
      <c r="DG439" s="18"/>
      <c r="DH439" s="18"/>
    </row>
    <row r="440" spans="108:112" x14ac:dyDescent="0.35">
      <c r="DD440" s="18"/>
      <c r="DE440" s="18"/>
      <c r="DF440" s="18"/>
      <c r="DG440" s="18"/>
      <c r="DH440" s="18"/>
    </row>
    <row r="441" spans="108:112" x14ac:dyDescent="0.35">
      <c r="DD441" s="18"/>
      <c r="DE441" s="18"/>
      <c r="DF441" s="18"/>
      <c r="DG441" s="18"/>
      <c r="DH441" s="18"/>
    </row>
    <row r="442" spans="108:112" x14ac:dyDescent="0.35">
      <c r="DD442" s="18"/>
      <c r="DE442" s="18"/>
      <c r="DF442" s="18"/>
      <c r="DG442" s="18"/>
      <c r="DH442" s="18"/>
    </row>
    <row r="443" spans="108:112" x14ac:dyDescent="0.35">
      <c r="DD443" s="18"/>
      <c r="DE443" s="18"/>
      <c r="DF443" s="18"/>
      <c r="DG443" s="18"/>
      <c r="DH443" s="18"/>
    </row>
    <row r="444" spans="108:112" x14ac:dyDescent="0.35">
      <c r="DD444" s="18"/>
      <c r="DE444" s="18"/>
      <c r="DF444" s="18"/>
      <c r="DG444" s="18"/>
      <c r="DH444" s="18"/>
    </row>
    <row r="445" spans="108:112" x14ac:dyDescent="0.35">
      <c r="DD445" s="18"/>
      <c r="DE445" s="18"/>
      <c r="DF445" s="18"/>
      <c r="DG445" s="18"/>
      <c r="DH445" s="18"/>
    </row>
    <row r="446" spans="108:112" x14ac:dyDescent="0.35">
      <c r="DD446" s="18"/>
      <c r="DE446" s="18"/>
      <c r="DF446" s="18"/>
      <c r="DG446" s="18"/>
      <c r="DH446" s="18"/>
    </row>
    <row r="447" spans="108:112" x14ac:dyDescent="0.35">
      <c r="DD447" s="18"/>
      <c r="DE447" s="18"/>
      <c r="DF447" s="18"/>
      <c r="DG447" s="18"/>
      <c r="DH447" s="18"/>
    </row>
    <row r="448" spans="108:112" x14ac:dyDescent="0.35">
      <c r="DD448" s="18"/>
      <c r="DE448" s="18"/>
      <c r="DF448" s="18"/>
      <c r="DG448" s="18"/>
      <c r="DH448" s="18"/>
    </row>
    <row r="449" spans="108:112" x14ac:dyDescent="0.35">
      <c r="DD449" s="18"/>
      <c r="DE449" s="18"/>
      <c r="DF449" s="18"/>
      <c r="DG449" s="18"/>
      <c r="DH449" s="18"/>
    </row>
    <row r="450" spans="108:112" x14ac:dyDescent="0.35">
      <c r="DD450" s="18"/>
      <c r="DE450" s="18"/>
      <c r="DF450" s="18"/>
      <c r="DG450" s="18"/>
      <c r="DH450" s="18"/>
    </row>
    <row r="451" spans="108:112" x14ac:dyDescent="0.35">
      <c r="DD451" s="18"/>
      <c r="DE451" s="18"/>
      <c r="DF451" s="18"/>
      <c r="DG451" s="18"/>
      <c r="DH451" s="18"/>
    </row>
    <row r="452" spans="108:112" x14ac:dyDescent="0.35">
      <c r="DD452" s="18"/>
      <c r="DE452" s="18"/>
      <c r="DF452" s="18"/>
      <c r="DG452" s="18"/>
      <c r="DH452" s="18"/>
    </row>
    <row r="453" spans="108:112" x14ac:dyDescent="0.35">
      <c r="DD453" s="18"/>
      <c r="DE453" s="18"/>
      <c r="DF453" s="18"/>
      <c r="DG453" s="18"/>
      <c r="DH453" s="18"/>
    </row>
    <row r="454" spans="108:112" x14ac:dyDescent="0.35">
      <c r="DD454" s="18"/>
      <c r="DE454" s="18"/>
      <c r="DF454" s="18"/>
      <c r="DG454" s="18"/>
      <c r="DH454" s="18"/>
    </row>
    <row r="455" spans="108:112" x14ac:dyDescent="0.35">
      <c r="DD455" s="18"/>
      <c r="DE455" s="18"/>
      <c r="DF455" s="18"/>
      <c r="DG455" s="18"/>
      <c r="DH455" s="18"/>
    </row>
    <row r="456" spans="108:112" x14ac:dyDescent="0.35">
      <c r="DD456" s="18"/>
      <c r="DE456" s="18"/>
      <c r="DF456" s="18"/>
      <c r="DG456" s="18"/>
      <c r="DH456" s="18"/>
    </row>
    <row r="457" spans="108:112" x14ac:dyDescent="0.35">
      <c r="DD457" s="18"/>
      <c r="DE457" s="18"/>
      <c r="DF457" s="18"/>
      <c r="DG457" s="18"/>
      <c r="DH457" s="18"/>
    </row>
    <row r="458" spans="108:112" x14ac:dyDescent="0.35">
      <c r="DD458" s="18"/>
      <c r="DE458" s="18"/>
      <c r="DF458" s="18"/>
      <c r="DG458" s="18"/>
      <c r="DH458" s="18"/>
    </row>
    <row r="459" spans="108:112" x14ac:dyDescent="0.35">
      <c r="DD459" s="18"/>
      <c r="DE459" s="18"/>
      <c r="DF459" s="18"/>
      <c r="DG459" s="18"/>
      <c r="DH459" s="18"/>
    </row>
    <row r="460" spans="108:112" x14ac:dyDescent="0.35">
      <c r="DD460" s="18"/>
      <c r="DE460" s="18"/>
      <c r="DF460" s="18"/>
      <c r="DG460" s="18"/>
      <c r="DH460" s="18"/>
    </row>
    <row r="461" spans="108:112" x14ac:dyDescent="0.35">
      <c r="DD461" s="18"/>
      <c r="DE461" s="18"/>
      <c r="DF461" s="18"/>
      <c r="DG461" s="18"/>
      <c r="DH461" s="18"/>
    </row>
    <row r="462" spans="108:112" x14ac:dyDescent="0.35">
      <c r="DD462" s="18"/>
      <c r="DE462" s="18"/>
      <c r="DF462" s="18"/>
      <c r="DG462" s="18"/>
      <c r="DH462" s="18"/>
    </row>
    <row r="463" spans="108:112" x14ac:dyDescent="0.35">
      <c r="DD463" s="18"/>
      <c r="DE463" s="18"/>
      <c r="DF463" s="18"/>
      <c r="DG463" s="18"/>
      <c r="DH463" s="18"/>
    </row>
    <row r="464" spans="108:112" x14ac:dyDescent="0.35">
      <c r="DD464" s="18"/>
      <c r="DE464" s="18"/>
      <c r="DF464" s="18"/>
      <c r="DG464" s="18"/>
      <c r="DH464" s="18"/>
    </row>
    <row r="465" spans="108:112" x14ac:dyDescent="0.35">
      <c r="DD465" s="18"/>
      <c r="DE465" s="18"/>
      <c r="DF465" s="18"/>
      <c r="DG465" s="18"/>
      <c r="DH465" s="18"/>
    </row>
    <row r="466" spans="108:112" x14ac:dyDescent="0.35">
      <c r="DD466" s="18"/>
      <c r="DE466" s="18"/>
      <c r="DF466" s="18"/>
      <c r="DG466" s="18"/>
      <c r="DH466" s="18"/>
    </row>
    <row r="467" spans="108:112" x14ac:dyDescent="0.35">
      <c r="DD467" s="18"/>
      <c r="DE467" s="18"/>
      <c r="DF467" s="18"/>
      <c r="DG467" s="18"/>
      <c r="DH467" s="18"/>
    </row>
    <row r="468" spans="108:112" x14ac:dyDescent="0.35">
      <c r="DD468" s="18"/>
      <c r="DE468" s="18"/>
      <c r="DF468" s="18"/>
      <c r="DG468" s="18"/>
      <c r="DH468" s="18"/>
    </row>
    <row r="469" spans="108:112" x14ac:dyDescent="0.35">
      <c r="DD469" s="18"/>
      <c r="DE469" s="18"/>
      <c r="DF469" s="18"/>
      <c r="DG469" s="18"/>
      <c r="DH469" s="18"/>
    </row>
    <row r="470" spans="108:112" x14ac:dyDescent="0.35">
      <c r="DD470" s="18"/>
      <c r="DE470" s="18"/>
      <c r="DF470" s="18"/>
      <c r="DG470" s="18"/>
      <c r="DH470" s="18"/>
    </row>
    <row r="471" spans="108:112" x14ac:dyDescent="0.35">
      <c r="DD471" s="18"/>
      <c r="DE471" s="18"/>
      <c r="DF471" s="18"/>
      <c r="DG471" s="18"/>
      <c r="DH471" s="18"/>
    </row>
    <row r="472" spans="108:112" x14ac:dyDescent="0.35">
      <c r="DD472" s="18"/>
      <c r="DE472" s="18"/>
      <c r="DF472" s="18"/>
      <c r="DG472" s="18"/>
      <c r="DH472" s="18"/>
    </row>
    <row r="473" spans="108:112" x14ac:dyDescent="0.35">
      <c r="DD473" s="18"/>
      <c r="DE473" s="18"/>
      <c r="DF473" s="18"/>
      <c r="DG473" s="18"/>
      <c r="DH473" s="18"/>
    </row>
    <row r="474" spans="108:112" x14ac:dyDescent="0.35">
      <c r="DD474" s="18"/>
      <c r="DE474" s="18"/>
      <c r="DF474" s="18"/>
      <c r="DG474" s="18"/>
      <c r="DH474" s="18"/>
    </row>
    <row r="475" spans="108:112" x14ac:dyDescent="0.35">
      <c r="DD475" s="18"/>
      <c r="DE475" s="18"/>
      <c r="DF475" s="18"/>
      <c r="DG475" s="18"/>
      <c r="DH475" s="18"/>
    </row>
    <row r="476" spans="108:112" x14ac:dyDescent="0.35">
      <c r="DD476" s="18"/>
      <c r="DE476" s="18"/>
      <c r="DF476" s="18"/>
      <c r="DG476" s="18"/>
      <c r="DH476" s="18"/>
    </row>
    <row r="477" spans="108:112" x14ac:dyDescent="0.35">
      <c r="DD477" s="18"/>
      <c r="DE477" s="18"/>
      <c r="DF477" s="18"/>
      <c r="DG477" s="18"/>
      <c r="DH477" s="18"/>
    </row>
    <row r="478" spans="108:112" x14ac:dyDescent="0.35">
      <c r="DD478" s="18"/>
      <c r="DE478" s="18"/>
      <c r="DF478" s="18"/>
      <c r="DG478" s="18"/>
      <c r="DH478" s="18"/>
    </row>
    <row r="479" spans="108:112" x14ac:dyDescent="0.35">
      <c r="DD479" s="18"/>
      <c r="DE479" s="18"/>
      <c r="DF479" s="18"/>
      <c r="DG479" s="18"/>
      <c r="DH479" s="18"/>
    </row>
    <row r="480" spans="108:112" x14ac:dyDescent="0.35">
      <c r="DD480" s="18"/>
      <c r="DE480" s="18"/>
      <c r="DF480" s="18"/>
      <c r="DG480" s="18"/>
      <c r="DH480" s="18"/>
    </row>
    <row r="481" spans="108:112" x14ac:dyDescent="0.35">
      <c r="DD481" s="18"/>
      <c r="DE481" s="18"/>
      <c r="DF481" s="18"/>
      <c r="DG481" s="18"/>
      <c r="DH481" s="18"/>
    </row>
    <row r="482" spans="108:112" x14ac:dyDescent="0.35">
      <c r="DD482" s="18"/>
      <c r="DE482" s="18"/>
      <c r="DF482" s="18"/>
      <c r="DG482" s="18"/>
      <c r="DH482" s="18"/>
    </row>
    <row r="483" spans="108:112" x14ac:dyDescent="0.35">
      <c r="DD483" s="18"/>
      <c r="DE483" s="18"/>
      <c r="DF483" s="18"/>
      <c r="DG483" s="18"/>
      <c r="DH483" s="18"/>
    </row>
    <row r="484" spans="108:112" x14ac:dyDescent="0.35">
      <c r="DD484" s="18"/>
      <c r="DE484" s="18"/>
      <c r="DF484" s="18"/>
      <c r="DG484" s="18"/>
      <c r="DH484" s="18"/>
    </row>
    <row r="485" spans="108:112" x14ac:dyDescent="0.35">
      <c r="DD485" s="18"/>
      <c r="DE485" s="18"/>
      <c r="DF485" s="18"/>
      <c r="DG485" s="18"/>
      <c r="DH485" s="18"/>
    </row>
    <row r="486" spans="108:112" x14ac:dyDescent="0.35">
      <c r="DD486" s="18"/>
      <c r="DE486" s="18"/>
      <c r="DF486" s="18"/>
      <c r="DG486" s="18"/>
      <c r="DH486" s="18"/>
    </row>
    <row r="487" spans="108:112" x14ac:dyDescent="0.35">
      <c r="DD487" s="18"/>
      <c r="DE487" s="18"/>
      <c r="DF487" s="18"/>
      <c r="DG487" s="18"/>
      <c r="DH487" s="18"/>
    </row>
    <row r="488" spans="108:112" x14ac:dyDescent="0.35">
      <c r="DD488" s="18"/>
      <c r="DE488" s="18"/>
      <c r="DF488" s="18"/>
      <c r="DG488" s="18"/>
      <c r="DH488" s="18"/>
    </row>
    <row r="489" spans="108:112" x14ac:dyDescent="0.35">
      <c r="DD489" s="18"/>
      <c r="DE489" s="18"/>
      <c r="DF489" s="18"/>
      <c r="DG489" s="18"/>
      <c r="DH489" s="18"/>
    </row>
    <row r="490" spans="108:112" x14ac:dyDescent="0.35">
      <c r="DD490" s="18"/>
      <c r="DE490" s="18"/>
      <c r="DF490" s="18"/>
      <c r="DG490" s="18"/>
      <c r="DH490" s="18"/>
    </row>
    <row r="491" spans="108:112" x14ac:dyDescent="0.35">
      <c r="DD491" s="18"/>
      <c r="DE491" s="18"/>
      <c r="DF491" s="18"/>
      <c r="DG491" s="18"/>
      <c r="DH491" s="18"/>
    </row>
    <row r="492" spans="108:112" x14ac:dyDescent="0.35">
      <c r="DD492" s="18"/>
      <c r="DE492" s="18"/>
      <c r="DF492" s="18"/>
      <c r="DG492" s="18"/>
      <c r="DH492" s="18"/>
    </row>
    <row r="493" spans="108:112" x14ac:dyDescent="0.35">
      <c r="DD493" s="18"/>
      <c r="DE493" s="18"/>
      <c r="DF493" s="18"/>
      <c r="DG493" s="18"/>
      <c r="DH493" s="18"/>
    </row>
    <row r="494" spans="108:112" x14ac:dyDescent="0.35">
      <c r="DD494" s="18"/>
      <c r="DE494" s="18"/>
      <c r="DF494" s="18"/>
      <c r="DG494" s="18"/>
      <c r="DH494" s="18"/>
    </row>
    <row r="495" spans="108:112" x14ac:dyDescent="0.35">
      <c r="DD495" s="18"/>
      <c r="DE495" s="18"/>
      <c r="DF495" s="18"/>
      <c r="DG495" s="18"/>
      <c r="DH495" s="18"/>
    </row>
    <row r="496" spans="108:112" x14ac:dyDescent="0.35">
      <c r="DD496" s="18"/>
      <c r="DE496" s="18"/>
      <c r="DF496" s="18"/>
      <c r="DG496" s="18"/>
      <c r="DH496" s="18"/>
    </row>
    <row r="497" spans="108:112" x14ac:dyDescent="0.35">
      <c r="DD497" s="18"/>
      <c r="DE497" s="18"/>
      <c r="DF497" s="18"/>
      <c r="DG497" s="18"/>
      <c r="DH497" s="18"/>
    </row>
    <row r="498" spans="108:112" x14ac:dyDescent="0.35">
      <c r="DD498" s="18"/>
      <c r="DE498" s="18"/>
      <c r="DF498" s="18"/>
      <c r="DG498" s="18"/>
      <c r="DH498" s="18"/>
    </row>
    <row r="499" spans="108:112" x14ac:dyDescent="0.35">
      <c r="DD499" s="18"/>
      <c r="DE499" s="18"/>
      <c r="DF499" s="18"/>
      <c r="DG499" s="18"/>
      <c r="DH499" s="18"/>
    </row>
    <row r="500" spans="108:112" x14ac:dyDescent="0.35">
      <c r="DD500" s="18"/>
      <c r="DE500" s="18"/>
      <c r="DF500" s="18"/>
      <c r="DG500" s="18"/>
      <c r="DH500" s="18"/>
    </row>
    <row r="501" spans="108:112" x14ac:dyDescent="0.35">
      <c r="DD501" s="18"/>
      <c r="DE501" s="18"/>
      <c r="DF501" s="18"/>
      <c r="DG501" s="18"/>
      <c r="DH501" s="18"/>
    </row>
    <row r="502" spans="108:112" x14ac:dyDescent="0.35">
      <c r="DD502" s="18"/>
      <c r="DE502" s="18"/>
      <c r="DF502" s="18"/>
      <c r="DG502" s="18"/>
      <c r="DH502" s="18"/>
    </row>
    <row r="503" spans="108:112" x14ac:dyDescent="0.35">
      <c r="DD503" s="18"/>
      <c r="DE503" s="18"/>
      <c r="DF503" s="18"/>
      <c r="DG503" s="18"/>
      <c r="DH503" s="18"/>
    </row>
    <row r="504" spans="108:112" x14ac:dyDescent="0.35">
      <c r="DD504" s="18"/>
      <c r="DE504" s="18"/>
      <c r="DF504" s="18"/>
      <c r="DG504" s="18"/>
      <c r="DH504" s="18"/>
    </row>
    <row r="505" spans="108:112" x14ac:dyDescent="0.35">
      <c r="DD505" s="18"/>
      <c r="DE505" s="18"/>
      <c r="DF505" s="18"/>
      <c r="DG505" s="18"/>
      <c r="DH505" s="18"/>
    </row>
    <row r="506" spans="108:112" x14ac:dyDescent="0.35">
      <c r="DD506" s="18"/>
      <c r="DE506" s="18"/>
      <c r="DF506" s="18"/>
      <c r="DG506" s="18"/>
      <c r="DH506" s="18"/>
    </row>
    <row r="507" spans="108:112" x14ac:dyDescent="0.35">
      <c r="DD507" s="18"/>
      <c r="DE507" s="18"/>
      <c r="DF507" s="18"/>
      <c r="DG507" s="18"/>
      <c r="DH507" s="18"/>
    </row>
    <row r="508" spans="108:112" x14ac:dyDescent="0.35">
      <c r="DD508" s="18"/>
      <c r="DE508" s="18"/>
      <c r="DF508" s="18"/>
      <c r="DG508" s="18"/>
      <c r="DH508" s="18"/>
    </row>
    <row r="509" spans="108:112" x14ac:dyDescent="0.35">
      <c r="DD509" s="18"/>
      <c r="DE509" s="18"/>
      <c r="DF509" s="18"/>
      <c r="DG509" s="18"/>
      <c r="DH509" s="18"/>
    </row>
    <row r="510" spans="108:112" x14ac:dyDescent="0.35">
      <c r="DD510" s="18"/>
      <c r="DE510" s="18"/>
      <c r="DF510" s="18"/>
      <c r="DG510" s="18"/>
      <c r="DH510" s="18"/>
    </row>
    <row r="511" spans="108:112" x14ac:dyDescent="0.35">
      <c r="DD511" s="18"/>
      <c r="DE511" s="18"/>
      <c r="DF511" s="18"/>
      <c r="DG511" s="18"/>
      <c r="DH511" s="18"/>
    </row>
    <row r="512" spans="108:112" x14ac:dyDescent="0.35">
      <c r="DD512" s="18"/>
      <c r="DE512" s="18"/>
      <c r="DF512" s="18"/>
      <c r="DG512" s="18"/>
      <c r="DH512" s="18"/>
    </row>
    <row r="513" spans="108:112" x14ac:dyDescent="0.35">
      <c r="DD513" s="18"/>
      <c r="DE513" s="18"/>
      <c r="DF513" s="18"/>
      <c r="DG513" s="18"/>
      <c r="DH513" s="18"/>
    </row>
    <row r="514" spans="108:112" x14ac:dyDescent="0.35">
      <c r="DD514" s="18"/>
      <c r="DE514" s="18"/>
      <c r="DF514" s="18"/>
      <c r="DG514" s="18"/>
      <c r="DH514" s="18"/>
    </row>
    <row r="515" spans="108:112" x14ac:dyDescent="0.35">
      <c r="DD515" s="18"/>
      <c r="DE515" s="18"/>
      <c r="DF515" s="18"/>
      <c r="DG515" s="18"/>
      <c r="DH515" s="18"/>
    </row>
    <row r="516" spans="108:112" x14ac:dyDescent="0.35">
      <c r="DD516" s="18"/>
      <c r="DE516" s="18"/>
      <c r="DF516" s="18"/>
      <c r="DG516" s="18"/>
      <c r="DH516" s="18"/>
    </row>
    <row r="517" spans="108:112" x14ac:dyDescent="0.35">
      <c r="DD517" s="18"/>
      <c r="DE517" s="18"/>
      <c r="DF517" s="18"/>
      <c r="DG517" s="18"/>
      <c r="DH517" s="18"/>
    </row>
    <row r="518" spans="108:112" x14ac:dyDescent="0.35">
      <c r="DD518" s="18"/>
      <c r="DE518" s="18"/>
      <c r="DF518" s="18"/>
      <c r="DG518" s="18"/>
      <c r="DH518" s="18"/>
    </row>
    <row r="519" spans="108:112" x14ac:dyDescent="0.35">
      <c r="DD519" s="18"/>
      <c r="DE519" s="18"/>
      <c r="DF519" s="18"/>
      <c r="DG519" s="18"/>
      <c r="DH519" s="18"/>
    </row>
    <row r="520" spans="108:112" x14ac:dyDescent="0.35">
      <c r="DD520" s="18"/>
      <c r="DE520" s="18"/>
      <c r="DF520" s="18"/>
      <c r="DG520" s="18"/>
      <c r="DH520" s="18"/>
    </row>
    <row r="521" spans="108:112" x14ac:dyDescent="0.35">
      <c r="DD521" s="18"/>
      <c r="DE521" s="18"/>
      <c r="DF521" s="18"/>
      <c r="DG521" s="18"/>
      <c r="DH521" s="18"/>
    </row>
    <row r="522" spans="108:112" x14ac:dyDescent="0.35">
      <c r="DD522" s="18"/>
      <c r="DE522" s="18"/>
      <c r="DF522" s="18"/>
      <c r="DG522" s="18"/>
      <c r="DH522" s="18"/>
    </row>
    <row r="523" spans="108:112" x14ac:dyDescent="0.35">
      <c r="DD523" s="18"/>
      <c r="DE523" s="18"/>
      <c r="DF523" s="18"/>
      <c r="DG523" s="18"/>
      <c r="DH523" s="18"/>
    </row>
    <row r="524" spans="108:112" x14ac:dyDescent="0.35">
      <c r="DD524" s="18"/>
      <c r="DE524" s="18"/>
      <c r="DF524" s="18"/>
      <c r="DG524" s="18"/>
      <c r="DH524" s="18"/>
    </row>
    <row r="525" spans="108:112" x14ac:dyDescent="0.35">
      <c r="DD525" s="18"/>
      <c r="DE525" s="18"/>
      <c r="DF525" s="18"/>
      <c r="DG525" s="18"/>
      <c r="DH525" s="18"/>
    </row>
    <row r="526" spans="108:112" x14ac:dyDescent="0.35">
      <c r="DD526" s="18"/>
      <c r="DE526" s="18"/>
      <c r="DF526" s="18"/>
      <c r="DG526" s="18"/>
      <c r="DH526" s="18"/>
    </row>
    <row r="527" spans="108:112" x14ac:dyDescent="0.35">
      <c r="DD527" s="18"/>
      <c r="DE527" s="18"/>
      <c r="DF527" s="18"/>
      <c r="DG527" s="18"/>
      <c r="DH527" s="18"/>
    </row>
    <row r="528" spans="108:112" x14ac:dyDescent="0.35">
      <c r="DD528" s="18"/>
      <c r="DE528" s="18"/>
      <c r="DF528" s="18"/>
      <c r="DG528" s="18"/>
      <c r="DH528" s="18"/>
    </row>
    <row r="529" spans="108:112" x14ac:dyDescent="0.35">
      <c r="DD529" s="18"/>
      <c r="DE529" s="18"/>
      <c r="DF529" s="18"/>
      <c r="DG529" s="18"/>
      <c r="DH529" s="18"/>
    </row>
    <row r="530" spans="108:112" x14ac:dyDescent="0.35">
      <c r="DD530" s="18"/>
      <c r="DE530" s="18"/>
      <c r="DF530" s="18"/>
      <c r="DG530" s="18"/>
      <c r="DH530" s="18"/>
    </row>
    <row r="531" spans="108:112" x14ac:dyDescent="0.35">
      <c r="DD531" s="18"/>
      <c r="DE531" s="18"/>
      <c r="DF531" s="18"/>
      <c r="DG531" s="18"/>
      <c r="DH531" s="18"/>
    </row>
    <row r="532" spans="108:112" x14ac:dyDescent="0.35">
      <c r="DD532" s="18"/>
      <c r="DE532" s="18"/>
      <c r="DF532" s="18"/>
      <c r="DG532" s="18"/>
      <c r="DH532" s="18"/>
    </row>
    <row r="533" spans="108:112" x14ac:dyDescent="0.35">
      <c r="DD533" s="18"/>
      <c r="DE533" s="18"/>
      <c r="DF533" s="18"/>
      <c r="DG533" s="18"/>
      <c r="DH533" s="18"/>
    </row>
    <row r="534" spans="108:112" x14ac:dyDescent="0.35">
      <c r="DD534" s="18"/>
      <c r="DE534" s="18"/>
      <c r="DF534" s="18"/>
      <c r="DG534" s="18"/>
      <c r="DH534" s="18"/>
    </row>
    <row r="535" spans="108:112" x14ac:dyDescent="0.35">
      <c r="DD535" s="18"/>
      <c r="DE535" s="18"/>
      <c r="DF535" s="18"/>
      <c r="DG535" s="18"/>
      <c r="DH535" s="18"/>
    </row>
    <row r="536" spans="108:112" x14ac:dyDescent="0.35">
      <c r="DD536" s="18"/>
      <c r="DE536" s="18"/>
      <c r="DF536" s="18"/>
      <c r="DG536" s="18"/>
      <c r="DH536" s="18"/>
    </row>
    <row r="537" spans="108:112" x14ac:dyDescent="0.35">
      <c r="DD537" s="18"/>
      <c r="DE537" s="18"/>
      <c r="DF537" s="18"/>
      <c r="DG537" s="18"/>
      <c r="DH537" s="18"/>
    </row>
    <row r="538" spans="108:112" x14ac:dyDescent="0.35">
      <c r="DD538" s="18"/>
      <c r="DE538" s="18"/>
      <c r="DF538" s="18"/>
      <c r="DG538" s="18"/>
      <c r="DH538" s="18"/>
    </row>
    <row r="539" spans="108:112" x14ac:dyDescent="0.35">
      <c r="DD539" s="18"/>
      <c r="DE539" s="18"/>
      <c r="DF539" s="18"/>
      <c r="DG539" s="18"/>
      <c r="DH539" s="18"/>
    </row>
    <row r="540" spans="108:112" x14ac:dyDescent="0.35">
      <c r="DD540" s="18"/>
      <c r="DE540" s="18"/>
      <c r="DF540" s="18"/>
      <c r="DG540" s="18"/>
      <c r="DH540" s="18"/>
    </row>
    <row r="541" spans="108:112" x14ac:dyDescent="0.35">
      <c r="DD541" s="18"/>
      <c r="DE541" s="18"/>
      <c r="DF541" s="18"/>
      <c r="DG541" s="18"/>
      <c r="DH541" s="18"/>
    </row>
    <row r="542" spans="108:112" x14ac:dyDescent="0.35">
      <c r="DD542" s="18"/>
      <c r="DE542" s="18"/>
      <c r="DF542" s="18"/>
      <c r="DG542" s="18"/>
      <c r="DH542" s="18"/>
    </row>
    <row r="543" spans="108:112" x14ac:dyDescent="0.35">
      <c r="DD543" s="18"/>
      <c r="DE543" s="18"/>
      <c r="DF543" s="18"/>
      <c r="DG543" s="18"/>
      <c r="DH543" s="18"/>
    </row>
    <row r="544" spans="108:112" x14ac:dyDescent="0.35">
      <c r="DD544" s="18"/>
      <c r="DE544" s="18"/>
      <c r="DF544" s="18"/>
      <c r="DG544" s="18"/>
      <c r="DH544" s="18"/>
    </row>
    <row r="545" spans="108:112" x14ac:dyDescent="0.35">
      <c r="DD545" s="18"/>
      <c r="DE545" s="18"/>
      <c r="DF545" s="18"/>
      <c r="DG545" s="18"/>
      <c r="DH545" s="18"/>
    </row>
    <row r="546" spans="108:112" x14ac:dyDescent="0.35">
      <c r="DD546" s="18"/>
      <c r="DE546" s="18"/>
      <c r="DF546" s="18"/>
      <c r="DG546" s="18"/>
      <c r="DH546" s="18"/>
    </row>
    <row r="547" spans="108:112" x14ac:dyDescent="0.35">
      <c r="DD547" s="18"/>
      <c r="DE547" s="18"/>
      <c r="DF547" s="18"/>
      <c r="DG547" s="18"/>
      <c r="DH547" s="18"/>
    </row>
    <row r="548" spans="108:112" x14ac:dyDescent="0.35">
      <c r="DD548" s="18"/>
      <c r="DE548" s="18"/>
      <c r="DF548" s="18"/>
      <c r="DG548" s="18"/>
      <c r="DH548" s="18"/>
    </row>
    <row r="549" spans="108:112" x14ac:dyDescent="0.35">
      <c r="DD549" s="18"/>
      <c r="DE549" s="18"/>
      <c r="DF549" s="18"/>
      <c r="DG549" s="18"/>
      <c r="DH549" s="18"/>
    </row>
    <row r="550" spans="108:112" x14ac:dyDescent="0.35">
      <c r="DD550" s="18"/>
      <c r="DE550" s="18"/>
      <c r="DF550" s="18"/>
      <c r="DG550" s="18"/>
      <c r="DH550" s="18"/>
    </row>
    <row r="551" spans="108:112" x14ac:dyDescent="0.35">
      <c r="DD551" s="18"/>
      <c r="DE551" s="18"/>
      <c r="DF551" s="18"/>
      <c r="DG551" s="18"/>
      <c r="DH551" s="18"/>
    </row>
    <row r="552" spans="108:112" x14ac:dyDescent="0.35">
      <c r="DD552" s="18"/>
      <c r="DE552" s="18"/>
      <c r="DF552" s="18"/>
      <c r="DG552" s="18"/>
      <c r="DH552" s="18"/>
    </row>
    <row r="553" spans="108:112" x14ac:dyDescent="0.35">
      <c r="DD553" s="18"/>
      <c r="DE553" s="18"/>
      <c r="DF553" s="18"/>
      <c r="DG553" s="18"/>
      <c r="DH553" s="18"/>
    </row>
    <row r="554" spans="108:112" x14ac:dyDescent="0.35">
      <c r="DD554" s="18"/>
      <c r="DE554" s="18"/>
      <c r="DF554" s="18"/>
      <c r="DG554" s="18"/>
      <c r="DH554" s="18"/>
    </row>
    <row r="555" spans="108:112" x14ac:dyDescent="0.35">
      <c r="DD555" s="18"/>
      <c r="DE555" s="18"/>
      <c r="DF555" s="18"/>
      <c r="DG555" s="18"/>
      <c r="DH555" s="18"/>
    </row>
    <row r="556" spans="108:112" x14ac:dyDescent="0.35">
      <c r="DD556" s="18"/>
      <c r="DE556" s="18"/>
      <c r="DF556" s="18"/>
      <c r="DG556" s="18"/>
      <c r="DH556" s="18"/>
    </row>
    <row r="557" spans="108:112" x14ac:dyDescent="0.35">
      <c r="DD557" s="18"/>
      <c r="DE557" s="18"/>
      <c r="DF557" s="18"/>
      <c r="DG557" s="18"/>
      <c r="DH557" s="18"/>
    </row>
    <row r="558" spans="108:112" x14ac:dyDescent="0.35">
      <c r="DD558" s="18"/>
      <c r="DE558" s="18"/>
      <c r="DF558" s="18"/>
      <c r="DG558" s="18"/>
      <c r="DH558" s="18"/>
    </row>
    <row r="559" spans="108:112" x14ac:dyDescent="0.35">
      <c r="DD559" s="18"/>
      <c r="DE559" s="18"/>
      <c r="DF559" s="18"/>
      <c r="DG559" s="18"/>
      <c r="DH559" s="18"/>
    </row>
    <row r="560" spans="108:112" x14ac:dyDescent="0.35">
      <c r="DD560" s="18"/>
      <c r="DE560" s="18"/>
      <c r="DF560" s="18"/>
      <c r="DG560" s="18"/>
      <c r="DH560" s="18"/>
    </row>
    <row r="561" spans="108:112" x14ac:dyDescent="0.35">
      <c r="DD561" s="18"/>
      <c r="DE561" s="18"/>
      <c r="DF561" s="18"/>
      <c r="DG561" s="18"/>
      <c r="DH561" s="18"/>
    </row>
    <row r="562" spans="108:112" x14ac:dyDescent="0.35">
      <c r="DD562" s="18"/>
      <c r="DE562" s="18"/>
      <c r="DF562" s="18"/>
      <c r="DG562" s="18"/>
      <c r="DH562" s="18"/>
    </row>
    <row r="563" spans="108:112" x14ac:dyDescent="0.35">
      <c r="DD563" s="18"/>
      <c r="DE563" s="18"/>
      <c r="DF563" s="18"/>
      <c r="DG563" s="18"/>
      <c r="DH563" s="18"/>
    </row>
    <row r="564" spans="108:112" x14ac:dyDescent="0.35">
      <c r="DD564" s="18"/>
      <c r="DE564" s="18"/>
      <c r="DF564" s="18"/>
      <c r="DG564" s="18"/>
      <c r="DH564" s="18"/>
    </row>
    <row r="565" spans="108:112" x14ac:dyDescent="0.35">
      <c r="DD565" s="18"/>
      <c r="DE565" s="18"/>
      <c r="DF565" s="18"/>
      <c r="DG565" s="18"/>
      <c r="DH565" s="18"/>
    </row>
    <row r="566" spans="108:112" x14ac:dyDescent="0.35">
      <c r="DD566" s="18"/>
      <c r="DE566" s="18"/>
      <c r="DF566" s="18"/>
      <c r="DG566" s="18"/>
      <c r="DH566" s="18"/>
    </row>
    <row r="567" spans="108:112" x14ac:dyDescent="0.35">
      <c r="DD567" s="18"/>
      <c r="DE567" s="18"/>
      <c r="DF567" s="18"/>
      <c r="DG567" s="18"/>
      <c r="DH567" s="18"/>
    </row>
    <row r="568" spans="108:112" x14ac:dyDescent="0.35">
      <c r="DD568" s="18"/>
      <c r="DE568" s="18"/>
      <c r="DF568" s="18"/>
      <c r="DG568" s="18"/>
      <c r="DH568" s="18"/>
    </row>
    <row r="569" spans="108:112" x14ac:dyDescent="0.35">
      <c r="DD569" s="18"/>
      <c r="DE569" s="18"/>
      <c r="DF569" s="18"/>
      <c r="DG569" s="18"/>
      <c r="DH569" s="18"/>
    </row>
    <row r="570" spans="108:112" x14ac:dyDescent="0.35">
      <c r="DD570" s="18"/>
      <c r="DE570" s="18"/>
      <c r="DF570" s="18"/>
      <c r="DG570" s="18"/>
      <c r="DH570" s="18"/>
    </row>
    <row r="571" spans="108:112" x14ac:dyDescent="0.35">
      <c r="DD571" s="18"/>
      <c r="DE571" s="18"/>
      <c r="DF571" s="18"/>
      <c r="DG571" s="18"/>
      <c r="DH571" s="18"/>
    </row>
    <row r="572" spans="108:112" x14ac:dyDescent="0.35">
      <c r="DD572" s="18"/>
      <c r="DE572" s="18"/>
      <c r="DF572" s="18"/>
      <c r="DG572" s="18"/>
      <c r="DH572" s="18"/>
    </row>
    <row r="573" spans="108:112" x14ac:dyDescent="0.35">
      <c r="DD573" s="18"/>
      <c r="DE573" s="18"/>
      <c r="DF573" s="18"/>
      <c r="DG573" s="18"/>
      <c r="DH573" s="18"/>
    </row>
    <row r="574" spans="108:112" x14ac:dyDescent="0.35">
      <c r="DD574" s="18"/>
      <c r="DE574" s="18"/>
      <c r="DF574" s="18"/>
      <c r="DG574" s="18"/>
      <c r="DH574" s="18"/>
    </row>
    <row r="575" spans="108:112" x14ac:dyDescent="0.35">
      <c r="DD575" s="18"/>
      <c r="DE575" s="18"/>
      <c r="DF575" s="18"/>
      <c r="DG575" s="18"/>
      <c r="DH575" s="18"/>
    </row>
    <row r="576" spans="108:112" x14ac:dyDescent="0.35">
      <c r="DD576" s="18"/>
      <c r="DE576" s="18"/>
      <c r="DF576" s="18"/>
      <c r="DG576" s="18"/>
      <c r="DH576" s="18"/>
    </row>
    <row r="577" spans="108:112" x14ac:dyDescent="0.35">
      <c r="DD577" s="18"/>
      <c r="DE577" s="18"/>
      <c r="DF577" s="18"/>
      <c r="DG577" s="18"/>
      <c r="DH577" s="18"/>
    </row>
    <row r="578" spans="108:112" x14ac:dyDescent="0.35">
      <c r="DD578" s="18"/>
      <c r="DE578" s="18"/>
      <c r="DF578" s="18"/>
      <c r="DG578" s="18"/>
      <c r="DH578" s="18"/>
    </row>
    <row r="579" spans="108:112" x14ac:dyDescent="0.35">
      <c r="DD579" s="18"/>
      <c r="DE579" s="18"/>
      <c r="DF579" s="18"/>
      <c r="DG579" s="18"/>
      <c r="DH579" s="18"/>
    </row>
    <row r="580" spans="108:112" x14ac:dyDescent="0.35">
      <c r="DD580" s="18"/>
      <c r="DE580" s="18"/>
      <c r="DF580" s="18"/>
      <c r="DG580" s="18"/>
      <c r="DH580" s="18"/>
    </row>
    <row r="581" spans="108:112" x14ac:dyDescent="0.35">
      <c r="DD581" s="18"/>
      <c r="DE581" s="18"/>
      <c r="DF581" s="18"/>
      <c r="DG581" s="18"/>
      <c r="DH581" s="18"/>
    </row>
    <row r="582" spans="108:112" x14ac:dyDescent="0.35">
      <c r="DD582" s="18"/>
      <c r="DE582" s="18"/>
      <c r="DF582" s="18"/>
      <c r="DG582" s="18"/>
      <c r="DH582" s="18"/>
    </row>
    <row r="583" spans="108:112" x14ac:dyDescent="0.35">
      <c r="DD583" s="18"/>
      <c r="DE583" s="18"/>
      <c r="DF583" s="18"/>
      <c r="DG583" s="18"/>
      <c r="DH583" s="18"/>
    </row>
    <row r="584" spans="108:112" x14ac:dyDescent="0.35">
      <c r="DD584" s="18"/>
      <c r="DE584" s="18"/>
      <c r="DF584" s="18"/>
      <c r="DG584" s="18"/>
      <c r="DH584" s="18"/>
    </row>
    <row r="585" spans="108:112" x14ac:dyDescent="0.35">
      <c r="DD585" s="18"/>
      <c r="DE585" s="18"/>
      <c r="DF585" s="18"/>
      <c r="DG585" s="18"/>
      <c r="DH585" s="18"/>
    </row>
    <row r="586" spans="108:112" x14ac:dyDescent="0.35">
      <c r="DD586" s="18"/>
      <c r="DE586" s="18"/>
      <c r="DF586" s="18"/>
      <c r="DG586" s="18"/>
      <c r="DH586" s="18"/>
    </row>
    <row r="587" spans="108:112" x14ac:dyDescent="0.35">
      <c r="DD587" s="18"/>
      <c r="DE587" s="18"/>
      <c r="DF587" s="18"/>
      <c r="DG587" s="18"/>
      <c r="DH587" s="18"/>
    </row>
    <row r="588" spans="108:112" x14ac:dyDescent="0.35">
      <c r="DD588" s="18"/>
      <c r="DE588" s="18"/>
      <c r="DF588" s="18"/>
      <c r="DG588" s="18"/>
      <c r="DH588" s="18"/>
    </row>
    <row r="589" spans="108:112" x14ac:dyDescent="0.35">
      <c r="DD589" s="18"/>
      <c r="DE589" s="18"/>
      <c r="DF589" s="18"/>
      <c r="DG589" s="18"/>
      <c r="DH589" s="18"/>
    </row>
    <row r="590" spans="108:112" x14ac:dyDescent="0.35">
      <c r="DD590" s="18"/>
      <c r="DE590" s="18"/>
      <c r="DF590" s="18"/>
      <c r="DG590" s="18"/>
      <c r="DH590" s="18"/>
    </row>
    <row r="591" spans="108:112" x14ac:dyDescent="0.35">
      <c r="DD591" s="18"/>
      <c r="DE591" s="18"/>
      <c r="DF591" s="18"/>
      <c r="DG591" s="18"/>
      <c r="DH591" s="18"/>
    </row>
    <row r="592" spans="108:112" x14ac:dyDescent="0.35">
      <c r="DD592" s="18"/>
      <c r="DE592" s="18"/>
      <c r="DF592" s="18"/>
      <c r="DG592" s="18"/>
      <c r="DH592" s="18"/>
    </row>
    <row r="593" spans="108:112" x14ac:dyDescent="0.35">
      <c r="DD593" s="18"/>
      <c r="DE593" s="18"/>
      <c r="DF593" s="18"/>
      <c r="DG593" s="18"/>
      <c r="DH593" s="18"/>
    </row>
    <row r="594" spans="108:112" x14ac:dyDescent="0.35">
      <c r="DD594" s="18"/>
      <c r="DE594" s="18"/>
      <c r="DF594" s="18"/>
      <c r="DG594" s="18"/>
      <c r="DH594" s="18"/>
    </row>
    <row r="595" spans="108:112" x14ac:dyDescent="0.35">
      <c r="DD595" s="18"/>
      <c r="DE595" s="18"/>
      <c r="DF595" s="18"/>
      <c r="DG595" s="18"/>
      <c r="DH595" s="18"/>
    </row>
    <row r="596" spans="108:112" x14ac:dyDescent="0.35">
      <c r="DD596" s="18"/>
      <c r="DE596" s="18"/>
      <c r="DF596" s="18"/>
      <c r="DG596" s="18"/>
      <c r="DH596" s="18"/>
    </row>
    <row r="597" spans="108:112" x14ac:dyDescent="0.35">
      <c r="DD597" s="18"/>
      <c r="DE597" s="18"/>
      <c r="DF597" s="18"/>
      <c r="DG597" s="18"/>
      <c r="DH597" s="18"/>
    </row>
    <row r="598" spans="108:112" x14ac:dyDescent="0.35">
      <c r="DD598" s="18"/>
      <c r="DE598" s="18"/>
      <c r="DF598" s="18"/>
      <c r="DG598" s="18"/>
      <c r="DH598" s="18"/>
    </row>
    <row r="599" spans="108:112" x14ac:dyDescent="0.35">
      <c r="DD599" s="18"/>
      <c r="DE599" s="18"/>
      <c r="DF599" s="18"/>
      <c r="DG599" s="18"/>
      <c r="DH599" s="18"/>
    </row>
    <row r="600" spans="108:112" x14ac:dyDescent="0.35">
      <c r="DD600" s="18"/>
      <c r="DE600" s="18"/>
      <c r="DF600" s="18"/>
      <c r="DG600" s="18"/>
      <c r="DH600" s="18"/>
    </row>
    <row r="601" spans="108:112" x14ac:dyDescent="0.35">
      <c r="DD601" s="18"/>
      <c r="DE601" s="18"/>
      <c r="DF601" s="18"/>
      <c r="DG601" s="18"/>
      <c r="DH601" s="18"/>
    </row>
    <row r="602" spans="108:112" x14ac:dyDescent="0.35">
      <c r="DD602" s="18"/>
      <c r="DE602" s="18"/>
      <c r="DF602" s="18"/>
      <c r="DG602" s="18"/>
      <c r="DH602" s="18"/>
    </row>
    <row r="603" spans="108:112" x14ac:dyDescent="0.35">
      <c r="DD603" s="18"/>
      <c r="DE603" s="18"/>
      <c r="DF603" s="18"/>
      <c r="DG603" s="18"/>
      <c r="DH603" s="18"/>
    </row>
    <row r="604" spans="108:112" x14ac:dyDescent="0.35">
      <c r="DD604" s="18"/>
      <c r="DE604" s="18"/>
      <c r="DF604" s="18"/>
      <c r="DG604" s="18"/>
      <c r="DH604" s="18"/>
    </row>
    <row r="605" spans="108:112" x14ac:dyDescent="0.35">
      <c r="DD605" s="18"/>
      <c r="DE605" s="18"/>
      <c r="DF605" s="18"/>
      <c r="DG605" s="18"/>
      <c r="DH605" s="18"/>
    </row>
    <row r="606" spans="108:112" x14ac:dyDescent="0.35">
      <c r="DD606" s="18"/>
      <c r="DE606" s="18"/>
      <c r="DF606" s="18"/>
      <c r="DG606" s="18"/>
      <c r="DH606" s="18"/>
    </row>
    <row r="607" spans="108:112" x14ac:dyDescent="0.35">
      <c r="DD607" s="18"/>
      <c r="DE607" s="18"/>
      <c r="DF607" s="18"/>
      <c r="DG607" s="18"/>
      <c r="DH607" s="18"/>
    </row>
    <row r="608" spans="108:112" x14ac:dyDescent="0.35">
      <c r="DD608" s="18"/>
      <c r="DE608" s="18"/>
      <c r="DF608" s="18"/>
      <c r="DG608" s="18"/>
      <c r="DH608" s="18"/>
    </row>
    <row r="609" spans="108:112" x14ac:dyDescent="0.35">
      <c r="DD609" s="18"/>
      <c r="DE609" s="18"/>
      <c r="DF609" s="18"/>
      <c r="DG609" s="18"/>
      <c r="DH609" s="18"/>
    </row>
    <row r="610" spans="108:112" x14ac:dyDescent="0.35">
      <c r="DD610" s="18"/>
      <c r="DE610" s="18"/>
      <c r="DF610" s="18"/>
      <c r="DG610" s="18"/>
      <c r="DH610" s="18"/>
    </row>
    <row r="611" spans="108:112" x14ac:dyDescent="0.35">
      <c r="DD611" s="18"/>
      <c r="DE611" s="18"/>
      <c r="DF611" s="18"/>
      <c r="DG611" s="18"/>
      <c r="DH611" s="18"/>
    </row>
    <row r="612" spans="108:112" x14ac:dyDescent="0.35">
      <c r="DD612" s="18"/>
      <c r="DE612" s="18"/>
      <c r="DF612" s="18"/>
      <c r="DG612" s="18"/>
      <c r="DH612" s="18"/>
    </row>
    <row r="613" spans="108:112" x14ac:dyDescent="0.35">
      <c r="DD613" s="18"/>
      <c r="DE613" s="18"/>
      <c r="DF613" s="18"/>
      <c r="DG613" s="18"/>
      <c r="DH613" s="18"/>
    </row>
    <row r="614" spans="108:112" x14ac:dyDescent="0.35">
      <c r="DD614" s="18"/>
      <c r="DE614" s="18"/>
      <c r="DF614" s="18"/>
      <c r="DG614" s="18"/>
      <c r="DH614" s="18"/>
    </row>
    <row r="615" spans="108:112" x14ac:dyDescent="0.35">
      <c r="DD615" s="18"/>
      <c r="DE615" s="18"/>
      <c r="DF615" s="18"/>
      <c r="DG615" s="18"/>
      <c r="DH615" s="18"/>
    </row>
    <row r="616" spans="108:112" x14ac:dyDescent="0.35">
      <c r="DD616" s="18"/>
      <c r="DE616" s="18"/>
      <c r="DF616" s="18"/>
      <c r="DG616" s="18"/>
      <c r="DH616" s="18"/>
    </row>
    <row r="617" spans="108:112" x14ac:dyDescent="0.35">
      <c r="DD617" s="18"/>
      <c r="DE617" s="18"/>
      <c r="DF617" s="18"/>
      <c r="DG617" s="18"/>
      <c r="DH617" s="18"/>
    </row>
    <row r="618" spans="108:112" x14ac:dyDescent="0.35">
      <c r="DD618" s="18"/>
      <c r="DE618" s="18"/>
      <c r="DF618" s="18"/>
      <c r="DG618" s="18"/>
      <c r="DH618" s="18"/>
    </row>
    <row r="619" spans="108:112" x14ac:dyDescent="0.35">
      <c r="DD619" s="18"/>
      <c r="DE619" s="18"/>
      <c r="DF619" s="18"/>
      <c r="DG619" s="18"/>
      <c r="DH619" s="18"/>
    </row>
    <row r="620" spans="108:112" x14ac:dyDescent="0.35">
      <c r="DD620" s="18"/>
      <c r="DE620" s="18"/>
      <c r="DF620" s="18"/>
      <c r="DG620" s="18"/>
      <c r="DH620" s="18"/>
    </row>
    <row r="621" spans="108:112" x14ac:dyDescent="0.35">
      <c r="DD621" s="18"/>
      <c r="DE621" s="18"/>
      <c r="DF621" s="18"/>
      <c r="DG621" s="18"/>
      <c r="DH621" s="18"/>
    </row>
    <row r="622" spans="108:112" x14ac:dyDescent="0.35">
      <c r="DD622" s="18"/>
      <c r="DE622" s="18"/>
      <c r="DF622" s="18"/>
      <c r="DG622" s="18"/>
      <c r="DH622" s="18"/>
    </row>
    <row r="623" spans="108:112" x14ac:dyDescent="0.35">
      <c r="DD623" s="18"/>
      <c r="DE623" s="18"/>
      <c r="DF623" s="18"/>
      <c r="DG623" s="18"/>
      <c r="DH623" s="18"/>
    </row>
    <row r="624" spans="108:112" x14ac:dyDescent="0.35">
      <c r="DD624" s="18"/>
      <c r="DE624" s="18"/>
      <c r="DF624" s="18"/>
      <c r="DG624" s="18"/>
      <c r="DH624" s="18"/>
    </row>
    <row r="625" spans="108:112" x14ac:dyDescent="0.35">
      <c r="DD625" s="18"/>
      <c r="DE625" s="18"/>
      <c r="DF625" s="18"/>
      <c r="DG625" s="18"/>
      <c r="DH625" s="18"/>
    </row>
    <row r="626" spans="108:112" x14ac:dyDescent="0.35">
      <c r="DD626" s="18"/>
      <c r="DE626" s="18"/>
      <c r="DF626" s="18"/>
      <c r="DG626" s="18"/>
      <c r="DH626" s="18"/>
    </row>
    <row r="627" spans="108:112" x14ac:dyDescent="0.35">
      <c r="DD627" s="18"/>
      <c r="DE627" s="18"/>
      <c r="DF627" s="18"/>
      <c r="DG627" s="18"/>
      <c r="DH627" s="18"/>
    </row>
    <row r="628" spans="108:112" x14ac:dyDescent="0.35">
      <c r="DD628" s="18"/>
      <c r="DE628" s="18"/>
      <c r="DF628" s="18"/>
      <c r="DG628" s="18"/>
      <c r="DH628" s="18"/>
    </row>
    <row r="629" spans="108:112" x14ac:dyDescent="0.35">
      <c r="DD629" s="18"/>
      <c r="DE629" s="18"/>
      <c r="DF629" s="18"/>
      <c r="DG629" s="18"/>
      <c r="DH629" s="18"/>
    </row>
    <row r="630" spans="108:112" x14ac:dyDescent="0.35">
      <c r="DD630" s="18"/>
      <c r="DE630" s="18"/>
      <c r="DF630" s="18"/>
      <c r="DG630" s="18"/>
      <c r="DH630" s="18"/>
    </row>
    <row r="631" spans="108:112" x14ac:dyDescent="0.35">
      <c r="DD631" s="18"/>
      <c r="DE631" s="18"/>
      <c r="DF631" s="18"/>
      <c r="DG631" s="18"/>
      <c r="DH631" s="18"/>
    </row>
    <row r="632" spans="108:112" x14ac:dyDescent="0.35">
      <c r="DD632" s="18"/>
      <c r="DE632" s="18"/>
      <c r="DF632" s="18"/>
      <c r="DG632" s="18"/>
      <c r="DH632" s="18"/>
    </row>
    <row r="633" spans="108:112" x14ac:dyDescent="0.35">
      <c r="DD633" s="18"/>
      <c r="DE633" s="18"/>
      <c r="DF633" s="18"/>
      <c r="DG633" s="18"/>
      <c r="DH633" s="18"/>
    </row>
    <row r="634" spans="108:112" x14ac:dyDescent="0.35">
      <c r="DD634" s="18"/>
      <c r="DE634" s="18"/>
      <c r="DF634" s="18"/>
      <c r="DG634" s="18"/>
      <c r="DH634" s="18"/>
    </row>
    <row r="635" spans="108:112" x14ac:dyDescent="0.35">
      <c r="DD635" s="18"/>
      <c r="DE635" s="18"/>
      <c r="DF635" s="18"/>
      <c r="DG635" s="18"/>
      <c r="DH635" s="18"/>
    </row>
    <row r="636" spans="108:112" x14ac:dyDescent="0.35">
      <c r="DD636" s="18"/>
      <c r="DE636" s="18"/>
      <c r="DF636" s="18"/>
      <c r="DG636" s="18"/>
      <c r="DH636" s="18"/>
    </row>
    <row r="637" spans="108:112" x14ac:dyDescent="0.35">
      <c r="DD637" s="18"/>
      <c r="DE637" s="18"/>
      <c r="DF637" s="18"/>
      <c r="DG637" s="18"/>
      <c r="DH637" s="18"/>
    </row>
    <row r="638" spans="108:112" x14ac:dyDescent="0.35">
      <c r="DD638" s="18"/>
      <c r="DE638" s="18"/>
      <c r="DF638" s="18"/>
      <c r="DG638" s="18"/>
      <c r="DH638" s="18"/>
    </row>
    <row r="639" spans="108:112" x14ac:dyDescent="0.35">
      <c r="DD639" s="18"/>
      <c r="DE639" s="18"/>
      <c r="DF639" s="18"/>
      <c r="DG639" s="18"/>
      <c r="DH639" s="18"/>
    </row>
    <row r="640" spans="108:112" x14ac:dyDescent="0.35">
      <c r="DD640" s="18"/>
      <c r="DE640" s="18"/>
      <c r="DF640" s="18"/>
      <c r="DG640" s="18"/>
      <c r="DH640" s="18"/>
    </row>
    <row r="641" spans="108:112" x14ac:dyDescent="0.35">
      <c r="DD641" s="18"/>
      <c r="DE641" s="18"/>
      <c r="DF641" s="18"/>
      <c r="DG641" s="18"/>
      <c r="DH641" s="18"/>
    </row>
    <row r="642" spans="108:112" x14ac:dyDescent="0.35">
      <c r="DD642" s="18"/>
      <c r="DE642" s="18"/>
      <c r="DF642" s="18"/>
      <c r="DG642" s="18"/>
      <c r="DH642" s="18"/>
    </row>
    <row r="643" spans="108:112" x14ac:dyDescent="0.35">
      <c r="DD643" s="18"/>
      <c r="DE643" s="18"/>
      <c r="DF643" s="18"/>
      <c r="DG643" s="18"/>
      <c r="DH643" s="18"/>
    </row>
    <row r="644" spans="108:112" x14ac:dyDescent="0.35">
      <c r="DD644" s="18"/>
      <c r="DE644" s="18"/>
      <c r="DF644" s="18"/>
      <c r="DG644" s="18"/>
      <c r="DH644" s="18"/>
    </row>
    <row r="645" spans="108:112" x14ac:dyDescent="0.35">
      <c r="DD645" s="18"/>
      <c r="DE645" s="18"/>
      <c r="DF645" s="18"/>
      <c r="DG645" s="18"/>
      <c r="DH645" s="18"/>
    </row>
    <row r="646" spans="108:112" x14ac:dyDescent="0.35">
      <c r="DD646" s="18"/>
      <c r="DE646" s="18"/>
      <c r="DF646" s="18"/>
      <c r="DG646" s="18"/>
      <c r="DH646" s="18"/>
    </row>
    <row r="647" spans="108:112" x14ac:dyDescent="0.35">
      <c r="DD647" s="18"/>
      <c r="DE647" s="18"/>
      <c r="DF647" s="18"/>
      <c r="DG647" s="18"/>
      <c r="DH647" s="18"/>
    </row>
    <row r="648" spans="108:112" x14ac:dyDescent="0.35">
      <c r="DD648" s="18"/>
      <c r="DE648" s="18"/>
      <c r="DF648" s="18"/>
      <c r="DG648" s="18"/>
      <c r="DH648" s="18"/>
    </row>
    <row r="649" spans="108:112" x14ac:dyDescent="0.35">
      <c r="DD649" s="18"/>
      <c r="DE649" s="18"/>
      <c r="DF649" s="18"/>
      <c r="DG649" s="18"/>
      <c r="DH649" s="18"/>
    </row>
    <row r="650" spans="108:112" x14ac:dyDescent="0.35">
      <c r="DD650" s="18"/>
      <c r="DE650" s="18"/>
      <c r="DF650" s="18"/>
      <c r="DG650" s="18"/>
      <c r="DH650" s="18"/>
    </row>
    <row r="651" spans="108:112" x14ac:dyDescent="0.35">
      <c r="DD651" s="18"/>
      <c r="DE651" s="18"/>
      <c r="DF651" s="18"/>
      <c r="DG651" s="18"/>
      <c r="DH651" s="18"/>
    </row>
    <row r="652" spans="108:112" x14ac:dyDescent="0.35">
      <c r="DD652" s="18"/>
      <c r="DE652" s="18"/>
      <c r="DF652" s="18"/>
      <c r="DG652" s="18"/>
      <c r="DH652" s="18"/>
    </row>
    <row r="653" spans="108:112" x14ac:dyDescent="0.35">
      <c r="DD653" s="18"/>
      <c r="DE653" s="18"/>
      <c r="DF653" s="18"/>
      <c r="DG653" s="18"/>
      <c r="DH653" s="18"/>
    </row>
    <row r="654" spans="108:112" x14ac:dyDescent="0.35">
      <c r="DD654" s="18"/>
      <c r="DE654" s="18"/>
      <c r="DF654" s="18"/>
      <c r="DG654" s="18"/>
      <c r="DH654" s="18"/>
    </row>
    <row r="655" spans="108:112" x14ac:dyDescent="0.35">
      <c r="DD655" s="18"/>
      <c r="DE655" s="18"/>
      <c r="DF655" s="18"/>
      <c r="DG655" s="18"/>
      <c r="DH655" s="18"/>
    </row>
    <row r="656" spans="108:112" x14ac:dyDescent="0.35">
      <c r="DD656" s="18"/>
      <c r="DE656" s="18"/>
      <c r="DF656" s="18"/>
      <c r="DG656" s="18"/>
      <c r="DH656" s="18"/>
    </row>
    <row r="657" spans="108:112" x14ac:dyDescent="0.35">
      <c r="DD657" s="18"/>
      <c r="DE657" s="18"/>
      <c r="DF657" s="18"/>
      <c r="DG657" s="18"/>
      <c r="DH657" s="18"/>
    </row>
    <row r="658" spans="108:112" x14ac:dyDescent="0.35">
      <c r="DD658" s="18"/>
      <c r="DE658" s="18"/>
      <c r="DF658" s="18"/>
      <c r="DG658" s="18"/>
      <c r="DH658" s="18"/>
    </row>
    <row r="659" spans="108:112" x14ac:dyDescent="0.35">
      <c r="DD659" s="18"/>
      <c r="DE659" s="18"/>
      <c r="DF659" s="18"/>
      <c r="DG659" s="18"/>
      <c r="DH659" s="18"/>
    </row>
    <row r="660" spans="108:112" x14ac:dyDescent="0.35">
      <c r="DD660" s="18"/>
      <c r="DE660" s="18"/>
      <c r="DF660" s="18"/>
      <c r="DG660" s="18"/>
      <c r="DH660" s="18"/>
    </row>
    <row r="661" spans="108:112" x14ac:dyDescent="0.35">
      <c r="DD661" s="18"/>
      <c r="DE661" s="18"/>
      <c r="DF661" s="18"/>
      <c r="DG661" s="18"/>
      <c r="DH661" s="18"/>
    </row>
    <row r="662" spans="108:112" x14ac:dyDescent="0.35">
      <c r="DD662" s="18"/>
      <c r="DE662" s="18"/>
      <c r="DF662" s="18"/>
      <c r="DG662" s="18"/>
      <c r="DH662" s="18"/>
    </row>
    <row r="663" spans="108:112" x14ac:dyDescent="0.35">
      <c r="DD663" s="18"/>
      <c r="DE663" s="18"/>
      <c r="DF663" s="18"/>
      <c r="DG663" s="18"/>
      <c r="DH663" s="18"/>
    </row>
    <row r="664" spans="108:112" x14ac:dyDescent="0.35">
      <c r="DD664" s="18"/>
      <c r="DE664" s="18"/>
      <c r="DF664" s="18"/>
      <c r="DG664" s="18"/>
      <c r="DH664" s="18"/>
    </row>
    <row r="665" spans="108:112" x14ac:dyDescent="0.35">
      <c r="DD665" s="18"/>
      <c r="DE665" s="18"/>
      <c r="DF665" s="18"/>
      <c r="DG665" s="18"/>
      <c r="DH665" s="18"/>
    </row>
    <row r="666" spans="108:112" x14ac:dyDescent="0.35">
      <c r="DD666" s="18"/>
      <c r="DE666" s="18"/>
      <c r="DF666" s="18"/>
      <c r="DG666" s="18"/>
      <c r="DH666" s="18"/>
    </row>
    <row r="667" spans="108:112" x14ac:dyDescent="0.35">
      <c r="DD667" s="18"/>
      <c r="DE667" s="18"/>
      <c r="DF667" s="18"/>
      <c r="DG667" s="18"/>
      <c r="DH667" s="18"/>
    </row>
    <row r="668" spans="108:112" x14ac:dyDescent="0.35">
      <c r="DD668" s="18"/>
      <c r="DE668" s="18"/>
      <c r="DF668" s="18"/>
      <c r="DG668" s="18"/>
      <c r="DH668" s="18"/>
    </row>
    <row r="669" spans="108:112" x14ac:dyDescent="0.35">
      <c r="DD669" s="18"/>
      <c r="DE669" s="18"/>
      <c r="DF669" s="18"/>
      <c r="DG669" s="18"/>
      <c r="DH669" s="18"/>
    </row>
    <row r="670" spans="108:112" x14ac:dyDescent="0.35">
      <c r="DD670" s="18"/>
      <c r="DE670" s="18"/>
      <c r="DF670" s="18"/>
      <c r="DG670" s="18"/>
      <c r="DH670" s="18"/>
    </row>
    <row r="671" spans="108:112" x14ac:dyDescent="0.35">
      <c r="DD671" s="18"/>
      <c r="DE671" s="18"/>
      <c r="DF671" s="18"/>
      <c r="DG671" s="18"/>
      <c r="DH671" s="18"/>
    </row>
    <row r="672" spans="108:112" x14ac:dyDescent="0.35">
      <c r="DD672" s="18"/>
      <c r="DE672" s="18"/>
      <c r="DF672" s="18"/>
      <c r="DG672" s="18"/>
      <c r="DH672" s="18"/>
    </row>
    <row r="673" spans="108:112" x14ac:dyDescent="0.35">
      <c r="DD673" s="18"/>
      <c r="DE673" s="18"/>
      <c r="DF673" s="18"/>
      <c r="DG673" s="18"/>
      <c r="DH673" s="18"/>
    </row>
    <row r="674" spans="108:112" x14ac:dyDescent="0.35">
      <c r="DD674" s="18"/>
      <c r="DE674" s="18"/>
      <c r="DF674" s="18"/>
      <c r="DG674" s="18"/>
      <c r="DH674" s="18"/>
    </row>
    <row r="675" spans="108:112" x14ac:dyDescent="0.35">
      <c r="DD675" s="18"/>
      <c r="DE675" s="18"/>
      <c r="DF675" s="18"/>
      <c r="DG675" s="18"/>
      <c r="DH675" s="18"/>
    </row>
    <row r="676" spans="108:112" x14ac:dyDescent="0.35">
      <c r="DD676" s="18"/>
      <c r="DE676" s="18"/>
      <c r="DF676" s="18"/>
      <c r="DG676" s="18"/>
      <c r="DH676" s="18"/>
    </row>
    <row r="677" spans="108:112" x14ac:dyDescent="0.35">
      <c r="DD677" s="18"/>
      <c r="DE677" s="18"/>
      <c r="DF677" s="18"/>
      <c r="DG677" s="18"/>
      <c r="DH677" s="18"/>
    </row>
    <row r="678" spans="108:112" x14ac:dyDescent="0.35">
      <c r="DD678" s="18"/>
      <c r="DE678" s="18"/>
      <c r="DF678" s="18"/>
      <c r="DG678" s="18"/>
      <c r="DH678" s="18"/>
    </row>
    <row r="679" spans="108:112" x14ac:dyDescent="0.35">
      <c r="DD679" s="18"/>
      <c r="DE679" s="18"/>
      <c r="DF679" s="18"/>
      <c r="DG679" s="18"/>
      <c r="DH679" s="18"/>
    </row>
    <row r="680" spans="108:112" x14ac:dyDescent="0.35">
      <c r="DD680" s="18"/>
      <c r="DE680" s="18"/>
      <c r="DF680" s="18"/>
      <c r="DG680" s="18"/>
      <c r="DH680" s="18"/>
    </row>
    <row r="681" spans="108:112" x14ac:dyDescent="0.35">
      <c r="DD681" s="18"/>
      <c r="DE681" s="18"/>
      <c r="DF681" s="18"/>
      <c r="DG681" s="18"/>
      <c r="DH681" s="18"/>
    </row>
    <row r="682" spans="108:112" x14ac:dyDescent="0.35">
      <c r="DD682" s="18"/>
      <c r="DE682" s="18"/>
      <c r="DF682" s="18"/>
      <c r="DG682" s="18"/>
      <c r="DH682" s="18"/>
    </row>
    <row r="683" spans="108:112" x14ac:dyDescent="0.35">
      <c r="DD683" s="18"/>
      <c r="DE683" s="18"/>
      <c r="DF683" s="18"/>
      <c r="DG683" s="18"/>
      <c r="DH683" s="18"/>
    </row>
    <row r="684" spans="108:112" x14ac:dyDescent="0.35">
      <c r="DD684" s="18"/>
      <c r="DE684" s="18"/>
      <c r="DF684" s="18"/>
      <c r="DG684" s="18"/>
      <c r="DH684" s="18"/>
    </row>
    <row r="685" spans="108:112" x14ac:dyDescent="0.35">
      <c r="DD685" s="18"/>
      <c r="DE685" s="18"/>
      <c r="DF685" s="18"/>
      <c r="DG685" s="18"/>
      <c r="DH685" s="18"/>
    </row>
    <row r="686" spans="108:112" x14ac:dyDescent="0.35">
      <c r="DD686" s="18"/>
      <c r="DE686" s="18"/>
      <c r="DF686" s="18"/>
      <c r="DG686" s="18"/>
      <c r="DH686" s="18"/>
    </row>
    <row r="687" spans="108:112" x14ac:dyDescent="0.35">
      <c r="DD687" s="18"/>
      <c r="DE687" s="18"/>
      <c r="DF687" s="18"/>
      <c r="DG687" s="18"/>
      <c r="DH687" s="18"/>
    </row>
    <row r="688" spans="108:112" x14ac:dyDescent="0.35">
      <c r="DD688" s="18"/>
      <c r="DE688" s="18"/>
      <c r="DF688" s="18"/>
      <c r="DG688" s="18"/>
      <c r="DH688" s="18"/>
    </row>
    <row r="689" spans="108:112" x14ac:dyDescent="0.35">
      <c r="DD689" s="18"/>
      <c r="DE689" s="18"/>
      <c r="DF689" s="18"/>
      <c r="DG689" s="18"/>
      <c r="DH689" s="18"/>
    </row>
    <row r="690" spans="108:112" x14ac:dyDescent="0.35">
      <c r="DD690" s="18"/>
      <c r="DE690" s="18"/>
      <c r="DF690" s="18"/>
      <c r="DG690" s="18"/>
      <c r="DH690" s="18"/>
    </row>
    <row r="691" spans="108:112" x14ac:dyDescent="0.35">
      <c r="DD691" s="18"/>
      <c r="DE691" s="18"/>
      <c r="DF691" s="18"/>
      <c r="DG691" s="18"/>
      <c r="DH691" s="18"/>
    </row>
    <row r="692" spans="108:112" x14ac:dyDescent="0.35">
      <c r="DD692" s="18"/>
      <c r="DE692" s="18"/>
      <c r="DF692" s="18"/>
      <c r="DG692" s="18"/>
      <c r="DH692" s="18"/>
    </row>
    <row r="693" spans="108:112" x14ac:dyDescent="0.35">
      <c r="DD693" s="18"/>
      <c r="DE693" s="18"/>
      <c r="DF693" s="18"/>
      <c r="DG693" s="18"/>
      <c r="DH693" s="18"/>
    </row>
    <row r="694" spans="108:112" x14ac:dyDescent="0.35">
      <c r="DD694" s="18"/>
      <c r="DE694" s="18"/>
      <c r="DF694" s="18"/>
      <c r="DG694" s="18"/>
      <c r="DH694" s="18"/>
    </row>
    <row r="695" spans="108:112" x14ac:dyDescent="0.35">
      <c r="DD695" s="18"/>
      <c r="DE695" s="18"/>
      <c r="DF695" s="18"/>
      <c r="DG695" s="18"/>
      <c r="DH695" s="18"/>
    </row>
    <row r="696" spans="108:112" x14ac:dyDescent="0.35">
      <c r="DD696" s="18"/>
      <c r="DE696" s="18"/>
      <c r="DF696" s="18"/>
      <c r="DG696" s="18"/>
      <c r="DH696" s="18"/>
    </row>
    <row r="697" spans="108:112" x14ac:dyDescent="0.35">
      <c r="DD697" s="18"/>
      <c r="DE697" s="18"/>
      <c r="DF697" s="18"/>
      <c r="DG697" s="18"/>
      <c r="DH697" s="18"/>
    </row>
    <row r="698" spans="108:112" x14ac:dyDescent="0.35">
      <c r="DD698" s="18"/>
      <c r="DE698" s="18"/>
      <c r="DF698" s="18"/>
      <c r="DG698" s="18"/>
      <c r="DH698" s="18"/>
    </row>
    <row r="699" spans="108:112" x14ac:dyDescent="0.35">
      <c r="DD699" s="18"/>
      <c r="DE699" s="18"/>
      <c r="DF699" s="18"/>
      <c r="DG699" s="18"/>
      <c r="DH699" s="18"/>
    </row>
    <row r="700" spans="108:112" x14ac:dyDescent="0.35">
      <c r="DD700" s="18"/>
      <c r="DE700" s="18"/>
      <c r="DF700" s="18"/>
      <c r="DG700" s="18"/>
      <c r="DH700" s="18"/>
    </row>
    <row r="701" spans="108:112" x14ac:dyDescent="0.35">
      <c r="DD701" s="18"/>
      <c r="DE701" s="18"/>
      <c r="DF701" s="18"/>
      <c r="DG701" s="18"/>
      <c r="DH701" s="18"/>
    </row>
    <row r="702" spans="108:112" x14ac:dyDescent="0.35">
      <c r="DD702" s="18"/>
      <c r="DE702" s="18"/>
      <c r="DF702" s="18"/>
      <c r="DG702" s="18"/>
      <c r="DH702" s="18"/>
    </row>
    <row r="703" spans="108:112" x14ac:dyDescent="0.35">
      <c r="DD703" s="18"/>
      <c r="DE703" s="18"/>
      <c r="DF703" s="18"/>
      <c r="DG703" s="18"/>
      <c r="DH703" s="18"/>
    </row>
    <row r="704" spans="108:112" x14ac:dyDescent="0.35">
      <c r="DD704" s="18"/>
      <c r="DE704" s="18"/>
      <c r="DF704" s="18"/>
      <c r="DG704" s="18"/>
      <c r="DH704" s="18"/>
    </row>
    <row r="705" spans="108:112" x14ac:dyDescent="0.35">
      <c r="DD705" s="18"/>
      <c r="DE705" s="18"/>
      <c r="DF705" s="18"/>
      <c r="DG705" s="18"/>
      <c r="DH705" s="18"/>
    </row>
    <row r="706" spans="108:112" x14ac:dyDescent="0.35">
      <c r="DD706" s="18"/>
      <c r="DE706" s="18"/>
      <c r="DF706" s="18"/>
      <c r="DG706" s="18"/>
      <c r="DH706" s="18"/>
    </row>
    <row r="707" spans="108:112" x14ac:dyDescent="0.35">
      <c r="DD707" s="18"/>
      <c r="DE707" s="18"/>
      <c r="DF707" s="18"/>
      <c r="DG707" s="18"/>
      <c r="DH707" s="18"/>
    </row>
    <row r="708" spans="108:112" x14ac:dyDescent="0.35">
      <c r="DD708" s="18"/>
      <c r="DE708" s="18"/>
      <c r="DF708" s="18"/>
      <c r="DG708" s="18"/>
      <c r="DH708" s="18"/>
    </row>
    <row r="709" spans="108:112" x14ac:dyDescent="0.35">
      <c r="DD709" s="18"/>
      <c r="DE709" s="18"/>
      <c r="DF709" s="18"/>
      <c r="DG709" s="18"/>
      <c r="DH709" s="18"/>
    </row>
    <row r="710" spans="108:112" x14ac:dyDescent="0.35">
      <c r="DD710" s="18"/>
      <c r="DE710" s="18"/>
      <c r="DF710" s="18"/>
      <c r="DG710" s="18"/>
      <c r="DH710" s="18"/>
    </row>
    <row r="711" spans="108:112" x14ac:dyDescent="0.35">
      <c r="DD711" s="18"/>
      <c r="DE711" s="18"/>
      <c r="DF711" s="18"/>
      <c r="DG711" s="18"/>
      <c r="DH711" s="18"/>
    </row>
    <row r="712" spans="108:112" x14ac:dyDescent="0.35">
      <c r="DD712" s="18"/>
      <c r="DE712" s="18"/>
      <c r="DF712" s="18"/>
      <c r="DG712" s="18"/>
      <c r="DH712" s="18"/>
    </row>
    <row r="713" spans="108:112" x14ac:dyDescent="0.35">
      <c r="DD713" s="18"/>
      <c r="DE713" s="18"/>
      <c r="DF713" s="18"/>
      <c r="DG713" s="18"/>
      <c r="DH713" s="18"/>
    </row>
    <row r="714" spans="108:112" x14ac:dyDescent="0.35">
      <c r="DD714" s="18"/>
      <c r="DE714" s="18"/>
      <c r="DF714" s="18"/>
      <c r="DG714" s="18"/>
      <c r="DH714" s="18"/>
    </row>
    <row r="715" spans="108:112" x14ac:dyDescent="0.35">
      <c r="DD715" s="18"/>
      <c r="DE715" s="18"/>
      <c r="DF715" s="18"/>
      <c r="DG715" s="18"/>
      <c r="DH715" s="18"/>
    </row>
    <row r="716" spans="108:112" x14ac:dyDescent="0.35">
      <c r="DD716" s="18"/>
      <c r="DE716" s="18"/>
      <c r="DF716" s="18"/>
      <c r="DG716" s="18"/>
      <c r="DH716" s="18"/>
    </row>
    <row r="717" spans="108:112" x14ac:dyDescent="0.35">
      <c r="DD717" s="18"/>
      <c r="DE717" s="18"/>
      <c r="DF717" s="18"/>
      <c r="DG717" s="18"/>
      <c r="DH717" s="18"/>
    </row>
    <row r="718" spans="108:112" x14ac:dyDescent="0.35">
      <c r="DD718" s="18"/>
      <c r="DE718" s="18"/>
      <c r="DF718" s="18"/>
      <c r="DG718" s="18"/>
      <c r="DH718" s="18"/>
    </row>
    <row r="719" spans="108:112" x14ac:dyDescent="0.35">
      <c r="DD719" s="18"/>
      <c r="DE719" s="18"/>
      <c r="DF719" s="18"/>
      <c r="DG719" s="18"/>
      <c r="DH719" s="18"/>
    </row>
    <row r="720" spans="108:112" x14ac:dyDescent="0.35">
      <c r="DD720" s="18"/>
      <c r="DE720" s="18"/>
      <c r="DF720" s="18"/>
      <c r="DG720" s="18"/>
      <c r="DH720" s="18"/>
    </row>
    <row r="721" spans="108:112" x14ac:dyDescent="0.35">
      <c r="DD721" s="18"/>
      <c r="DE721" s="18"/>
      <c r="DF721" s="18"/>
      <c r="DG721" s="18"/>
      <c r="DH721" s="18"/>
    </row>
    <row r="722" spans="108:112" x14ac:dyDescent="0.35">
      <c r="DD722" s="18"/>
      <c r="DE722" s="18"/>
      <c r="DF722" s="18"/>
      <c r="DG722" s="18"/>
      <c r="DH722" s="18"/>
    </row>
    <row r="723" spans="108:112" x14ac:dyDescent="0.35">
      <c r="DD723" s="18"/>
      <c r="DE723" s="18"/>
      <c r="DF723" s="18"/>
      <c r="DG723" s="18"/>
      <c r="DH723" s="18"/>
    </row>
    <row r="724" spans="108:112" x14ac:dyDescent="0.35">
      <c r="DD724" s="18"/>
      <c r="DE724" s="18"/>
      <c r="DF724" s="18"/>
      <c r="DG724" s="18"/>
      <c r="DH724" s="18"/>
    </row>
    <row r="725" spans="108:112" x14ac:dyDescent="0.35">
      <c r="DD725" s="18"/>
      <c r="DE725" s="18"/>
      <c r="DF725" s="18"/>
      <c r="DG725" s="18"/>
      <c r="DH725" s="18"/>
    </row>
    <row r="726" spans="108:112" x14ac:dyDescent="0.35">
      <c r="DD726" s="18"/>
      <c r="DE726" s="18"/>
      <c r="DF726" s="18"/>
      <c r="DG726" s="18"/>
      <c r="DH726" s="18"/>
    </row>
    <row r="727" spans="108:112" x14ac:dyDescent="0.35">
      <c r="DD727" s="18"/>
      <c r="DE727" s="18"/>
      <c r="DF727" s="18"/>
      <c r="DG727" s="18"/>
      <c r="DH727" s="18"/>
    </row>
    <row r="728" spans="108:112" x14ac:dyDescent="0.35">
      <c r="DD728" s="18"/>
      <c r="DE728" s="18"/>
      <c r="DF728" s="18"/>
      <c r="DG728" s="18"/>
      <c r="DH728" s="18"/>
    </row>
    <row r="729" spans="108:112" x14ac:dyDescent="0.35">
      <c r="DD729" s="18"/>
      <c r="DE729" s="18"/>
      <c r="DF729" s="18"/>
      <c r="DG729" s="18"/>
      <c r="DH729" s="18"/>
    </row>
    <row r="730" spans="108:112" x14ac:dyDescent="0.35">
      <c r="DD730" s="18"/>
      <c r="DE730" s="18"/>
      <c r="DF730" s="18"/>
      <c r="DG730" s="18"/>
      <c r="DH730" s="18"/>
    </row>
    <row r="731" spans="108:112" x14ac:dyDescent="0.35">
      <c r="DD731" s="18"/>
      <c r="DE731" s="18"/>
      <c r="DF731" s="18"/>
      <c r="DG731" s="18"/>
      <c r="DH731" s="18"/>
    </row>
    <row r="732" spans="108:112" x14ac:dyDescent="0.35">
      <c r="DD732" s="18"/>
      <c r="DE732" s="18"/>
      <c r="DF732" s="18"/>
      <c r="DG732" s="18"/>
      <c r="DH732" s="18"/>
    </row>
    <row r="733" spans="108:112" x14ac:dyDescent="0.35">
      <c r="DD733" s="18"/>
      <c r="DE733" s="18"/>
      <c r="DF733" s="18"/>
      <c r="DG733" s="18"/>
      <c r="DH733" s="18"/>
    </row>
    <row r="734" spans="108:112" x14ac:dyDescent="0.35">
      <c r="DD734" s="18"/>
      <c r="DE734" s="18"/>
      <c r="DF734" s="18"/>
      <c r="DG734" s="18"/>
      <c r="DH734" s="18"/>
    </row>
    <row r="735" spans="108:112" x14ac:dyDescent="0.35">
      <c r="DD735" s="18"/>
      <c r="DE735" s="18"/>
      <c r="DF735" s="18"/>
      <c r="DG735" s="18"/>
      <c r="DH735" s="18"/>
    </row>
    <row r="736" spans="108:112" x14ac:dyDescent="0.35">
      <c r="DD736" s="18"/>
      <c r="DE736" s="18"/>
      <c r="DF736" s="18"/>
      <c r="DG736" s="18"/>
      <c r="DH736" s="18"/>
    </row>
    <row r="737" spans="108:112" x14ac:dyDescent="0.35">
      <c r="DD737" s="18"/>
      <c r="DE737" s="18"/>
      <c r="DF737" s="18"/>
      <c r="DG737" s="18"/>
      <c r="DH737" s="18"/>
    </row>
    <row r="738" spans="108:112" x14ac:dyDescent="0.35">
      <c r="DD738" s="18"/>
      <c r="DE738" s="18"/>
      <c r="DF738" s="18"/>
      <c r="DG738" s="18"/>
      <c r="DH738" s="18"/>
    </row>
    <row r="739" spans="108:112" x14ac:dyDescent="0.35">
      <c r="DD739" s="18"/>
      <c r="DE739" s="18"/>
      <c r="DF739" s="18"/>
      <c r="DG739" s="18"/>
      <c r="DH739" s="18"/>
    </row>
    <row r="740" spans="108:112" x14ac:dyDescent="0.35">
      <c r="DD740" s="18"/>
      <c r="DE740" s="18"/>
      <c r="DF740" s="18"/>
      <c r="DG740" s="18"/>
      <c r="DH740" s="18"/>
    </row>
    <row r="741" spans="108:112" x14ac:dyDescent="0.35">
      <c r="DD741" s="18"/>
      <c r="DE741" s="18"/>
      <c r="DF741" s="18"/>
      <c r="DG741" s="18"/>
      <c r="DH741" s="18"/>
    </row>
    <row r="742" spans="108:112" x14ac:dyDescent="0.35">
      <c r="DD742" s="18"/>
      <c r="DE742" s="18"/>
      <c r="DF742" s="18"/>
      <c r="DG742" s="18"/>
      <c r="DH742" s="18"/>
    </row>
    <row r="743" spans="108:112" x14ac:dyDescent="0.35">
      <c r="DD743" s="18"/>
      <c r="DE743" s="18"/>
      <c r="DF743" s="18"/>
      <c r="DG743" s="18"/>
      <c r="DH743" s="18"/>
    </row>
    <row r="744" spans="108:112" x14ac:dyDescent="0.35">
      <c r="DD744" s="18"/>
      <c r="DE744" s="18"/>
      <c r="DF744" s="18"/>
      <c r="DG744" s="18"/>
      <c r="DH744" s="18"/>
    </row>
    <row r="745" spans="108:112" x14ac:dyDescent="0.35">
      <c r="DD745" s="18"/>
      <c r="DE745" s="18"/>
      <c r="DF745" s="18"/>
      <c r="DG745" s="18"/>
      <c r="DH745" s="18"/>
    </row>
    <row r="746" spans="108:112" x14ac:dyDescent="0.35">
      <c r="DD746" s="18"/>
      <c r="DE746" s="18"/>
      <c r="DF746" s="18"/>
      <c r="DG746" s="18"/>
      <c r="DH746" s="18"/>
    </row>
    <row r="747" spans="108:112" x14ac:dyDescent="0.35">
      <c r="DD747" s="18"/>
      <c r="DE747" s="18"/>
      <c r="DF747" s="18"/>
      <c r="DG747" s="18"/>
      <c r="DH747" s="18"/>
    </row>
    <row r="748" spans="108:112" x14ac:dyDescent="0.35">
      <c r="DD748" s="18"/>
      <c r="DE748" s="18"/>
      <c r="DF748" s="18"/>
      <c r="DG748" s="18"/>
      <c r="DH748" s="18"/>
    </row>
    <row r="749" spans="108:112" x14ac:dyDescent="0.35">
      <c r="DD749" s="18"/>
      <c r="DE749" s="18"/>
      <c r="DF749" s="18"/>
      <c r="DG749" s="18"/>
      <c r="DH749" s="18"/>
    </row>
    <row r="750" spans="108:112" x14ac:dyDescent="0.35">
      <c r="DD750" s="18"/>
      <c r="DE750" s="18"/>
      <c r="DF750" s="18"/>
      <c r="DG750" s="18"/>
      <c r="DH750" s="18"/>
    </row>
    <row r="751" spans="108:112" x14ac:dyDescent="0.35">
      <c r="DD751" s="18"/>
      <c r="DE751" s="18"/>
      <c r="DF751" s="18"/>
      <c r="DG751" s="18"/>
      <c r="DH751" s="18"/>
    </row>
    <row r="752" spans="108:112" x14ac:dyDescent="0.35">
      <c r="DD752" s="18"/>
      <c r="DE752" s="18"/>
      <c r="DF752" s="18"/>
      <c r="DG752" s="18"/>
      <c r="DH752" s="18"/>
    </row>
    <row r="753" spans="108:112" x14ac:dyDescent="0.35">
      <c r="DD753" s="18"/>
      <c r="DE753" s="18"/>
      <c r="DF753" s="18"/>
      <c r="DG753" s="18"/>
      <c r="DH753" s="18"/>
    </row>
    <row r="754" spans="108:112" x14ac:dyDescent="0.35">
      <c r="DD754" s="18"/>
      <c r="DE754" s="18"/>
      <c r="DF754" s="18"/>
      <c r="DG754" s="18"/>
      <c r="DH754" s="18"/>
    </row>
    <row r="755" spans="108:112" x14ac:dyDescent="0.35">
      <c r="DD755" s="18"/>
      <c r="DE755" s="18"/>
      <c r="DF755" s="18"/>
      <c r="DG755" s="18"/>
      <c r="DH755" s="18"/>
    </row>
    <row r="756" spans="108:112" x14ac:dyDescent="0.35">
      <c r="DD756" s="18"/>
      <c r="DE756" s="18"/>
      <c r="DF756" s="18"/>
      <c r="DG756" s="18"/>
      <c r="DH756" s="18"/>
    </row>
    <row r="757" spans="108:112" x14ac:dyDescent="0.35">
      <c r="DD757" s="18"/>
      <c r="DE757" s="18"/>
      <c r="DF757" s="18"/>
      <c r="DG757" s="18"/>
      <c r="DH757" s="18"/>
    </row>
    <row r="758" spans="108:112" x14ac:dyDescent="0.35">
      <c r="DD758" s="18"/>
      <c r="DE758" s="18"/>
      <c r="DF758" s="18"/>
      <c r="DG758" s="18"/>
      <c r="DH758" s="18"/>
    </row>
    <row r="759" spans="108:112" x14ac:dyDescent="0.35">
      <c r="DD759" s="18"/>
      <c r="DE759" s="18"/>
      <c r="DF759" s="18"/>
      <c r="DG759" s="18"/>
      <c r="DH759" s="18"/>
    </row>
    <row r="760" spans="108:112" x14ac:dyDescent="0.35">
      <c r="DD760" s="18"/>
      <c r="DE760" s="18"/>
      <c r="DF760" s="18"/>
      <c r="DG760" s="18"/>
      <c r="DH760" s="18"/>
    </row>
    <row r="761" spans="108:112" x14ac:dyDescent="0.35">
      <c r="DD761" s="18"/>
      <c r="DE761" s="18"/>
      <c r="DF761" s="18"/>
      <c r="DG761" s="18"/>
      <c r="DH761" s="18"/>
    </row>
    <row r="762" spans="108:112" x14ac:dyDescent="0.35">
      <c r="DD762" s="18"/>
      <c r="DE762" s="18"/>
      <c r="DF762" s="18"/>
      <c r="DG762" s="18"/>
      <c r="DH762" s="18"/>
    </row>
    <row r="763" spans="108:112" x14ac:dyDescent="0.35">
      <c r="DD763" s="18"/>
      <c r="DE763" s="18"/>
      <c r="DF763" s="18"/>
      <c r="DG763" s="18"/>
      <c r="DH763" s="18"/>
    </row>
    <row r="764" spans="108:112" x14ac:dyDescent="0.35">
      <c r="DD764" s="18"/>
      <c r="DE764" s="18"/>
      <c r="DF764" s="18"/>
      <c r="DG764" s="18"/>
      <c r="DH764" s="18"/>
    </row>
    <row r="765" spans="108:112" x14ac:dyDescent="0.35">
      <c r="DD765" s="18"/>
      <c r="DE765" s="18"/>
      <c r="DF765" s="18"/>
      <c r="DG765" s="18"/>
      <c r="DH765" s="18"/>
    </row>
    <row r="766" spans="108:112" x14ac:dyDescent="0.35">
      <c r="DD766" s="18"/>
      <c r="DE766" s="18"/>
      <c r="DF766" s="18"/>
      <c r="DG766" s="18"/>
      <c r="DH766" s="18"/>
    </row>
    <row r="767" spans="108:112" x14ac:dyDescent="0.35">
      <c r="DD767" s="18"/>
      <c r="DE767" s="18"/>
      <c r="DF767" s="18"/>
      <c r="DG767" s="18"/>
      <c r="DH767" s="18"/>
    </row>
    <row r="768" spans="108:112" x14ac:dyDescent="0.35">
      <c r="DD768" s="18"/>
      <c r="DE768" s="18"/>
      <c r="DF768" s="18"/>
      <c r="DG768" s="18"/>
      <c r="DH768" s="18"/>
    </row>
    <row r="769" spans="108:112" x14ac:dyDescent="0.35">
      <c r="DD769" s="18"/>
      <c r="DE769" s="18"/>
      <c r="DF769" s="18"/>
      <c r="DG769" s="18"/>
      <c r="DH769" s="18"/>
    </row>
    <row r="770" spans="108:112" x14ac:dyDescent="0.35">
      <c r="DD770" s="18"/>
      <c r="DE770" s="18"/>
      <c r="DF770" s="18"/>
      <c r="DG770" s="18"/>
      <c r="DH770" s="18"/>
    </row>
    <row r="771" spans="108:112" x14ac:dyDescent="0.35">
      <c r="DD771" s="18"/>
      <c r="DE771" s="18"/>
      <c r="DF771" s="18"/>
      <c r="DG771" s="18"/>
      <c r="DH771" s="18"/>
    </row>
    <row r="772" spans="108:112" x14ac:dyDescent="0.35">
      <c r="DD772" s="18"/>
      <c r="DE772" s="18"/>
      <c r="DF772" s="18"/>
      <c r="DG772" s="18"/>
      <c r="DH772" s="18"/>
    </row>
    <row r="773" spans="108:112" x14ac:dyDescent="0.35">
      <c r="DD773" s="18"/>
      <c r="DE773" s="18"/>
      <c r="DF773" s="18"/>
      <c r="DG773" s="18"/>
      <c r="DH773" s="18"/>
    </row>
    <row r="774" spans="108:112" x14ac:dyDescent="0.35">
      <c r="DD774" s="18"/>
      <c r="DE774" s="18"/>
      <c r="DF774" s="18"/>
      <c r="DG774" s="18"/>
      <c r="DH774" s="18"/>
    </row>
    <row r="775" spans="108:112" x14ac:dyDescent="0.35">
      <c r="DD775" s="18"/>
      <c r="DE775" s="18"/>
      <c r="DF775" s="18"/>
      <c r="DG775" s="18"/>
      <c r="DH775" s="18"/>
    </row>
    <row r="776" spans="108:112" x14ac:dyDescent="0.35">
      <c r="DD776" s="18"/>
      <c r="DE776" s="18"/>
      <c r="DF776" s="18"/>
      <c r="DG776" s="18"/>
      <c r="DH776" s="18"/>
    </row>
    <row r="777" spans="108:112" x14ac:dyDescent="0.35">
      <c r="DD777" s="18"/>
      <c r="DE777" s="18"/>
      <c r="DF777" s="18"/>
      <c r="DG777" s="18"/>
      <c r="DH777" s="18"/>
    </row>
    <row r="778" spans="108:112" x14ac:dyDescent="0.35">
      <c r="DD778" s="18"/>
      <c r="DE778" s="18"/>
      <c r="DF778" s="18"/>
      <c r="DG778" s="18"/>
      <c r="DH778" s="18"/>
    </row>
    <row r="779" spans="108:112" x14ac:dyDescent="0.35">
      <c r="DD779" s="18"/>
      <c r="DE779" s="18"/>
      <c r="DF779" s="18"/>
      <c r="DG779" s="18"/>
      <c r="DH779" s="18"/>
    </row>
    <row r="780" spans="108:112" x14ac:dyDescent="0.35">
      <c r="DD780" s="18"/>
      <c r="DE780" s="18"/>
      <c r="DF780" s="18"/>
      <c r="DG780" s="18"/>
      <c r="DH780" s="18"/>
    </row>
    <row r="781" spans="108:112" x14ac:dyDescent="0.35">
      <c r="DD781" s="18"/>
      <c r="DE781" s="18"/>
      <c r="DF781" s="18"/>
      <c r="DG781" s="18"/>
      <c r="DH781" s="18"/>
    </row>
    <row r="782" spans="108:112" x14ac:dyDescent="0.35">
      <c r="DD782" s="18"/>
      <c r="DE782" s="18"/>
      <c r="DF782" s="18"/>
      <c r="DG782" s="18"/>
      <c r="DH782" s="18"/>
    </row>
    <row r="783" spans="108:112" x14ac:dyDescent="0.35">
      <c r="DD783" s="18"/>
      <c r="DE783" s="18"/>
      <c r="DF783" s="18"/>
      <c r="DG783" s="18"/>
      <c r="DH783" s="18"/>
    </row>
    <row r="784" spans="108:112" x14ac:dyDescent="0.35">
      <c r="DD784" s="18"/>
      <c r="DE784" s="18"/>
      <c r="DF784" s="18"/>
      <c r="DG784" s="18"/>
      <c r="DH784" s="18"/>
    </row>
    <row r="785" spans="108:112" x14ac:dyDescent="0.35">
      <c r="DD785" s="18"/>
      <c r="DE785" s="18"/>
      <c r="DF785" s="18"/>
      <c r="DG785" s="18"/>
      <c r="DH785" s="18"/>
    </row>
    <row r="786" spans="108:112" x14ac:dyDescent="0.35">
      <c r="DD786" s="18"/>
      <c r="DE786" s="18"/>
      <c r="DF786" s="18"/>
      <c r="DG786" s="18"/>
      <c r="DH786" s="18"/>
    </row>
    <row r="787" spans="108:112" x14ac:dyDescent="0.35">
      <c r="DD787" s="18"/>
      <c r="DE787" s="18"/>
      <c r="DF787" s="18"/>
      <c r="DG787" s="18"/>
      <c r="DH787" s="18"/>
    </row>
    <row r="788" spans="108:112" x14ac:dyDescent="0.35">
      <c r="DD788" s="18"/>
      <c r="DE788" s="18"/>
      <c r="DF788" s="18"/>
      <c r="DG788" s="18"/>
      <c r="DH788" s="18"/>
    </row>
    <row r="789" spans="108:112" x14ac:dyDescent="0.35">
      <c r="DD789" s="18"/>
      <c r="DE789" s="18"/>
      <c r="DF789" s="18"/>
      <c r="DG789" s="18"/>
      <c r="DH789" s="18"/>
    </row>
    <row r="790" spans="108:112" x14ac:dyDescent="0.35">
      <c r="DD790" s="18"/>
      <c r="DE790" s="18"/>
      <c r="DF790" s="18"/>
      <c r="DG790" s="18"/>
      <c r="DH790" s="18"/>
    </row>
    <row r="791" spans="108:112" x14ac:dyDescent="0.35">
      <c r="DD791" s="18"/>
      <c r="DE791" s="18"/>
      <c r="DF791" s="18"/>
      <c r="DG791" s="18"/>
      <c r="DH791" s="18"/>
    </row>
    <row r="792" spans="108:112" x14ac:dyDescent="0.35">
      <c r="DD792" s="18"/>
      <c r="DE792" s="18"/>
      <c r="DF792" s="18"/>
      <c r="DG792" s="18"/>
      <c r="DH792" s="18"/>
    </row>
    <row r="793" spans="108:112" x14ac:dyDescent="0.35">
      <c r="DD793" s="18"/>
      <c r="DE793" s="18"/>
      <c r="DF793" s="18"/>
      <c r="DG793" s="18"/>
      <c r="DH793" s="18"/>
    </row>
    <row r="794" spans="108:112" x14ac:dyDescent="0.35">
      <c r="DD794" s="18"/>
      <c r="DE794" s="18"/>
      <c r="DF794" s="18"/>
      <c r="DG794" s="18"/>
      <c r="DH794" s="18"/>
    </row>
    <row r="795" spans="108:112" x14ac:dyDescent="0.35">
      <c r="DD795" s="18"/>
      <c r="DE795" s="18"/>
      <c r="DF795" s="18"/>
      <c r="DG795" s="18"/>
      <c r="DH795" s="18"/>
    </row>
    <row r="796" spans="108:112" x14ac:dyDescent="0.35">
      <c r="DD796" s="18"/>
      <c r="DE796" s="18"/>
      <c r="DF796" s="18"/>
      <c r="DG796" s="18"/>
      <c r="DH796" s="18"/>
    </row>
    <row r="797" spans="108:112" x14ac:dyDescent="0.35">
      <c r="DD797" s="18"/>
      <c r="DE797" s="18"/>
      <c r="DF797" s="18"/>
      <c r="DG797" s="18"/>
      <c r="DH797" s="18"/>
    </row>
    <row r="798" spans="108:112" x14ac:dyDescent="0.35">
      <c r="DD798" s="18"/>
      <c r="DE798" s="18"/>
      <c r="DF798" s="18"/>
      <c r="DG798" s="18"/>
      <c r="DH798" s="18"/>
    </row>
    <row r="799" spans="108:112" x14ac:dyDescent="0.35">
      <c r="DD799" s="18"/>
      <c r="DE799" s="18"/>
      <c r="DF799" s="18"/>
      <c r="DG799" s="18"/>
      <c r="DH799" s="18"/>
    </row>
    <row r="800" spans="108:112" x14ac:dyDescent="0.35">
      <c r="DD800" s="18"/>
      <c r="DE800" s="18"/>
      <c r="DF800" s="18"/>
      <c r="DG800" s="18"/>
      <c r="DH800" s="18"/>
    </row>
    <row r="801" spans="108:112" x14ac:dyDescent="0.35">
      <c r="DD801" s="18"/>
      <c r="DE801" s="18"/>
      <c r="DF801" s="18"/>
      <c r="DG801" s="18"/>
      <c r="DH801" s="18"/>
    </row>
    <row r="802" spans="108:112" x14ac:dyDescent="0.35">
      <c r="DD802" s="18"/>
      <c r="DE802" s="18"/>
      <c r="DF802" s="18"/>
      <c r="DG802" s="18"/>
      <c r="DH802" s="18"/>
    </row>
    <row r="803" spans="108:112" x14ac:dyDescent="0.35">
      <c r="DD803" s="18"/>
      <c r="DE803" s="18"/>
      <c r="DF803" s="18"/>
      <c r="DG803" s="18"/>
      <c r="DH803" s="18"/>
    </row>
    <row r="804" spans="108:112" x14ac:dyDescent="0.35">
      <c r="DD804" s="18"/>
      <c r="DE804" s="18"/>
      <c r="DF804" s="18"/>
      <c r="DG804" s="18"/>
      <c r="DH804" s="18"/>
    </row>
    <row r="805" spans="108:112" x14ac:dyDescent="0.35">
      <c r="DD805" s="18"/>
      <c r="DE805" s="18"/>
      <c r="DF805" s="18"/>
      <c r="DG805" s="18"/>
      <c r="DH805" s="18"/>
    </row>
    <row r="806" spans="108:112" x14ac:dyDescent="0.35">
      <c r="DD806" s="18"/>
      <c r="DE806" s="18"/>
      <c r="DF806" s="18"/>
      <c r="DG806" s="18"/>
      <c r="DH806" s="18"/>
    </row>
    <row r="807" spans="108:112" x14ac:dyDescent="0.35">
      <c r="DD807" s="18"/>
      <c r="DE807" s="18"/>
      <c r="DF807" s="18"/>
      <c r="DG807" s="18"/>
      <c r="DH807" s="18"/>
    </row>
    <row r="808" spans="108:112" x14ac:dyDescent="0.35">
      <c r="DD808" s="18"/>
      <c r="DE808" s="18"/>
      <c r="DF808" s="18"/>
      <c r="DG808" s="18"/>
      <c r="DH808" s="18"/>
    </row>
    <row r="809" spans="108:112" x14ac:dyDescent="0.35">
      <c r="DD809" s="18"/>
      <c r="DE809" s="18"/>
      <c r="DF809" s="18"/>
      <c r="DG809" s="18"/>
      <c r="DH809" s="18"/>
    </row>
    <row r="810" spans="108:112" x14ac:dyDescent="0.35">
      <c r="DD810" s="18"/>
      <c r="DE810" s="18"/>
      <c r="DF810" s="18"/>
      <c r="DG810" s="18"/>
      <c r="DH810" s="18"/>
    </row>
    <row r="811" spans="108:112" x14ac:dyDescent="0.35">
      <c r="DD811" s="18"/>
      <c r="DE811" s="18"/>
      <c r="DF811" s="18"/>
      <c r="DG811" s="18"/>
      <c r="DH811" s="18"/>
    </row>
    <row r="812" spans="108:112" x14ac:dyDescent="0.35">
      <c r="DD812" s="18"/>
      <c r="DE812" s="18"/>
      <c r="DF812" s="18"/>
      <c r="DG812" s="18"/>
      <c r="DH812" s="18"/>
    </row>
    <row r="813" spans="108:112" x14ac:dyDescent="0.35">
      <c r="DD813" s="18"/>
      <c r="DE813" s="18"/>
      <c r="DF813" s="18"/>
      <c r="DG813" s="18"/>
      <c r="DH813" s="18"/>
    </row>
    <row r="814" spans="108:112" x14ac:dyDescent="0.35">
      <c r="DD814" s="18"/>
      <c r="DE814" s="18"/>
      <c r="DF814" s="18"/>
      <c r="DG814" s="18"/>
      <c r="DH814" s="18"/>
    </row>
    <row r="815" spans="108:112" x14ac:dyDescent="0.35">
      <c r="DD815" s="18"/>
      <c r="DE815" s="18"/>
      <c r="DF815" s="18"/>
      <c r="DG815" s="18"/>
      <c r="DH815" s="18"/>
    </row>
    <row r="816" spans="108:112" x14ac:dyDescent="0.35">
      <c r="DD816" s="18"/>
      <c r="DE816" s="18"/>
      <c r="DF816" s="18"/>
      <c r="DG816" s="18"/>
      <c r="DH816" s="18"/>
    </row>
    <row r="817" spans="108:112" x14ac:dyDescent="0.35">
      <c r="DD817" s="18"/>
      <c r="DE817" s="18"/>
      <c r="DF817" s="18"/>
      <c r="DG817" s="18"/>
      <c r="DH817" s="18"/>
    </row>
    <row r="818" spans="108:112" x14ac:dyDescent="0.35">
      <c r="DD818" s="18"/>
      <c r="DE818" s="18"/>
      <c r="DF818" s="18"/>
      <c r="DG818" s="18"/>
      <c r="DH818" s="18"/>
    </row>
    <row r="819" spans="108:112" x14ac:dyDescent="0.35">
      <c r="DD819" s="18"/>
      <c r="DE819" s="18"/>
      <c r="DF819" s="18"/>
      <c r="DG819" s="18"/>
      <c r="DH819" s="18"/>
    </row>
    <row r="820" spans="108:112" x14ac:dyDescent="0.35">
      <c r="DD820" s="18"/>
      <c r="DE820" s="18"/>
      <c r="DF820" s="18"/>
      <c r="DG820" s="18"/>
      <c r="DH820" s="18"/>
    </row>
    <row r="821" spans="108:112" x14ac:dyDescent="0.35">
      <c r="DD821" s="18"/>
      <c r="DE821" s="18"/>
      <c r="DF821" s="18"/>
      <c r="DG821" s="18"/>
      <c r="DH821" s="18"/>
    </row>
    <row r="822" spans="108:112" x14ac:dyDescent="0.35">
      <c r="DD822" s="18"/>
      <c r="DE822" s="18"/>
      <c r="DF822" s="18"/>
      <c r="DG822" s="18"/>
      <c r="DH822" s="18"/>
    </row>
    <row r="823" spans="108:112" x14ac:dyDescent="0.35">
      <c r="DD823" s="18"/>
      <c r="DE823" s="18"/>
      <c r="DF823" s="18"/>
      <c r="DG823" s="18"/>
      <c r="DH823" s="18"/>
    </row>
    <row r="824" spans="108:112" x14ac:dyDescent="0.35">
      <c r="DD824" s="18"/>
      <c r="DE824" s="18"/>
      <c r="DF824" s="18"/>
      <c r="DG824" s="18"/>
      <c r="DH824" s="18"/>
    </row>
    <row r="825" spans="108:112" x14ac:dyDescent="0.35">
      <c r="DD825" s="18"/>
      <c r="DE825" s="18"/>
      <c r="DF825" s="18"/>
      <c r="DG825" s="18"/>
      <c r="DH825" s="18"/>
    </row>
    <row r="826" spans="108:112" x14ac:dyDescent="0.35">
      <c r="DD826" s="18"/>
      <c r="DE826" s="18"/>
      <c r="DF826" s="18"/>
      <c r="DG826" s="18"/>
      <c r="DH826" s="18"/>
    </row>
    <row r="827" spans="108:112" x14ac:dyDescent="0.35">
      <c r="DD827" s="18"/>
      <c r="DE827" s="18"/>
      <c r="DF827" s="18"/>
      <c r="DG827" s="18"/>
      <c r="DH827" s="18"/>
    </row>
    <row r="828" spans="108:112" x14ac:dyDescent="0.35">
      <c r="DD828" s="18"/>
      <c r="DE828" s="18"/>
      <c r="DF828" s="18"/>
      <c r="DG828" s="18"/>
      <c r="DH828" s="18"/>
    </row>
    <row r="829" spans="108:112" x14ac:dyDescent="0.35">
      <c r="DD829" s="18"/>
      <c r="DE829" s="18"/>
      <c r="DF829" s="18"/>
      <c r="DG829" s="18"/>
      <c r="DH829" s="18"/>
    </row>
    <row r="830" spans="108:112" x14ac:dyDescent="0.35">
      <c r="DD830" s="18"/>
      <c r="DE830" s="18"/>
      <c r="DF830" s="18"/>
      <c r="DG830" s="18"/>
      <c r="DH830" s="18"/>
    </row>
    <row r="831" spans="108:112" x14ac:dyDescent="0.35">
      <c r="DD831" s="18"/>
      <c r="DE831" s="18"/>
      <c r="DF831" s="18"/>
      <c r="DG831" s="18"/>
      <c r="DH831" s="18"/>
    </row>
    <row r="832" spans="108:112" x14ac:dyDescent="0.35">
      <c r="DD832" s="18"/>
      <c r="DE832" s="18"/>
      <c r="DF832" s="18"/>
      <c r="DG832" s="18"/>
      <c r="DH832" s="18"/>
    </row>
    <row r="833" spans="108:112" x14ac:dyDescent="0.35">
      <c r="DD833" s="18"/>
      <c r="DE833" s="18"/>
      <c r="DF833" s="18"/>
      <c r="DG833" s="18"/>
      <c r="DH833" s="18"/>
    </row>
    <row r="834" spans="108:112" x14ac:dyDescent="0.35">
      <c r="DD834" s="18"/>
      <c r="DE834" s="18"/>
      <c r="DF834" s="18"/>
      <c r="DG834" s="18"/>
      <c r="DH834" s="18"/>
    </row>
    <row r="835" spans="108:112" x14ac:dyDescent="0.35">
      <c r="DD835" s="18"/>
      <c r="DE835" s="18"/>
      <c r="DF835" s="18"/>
      <c r="DG835" s="18"/>
      <c r="DH835" s="18"/>
    </row>
    <row r="836" spans="108:112" x14ac:dyDescent="0.35">
      <c r="DD836" s="18"/>
      <c r="DE836" s="18"/>
      <c r="DF836" s="18"/>
      <c r="DG836" s="18"/>
      <c r="DH836" s="18"/>
    </row>
    <row r="837" spans="108:112" x14ac:dyDescent="0.35">
      <c r="DD837" s="18"/>
      <c r="DE837" s="18"/>
      <c r="DF837" s="18"/>
      <c r="DG837" s="18"/>
      <c r="DH837" s="18"/>
    </row>
    <row r="838" spans="108:112" x14ac:dyDescent="0.35">
      <c r="DD838" s="18"/>
      <c r="DE838" s="18"/>
      <c r="DF838" s="18"/>
      <c r="DG838" s="18"/>
      <c r="DH838" s="18"/>
    </row>
    <row r="839" spans="108:112" x14ac:dyDescent="0.35">
      <c r="DD839" s="18"/>
      <c r="DE839" s="18"/>
      <c r="DF839" s="18"/>
      <c r="DG839" s="18"/>
      <c r="DH839" s="18"/>
    </row>
    <row r="840" spans="108:112" x14ac:dyDescent="0.35">
      <c r="DD840" s="18"/>
      <c r="DE840" s="18"/>
      <c r="DF840" s="18"/>
      <c r="DG840" s="18"/>
      <c r="DH840" s="18"/>
    </row>
    <row r="841" spans="108:112" x14ac:dyDescent="0.35">
      <c r="DD841" s="18"/>
      <c r="DE841" s="18"/>
      <c r="DF841" s="18"/>
      <c r="DG841" s="18"/>
      <c r="DH841" s="18"/>
    </row>
    <row r="842" spans="108:112" x14ac:dyDescent="0.35">
      <c r="DD842" s="18"/>
      <c r="DE842" s="18"/>
      <c r="DF842" s="18"/>
      <c r="DG842" s="18"/>
      <c r="DH842" s="18"/>
    </row>
    <row r="843" spans="108:112" x14ac:dyDescent="0.35">
      <c r="DD843" s="18"/>
      <c r="DE843" s="18"/>
      <c r="DF843" s="18"/>
      <c r="DG843" s="18"/>
      <c r="DH843" s="18"/>
    </row>
    <row r="844" spans="108:112" x14ac:dyDescent="0.35">
      <c r="DD844" s="18"/>
      <c r="DE844" s="18"/>
      <c r="DF844" s="18"/>
      <c r="DG844" s="18"/>
      <c r="DH844" s="18"/>
    </row>
    <row r="845" spans="108:112" x14ac:dyDescent="0.35">
      <c r="DD845" s="18"/>
      <c r="DE845" s="18"/>
      <c r="DF845" s="18"/>
      <c r="DG845" s="18"/>
      <c r="DH845" s="18"/>
    </row>
    <row r="846" spans="108:112" x14ac:dyDescent="0.35">
      <c r="DD846" s="18"/>
      <c r="DE846" s="18"/>
      <c r="DF846" s="18"/>
      <c r="DG846" s="18"/>
      <c r="DH846" s="18"/>
    </row>
    <row r="847" spans="108:112" x14ac:dyDescent="0.35">
      <c r="DD847" s="18"/>
      <c r="DE847" s="18"/>
      <c r="DF847" s="18"/>
      <c r="DG847" s="18"/>
      <c r="DH847" s="18"/>
    </row>
    <row r="848" spans="108:112" x14ac:dyDescent="0.35">
      <c r="DD848" s="18"/>
      <c r="DE848" s="18"/>
      <c r="DF848" s="18"/>
      <c r="DG848" s="18"/>
      <c r="DH848" s="18"/>
    </row>
    <row r="849" spans="108:112" x14ac:dyDescent="0.35">
      <c r="DD849" s="18"/>
      <c r="DE849" s="18"/>
      <c r="DF849" s="18"/>
      <c r="DG849" s="18"/>
      <c r="DH849" s="18"/>
    </row>
    <row r="850" spans="108:112" x14ac:dyDescent="0.35">
      <c r="DD850" s="18"/>
      <c r="DE850" s="18"/>
      <c r="DF850" s="18"/>
      <c r="DG850" s="18"/>
      <c r="DH850" s="18"/>
    </row>
    <row r="851" spans="108:112" x14ac:dyDescent="0.35">
      <c r="DD851" s="18"/>
      <c r="DE851" s="18"/>
      <c r="DF851" s="18"/>
      <c r="DG851" s="18"/>
      <c r="DH851" s="18"/>
    </row>
    <row r="852" spans="108:112" x14ac:dyDescent="0.35">
      <c r="DD852" s="18"/>
      <c r="DE852" s="18"/>
      <c r="DF852" s="18"/>
      <c r="DG852" s="18"/>
      <c r="DH852" s="18"/>
    </row>
    <row r="853" spans="108:112" x14ac:dyDescent="0.35">
      <c r="DD853" s="18"/>
      <c r="DE853" s="18"/>
      <c r="DF853" s="18"/>
      <c r="DG853" s="18"/>
      <c r="DH853" s="18"/>
    </row>
    <row r="854" spans="108:112" x14ac:dyDescent="0.35">
      <c r="DD854" s="18"/>
      <c r="DE854" s="18"/>
      <c r="DF854" s="18"/>
      <c r="DG854" s="18"/>
      <c r="DH854" s="18"/>
    </row>
    <row r="855" spans="108:112" x14ac:dyDescent="0.35">
      <c r="DD855" s="18"/>
      <c r="DE855" s="18"/>
      <c r="DF855" s="18"/>
      <c r="DG855" s="18"/>
      <c r="DH855" s="18"/>
    </row>
    <row r="856" spans="108:112" x14ac:dyDescent="0.35">
      <c r="DD856" s="18"/>
      <c r="DE856" s="18"/>
      <c r="DF856" s="18"/>
      <c r="DG856" s="18"/>
      <c r="DH856" s="18"/>
    </row>
    <row r="857" spans="108:112" x14ac:dyDescent="0.35">
      <c r="DD857" s="18"/>
      <c r="DE857" s="18"/>
      <c r="DF857" s="18"/>
      <c r="DG857" s="18"/>
      <c r="DH857" s="18"/>
    </row>
    <row r="858" spans="108:112" x14ac:dyDescent="0.35">
      <c r="DD858" s="18"/>
      <c r="DE858" s="18"/>
      <c r="DF858" s="18"/>
      <c r="DG858" s="18"/>
      <c r="DH858" s="18"/>
    </row>
    <row r="859" spans="108:112" x14ac:dyDescent="0.35">
      <c r="DD859" s="18"/>
      <c r="DE859" s="18"/>
      <c r="DF859" s="18"/>
      <c r="DG859" s="18"/>
      <c r="DH859" s="18"/>
    </row>
    <row r="860" spans="108:112" x14ac:dyDescent="0.35">
      <c r="DD860" s="18"/>
      <c r="DE860" s="18"/>
      <c r="DF860" s="18"/>
      <c r="DG860" s="18"/>
      <c r="DH860" s="18"/>
    </row>
    <row r="861" spans="108:112" x14ac:dyDescent="0.35">
      <c r="DD861" s="18"/>
      <c r="DE861" s="18"/>
      <c r="DF861" s="18"/>
      <c r="DG861" s="18"/>
      <c r="DH861" s="18"/>
    </row>
    <row r="862" spans="108:112" x14ac:dyDescent="0.35">
      <c r="DD862" s="18"/>
      <c r="DE862" s="18"/>
      <c r="DF862" s="18"/>
      <c r="DG862" s="18"/>
      <c r="DH862" s="18"/>
    </row>
    <row r="863" spans="108:112" x14ac:dyDescent="0.35">
      <c r="DD863" s="18"/>
      <c r="DE863" s="18"/>
      <c r="DF863" s="18"/>
      <c r="DG863" s="18"/>
      <c r="DH863" s="18"/>
    </row>
    <row r="864" spans="108:112" x14ac:dyDescent="0.35">
      <c r="DD864" s="18"/>
      <c r="DE864" s="18"/>
      <c r="DF864" s="18"/>
      <c r="DG864" s="18"/>
      <c r="DH864" s="18"/>
    </row>
    <row r="865" spans="108:112" x14ac:dyDescent="0.35">
      <c r="DD865" s="18"/>
      <c r="DE865" s="18"/>
      <c r="DF865" s="18"/>
      <c r="DG865" s="18"/>
      <c r="DH865" s="18"/>
    </row>
    <row r="866" spans="108:112" x14ac:dyDescent="0.35">
      <c r="DD866" s="18"/>
      <c r="DE866" s="18"/>
      <c r="DF866" s="18"/>
      <c r="DG866" s="18"/>
      <c r="DH866" s="18"/>
    </row>
    <row r="867" spans="108:112" x14ac:dyDescent="0.35">
      <c r="DD867" s="18"/>
      <c r="DE867" s="18"/>
      <c r="DF867" s="18"/>
      <c r="DG867" s="18"/>
      <c r="DH867" s="18"/>
    </row>
    <row r="868" spans="108:112" x14ac:dyDescent="0.35">
      <c r="DD868" s="18"/>
      <c r="DE868" s="18"/>
      <c r="DF868" s="18"/>
      <c r="DG868" s="18"/>
      <c r="DH868" s="18"/>
    </row>
    <row r="869" spans="108:112" x14ac:dyDescent="0.35">
      <c r="DD869" s="18"/>
      <c r="DE869" s="18"/>
      <c r="DF869" s="18"/>
      <c r="DG869" s="18"/>
      <c r="DH869" s="18"/>
    </row>
    <row r="870" spans="108:112" x14ac:dyDescent="0.35">
      <c r="DD870" s="18"/>
      <c r="DE870" s="18"/>
      <c r="DF870" s="18"/>
      <c r="DG870" s="18"/>
      <c r="DH870" s="18"/>
    </row>
    <row r="871" spans="108:112" x14ac:dyDescent="0.35">
      <c r="DD871" s="18"/>
      <c r="DE871" s="18"/>
      <c r="DF871" s="18"/>
      <c r="DG871" s="18"/>
      <c r="DH871" s="18"/>
    </row>
    <row r="872" spans="108:112" x14ac:dyDescent="0.35">
      <c r="DD872" s="18"/>
      <c r="DE872" s="18"/>
      <c r="DF872" s="18"/>
      <c r="DG872" s="18"/>
      <c r="DH872" s="18"/>
    </row>
    <row r="873" spans="108:112" x14ac:dyDescent="0.35">
      <c r="DD873" s="18"/>
      <c r="DE873" s="18"/>
      <c r="DF873" s="18"/>
      <c r="DG873" s="18"/>
      <c r="DH873" s="18"/>
    </row>
    <row r="874" spans="108:112" x14ac:dyDescent="0.35">
      <c r="DD874" s="18"/>
      <c r="DE874" s="18"/>
      <c r="DF874" s="18"/>
      <c r="DG874" s="18"/>
      <c r="DH874" s="18"/>
    </row>
    <row r="875" spans="108:112" x14ac:dyDescent="0.35">
      <c r="DD875" s="18"/>
      <c r="DE875" s="18"/>
      <c r="DF875" s="18"/>
      <c r="DG875" s="18"/>
      <c r="DH875" s="18"/>
    </row>
    <row r="876" spans="108:112" x14ac:dyDescent="0.35">
      <c r="DD876" s="18"/>
      <c r="DE876" s="18"/>
      <c r="DF876" s="18"/>
      <c r="DG876" s="18"/>
      <c r="DH876" s="18"/>
    </row>
    <row r="877" spans="108:112" x14ac:dyDescent="0.35">
      <c r="DD877" s="18"/>
      <c r="DE877" s="18"/>
      <c r="DF877" s="18"/>
      <c r="DG877" s="18"/>
      <c r="DH877" s="18"/>
    </row>
    <row r="878" spans="108:112" x14ac:dyDescent="0.35">
      <c r="DD878" s="18"/>
      <c r="DE878" s="18"/>
      <c r="DF878" s="18"/>
      <c r="DG878" s="18"/>
      <c r="DH878" s="18"/>
    </row>
    <row r="879" spans="108:112" x14ac:dyDescent="0.35">
      <c r="DD879" s="18"/>
      <c r="DE879" s="18"/>
      <c r="DF879" s="18"/>
      <c r="DG879" s="18"/>
      <c r="DH879" s="18"/>
    </row>
    <row r="880" spans="108:112" x14ac:dyDescent="0.35">
      <c r="DD880" s="18"/>
      <c r="DE880" s="18"/>
      <c r="DF880" s="18"/>
      <c r="DG880" s="18"/>
      <c r="DH880" s="18"/>
    </row>
    <row r="881" spans="108:112" x14ac:dyDescent="0.35">
      <c r="DD881" s="18"/>
      <c r="DE881" s="18"/>
      <c r="DF881" s="18"/>
      <c r="DG881" s="18"/>
      <c r="DH881" s="18"/>
    </row>
    <row r="882" spans="108:112" x14ac:dyDescent="0.35">
      <c r="DD882" s="18"/>
      <c r="DE882" s="18"/>
      <c r="DF882" s="18"/>
      <c r="DG882" s="18"/>
      <c r="DH882" s="18"/>
    </row>
    <row r="883" spans="108:112" x14ac:dyDescent="0.35">
      <c r="DD883" s="18"/>
      <c r="DE883" s="18"/>
      <c r="DF883" s="18"/>
      <c r="DG883" s="18"/>
      <c r="DH883" s="18"/>
    </row>
    <row r="884" spans="108:112" x14ac:dyDescent="0.35">
      <c r="DD884" s="18"/>
      <c r="DE884" s="18"/>
      <c r="DF884" s="18"/>
      <c r="DG884" s="18"/>
      <c r="DH884" s="18"/>
    </row>
    <row r="885" spans="108:112" x14ac:dyDescent="0.35">
      <c r="DD885" s="18"/>
      <c r="DE885" s="18"/>
      <c r="DF885" s="18"/>
      <c r="DG885" s="18"/>
      <c r="DH885" s="18"/>
    </row>
    <row r="886" spans="108:112" x14ac:dyDescent="0.35">
      <c r="DD886" s="18"/>
      <c r="DE886" s="18"/>
      <c r="DF886" s="18"/>
      <c r="DG886" s="18"/>
      <c r="DH886" s="18"/>
    </row>
    <row r="887" spans="108:112" x14ac:dyDescent="0.35">
      <c r="DD887" s="18"/>
      <c r="DE887" s="18"/>
      <c r="DF887" s="18"/>
      <c r="DG887" s="18"/>
      <c r="DH887" s="18"/>
    </row>
    <row r="888" spans="108:112" x14ac:dyDescent="0.35">
      <c r="DD888" s="18"/>
      <c r="DE888" s="18"/>
      <c r="DF888" s="18"/>
      <c r="DG888" s="18"/>
      <c r="DH888" s="18"/>
    </row>
    <row r="889" spans="108:112" x14ac:dyDescent="0.35">
      <c r="DD889" s="18"/>
      <c r="DE889" s="18"/>
      <c r="DF889" s="18"/>
      <c r="DG889" s="18"/>
      <c r="DH889" s="18"/>
    </row>
    <row r="890" spans="108:112" x14ac:dyDescent="0.35">
      <c r="DD890" s="18"/>
      <c r="DE890" s="18"/>
      <c r="DF890" s="18"/>
      <c r="DG890" s="18"/>
      <c r="DH890" s="18"/>
    </row>
    <row r="891" spans="108:112" x14ac:dyDescent="0.35">
      <c r="DD891" s="18"/>
      <c r="DE891" s="18"/>
      <c r="DF891" s="18"/>
      <c r="DG891" s="18"/>
      <c r="DH891" s="18"/>
    </row>
    <row r="892" spans="108:112" x14ac:dyDescent="0.35">
      <c r="DD892" s="18"/>
      <c r="DE892" s="18"/>
      <c r="DF892" s="18"/>
      <c r="DG892" s="18"/>
      <c r="DH892" s="18"/>
    </row>
    <row r="893" spans="108:112" x14ac:dyDescent="0.35">
      <c r="DD893" s="18"/>
      <c r="DE893" s="18"/>
      <c r="DF893" s="18"/>
      <c r="DG893" s="18"/>
      <c r="DH893" s="18"/>
    </row>
    <row r="894" spans="108:112" x14ac:dyDescent="0.35">
      <c r="DD894" s="18"/>
      <c r="DE894" s="18"/>
      <c r="DF894" s="18"/>
      <c r="DG894" s="18"/>
      <c r="DH894" s="18"/>
    </row>
    <row r="895" spans="108:112" x14ac:dyDescent="0.35">
      <c r="DD895" s="18"/>
      <c r="DE895" s="18"/>
      <c r="DF895" s="18"/>
      <c r="DG895" s="18"/>
      <c r="DH895" s="18"/>
    </row>
    <row r="896" spans="108:112" x14ac:dyDescent="0.35">
      <c r="DD896" s="18"/>
      <c r="DE896" s="18"/>
      <c r="DF896" s="18"/>
      <c r="DG896" s="18"/>
      <c r="DH896" s="18"/>
    </row>
    <row r="897" spans="108:112" x14ac:dyDescent="0.35">
      <c r="DD897" s="18"/>
      <c r="DE897" s="18"/>
      <c r="DF897" s="18"/>
      <c r="DG897" s="18"/>
      <c r="DH897" s="18"/>
    </row>
    <row r="898" spans="108:112" x14ac:dyDescent="0.35">
      <c r="DD898" s="18"/>
      <c r="DE898" s="18"/>
      <c r="DF898" s="18"/>
      <c r="DG898" s="18"/>
      <c r="DH898" s="18"/>
    </row>
    <row r="899" spans="108:112" x14ac:dyDescent="0.35">
      <c r="DD899" s="18"/>
      <c r="DE899" s="18"/>
      <c r="DF899" s="18"/>
      <c r="DG899" s="18"/>
      <c r="DH899" s="18"/>
    </row>
    <row r="900" spans="108:112" x14ac:dyDescent="0.35">
      <c r="DD900" s="18"/>
      <c r="DE900" s="18"/>
      <c r="DF900" s="18"/>
      <c r="DG900" s="18"/>
      <c r="DH900" s="18"/>
    </row>
    <row r="901" spans="108:112" x14ac:dyDescent="0.35">
      <c r="DD901" s="18"/>
      <c r="DE901" s="18"/>
      <c r="DF901" s="18"/>
      <c r="DG901" s="18"/>
      <c r="DH901" s="18"/>
    </row>
    <row r="902" spans="108:112" x14ac:dyDescent="0.35">
      <c r="DD902" s="18"/>
      <c r="DE902" s="18"/>
      <c r="DF902" s="18"/>
      <c r="DG902" s="18"/>
      <c r="DH902" s="18"/>
    </row>
    <row r="903" spans="108:112" x14ac:dyDescent="0.35">
      <c r="DD903" s="18"/>
      <c r="DE903" s="18"/>
      <c r="DF903" s="18"/>
      <c r="DG903" s="18"/>
      <c r="DH903" s="18"/>
    </row>
    <row r="904" spans="108:112" x14ac:dyDescent="0.35">
      <c r="DD904" s="18"/>
      <c r="DE904" s="18"/>
      <c r="DF904" s="18"/>
      <c r="DG904" s="18"/>
      <c r="DH904" s="18"/>
    </row>
    <row r="905" spans="108:112" x14ac:dyDescent="0.35">
      <c r="DD905" s="18"/>
      <c r="DE905" s="18"/>
      <c r="DF905" s="18"/>
      <c r="DG905" s="18"/>
      <c r="DH905" s="18"/>
    </row>
    <row r="906" spans="108:112" x14ac:dyDescent="0.35">
      <c r="DD906" s="18"/>
      <c r="DE906" s="18"/>
      <c r="DF906" s="18"/>
      <c r="DG906" s="18"/>
      <c r="DH906" s="18"/>
    </row>
    <row r="907" spans="108:112" x14ac:dyDescent="0.35">
      <c r="DD907" s="18"/>
      <c r="DE907" s="18"/>
      <c r="DF907" s="18"/>
      <c r="DG907" s="18"/>
      <c r="DH907" s="18"/>
    </row>
    <row r="908" spans="108:112" x14ac:dyDescent="0.35">
      <c r="DD908" s="18"/>
      <c r="DE908" s="18"/>
      <c r="DF908" s="18"/>
      <c r="DG908" s="18"/>
      <c r="DH908" s="18"/>
    </row>
    <row r="909" spans="108:112" x14ac:dyDescent="0.35">
      <c r="DD909" s="18"/>
      <c r="DE909" s="18"/>
      <c r="DF909" s="18"/>
      <c r="DG909" s="18"/>
      <c r="DH909" s="18"/>
    </row>
    <row r="910" spans="108:112" x14ac:dyDescent="0.35">
      <c r="DD910" s="18"/>
      <c r="DE910" s="18"/>
      <c r="DF910" s="18"/>
      <c r="DG910" s="18"/>
      <c r="DH910" s="18"/>
    </row>
    <row r="911" spans="108:112" x14ac:dyDescent="0.35">
      <c r="DD911" s="18"/>
      <c r="DE911" s="18"/>
      <c r="DF911" s="18"/>
      <c r="DG911" s="18"/>
      <c r="DH911" s="18"/>
    </row>
    <row r="912" spans="108:112" x14ac:dyDescent="0.35">
      <c r="DD912" s="18"/>
      <c r="DE912" s="18"/>
      <c r="DF912" s="18"/>
      <c r="DG912" s="18"/>
      <c r="DH912" s="18"/>
    </row>
    <row r="913" spans="108:112" x14ac:dyDescent="0.35">
      <c r="DD913" s="18"/>
      <c r="DE913" s="18"/>
      <c r="DF913" s="18"/>
      <c r="DG913" s="18"/>
      <c r="DH913" s="18"/>
    </row>
    <row r="914" spans="108:112" x14ac:dyDescent="0.35">
      <c r="DD914" s="18"/>
      <c r="DE914" s="18"/>
      <c r="DF914" s="18"/>
      <c r="DG914" s="18"/>
      <c r="DH914" s="18"/>
    </row>
    <row r="915" spans="108:112" x14ac:dyDescent="0.35">
      <c r="DD915" s="18"/>
      <c r="DE915" s="18"/>
      <c r="DF915" s="18"/>
      <c r="DG915" s="18"/>
      <c r="DH915" s="18"/>
    </row>
    <row r="916" spans="108:112" x14ac:dyDescent="0.35">
      <c r="DD916" s="18"/>
      <c r="DE916" s="18"/>
      <c r="DF916" s="18"/>
      <c r="DG916" s="18"/>
      <c r="DH916" s="18"/>
    </row>
    <row r="917" spans="108:112" x14ac:dyDescent="0.35">
      <c r="DD917" s="18"/>
      <c r="DE917" s="18"/>
      <c r="DF917" s="18"/>
      <c r="DG917" s="18"/>
      <c r="DH917" s="18"/>
    </row>
    <row r="918" spans="108:112" x14ac:dyDescent="0.35">
      <c r="DD918" s="18"/>
      <c r="DE918" s="18"/>
      <c r="DF918" s="18"/>
      <c r="DG918" s="18"/>
      <c r="DH918" s="18"/>
    </row>
    <row r="919" spans="108:112" x14ac:dyDescent="0.35">
      <c r="DD919" s="18"/>
      <c r="DE919" s="18"/>
      <c r="DF919" s="18"/>
      <c r="DG919" s="18"/>
      <c r="DH919" s="18"/>
    </row>
    <row r="920" spans="108:112" x14ac:dyDescent="0.35">
      <c r="DD920" s="18"/>
      <c r="DE920" s="18"/>
      <c r="DF920" s="18"/>
      <c r="DG920" s="18"/>
      <c r="DH920" s="18"/>
    </row>
    <row r="921" spans="108:112" x14ac:dyDescent="0.35">
      <c r="DD921" s="18"/>
      <c r="DE921" s="18"/>
      <c r="DF921" s="18"/>
      <c r="DG921" s="18"/>
      <c r="DH921" s="18"/>
    </row>
    <row r="922" spans="108:112" x14ac:dyDescent="0.35">
      <c r="DD922" s="18"/>
      <c r="DE922" s="18"/>
      <c r="DF922" s="18"/>
      <c r="DG922" s="18"/>
      <c r="DH922" s="18"/>
    </row>
    <row r="923" spans="108:112" x14ac:dyDescent="0.35">
      <c r="DD923" s="18"/>
      <c r="DE923" s="18"/>
      <c r="DF923" s="18"/>
      <c r="DG923" s="18"/>
      <c r="DH923" s="18"/>
    </row>
    <row r="924" spans="108:112" x14ac:dyDescent="0.35">
      <c r="DD924" s="18"/>
      <c r="DE924" s="18"/>
      <c r="DF924" s="18"/>
      <c r="DG924" s="18"/>
      <c r="DH924" s="18"/>
    </row>
    <row r="925" spans="108:112" x14ac:dyDescent="0.35">
      <c r="DD925" s="18"/>
      <c r="DE925" s="18"/>
      <c r="DF925" s="18"/>
      <c r="DG925" s="18"/>
      <c r="DH925" s="18"/>
    </row>
    <row r="926" spans="108:112" x14ac:dyDescent="0.35">
      <c r="DD926" s="18"/>
      <c r="DE926" s="18"/>
      <c r="DF926" s="18"/>
      <c r="DG926" s="18"/>
      <c r="DH926" s="18"/>
    </row>
    <row r="927" spans="108:112" x14ac:dyDescent="0.35">
      <c r="DD927" s="18"/>
      <c r="DE927" s="18"/>
      <c r="DF927" s="18"/>
      <c r="DG927" s="18"/>
      <c r="DH927" s="18"/>
    </row>
    <row r="928" spans="108:112" x14ac:dyDescent="0.35">
      <c r="DD928" s="18"/>
      <c r="DE928" s="18"/>
      <c r="DF928" s="18"/>
      <c r="DG928" s="18"/>
      <c r="DH928" s="18"/>
    </row>
    <row r="929" spans="108:112" x14ac:dyDescent="0.35">
      <c r="DD929" s="18"/>
      <c r="DE929" s="18"/>
      <c r="DF929" s="18"/>
      <c r="DG929" s="18"/>
      <c r="DH929" s="18"/>
    </row>
    <row r="930" spans="108:112" x14ac:dyDescent="0.35">
      <c r="DD930" s="18"/>
      <c r="DE930" s="18"/>
      <c r="DF930" s="18"/>
      <c r="DG930" s="18"/>
      <c r="DH930" s="18"/>
    </row>
    <row r="931" spans="108:112" x14ac:dyDescent="0.35">
      <c r="DD931" s="18"/>
      <c r="DE931" s="18"/>
      <c r="DF931" s="18"/>
      <c r="DG931" s="18"/>
      <c r="DH931" s="18"/>
    </row>
    <row r="932" spans="108:112" x14ac:dyDescent="0.35">
      <c r="DD932" s="18"/>
      <c r="DE932" s="18"/>
      <c r="DF932" s="18"/>
      <c r="DG932" s="18"/>
      <c r="DH932" s="18"/>
    </row>
    <row r="933" spans="108:112" x14ac:dyDescent="0.35">
      <c r="DD933" s="18"/>
      <c r="DE933" s="18"/>
      <c r="DF933" s="18"/>
      <c r="DG933" s="18"/>
      <c r="DH933" s="18"/>
    </row>
    <row r="934" spans="108:112" x14ac:dyDescent="0.35">
      <c r="DD934" s="18"/>
      <c r="DE934" s="18"/>
      <c r="DF934" s="18"/>
      <c r="DG934" s="18"/>
      <c r="DH934" s="18"/>
    </row>
    <row r="935" spans="108:112" x14ac:dyDescent="0.35">
      <c r="DD935" s="18"/>
      <c r="DE935" s="18"/>
      <c r="DF935" s="18"/>
      <c r="DG935" s="18"/>
      <c r="DH935" s="18"/>
    </row>
    <row r="936" spans="108:112" x14ac:dyDescent="0.35">
      <c r="DD936" s="18"/>
      <c r="DE936" s="18"/>
      <c r="DF936" s="18"/>
      <c r="DG936" s="18"/>
      <c r="DH936" s="18"/>
    </row>
    <row r="937" spans="108:112" x14ac:dyDescent="0.35">
      <c r="DD937" s="18"/>
      <c r="DE937" s="18"/>
      <c r="DF937" s="18"/>
      <c r="DG937" s="18"/>
      <c r="DH937" s="18"/>
    </row>
    <row r="938" spans="108:112" x14ac:dyDescent="0.35">
      <c r="DD938" s="18"/>
      <c r="DE938" s="18"/>
      <c r="DF938" s="18"/>
      <c r="DG938" s="18"/>
      <c r="DH938" s="18"/>
    </row>
    <row r="939" spans="108:112" x14ac:dyDescent="0.35">
      <c r="DD939" s="18"/>
      <c r="DE939" s="18"/>
      <c r="DF939" s="18"/>
      <c r="DG939" s="18"/>
      <c r="DH939" s="18"/>
    </row>
    <row r="940" spans="108:112" x14ac:dyDescent="0.35">
      <c r="DD940" s="18"/>
      <c r="DE940" s="18"/>
      <c r="DF940" s="18"/>
      <c r="DG940" s="18"/>
      <c r="DH940" s="18"/>
    </row>
    <row r="941" spans="108:112" x14ac:dyDescent="0.35">
      <c r="DD941" s="18"/>
      <c r="DE941" s="18"/>
      <c r="DF941" s="18"/>
      <c r="DG941" s="18"/>
      <c r="DH941" s="18"/>
    </row>
    <row r="942" spans="108:112" x14ac:dyDescent="0.35">
      <c r="DD942" s="18"/>
      <c r="DE942" s="18"/>
      <c r="DF942" s="18"/>
      <c r="DG942" s="18"/>
      <c r="DH942" s="18"/>
    </row>
    <row r="943" spans="108:112" x14ac:dyDescent="0.35">
      <c r="DD943" s="18"/>
      <c r="DE943" s="18"/>
      <c r="DF943" s="18"/>
      <c r="DG943" s="18"/>
      <c r="DH943" s="18"/>
    </row>
    <row r="667055" spans="37:92" x14ac:dyDescent="0.35">
      <c r="AK667055" s="45" t="s">
        <v>61</v>
      </c>
      <c r="AL667055" s="22" t="s">
        <v>5</v>
      </c>
      <c r="AM667055" s="22" t="s">
        <v>62</v>
      </c>
      <c r="AN667055" s="22">
        <v>2</v>
      </c>
      <c r="AO667055" s="20" t="s">
        <v>62</v>
      </c>
      <c r="AU667055" s="22">
        <v>156490018</v>
      </c>
      <c r="AV667055" s="22" t="s">
        <v>63</v>
      </c>
      <c r="AX667055" s="22" t="s">
        <v>64</v>
      </c>
      <c r="AY667055" s="22" t="s">
        <v>2</v>
      </c>
      <c r="AZ667055" s="22">
        <v>15649</v>
      </c>
      <c r="BB667055" s="22">
        <v>99</v>
      </c>
      <c r="BC667055" s="22" t="s">
        <v>65</v>
      </c>
      <c r="BD667055" s="22" t="s">
        <v>62</v>
      </c>
      <c r="BE667055" s="22" t="s">
        <v>62</v>
      </c>
      <c r="BF667055" s="22" t="s">
        <v>66</v>
      </c>
      <c r="BG667055" s="22" t="s">
        <v>67</v>
      </c>
      <c r="BH667055" s="22" t="s">
        <v>68</v>
      </c>
      <c r="BJ667055" s="22">
        <v>3</v>
      </c>
      <c r="BK667055" s="22" t="s">
        <v>69</v>
      </c>
      <c r="BL667055" s="22">
        <v>0</v>
      </c>
      <c r="BM667055" s="22">
        <v>0</v>
      </c>
      <c r="BN667055" s="22" t="s">
        <v>65</v>
      </c>
      <c r="BO667055" s="22" t="s">
        <v>66</v>
      </c>
      <c r="BP667055" s="22">
        <v>15637</v>
      </c>
      <c r="BQ667055" s="22" t="s">
        <v>70</v>
      </c>
      <c r="BR667055" s="22" t="s">
        <v>71</v>
      </c>
      <c r="BS667055" s="22" t="s">
        <v>70</v>
      </c>
      <c r="BY667055" s="18">
        <v>0</v>
      </c>
      <c r="CA667055" s="18" t="s">
        <v>72</v>
      </c>
      <c r="CB667055" s="18" t="s">
        <v>61</v>
      </c>
      <c r="CC667055" s="18">
        <v>9</v>
      </c>
      <c r="CD667055" s="18">
        <v>1999</v>
      </c>
      <c r="CE667055" s="18" t="s">
        <v>73</v>
      </c>
      <c r="CF667055" s="18" t="s">
        <v>74</v>
      </c>
      <c r="CG667055" s="18" t="s">
        <v>75</v>
      </c>
      <c r="CH667055" s="18" t="s">
        <v>76</v>
      </c>
      <c r="CI667055" s="18" t="s">
        <v>75</v>
      </c>
      <c r="CJ667055" s="18">
        <v>2</v>
      </c>
      <c r="CK667055" s="18">
        <v>0</v>
      </c>
      <c r="CL667055" s="18" t="s">
        <v>5</v>
      </c>
      <c r="CM667055" s="18">
        <v>0.01</v>
      </c>
      <c r="CN667055" s="18">
        <v>0</v>
      </c>
    </row>
    <row r="667056" spans="37:92" x14ac:dyDescent="0.35">
      <c r="AK667056" s="45" t="s">
        <v>61</v>
      </c>
      <c r="AL667056" s="22" t="s">
        <v>5</v>
      </c>
      <c r="AM667056" s="22" t="s">
        <v>62</v>
      </c>
      <c r="AN667056" s="22">
        <v>2</v>
      </c>
      <c r="AO667056" s="20" t="s">
        <v>62</v>
      </c>
      <c r="AU667056" s="22">
        <v>156490018</v>
      </c>
      <c r="AV667056" s="22" t="s">
        <v>63</v>
      </c>
      <c r="AX667056" s="22" t="s">
        <v>64</v>
      </c>
      <c r="AY667056" s="22" t="s">
        <v>2</v>
      </c>
      <c r="AZ667056" s="22">
        <v>15649</v>
      </c>
      <c r="BB667056" s="22">
        <v>99</v>
      </c>
      <c r="BC667056" s="22" t="s">
        <v>65</v>
      </c>
      <c r="BD667056" s="22" t="s">
        <v>62</v>
      </c>
      <c r="BE667056" s="22" t="s">
        <v>62</v>
      </c>
      <c r="BF667056" s="22" t="s">
        <v>66</v>
      </c>
      <c r="BG667056" s="22" t="s">
        <v>67</v>
      </c>
      <c r="BH667056" s="22" t="s">
        <v>68</v>
      </c>
      <c r="BJ667056" s="22">
        <v>3</v>
      </c>
      <c r="BK667056" s="22" t="s">
        <v>69</v>
      </c>
      <c r="BL667056" s="22">
        <v>0</v>
      </c>
      <c r="BM667056" s="22">
        <v>0</v>
      </c>
      <c r="BN667056" s="22" t="s">
        <v>65</v>
      </c>
      <c r="BO667056" s="22" t="s">
        <v>66</v>
      </c>
      <c r="BP667056" s="22">
        <v>15637</v>
      </c>
      <c r="BQ667056" s="22" t="s">
        <v>70</v>
      </c>
      <c r="BR667056" s="22" t="s">
        <v>71</v>
      </c>
      <c r="BS667056" s="22" t="s">
        <v>70</v>
      </c>
      <c r="BY667056" s="18">
        <v>0</v>
      </c>
      <c r="CA667056" s="18" t="s">
        <v>72</v>
      </c>
      <c r="CB667056" s="18" t="s">
        <v>61</v>
      </c>
      <c r="CC667056" s="18">
        <v>9</v>
      </c>
      <c r="CD667056" s="18">
        <v>1999</v>
      </c>
      <c r="CE667056" s="18" t="s">
        <v>73</v>
      </c>
      <c r="CF667056" s="18" t="s">
        <v>74</v>
      </c>
      <c r="CG667056" s="18" t="s">
        <v>75</v>
      </c>
      <c r="CH667056" s="18" t="s">
        <v>76</v>
      </c>
      <c r="CI667056" s="18" t="s">
        <v>75</v>
      </c>
      <c r="CJ667056" s="18">
        <v>2</v>
      </c>
      <c r="CK667056" s="18">
        <v>0</v>
      </c>
      <c r="CL667056" s="18" t="s">
        <v>5</v>
      </c>
      <c r="CM667056" s="18">
        <v>0.01</v>
      </c>
      <c r="CN667056" s="18">
        <v>0</v>
      </c>
    </row>
    <row r="667057" spans="37:92" x14ac:dyDescent="0.35">
      <c r="AK667057" s="45" t="s">
        <v>61</v>
      </c>
      <c r="AL667057" s="22" t="s">
        <v>5</v>
      </c>
      <c r="AM667057" s="22" t="s">
        <v>62</v>
      </c>
      <c r="AN667057" s="22">
        <v>2</v>
      </c>
      <c r="AO667057" s="20" t="s">
        <v>62</v>
      </c>
      <c r="AU667057" s="22">
        <v>156490018</v>
      </c>
      <c r="AV667057" s="22" t="s">
        <v>63</v>
      </c>
      <c r="AX667057" s="22" t="s">
        <v>64</v>
      </c>
      <c r="AY667057" s="22" t="s">
        <v>2</v>
      </c>
      <c r="AZ667057" s="22">
        <v>15649</v>
      </c>
      <c r="BB667057" s="22">
        <v>99</v>
      </c>
      <c r="BC667057" s="22" t="s">
        <v>65</v>
      </c>
      <c r="BD667057" s="22" t="s">
        <v>62</v>
      </c>
      <c r="BE667057" s="22" t="s">
        <v>62</v>
      </c>
      <c r="BF667057" s="22" t="s">
        <v>66</v>
      </c>
      <c r="BG667057" s="22" t="s">
        <v>67</v>
      </c>
      <c r="BH667057" s="22" t="s">
        <v>68</v>
      </c>
      <c r="BJ667057" s="22">
        <v>3</v>
      </c>
      <c r="BK667057" s="22" t="s">
        <v>69</v>
      </c>
      <c r="BL667057" s="22">
        <v>0</v>
      </c>
      <c r="BM667057" s="22">
        <v>0</v>
      </c>
      <c r="BN667057" s="22" t="s">
        <v>65</v>
      </c>
      <c r="BO667057" s="22" t="s">
        <v>66</v>
      </c>
      <c r="BP667057" s="22">
        <v>15637</v>
      </c>
      <c r="BQ667057" s="22" t="s">
        <v>70</v>
      </c>
      <c r="BR667057" s="22" t="s">
        <v>71</v>
      </c>
      <c r="BS667057" s="22" t="s">
        <v>70</v>
      </c>
      <c r="BY667057" s="18">
        <v>0</v>
      </c>
      <c r="CA667057" s="18" t="s">
        <v>72</v>
      </c>
      <c r="CB667057" s="18" t="s">
        <v>61</v>
      </c>
      <c r="CC667057" s="18">
        <v>9</v>
      </c>
      <c r="CD667057" s="18">
        <v>1999</v>
      </c>
      <c r="CE667057" s="18" t="s">
        <v>73</v>
      </c>
      <c r="CF667057" s="18" t="s">
        <v>74</v>
      </c>
      <c r="CG667057" s="18" t="s">
        <v>75</v>
      </c>
      <c r="CH667057" s="18" t="s">
        <v>76</v>
      </c>
      <c r="CI667057" s="18" t="s">
        <v>75</v>
      </c>
      <c r="CJ667057" s="18">
        <v>2</v>
      </c>
      <c r="CK667057" s="18">
        <v>0</v>
      </c>
      <c r="CL667057" s="18" t="s">
        <v>5</v>
      </c>
      <c r="CM667057" s="18">
        <v>0.01</v>
      </c>
      <c r="CN667057" s="18">
        <v>0</v>
      </c>
    </row>
    <row r="667058" spans="37:92" x14ac:dyDescent="0.35">
      <c r="AK667058" s="45" t="s">
        <v>61</v>
      </c>
      <c r="AL667058" s="22" t="s">
        <v>5</v>
      </c>
      <c r="AM667058" s="22" t="s">
        <v>62</v>
      </c>
      <c r="AN667058" s="22">
        <v>2</v>
      </c>
      <c r="AO667058" s="20" t="s">
        <v>62</v>
      </c>
      <c r="AU667058" s="22">
        <v>156490018</v>
      </c>
      <c r="AV667058" s="22" t="s">
        <v>63</v>
      </c>
      <c r="AX667058" s="22" t="s">
        <v>64</v>
      </c>
      <c r="AY667058" s="22" t="s">
        <v>2</v>
      </c>
      <c r="AZ667058" s="22">
        <v>15649</v>
      </c>
      <c r="BB667058" s="22">
        <v>99</v>
      </c>
      <c r="BC667058" s="22" t="s">
        <v>65</v>
      </c>
      <c r="BD667058" s="22" t="s">
        <v>62</v>
      </c>
      <c r="BE667058" s="22" t="s">
        <v>62</v>
      </c>
      <c r="BF667058" s="22" t="s">
        <v>66</v>
      </c>
      <c r="BG667058" s="22" t="s">
        <v>67</v>
      </c>
      <c r="BH667058" s="22" t="s">
        <v>68</v>
      </c>
      <c r="BJ667058" s="22">
        <v>3</v>
      </c>
      <c r="BK667058" s="22" t="s">
        <v>69</v>
      </c>
      <c r="BL667058" s="22">
        <v>0</v>
      </c>
      <c r="BM667058" s="22">
        <v>0</v>
      </c>
      <c r="BN667058" s="22" t="s">
        <v>65</v>
      </c>
      <c r="BO667058" s="22" t="s">
        <v>66</v>
      </c>
      <c r="BP667058" s="22">
        <v>15637</v>
      </c>
      <c r="BQ667058" s="22" t="s">
        <v>70</v>
      </c>
      <c r="BR667058" s="22" t="s">
        <v>71</v>
      </c>
      <c r="BS667058" s="22" t="s">
        <v>70</v>
      </c>
      <c r="BY667058" s="18">
        <v>0</v>
      </c>
      <c r="CA667058" s="18" t="s">
        <v>72</v>
      </c>
      <c r="CB667058" s="18" t="s">
        <v>61</v>
      </c>
      <c r="CC667058" s="18">
        <v>9</v>
      </c>
      <c r="CD667058" s="18">
        <v>1999</v>
      </c>
      <c r="CE667058" s="18" t="s">
        <v>73</v>
      </c>
      <c r="CF667058" s="18" t="s">
        <v>74</v>
      </c>
      <c r="CG667058" s="18" t="s">
        <v>75</v>
      </c>
      <c r="CH667058" s="18" t="s">
        <v>76</v>
      </c>
      <c r="CI667058" s="18" t="s">
        <v>75</v>
      </c>
      <c r="CJ667058" s="18">
        <v>2</v>
      </c>
      <c r="CK667058" s="18">
        <v>0</v>
      </c>
      <c r="CL667058" s="18" t="s">
        <v>5</v>
      </c>
      <c r="CM667058" s="18">
        <v>0.01</v>
      </c>
      <c r="CN667058" s="18">
        <v>0</v>
      </c>
    </row>
    <row r="667059" spans="37:92" x14ac:dyDescent="0.35">
      <c r="AK667059" s="45" t="s">
        <v>61</v>
      </c>
      <c r="AL667059" s="22" t="s">
        <v>5</v>
      </c>
      <c r="AM667059" s="22" t="s">
        <v>62</v>
      </c>
      <c r="AN667059" s="22">
        <v>2</v>
      </c>
      <c r="AO667059" s="20" t="s">
        <v>62</v>
      </c>
      <c r="AU667059" s="22">
        <v>156490018</v>
      </c>
      <c r="AV667059" s="22" t="s">
        <v>63</v>
      </c>
      <c r="AX667059" s="22" t="s">
        <v>64</v>
      </c>
      <c r="AY667059" s="22" t="s">
        <v>2</v>
      </c>
      <c r="AZ667059" s="22">
        <v>15649</v>
      </c>
      <c r="BB667059" s="22">
        <v>99</v>
      </c>
      <c r="BC667059" s="22" t="s">
        <v>65</v>
      </c>
      <c r="BD667059" s="22" t="s">
        <v>62</v>
      </c>
      <c r="BE667059" s="22" t="s">
        <v>62</v>
      </c>
      <c r="BF667059" s="22" t="s">
        <v>66</v>
      </c>
      <c r="BG667059" s="22" t="s">
        <v>67</v>
      </c>
      <c r="BH667059" s="22" t="s">
        <v>68</v>
      </c>
      <c r="BJ667059" s="22">
        <v>3</v>
      </c>
      <c r="BK667059" s="22" t="s">
        <v>69</v>
      </c>
      <c r="BL667059" s="22">
        <v>0</v>
      </c>
      <c r="BM667059" s="22">
        <v>0</v>
      </c>
      <c r="BN667059" s="22" t="s">
        <v>65</v>
      </c>
      <c r="BO667059" s="22" t="s">
        <v>66</v>
      </c>
      <c r="BP667059" s="22">
        <v>15637</v>
      </c>
      <c r="BQ667059" s="22" t="s">
        <v>70</v>
      </c>
      <c r="BR667059" s="22" t="s">
        <v>71</v>
      </c>
      <c r="BS667059" s="22" t="s">
        <v>70</v>
      </c>
      <c r="BY667059" s="18">
        <v>0</v>
      </c>
      <c r="CA667059" s="18" t="s">
        <v>72</v>
      </c>
      <c r="CB667059" s="18" t="s">
        <v>61</v>
      </c>
      <c r="CC667059" s="18">
        <v>9</v>
      </c>
      <c r="CD667059" s="18">
        <v>1999</v>
      </c>
      <c r="CE667059" s="18" t="s">
        <v>73</v>
      </c>
      <c r="CF667059" s="18" t="s">
        <v>74</v>
      </c>
      <c r="CG667059" s="18" t="s">
        <v>75</v>
      </c>
      <c r="CH667059" s="18" t="s">
        <v>76</v>
      </c>
      <c r="CI667059" s="18" t="s">
        <v>75</v>
      </c>
      <c r="CJ667059" s="18">
        <v>2</v>
      </c>
      <c r="CK667059" s="18">
        <v>0</v>
      </c>
      <c r="CL667059" s="18" t="s">
        <v>5</v>
      </c>
      <c r="CM667059" s="18">
        <v>0.01</v>
      </c>
      <c r="CN667059" s="18">
        <v>0</v>
      </c>
    </row>
    <row r="667060" spans="37:92" x14ac:dyDescent="0.35">
      <c r="AK667060" s="45" t="s">
        <v>61</v>
      </c>
      <c r="AL667060" s="22" t="s">
        <v>5</v>
      </c>
      <c r="AM667060" s="22" t="s">
        <v>62</v>
      </c>
      <c r="AN667060" s="22">
        <v>2</v>
      </c>
      <c r="AO667060" s="20" t="s">
        <v>62</v>
      </c>
      <c r="AU667060" s="22">
        <v>156490018</v>
      </c>
      <c r="AV667060" s="22" t="s">
        <v>63</v>
      </c>
      <c r="AX667060" s="22" t="s">
        <v>64</v>
      </c>
      <c r="AY667060" s="22" t="s">
        <v>2</v>
      </c>
      <c r="AZ667060" s="22">
        <v>15649</v>
      </c>
      <c r="BB667060" s="22">
        <v>99</v>
      </c>
      <c r="BC667060" s="22" t="s">
        <v>65</v>
      </c>
      <c r="BD667060" s="22" t="s">
        <v>62</v>
      </c>
      <c r="BE667060" s="22" t="s">
        <v>62</v>
      </c>
      <c r="BF667060" s="22" t="s">
        <v>66</v>
      </c>
      <c r="BG667060" s="22" t="s">
        <v>67</v>
      </c>
      <c r="BH667060" s="22" t="s">
        <v>68</v>
      </c>
      <c r="BJ667060" s="22">
        <v>3</v>
      </c>
      <c r="BK667060" s="22" t="s">
        <v>69</v>
      </c>
      <c r="BL667060" s="22">
        <v>0</v>
      </c>
      <c r="BM667060" s="22">
        <v>0</v>
      </c>
      <c r="BN667060" s="22" t="s">
        <v>65</v>
      </c>
      <c r="BO667060" s="22" t="s">
        <v>66</v>
      </c>
      <c r="BP667060" s="22">
        <v>15637</v>
      </c>
      <c r="BQ667060" s="22" t="s">
        <v>70</v>
      </c>
      <c r="BR667060" s="22" t="s">
        <v>77</v>
      </c>
      <c r="BS667060" s="22" t="s">
        <v>78</v>
      </c>
      <c r="BY667060" s="18">
        <v>0</v>
      </c>
      <c r="CA667060" s="18" t="s">
        <v>72</v>
      </c>
      <c r="CB667060" s="18" t="s">
        <v>61</v>
      </c>
      <c r="CC667060" s="18">
        <v>9</v>
      </c>
      <c r="CD667060" s="18">
        <v>1999</v>
      </c>
      <c r="CE667060" s="18" t="s">
        <v>73</v>
      </c>
      <c r="CF667060" s="18" t="s">
        <v>74</v>
      </c>
      <c r="CG667060" s="18" t="s">
        <v>75</v>
      </c>
      <c r="CH667060" s="18" t="s">
        <v>76</v>
      </c>
      <c r="CI667060" s="18" t="s">
        <v>75</v>
      </c>
      <c r="CJ667060" s="18">
        <v>2</v>
      </c>
      <c r="CK667060" s="18">
        <v>0</v>
      </c>
      <c r="CL667060" s="18" t="s">
        <v>5</v>
      </c>
      <c r="CM667060" s="18">
        <v>0.01</v>
      </c>
      <c r="CN667060" s="18">
        <v>0</v>
      </c>
    </row>
    <row r="667061" spans="37:92" x14ac:dyDescent="0.35">
      <c r="AK667061" s="45" t="s">
        <v>61</v>
      </c>
      <c r="AL667061" s="22" t="s">
        <v>5</v>
      </c>
      <c r="AM667061" s="22" t="s">
        <v>62</v>
      </c>
      <c r="AN667061" s="22">
        <v>2</v>
      </c>
      <c r="AO667061" s="20" t="s">
        <v>62</v>
      </c>
      <c r="AU667061" s="22">
        <v>156490018</v>
      </c>
      <c r="AV667061" s="22" t="s">
        <v>63</v>
      </c>
      <c r="AX667061" s="22" t="s">
        <v>64</v>
      </c>
      <c r="AY667061" s="22" t="s">
        <v>2</v>
      </c>
      <c r="AZ667061" s="22">
        <v>15649</v>
      </c>
      <c r="BB667061" s="22">
        <v>99</v>
      </c>
      <c r="BC667061" s="22" t="s">
        <v>65</v>
      </c>
      <c r="BD667061" s="22" t="s">
        <v>62</v>
      </c>
      <c r="BE667061" s="22" t="s">
        <v>62</v>
      </c>
      <c r="BF667061" s="22" t="s">
        <v>66</v>
      </c>
      <c r="BG667061" s="22" t="s">
        <v>67</v>
      </c>
      <c r="BH667061" s="22" t="s">
        <v>68</v>
      </c>
      <c r="BJ667061" s="22">
        <v>3</v>
      </c>
      <c r="BK667061" s="22" t="s">
        <v>69</v>
      </c>
      <c r="BL667061" s="22">
        <v>0</v>
      </c>
      <c r="BM667061" s="22">
        <v>0</v>
      </c>
      <c r="BN667061" s="22" t="s">
        <v>65</v>
      </c>
      <c r="BO667061" s="22" t="s">
        <v>66</v>
      </c>
      <c r="BP667061" s="22">
        <v>15637</v>
      </c>
      <c r="BQ667061" s="22" t="s">
        <v>70</v>
      </c>
      <c r="BR667061" s="22" t="s">
        <v>71</v>
      </c>
      <c r="BS667061" s="22" t="s">
        <v>70</v>
      </c>
      <c r="BY667061" s="18">
        <v>0</v>
      </c>
      <c r="CA667061" s="18" t="s">
        <v>72</v>
      </c>
      <c r="CB667061" s="18" t="s">
        <v>61</v>
      </c>
      <c r="CC667061" s="18">
        <v>9</v>
      </c>
      <c r="CD667061" s="18">
        <v>1999</v>
      </c>
      <c r="CE667061" s="18" t="s">
        <v>73</v>
      </c>
      <c r="CF667061" s="18" t="s">
        <v>74</v>
      </c>
      <c r="CG667061" s="18" t="s">
        <v>75</v>
      </c>
      <c r="CH667061" s="18" t="s">
        <v>76</v>
      </c>
      <c r="CI667061" s="18" t="s">
        <v>75</v>
      </c>
      <c r="CJ667061" s="18">
        <v>2</v>
      </c>
      <c r="CK667061" s="18">
        <v>0</v>
      </c>
      <c r="CL667061" s="18" t="s">
        <v>5</v>
      </c>
      <c r="CM667061" s="18">
        <v>0.01</v>
      </c>
      <c r="CN667061" s="18">
        <v>0</v>
      </c>
    </row>
    <row r="667062" spans="37:92" x14ac:dyDescent="0.35">
      <c r="AK667062" s="45" t="s">
        <v>61</v>
      </c>
      <c r="AL667062" s="22" t="s">
        <v>5</v>
      </c>
      <c r="AM667062" s="22" t="s">
        <v>62</v>
      </c>
      <c r="AN667062" s="22">
        <v>2</v>
      </c>
      <c r="AO667062" s="20" t="s">
        <v>62</v>
      </c>
      <c r="AU667062" s="22">
        <v>156490018</v>
      </c>
      <c r="AV667062" s="22" t="s">
        <v>63</v>
      </c>
      <c r="AX667062" s="22" t="s">
        <v>64</v>
      </c>
      <c r="AY667062" s="22" t="s">
        <v>2</v>
      </c>
      <c r="AZ667062" s="22">
        <v>15649</v>
      </c>
      <c r="BB667062" s="22">
        <v>99</v>
      </c>
      <c r="BC667062" s="22" t="s">
        <v>65</v>
      </c>
      <c r="BD667062" s="22" t="s">
        <v>62</v>
      </c>
      <c r="BE667062" s="22" t="s">
        <v>62</v>
      </c>
      <c r="BF667062" s="22" t="s">
        <v>66</v>
      </c>
      <c r="BG667062" s="22" t="s">
        <v>67</v>
      </c>
      <c r="BH667062" s="22" t="s">
        <v>68</v>
      </c>
      <c r="BJ667062" s="22">
        <v>3</v>
      </c>
      <c r="BK667062" s="22" t="s">
        <v>69</v>
      </c>
      <c r="BL667062" s="22">
        <v>0</v>
      </c>
      <c r="BM667062" s="22">
        <v>0</v>
      </c>
      <c r="BN667062" s="22" t="s">
        <v>65</v>
      </c>
      <c r="BO667062" s="22" t="s">
        <v>66</v>
      </c>
      <c r="BP667062" s="22">
        <v>15637</v>
      </c>
      <c r="BQ667062" s="22" t="s">
        <v>70</v>
      </c>
      <c r="BR667062" s="22" t="s">
        <v>71</v>
      </c>
      <c r="BS667062" s="22" t="s">
        <v>70</v>
      </c>
      <c r="BY667062" s="18">
        <v>0</v>
      </c>
      <c r="CA667062" s="18" t="s">
        <v>72</v>
      </c>
      <c r="CB667062" s="18" t="s">
        <v>61</v>
      </c>
      <c r="CC667062" s="18">
        <v>9</v>
      </c>
      <c r="CD667062" s="18">
        <v>1999</v>
      </c>
      <c r="CE667062" s="18" t="s">
        <v>73</v>
      </c>
      <c r="CF667062" s="18" t="s">
        <v>74</v>
      </c>
      <c r="CG667062" s="18" t="s">
        <v>75</v>
      </c>
      <c r="CH667062" s="18" t="s">
        <v>76</v>
      </c>
      <c r="CI667062" s="18" t="s">
        <v>75</v>
      </c>
      <c r="CJ667062" s="18">
        <v>2</v>
      </c>
      <c r="CK667062" s="18">
        <v>0</v>
      </c>
      <c r="CL667062" s="18" t="s">
        <v>5</v>
      </c>
      <c r="CM667062" s="18">
        <v>0.01</v>
      </c>
      <c r="CN667062" s="18">
        <v>0</v>
      </c>
    </row>
    <row r="667063" spans="37:92" x14ac:dyDescent="0.35">
      <c r="AK667063" s="45" t="s">
        <v>61</v>
      </c>
      <c r="AL667063" s="22" t="s">
        <v>5</v>
      </c>
      <c r="AM667063" s="22" t="s">
        <v>62</v>
      </c>
      <c r="AN667063" s="22">
        <v>2</v>
      </c>
      <c r="AO667063" s="20" t="s">
        <v>62</v>
      </c>
      <c r="AU667063" s="22">
        <v>156490018</v>
      </c>
      <c r="AV667063" s="22" t="s">
        <v>63</v>
      </c>
      <c r="AX667063" s="22" t="s">
        <v>64</v>
      </c>
      <c r="AY667063" s="22" t="s">
        <v>2</v>
      </c>
      <c r="AZ667063" s="22">
        <v>15649</v>
      </c>
      <c r="BB667063" s="22">
        <v>99</v>
      </c>
      <c r="BC667063" s="22" t="s">
        <v>65</v>
      </c>
      <c r="BD667063" s="22" t="s">
        <v>62</v>
      </c>
      <c r="BE667063" s="22" t="s">
        <v>62</v>
      </c>
      <c r="BF667063" s="22" t="s">
        <v>66</v>
      </c>
      <c r="BG667063" s="22" t="s">
        <v>67</v>
      </c>
      <c r="BH667063" s="22" t="s">
        <v>68</v>
      </c>
      <c r="BJ667063" s="22">
        <v>3</v>
      </c>
      <c r="BK667063" s="22" t="s">
        <v>69</v>
      </c>
      <c r="BL667063" s="22">
        <v>0</v>
      </c>
      <c r="BM667063" s="22">
        <v>0</v>
      </c>
      <c r="BN667063" s="22" t="s">
        <v>65</v>
      </c>
      <c r="BO667063" s="22" t="s">
        <v>66</v>
      </c>
      <c r="BP667063" s="22">
        <v>15637</v>
      </c>
      <c r="BQ667063" s="22" t="s">
        <v>70</v>
      </c>
      <c r="BR667063" s="22" t="s">
        <v>71</v>
      </c>
      <c r="BS667063" s="22" t="s">
        <v>70</v>
      </c>
      <c r="BY667063" s="18">
        <v>0</v>
      </c>
      <c r="CA667063" s="18" t="s">
        <v>72</v>
      </c>
      <c r="CB667063" s="18" t="s">
        <v>61</v>
      </c>
      <c r="CC667063" s="18">
        <v>9</v>
      </c>
      <c r="CD667063" s="18">
        <v>1999</v>
      </c>
      <c r="CE667063" s="18" t="s">
        <v>73</v>
      </c>
      <c r="CF667063" s="18" t="s">
        <v>74</v>
      </c>
      <c r="CG667063" s="18" t="s">
        <v>75</v>
      </c>
      <c r="CH667063" s="18" t="s">
        <v>76</v>
      </c>
      <c r="CI667063" s="18" t="s">
        <v>75</v>
      </c>
      <c r="CJ667063" s="18">
        <v>2</v>
      </c>
      <c r="CK667063" s="18">
        <v>0</v>
      </c>
      <c r="CL667063" s="18" t="s">
        <v>5</v>
      </c>
      <c r="CM667063" s="18">
        <v>0.01</v>
      </c>
      <c r="CN667063" s="18">
        <v>0</v>
      </c>
    </row>
    <row r="667064" spans="37:92" x14ac:dyDescent="0.35">
      <c r="AK667064" s="45" t="s">
        <v>61</v>
      </c>
      <c r="AL667064" s="22" t="s">
        <v>5</v>
      </c>
      <c r="AM667064" s="22" t="s">
        <v>62</v>
      </c>
      <c r="AN667064" s="22">
        <v>2</v>
      </c>
      <c r="AO667064" s="20" t="s">
        <v>62</v>
      </c>
      <c r="AU667064" s="22">
        <v>156490018</v>
      </c>
      <c r="AV667064" s="22" t="s">
        <v>63</v>
      </c>
      <c r="AX667064" s="22" t="s">
        <v>64</v>
      </c>
      <c r="AY667064" s="22" t="s">
        <v>2</v>
      </c>
      <c r="AZ667064" s="22">
        <v>15649</v>
      </c>
      <c r="BB667064" s="22">
        <v>99</v>
      </c>
      <c r="BC667064" s="22" t="s">
        <v>65</v>
      </c>
      <c r="BD667064" s="22" t="s">
        <v>62</v>
      </c>
      <c r="BE667064" s="22" t="s">
        <v>62</v>
      </c>
      <c r="BF667064" s="22" t="s">
        <v>66</v>
      </c>
      <c r="BG667064" s="22" t="s">
        <v>67</v>
      </c>
      <c r="BH667064" s="22" t="s">
        <v>68</v>
      </c>
      <c r="BJ667064" s="22">
        <v>3</v>
      </c>
      <c r="BK667064" s="22" t="s">
        <v>69</v>
      </c>
      <c r="BL667064" s="22">
        <v>0</v>
      </c>
      <c r="BM667064" s="22">
        <v>0</v>
      </c>
      <c r="BN667064" s="22" t="s">
        <v>65</v>
      </c>
      <c r="BO667064" s="22" t="s">
        <v>66</v>
      </c>
      <c r="BP667064" s="22">
        <v>15637</v>
      </c>
      <c r="BQ667064" s="22" t="s">
        <v>70</v>
      </c>
      <c r="BR667064" s="22" t="s">
        <v>71</v>
      </c>
      <c r="BS667064" s="22" t="s">
        <v>70</v>
      </c>
      <c r="BY667064" s="18">
        <v>0</v>
      </c>
      <c r="CA667064" s="18" t="s">
        <v>72</v>
      </c>
      <c r="CB667064" s="18" t="s">
        <v>61</v>
      </c>
      <c r="CC667064" s="18">
        <v>9</v>
      </c>
      <c r="CD667064" s="18">
        <v>1999</v>
      </c>
      <c r="CE667064" s="18" t="s">
        <v>73</v>
      </c>
      <c r="CF667064" s="18" t="s">
        <v>74</v>
      </c>
      <c r="CG667064" s="18" t="s">
        <v>75</v>
      </c>
      <c r="CH667064" s="18" t="s">
        <v>76</v>
      </c>
      <c r="CI667064" s="18" t="s">
        <v>75</v>
      </c>
      <c r="CJ667064" s="18">
        <v>2</v>
      </c>
      <c r="CK667064" s="18">
        <v>0</v>
      </c>
      <c r="CL667064" s="18" t="s">
        <v>5</v>
      </c>
      <c r="CM667064" s="18">
        <v>0.01</v>
      </c>
      <c r="CN667064" s="18">
        <v>0</v>
      </c>
    </row>
    <row r="667103" spans="1:1" x14ac:dyDescent="0.35">
      <c r="A667103" s="22"/>
    </row>
    <row r="667104" spans="1:1" x14ac:dyDescent="0.35">
      <c r="A667104" s="22"/>
    </row>
    <row r="667105" spans="1:1" x14ac:dyDescent="0.35">
      <c r="A667105" s="22"/>
    </row>
    <row r="667106" spans="1:1" x14ac:dyDescent="0.35">
      <c r="A667106" s="22"/>
    </row>
    <row r="667107" spans="1:1" x14ac:dyDescent="0.35">
      <c r="A667107" s="22"/>
    </row>
    <row r="667108" spans="1:1" x14ac:dyDescent="0.35">
      <c r="A667108" s="22"/>
    </row>
    <row r="667109" spans="1:1" x14ac:dyDescent="0.35">
      <c r="A667109" s="22"/>
    </row>
    <row r="667110" spans="1:1" x14ac:dyDescent="0.35">
      <c r="A667110" s="22"/>
    </row>
    <row r="667111" spans="1:1" x14ac:dyDescent="0.35">
      <c r="A667111" s="22"/>
    </row>
    <row r="667112" spans="1:1" x14ac:dyDescent="0.35">
      <c r="A667112" s="22"/>
    </row>
    <row r="1048140" spans="16:16" x14ac:dyDescent="0.35">
      <c r="P1048140" s="32"/>
    </row>
    <row r="1048141" spans="16:16" x14ac:dyDescent="0.35">
      <c r="P1048141" s="32"/>
    </row>
    <row r="1048142" spans="16:16" x14ac:dyDescent="0.35">
      <c r="P1048142" s="32"/>
    </row>
  </sheetData>
  <sheetProtection algorithmName="SHA-512" hashValue="vvdqCCx6AR3SaVE+aSPREqhW4XKRaeFJ6iHK7N3FyYNXrIGFYYDjLjUz8p4EHeY9n7R020XsSbrRbFKzNJcsdQ==" saltValue="OVZfCADQBpK8ltEQxhTt0Q==" spinCount="100000" sheet="1" selectLockedCells="1" selectUnlockedCells="1"/>
  <autoFilter ref="A2:DH146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90"/>
  <sheetViews>
    <sheetView showGridLines="0" workbookViewId="0">
      <selection activeCell="W3" sqref="W3:W152"/>
    </sheetView>
  </sheetViews>
  <sheetFormatPr defaultRowHeight="14.5" x14ac:dyDescent="0.35"/>
  <cols>
    <col min="1" max="1" width="3" bestFit="1" customWidth="1"/>
    <col min="2" max="2" width="13.453125" bestFit="1" customWidth="1"/>
    <col min="3" max="3" width="8.81640625" bestFit="1" customWidth="1"/>
    <col min="4" max="5" width="5.81640625" bestFit="1" customWidth="1"/>
    <col min="6" max="6" width="12.81640625" customWidth="1"/>
    <col min="7" max="7" width="10.54296875" bestFit="1" customWidth="1"/>
    <col min="8" max="8" width="9.453125" bestFit="1" customWidth="1"/>
    <col min="9" max="9" width="4.7265625" customWidth="1"/>
    <col min="10" max="10" width="13" customWidth="1"/>
    <col min="11" max="11" width="8.81640625" bestFit="1" customWidth="1"/>
    <col min="12" max="13" width="5.81640625" bestFit="1" customWidth="1"/>
    <col min="14" max="14" width="10.7265625" customWidth="1"/>
    <col min="15" max="15" width="9" bestFit="1" customWidth="1"/>
    <col min="16" max="16" width="8.453125" bestFit="1" customWidth="1"/>
    <col min="17" max="17" width="4.7265625" customWidth="1"/>
    <col min="18" max="18" width="13.54296875" customWidth="1"/>
    <col min="19" max="19" width="8.81640625" bestFit="1" customWidth="1"/>
    <col min="20" max="21" width="5.81640625" bestFit="1" customWidth="1"/>
    <col min="22" max="22" width="10.54296875" customWidth="1"/>
    <col min="24" max="24" width="8.453125" bestFit="1" customWidth="1"/>
    <col min="25" max="25" width="5.26953125" customWidth="1"/>
    <col min="26" max="26" width="13.26953125" customWidth="1"/>
    <col min="27" max="27" width="8.81640625" bestFit="1" customWidth="1"/>
    <col min="28" max="29" width="5.81640625" bestFit="1" customWidth="1"/>
    <col min="30" max="30" width="10.7265625" bestFit="1" customWidth="1"/>
    <col min="31" max="31" width="9" bestFit="1" customWidth="1"/>
    <col min="32" max="32" width="8.453125" bestFit="1" customWidth="1"/>
  </cols>
  <sheetData>
    <row r="1" spans="1:32" x14ac:dyDescent="0.35">
      <c r="B1" s="130" t="s">
        <v>179</v>
      </c>
      <c r="C1" s="130"/>
      <c r="D1" s="130"/>
      <c r="E1" s="130"/>
      <c r="F1" s="130"/>
      <c r="G1" s="130"/>
      <c r="H1" s="130"/>
      <c r="J1" s="130" t="s">
        <v>178</v>
      </c>
      <c r="K1" s="130"/>
      <c r="L1" s="130"/>
      <c r="M1" s="130"/>
      <c r="N1" s="130"/>
      <c r="O1" s="130"/>
      <c r="P1" s="130"/>
      <c r="R1" s="130" t="s">
        <v>179</v>
      </c>
      <c r="S1" s="130"/>
      <c r="T1" s="130"/>
      <c r="U1" s="130"/>
      <c r="V1" s="130"/>
      <c r="W1" s="130"/>
      <c r="X1" s="130"/>
      <c r="Z1" s="130" t="s">
        <v>178</v>
      </c>
      <c r="AA1" s="130"/>
      <c r="AB1" s="130"/>
      <c r="AC1" s="130"/>
      <c r="AD1" s="130"/>
      <c r="AE1" s="130"/>
      <c r="AF1" s="130"/>
    </row>
    <row r="2" spans="1:32" ht="46" x14ac:dyDescent="0.35">
      <c r="A2" s="13"/>
      <c r="B2" s="8" t="s">
        <v>43</v>
      </c>
      <c r="C2" s="11" t="s">
        <v>44</v>
      </c>
      <c r="D2" s="8" t="s">
        <v>45</v>
      </c>
      <c r="E2" s="8" t="s">
        <v>46</v>
      </c>
      <c r="F2" s="8" t="s">
        <v>47</v>
      </c>
      <c r="G2" s="8" t="s">
        <v>34</v>
      </c>
      <c r="H2" s="8" t="s">
        <v>48</v>
      </c>
      <c r="J2" s="8" t="s">
        <v>43</v>
      </c>
      <c r="K2" s="11" t="s">
        <v>44</v>
      </c>
      <c r="L2" s="8" t="s">
        <v>45</v>
      </c>
      <c r="M2" s="8" t="s">
        <v>46</v>
      </c>
      <c r="N2" s="8" t="s">
        <v>47</v>
      </c>
      <c r="O2" s="8" t="s">
        <v>34</v>
      </c>
      <c r="P2" s="8" t="s">
        <v>48</v>
      </c>
      <c r="R2" s="8" t="s">
        <v>43</v>
      </c>
      <c r="S2" s="11" t="s">
        <v>44</v>
      </c>
      <c r="T2" s="8" t="s">
        <v>45</v>
      </c>
      <c r="U2" s="8" t="s">
        <v>46</v>
      </c>
      <c r="V2" s="8" t="s">
        <v>47</v>
      </c>
      <c r="W2" s="8" t="s">
        <v>34</v>
      </c>
      <c r="X2" s="8" t="s">
        <v>48</v>
      </c>
      <c r="Z2" s="8" t="s">
        <v>43</v>
      </c>
      <c r="AA2" s="11" t="s">
        <v>44</v>
      </c>
      <c r="AB2" s="8" t="s">
        <v>45</v>
      </c>
      <c r="AC2" s="8" t="s">
        <v>46</v>
      </c>
      <c r="AD2" s="8" t="s">
        <v>47</v>
      </c>
      <c r="AE2" s="8" t="s">
        <v>34</v>
      </c>
      <c r="AF2" s="8" t="s">
        <v>48</v>
      </c>
    </row>
    <row r="3" spans="1:32" x14ac:dyDescent="0.35">
      <c r="A3" s="106"/>
      <c r="B3" s="136">
        <v>45</v>
      </c>
      <c r="C3" s="9" t="s">
        <v>6</v>
      </c>
      <c r="D3" s="9">
        <v>100</v>
      </c>
      <c r="E3" s="9">
        <v>610</v>
      </c>
      <c r="F3" s="9">
        <v>98.91</v>
      </c>
      <c r="G3" s="136">
        <v>3.2</v>
      </c>
      <c r="H3" s="131">
        <v>3.5</v>
      </c>
      <c r="J3" s="131">
        <v>45</v>
      </c>
      <c r="K3" s="21" t="s">
        <v>6</v>
      </c>
      <c r="L3" s="21">
        <v>125</v>
      </c>
      <c r="M3" s="21">
        <v>695</v>
      </c>
      <c r="N3" s="21">
        <v>98.72</v>
      </c>
      <c r="O3" s="131">
        <v>3.8</v>
      </c>
      <c r="P3" s="132">
        <v>4</v>
      </c>
      <c r="R3" s="131">
        <v>5</v>
      </c>
      <c r="S3" s="21" t="s">
        <v>6</v>
      </c>
      <c r="T3" s="21">
        <v>15</v>
      </c>
      <c r="U3" s="21">
        <v>85</v>
      </c>
      <c r="V3" s="21">
        <v>98.61</v>
      </c>
      <c r="W3" s="131">
        <v>3.4</v>
      </c>
      <c r="X3" s="136">
        <v>2.5</v>
      </c>
      <c r="Z3" s="131">
        <v>5</v>
      </c>
      <c r="AA3" s="21" t="s">
        <v>6</v>
      </c>
      <c r="AB3" s="21">
        <v>30</v>
      </c>
      <c r="AC3" s="21">
        <v>110</v>
      </c>
      <c r="AD3" s="21">
        <v>97.87</v>
      </c>
      <c r="AE3" s="131">
        <v>4.0999999999999996</v>
      </c>
      <c r="AF3" s="132">
        <v>3</v>
      </c>
    </row>
    <row r="4" spans="1:32" x14ac:dyDescent="0.35">
      <c r="A4" s="106"/>
      <c r="B4" s="137"/>
      <c r="C4" s="9" t="s">
        <v>30</v>
      </c>
      <c r="D4" s="9">
        <v>115</v>
      </c>
      <c r="E4" s="9">
        <v>670</v>
      </c>
      <c r="F4" s="9">
        <v>98.79</v>
      </c>
      <c r="G4" s="137"/>
      <c r="H4" s="131"/>
      <c r="J4" s="131"/>
      <c r="K4" s="21" t="s">
        <v>30</v>
      </c>
      <c r="L4" s="21">
        <v>145</v>
      </c>
      <c r="M4" s="21">
        <v>770</v>
      </c>
      <c r="N4" s="21">
        <v>98.57</v>
      </c>
      <c r="O4" s="131"/>
      <c r="P4" s="133"/>
      <c r="R4" s="131"/>
      <c r="S4" s="21" t="s">
        <v>30</v>
      </c>
      <c r="T4" s="21">
        <v>20</v>
      </c>
      <c r="U4" s="21">
        <v>100</v>
      </c>
      <c r="V4" s="21">
        <v>98.29</v>
      </c>
      <c r="W4" s="131"/>
      <c r="X4" s="137"/>
      <c r="Z4" s="131"/>
      <c r="AA4" s="21" t="s">
        <v>30</v>
      </c>
      <c r="AB4" s="21">
        <v>35</v>
      </c>
      <c r="AC4" s="21">
        <v>125</v>
      </c>
      <c r="AD4" s="21">
        <v>97.56</v>
      </c>
      <c r="AE4" s="131"/>
      <c r="AF4" s="133"/>
    </row>
    <row r="5" spans="1:32" x14ac:dyDescent="0.35">
      <c r="A5" s="106"/>
      <c r="B5" s="137"/>
      <c r="C5" s="9" t="s">
        <v>31</v>
      </c>
      <c r="D5" s="9">
        <v>140</v>
      </c>
      <c r="E5" s="9">
        <v>760</v>
      </c>
      <c r="F5" s="9">
        <v>98.59</v>
      </c>
      <c r="G5" s="137"/>
      <c r="H5" s="131"/>
      <c r="J5" s="131"/>
      <c r="K5" s="21" t="s">
        <v>31</v>
      </c>
      <c r="L5" s="21">
        <v>175</v>
      </c>
      <c r="M5" s="21">
        <v>875</v>
      </c>
      <c r="N5" s="21">
        <v>96.34</v>
      </c>
      <c r="O5" s="131"/>
      <c r="P5" s="133"/>
      <c r="R5" s="131"/>
      <c r="S5" s="21" t="s">
        <v>31</v>
      </c>
      <c r="T5" s="21">
        <v>25</v>
      </c>
      <c r="U5" s="21">
        <v>110</v>
      </c>
      <c r="V5" s="21">
        <v>98.03</v>
      </c>
      <c r="W5" s="131"/>
      <c r="X5" s="137"/>
      <c r="Z5" s="131"/>
      <c r="AA5" s="21" t="s">
        <v>31</v>
      </c>
      <c r="AB5" s="21">
        <v>35</v>
      </c>
      <c r="AC5" s="21">
        <v>130</v>
      </c>
      <c r="AD5" s="21">
        <v>97.51</v>
      </c>
      <c r="AE5" s="131"/>
      <c r="AF5" s="133"/>
    </row>
    <row r="6" spans="1:32" x14ac:dyDescent="0.35">
      <c r="A6" s="106"/>
      <c r="B6" s="138"/>
      <c r="C6" s="9" t="s">
        <v>32</v>
      </c>
      <c r="D6" s="9">
        <v>170</v>
      </c>
      <c r="E6" s="9">
        <v>855</v>
      </c>
      <c r="F6" s="9">
        <v>98.38</v>
      </c>
      <c r="G6" s="138"/>
      <c r="H6" s="131"/>
      <c r="J6" s="131"/>
      <c r="K6" s="21" t="s">
        <v>32</v>
      </c>
      <c r="L6" s="21">
        <v>200</v>
      </c>
      <c r="M6" s="21">
        <v>970</v>
      </c>
      <c r="N6" s="21">
        <v>98.14</v>
      </c>
      <c r="O6" s="131"/>
      <c r="P6" s="133"/>
      <c r="R6" s="131"/>
      <c r="S6" s="21" t="s">
        <v>32</v>
      </c>
      <c r="T6" s="21">
        <v>30</v>
      </c>
      <c r="U6" s="21">
        <v>125</v>
      </c>
      <c r="V6" s="21">
        <v>97.72</v>
      </c>
      <c r="W6" s="131"/>
      <c r="X6" s="137"/>
      <c r="Z6" s="131"/>
      <c r="AA6" s="21" t="s">
        <v>32</v>
      </c>
      <c r="AB6" s="21">
        <v>40</v>
      </c>
      <c r="AC6" s="21">
        <v>145</v>
      </c>
      <c r="AD6" s="21">
        <v>97.2</v>
      </c>
      <c r="AE6" s="131"/>
      <c r="AF6" s="133"/>
    </row>
    <row r="7" spans="1:32" x14ac:dyDescent="0.35">
      <c r="A7" s="106"/>
      <c r="B7" s="131">
        <v>75</v>
      </c>
      <c r="C7" s="9" t="s">
        <v>6</v>
      </c>
      <c r="D7" s="9">
        <v>150</v>
      </c>
      <c r="E7" s="9">
        <v>895</v>
      </c>
      <c r="F7" s="9">
        <v>99.03</v>
      </c>
      <c r="G7" s="131">
        <v>2.7</v>
      </c>
      <c r="H7" s="131"/>
      <c r="J7" s="131">
        <v>75</v>
      </c>
      <c r="K7" s="21" t="s">
        <v>6</v>
      </c>
      <c r="L7" s="21">
        <v>175</v>
      </c>
      <c r="M7" s="10">
        <v>1025</v>
      </c>
      <c r="N7" s="21">
        <v>98.89</v>
      </c>
      <c r="O7" s="131">
        <v>3.4</v>
      </c>
      <c r="P7" s="133"/>
      <c r="R7" s="131">
        <v>10</v>
      </c>
      <c r="S7" s="21" t="s">
        <v>6</v>
      </c>
      <c r="T7" s="21">
        <v>30</v>
      </c>
      <c r="U7" s="21">
        <v>160</v>
      </c>
      <c r="V7" s="21">
        <v>98.66</v>
      </c>
      <c r="W7" s="131">
        <v>2.7</v>
      </c>
      <c r="X7" s="137"/>
      <c r="Z7" s="131">
        <v>10</v>
      </c>
      <c r="AA7" s="21" t="s">
        <v>6</v>
      </c>
      <c r="AB7" s="21">
        <v>40</v>
      </c>
      <c r="AC7" s="21">
        <v>185</v>
      </c>
      <c r="AD7" s="21">
        <v>98.37</v>
      </c>
      <c r="AE7" s="131">
        <v>3.5</v>
      </c>
      <c r="AF7" s="133"/>
    </row>
    <row r="8" spans="1:32" x14ac:dyDescent="0.35">
      <c r="A8" s="106"/>
      <c r="B8" s="131"/>
      <c r="C8" s="9" t="s">
        <v>30</v>
      </c>
      <c r="D8" s="9">
        <v>175</v>
      </c>
      <c r="E8" s="9">
        <v>990</v>
      </c>
      <c r="F8" s="9">
        <v>98.91</v>
      </c>
      <c r="G8" s="131"/>
      <c r="H8" s="131"/>
      <c r="J8" s="131"/>
      <c r="K8" s="21" t="s">
        <v>30</v>
      </c>
      <c r="L8" s="21">
        <v>200</v>
      </c>
      <c r="M8" s="10">
        <v>1135</v>
      </c>
      <c r="N8" s="21">
        <v>98.76</v>
      </c>
      <c r="O8" s="131"/>
      <c r="P8" s="133"/>
      <c r="R8" s="131"/>
      <c r="S8" s="21" t="s">
        <v>30</v>
      </c>
      <c r="T8" s="21">
        <v>35</v>
      </c>
      <c r="U8" s="21">
        <v>180</v>
      </c>
      <c r="V8" s="21">
        <v>98.47</v>
      </c>
      <c r="W8" s="131"/>
      <c r="X8" s="137"/>
      <c r="Z8" s="131"/>
      <c r="AA8" s="21" t="s">
        <v>30</v>
      </c>
      <c r="AB8" s="21">
        <v>45</v>
      </c>
      <c r="AC8" s="21">
        <v>205</v>
      </c>
      <c r="AD8" s="21">
        <v>98.19</v>
      </c>
      <c r="AE8" s="131"/>
      <c r="AF8" s="133"/>
    </row>
    <row r="9" spans="1:32" x14ac:dyDescent="0.35">
      <c r="A9" s="106"/>
      <c r="B9" s="131"/>
      <c r="C9" s="9" t="s">
        <v>31</v>
      </c>
      <c r="D9" s="9">
        <v>215</v>
      </c>
      <c r="E9" s="10">
        <v>1125</v>
      </c>
      <c r="F9" s="9">
        <v>98.73</v>
      </c>
      <c r="G9" s="131"/>
      <c r="H9" s="131"/>
      <c r="J9" s="131"/>
      <c r="K9" s="21" t="s">
        <v>31</v>
      </c>
      <c r="L9" s="21">
        <v>240</v>
      </c>
      <c r="M9" s="10">
        <v>1285</v>
      </c>
      <c r="N9" s="21">
        <v>98.57</v>
      </c>
      <c r="O9" s="131"/>
      <c r="P9" s="133"/>
      <c r="R9" s="131"/>
      <c r="S9" s="21" t="s">
        <v>31</v>
      </c>
      <c r="T9" s="21">
        <v>40</v>
      </c>
      <c r="U9" s="21">
        <v>225</v>
      </c>
      <c r="V9" s="21">
        <v>98.08</v>
      </c>
      <c r="W9" s="131"/>
      <c r="X9" s="137"/>
      <c r="Z9" s="131"/>
      <c r="AA9" s="21" t="s">
        <v>31</v>
      </c>
      <c r="AB9" s="21">
        <v>50</v>
      </c>
      <c r="AC9" s="21">
        <v>225</v>
      </c>
      <c r="AD9" s="21">
        <v>98</v>
      </c>
      <c r="AE9" s="131"/>
      <c r="AF9" s="133"/>
    </row>
    <row r="10" spans="1:32" x14ac:dyDescent="0.35">
      <c r="A10" s="106"/>
      <c r="B10" s="131"/>
      <c r="C10" s="9" t="s">
        <v>32</v>
      </c>
      <c r="D10" s="9">
        <v>255</v>
      </c>
      <c r="E10" s="10">
        <v>1260</v>
      </c>
      <c r="F10" s="9">
        <v>98.55</v>
      </c>
      <c r="G10" s="131"/>
      <c r="H10" s="131"/>
      <c r="J10" s="131"/>
      <c r="K10" s="21" t="s">
        <v>32</v>
      </c>
      <c r="L10" s="21">
        <v>280</v>
      </c>
      <c r="M10" s="10">
        <v>1430</v>
      </c>
      <c r="N10" s="21">
        <v>98.38</v>
      </c>
      <c r="O10" s="131"/>
      <c r="P10" s="133"/>
      <c r="R10" s="131"/>
      <c r="S10" s="21" t="s">
        <v>32</v>
      </c>
      <c r="T10" s="21">
        <v>45</v>
      </c>
      <c r="U10" s="21">
        <v>225</v>
      </c>
      <c r="V10" s="21">
        <v>98.08</v>
      </c>
      <c r="W10" s="131"/>
      <c r="X10" s="137"/>
      <c r="Z10" s="131"/>
      <c r="AA10" s="21" t="s">
        <v>32</v>
      </c>
      <c r="AB10" s="21">
        <v>55</v>
      </c>
      <c r="AC10" s="21">
        <v>250</v>
      </c>
      <c r="AD10" s="21">
        <v>97.79</v>
      </c>
      <c r="AE10" s="131"/>
      <c r="AF10" s="133"/>
    </row>
    <row r="11" spans="1:32" x14ac:dyDescent="0.35">
      <c r="A11" s="106"/>
      <c r="B11" s="131">
        <v>112.5</v>
      </c>
      <c r="C11" s="9" t="s">
        <v>6</v>
      </c>
      <c r="D11" s="9">
        <v>195</v>
      </c>
      <c r="E11" s="10">
        <v>1210</v>
      </c>
      <c r="F11" s="9">
        <v>99.14</v>
      </c>
      <c r="G11" s="131">
        <v>2.5</v>
      </c>
      <c r="H11" s="131"/>
      <c r="J11" s="131">
        <v>112.5</v>
      </c>
      <c r="K11" s="21" t="s">
        <v>6</v>
      </c>
      <c r="L11" s="21">
        <v>240</v>
      </c>
      <c r="M11" s="10">
        <v>1335</v>
      </c>
      <c r="N11" s="21">
        <v>99.02</v>
      </c>
      <c r="O11" s="135">
        <v>3</v>
      </c>
      <c r="P11" s="133"/>
      <c r="R11" s="131">
        <v>15</v>
      </c>
      <c r="S11" s="21" t="s">
        <v>6</v>
      </c>
      <c r="T11" s="21">
        <v>40</v>
      </c>
      <c r="U11" s="21">
        <v>215</v>
      </c>
      <c r="V11" s="21">
        <v>98.8</v>
      </c>
      <c r="W11" s="131">
        <v>2.4</v>
      </c>
      <c r="X11" s="137"/>
      <c r="Z11" s="131">
        <v>15</v>
      </c>
      <c r="AA11" s="21" t="s">
        <v>6</v>
      </c>
      <c r="AB11" s="21">
        <v>50</v>
      </c>
      <c r="AC11" s="21">
        <v>255</v>
      </c>
      <c r="AD11" s="21">
        <v>98.55</v>
      </c>
      <c r="AE11" s="131">
        <v>3.2</v>
      </c>
      <c r="AF11" s="133"/>
    </row>
    <row r="12" spans="1:32" x14ac:dyDescent="0.35">
      <c r="A12" s="106"/>
      <c r="B12" s="131"/>
      <c r="C12" s="9" t="s">
        <v>30</v>
      </c>
      <c r="D12" s="9">
        <v>230</v>
      </c>
      <c r="E12" s="10">
        <v>1340</v>
      </c>
      <c r="F12" s="9">
        <v>99.03</v>
      </c>
      <c r="G12" s="131"/>
      <c r="H12" s="131"/>
      <c r="J12" s="131"/>
      <c r="K12" s="21" t="s">
        <v>30</v>
      </c>
      <c r="L12" s="21">
        <v>275</v>
      </c>
      <c r="M12" s="10">
        <v>1470</v>
      </c>
      <c r="N12" s="21">
        <v>98.9</v>
      </c>
      <c r="O12" s="135"/>
      <c r="P12" s="133"/>
      <c r="R12" s="131"/>
      <c r="S12" s="21" t="s">
        <v>30</v>
      </c>
      <c r="T12" s="21">
        <v>45</v>
      </c>
      <c r="U12" s="21">
        <v>240</v>
      </c>
      <c r="V12" s="21">
        <v>98.66</v>
      </c>
      <c r="W12" s="131"/>
      <c r="X12" s="137"/>
      <c r="Z12" s="131"/>
      <c r="AA12" s="21" t="s">
        <v>30</v>
      </c>
      <c r="AB12" s="21">
        <v>60</v>
      </c>
      <c r="AC12" s="21">
        <v>290</v>
      </c>
      <c r="AD12" s="21">
        <v>98.33</v>
      </c>
      <c r="AE12" s="131"/>
      <c r="AF12" s="133"/>
    </row>
    <row r="13" spans="1:32" x14ac:dyDescent="0.35">
      <c r="A13" s="106"/>
      <c r="B13" s="131"/>
      <c r="C13" s="9" t="s">
        <v>31</v>
      </c>
      <c r="D13" s="9">
        <v>285</v>
      </c>
      <c r="E13" s="10">
        <v>1525</v>
      </c>
      <c r="F13" s="9">
        <v>98.86</v>
      </c>
      <c r="G13" s="131"/>
      <c r="H13" s="131"/>
      <c r="J13" s="131"/>
      <c r="K13" s="21" t="s">
        <v>31</v>
      </c>
      <c r="L13" s="21">
        <v>330</v>
      </c>
      <c r="M13" s="10">
        <v>1665</v>
      </c>
      <c r="N13" s="21">
        <v>98.73</v>
      </c>
      <c r="O13" s="135"/>
      <c r="P13" s="133"/>
      <c r="R13" s="131"/>
      <c r="S13" s="21" t="s">
        <v>31</v>
      </c>
      <c r="T13" s="21">
        <v>50</v>
      </c>
      <c r="U13" s="21">
        <v>270</v>
      </c>
      <c r="V13" s="21">
        <v>98.5</v>
      </c>
      <c r="W13" s="131"/>
      <c r="X13" s="137"/>
      <c r="Z13" s="131"/>
      <c r="AA13" s="21" t="s">
        <v>31</v>
      </c>
      <c r="AB13" s="21">
        <v>65</v>
      </c>
      <c r="AC13" s="21">
        <v>320</v>
      </c>
      <c r="AD13" s="21">
        <v>98.17</v>
      </c>
      <c r="AE13" s="131"/>
      <c r="AF13" s="133"/>
    </row>
    <row r="14" spans="1:32" x14ac:dyDescent="0.35">
      <c r="A14" s="106"/>
      <c r="B14" s="131"/>
      <c r="C14" s="9" t="s">
        <v>32</v>
      </c>
      <c r="D14" s="9">
        <v>335</v>
      </c>
      <c r="E14" s="10">
        <v>1705</v>
      </c>
      <c r="F14" s="9">
        <v>98.71</v>
      </c>
      <c r="G14" s="131"/>
      <c r="H14" s="131"/>
      <c r="J14" s="131"/>
      <c r="K14" s="21" t="s">
        <v>32</v>
      </c>
      <c r="L14" s="21">
        <v>385</v>
      </c>
      <c r="M14" s="10">
        <v>1860</v>
      </c>
      <c r="N14" s="21">
        <v>98.56</v>
      </c>
      <c r="O14" s="135"/>
      <c r="P14" s="133"/>
      <c r="R14" s="131"/>
      <c r="S14" s="21" t="s">
        <v>32</v>
      </c>
      <c r="T14" s="21">
        <v>60</v>
      </c>
      <c r="U14" s="21">
        <v>300</v>
      </c>
      <c r="V14" s="21">
        <v>98.29</v>
      </c>
      <c r="W14" s="131"/>
      <c r="X14" s="137"/>
      <c r="Z14" s="131"/>
      <c r="AA14" s="21" t="s">
        <v>32</v>
      </c>
      <c r="AB14" s="21">
        <v>75</v>
      </c>
      <c r="AC14" s="21">
        <v>350</v>
      </c>
      <c r="AD14" s="21">
        <v>97.96</v>
      </c>
      <c r="AE14" s="131"/>
      <c r="AF14" s="133"/>
    </row>
    <row r="15" spans="1:32" x14ac:dyDescent="0.35">
      <c r="A15" s="106"/>
      <c r="B15" s="131">
        <v>150</v>
      </c>
      <c r="C15" s="9" t="s">
        <v>6</v>
      </c>
      <c r="D15" s="9">
        <v>245</v>
      </c>
      <c r="E15" s="10">
        <v>1500</v>
      </c>
      <c r="F15" s="9">
        <v>99.2</v>
      </c>
      <c r="G15" s="131">
        <v>2.2999999999999998</v>
      </c>
      <c r="H15" s="131"/>
      <c r="J15" s="131">
        <v>150</v>
      </c>
      <c r="K15" s="21" t="s">
        <v>6</v>
      </c>
      <c r="L15" s="21">
        <v>295</v>
      </c>
      <c r="M15" s="10">
        <v>1720</v>
      </c>
      <c r="N15" s="21">
        <v>99.06</v>
      </c>
      <c r="O15" s="131">
        <v>2.8</v>
      </c>
      <c r="P15" s="133"/>
      <c r="R15" s="131">
        <v>25</v>
      </c>
      <c r="S15" s="21" t="s">
        <v>6</v>
      </c>
      <c r="T15" s="21">
        <v>55</v>
      </c>
      <c r="U15" s="21">
        <v>310</v>
      </c>
      <c r="V15" s="21">
        <v>98.98</v>
      </c>
      <c r="W15" s="131">
        <v>2.2000000000000002</v>
      </c>
      <c r="X15" s="137"/>
      <c r="Z15" s="131">
        <v>25</v>
      </c>
      <c r="AA15" s="21" t="s">
        <v>6</v>
      </c>
      <c r="AB15" s="21">
        <v>65</v>
      </c>
      <c r="AC15" s="21">
        <v>370</v>
      </c>
      <c r="AD15" s="21">
        <v>98.79</v>
      </c>
      <c r="AE15" s="135">
        <v>3</v>
      </c>
      <c r="AF15" s="133"/>
    </row>
    <row r="16" spans="1:32" x14ac:dyDescent="0.35">
      <c r="A16" s="106"/>
      <c r="B16" s="131"/>
      <c r="C16" s="9" t="s">
        <v>30</v>
      </c>
      <c r="D16" s="9">
        <v>285</v>
      </c>
      <c r="E16" s="10">
        <v>1655</v>
      </c>
      <c r="F16" s="9">
        <v>99.1</v>
      </c>
      <c r="G16" s="131"/>
      <c r="H16" s="131"/>
      <c r="J16" s="131"/>
      <c r="K16" s="21" t="s">
        <v>30</v>
      </c>
      <c r="L16" s="21">
        <v>340</v>
      </c>
      <c r="M16" s="10">
        <v>1895</v>
      </c>
      <c r="N16" s="21">
        <v>98.95</v>
      </c>
      <c r="O16" s="131"/>
      <c r="P16" s="133"/>
      <c r="R16" s="131"/>
      <c r="S16" s="21" t="s">
        <v>30</v>
      </c>
      <c r="T16" s="21">
        <v>65</v>
      </c>
      <c r="U16" s="21">
        <v>355</v>
      </c>
      <c r="V16" s="21">
        <v>98.82</v>
      </c>
      <c r="W16" s="131"/>
      <c r="X16" s="137"/>
      <c r="Z16" s="131"/>
      <c r="AA16" s="21" t="s">
        <v>30</v>
      </c>
      <c r="AB16" s="21">
        <v>75</v>
      </c>
      <c r="AC16" s="21">
        <v>415</v>
      </c>
      <c r="AD16" s="21">
        <v>98.63</v>
      </c>
      <c r="AE16" s="135"/>
      <c r="AF16" s="133"/>
    </row>
    <row r="17" spans="1:32" x14ac:dyDescent="0.35">
      <c r="A17" s="106"/>
      <c r="B17" s="131"/>
      <c r="C17" s="9" t="s">
        <v>31</v>
      </c>
      <c r="D17" s="9">
        <v>350</v>
      </c>
      <c r="E17" s="10">
        <v>1880</v>
      </c>
      <c r="F17" s="9">
        <v>98.95</v>
      </c>
      <c r="G17" s="131"/>
      <c r="H17" s="131"/>
      <c r="J17" s="131"/>
      <c r="K17" s="21" t="s">
        <v>31</v>
      </c>
      <c r="L17" s="21">
        <v>405</v>
      </c>
      <c r="M17" s="10">
        <v>2145</v>
      </c>
      <c r="N17" s="21">
        <v>98.8</v>
      </c>
      <c r="O17" s="131"/>
      <c r="P17" s="133"/>
      <c r="R17" s="131"/>
      <c r="S17" s="21" t="s">
        <v>31</v>
      </c>
      <c r="T17" s="21">
        <v>70</v>
      </c>
      <c r="U17" s="21">
        <v>395</v>
      </c>
      <c r="V17" s="21">
        <v>98.7</v>
      </c>
      <c r="W17" s="131"/>
      <c r="X17" s="137"/>
      <c r="Z17" s="131"/>
      <c r="AA17" s="21" t="s">
        <v>31</v>
      </c>
      <c r="AB17" s="21">
        <v>85</v>
      </c>
      <c r="AC17" s="21">
        <v>455</v>
      </c>
      <c r="AD17" s="21">
        <v>98.48</v>
      </c>
      <c r="AE17" s="135"/>
      <c r="AF17" s="133"/>
    </row>
    <row r="18" spans="1:32" x14ac:dyDescent="0.35">
      <c r="A18" s="106"/>
      <c r="B18" s="131"/>
      <c r="C18" s="9" t="s">
        <v>32</v>
      </c>
      <c r="D18" s="9">
        <v>420</v>
      </c>
      <c r="E18" s="10">
        <v>2110</v>
      </c>
      <c r="F18" s="9">
        <v>98.79</v>
      </c>
      <c r="G18" s="131"/>
      <c r="H18" s="131"/>
      <c r="J18" s="131"/>
      <c r="K18" s="21" t="s">
        <v>32</v>
      </c>
      <c r="L18" s="21">
        <v>475</v>
      </c>
      <c r="M18" s="10">
        <v>2395</v>
      </c>
      <c r="N18" s="21">
        <v>98.63</v>
      </c>
      <c r="O18" s="131"/>
      <c r="P18" s="134"/>
      <c r="R18" s="131"/>
      <c r="S18" s="21" t="s">
        <v>32</v>
      </c>
      <c r="T18" s="21">
        <v>80</v>
      </c>
      <c r="U18" s="21">
        <v>435</v>
      </c>
      <c r="V18" s="21">
        <v>98.55</v>
      </c>
      <c r="W18" s="131"/>
      <c r="X18" s="137"/>
      <c r="Z18" s="131"/>
      <c r="AA18" s="21" t="s">
        <v>32</v>
      </c>
      <c r="AB18" s="21">
        <v>95</v>
      </c>
      <c r="AC18" s="21">
        <v>500</v>
      </c>
      <c r="AD18" s="21">
        <v>98.32</v>
      </c>
      <c r="AE18" s="135"/>
      <c r="AF18" s="133"/>
    </row>
    <row r="19" spans="1:32" x14ac:dyDescent="0.35">
      <c r="A19" s="106"/>
      <c r="B19" s="131">
        <v>225</v>
      </c>
      <c r="C19" s="9" t="s">
        <v>6</v>
      </c>
      <c r="D19" s="9">
        <v>330</v>
      </c>
      <c r="E19" s="10">
        <v>2100</v>
      </c>
      <c r="F19" s="9">
        <v>99.26</v>
      </c>
      <c r="G19" s="131">
        <v>2.1</v>
      </c>
      <c r="H19" s="131">
        <v>4.5</v>
      </c>
      <c r="J19" s="131">
        <v>225</v>
      </c>
      <c r="K19" s="21" t="s">
        <v>6</v>
      </c>
      <c r="L19" s="21">
        <v>410</v>
      </c>
      <c r="M19" s="10">
        <v>2340</v>
      </c>
      <c r="N19" s="21">
        <v>99.15</v>
      </c>
      <c r="O19" s="131">
        <v>2.5</v>
      </c>
      <c r="P19" s="135">
        <v>5</v>
      </c>
      <c r="R19" s="131">
        <v>37.5</v>
      </c>
      <c r="S19" s="21" t="s">
        <v>6</v>
      </c>
      <c r="T19" s="21">
        <v>80</v>
      </c>
      <c r="U19" s="21">
        <v>425</v>
      </c>
      <c r="V19" s="21">
        <v>99.05</v>
      </c>
      <c r="W19" s="131">
        <v>2.1</v>
      </c>
      <c r="X19" s="137"/>
      <c r="Z19" s="131">
        <v>37.5</v>
      </c>
      <c r="AA19" s="21" t="s">
        <v>6</v>
      </c>
      <c r="AB19" s="21">
        <v>95</v>
      </c>
      <c r="AC19" s="21">
        <v>500</v>
      </c>
      <c r="AD19" s="21">
        <v>98.88</v>
      </c>
      <c r="AE19" s="131">
        <v>2.8</v>
      </c>
      <c r="AF19" s="133"/>
    </row>
    <row r="20" spans="1:32" x14ac:dyDescent="0.35">
      <c r="A20" s="106"/>
      <c r="B20" s="131"/>
      <c r="C20" s="9" t="s">
        <v>30</v>
      </c>
      <c r="D20" s="9">
        <v>380</v>
      </c>
      <c r="E20" s="10">
        <v>2315</v>
      </c>
      <c r="F20" s="9">
        <v>99.17</v>
      </c>
      <c r="G20" s="131"/>
      <c r="H20" s="131"/>
      <c r="J20" s="131"/>
      <c r="K20" s="21" t="s">
        <v>30</v>
      </c>
      <c r="L20" s="21">
        <v>470</v>
      </c>
      <c r="M20" s="10">
        <v>2585</v>
      </c>
      <c r="N20" s="21">
        <v>99.04</v>
      </c>
      <c r="O20" s="131"/>
      <c r="P20" s="135"/>
      <c r="R20" s="131"/>
      <c r="S20" s="21" t="s">
        <v>30</v>
      </c>
      <c r="T20" s="21">
        <v>95</v>
      </c>
      <c r="U20" s="21">
        <v>490</v>
      </c>
      <c r="V20" s="21">
        <v>98.89</v>
      </c>
      <c r="W20" s="131"/>
      <c r="X20" s="137"/>
      <c r="Z20" s="131"/>
      <c r="AA20" s="21" t="s">
        <v>30</v>
      </c>
      <c r="AB20" s="21">
        <v>110</v>
      </c>
      <c r="AC20" s="21">
        <v>565</v>
      </c>
      <c r="AD20" s="21">
        <v>98.72</v>
      </c>
      <c r="AE20" s="131"/>
      <c r="AF20" s="133"/>
    </row>
    <row r="21" spans="1:32" x14ac:dyDescent="0.35">
      <c r="A21" s="106"/>
      <c r="B21" s="131"/>
      <c r="C21" s="9" t="s">
        <v>31</v>
      </c>
      <c r="D21" s="9">
        <v>470</v>
      </c>
      <c r="E21" s="10">
        <v>2630</v>
      </c>
      <c r="F21" s="9">
        <v>99.03</v>
      </c>
      <c r="G21" s="131"/>
      <c r="H21" s="131"/>
      <c r="J21" s="131"/>
      <c r="K21" s="21" t="s">
        <v>31</v>
      </c>
      <c r="L21" s="21">
        <v>565</v>
      </c>
      <c r="M21" s="10">
        <v>2925</v>
      </c>
      <c r="N21" s="21">
        <v>98.9</v>
      </c>
      <c r="O21" s="131"/>
      <c r="P21" s="135"/>
      <c r="R21" s="131"/>
      <c r="S21" s="21" t="s">
        <v>31</v>
      </c>
      <c r="T21" s="21">
        <v>110</v>
      </c>
      <c r="U21" s="21">
        <v>550</v>
      </c>
      <c r="V21" s="21">
        <v>98.74</v>
      </c>
      <c r="W21" s="131"/>
      <c r="X21" s="137"/>
      <c r="Z21" s="131"/>
      <c r="AA21" s="21" t="s">
        <v>31</v>
      </c>
      <c r="AB21" s="21">
        <v>120</v>
      </c>
      <c r="AC21" s="21">
        <v>620</v>
      </c>
      <c r="AD21" s="21">
        <v>98.6</v>
      </c>
      <c r="AE21" s="131"/>
      <c r="AF21" s="133"/>
    </row>
    <row r="22" spans="1:32" x14ac:dyDescent="0.35">
      <c r="A22" s="106"/>
      <c r="B22" s="131"/>
      <c r="C22" s="9" t="s">
        <v>32</v>
      </c>
      <c r="D22" s="9">
        <v>560</v>
      </c>
      <c r="E22" s="10">
        <v>2945</v>
      </c>
      <c r="F22" s="9">
        <v>98.9</v>
      </c>
      <c r="G22" s="131"/>
      <c r="H22" s="131"/>
      <c r="J22" s="131"/>
      <c r="K22" s="21" t="s">
        <v>32</v>
      </c>
      <c r="L22" s="21">
        <v>655</v>
      </c>
      <c r="M22" s="10">
        <v>3260</v>
      </c>
      <c r="N22" s="21">
        <v>98.75</v>
      </c>
      <c r="O22" s="131"/>
      <c r="P22" s="135"/>
      <c r="R22" s="131"/>
      <c r="S22" s="21" t="s">
        <v>32</v>
      </c>
      <c r="T22" s="21">
        <v>120</v>
      </c>
      <c r="U22" s="21">
        <v>605</v>
      </c>
      <c r="V22" s="21">
        <v>98.62</v>
      </c>
      <c r="W22" s="131"/>
      <c r="X22" s="138"/>
      <c r="Z22" s="131"/>
      <c r="AA22" s="21" t="s">
        <v>32</v>
      </c>
      <c r="AB22" s="21">
        <v>135</v>
      </c>
      <c r="AC22" s="21">
        <v>680</v>
      </c>
      <c r="AD22" s="21">
        <v>98.45</v>
      </c>
      <c r="AE22" s="131"/>
      <c r="AF22" s="134"/>
    </row>
    <row r="23" spans="1:32" x14ac:dyDescent="0.35">
      <c r="A23" s="106"/>
      <c r="B23" s="131">
        <v>300</v>
      </c>
      <c r="C23" s="9" t="s">
        <v>6</v>
      </c>
      <c r="D23" s="9">
        <v>410</v>
      </c>
      <c r="E23" s="10">
        <v>2610</v>
      </c>
      <c r="F23" s="9">
        <v>99.31</v>
      </c>
      <c r="G23" s="131">
        <v>1.9</v>
      </c>
      <c r="H23" s="131"/>
      <c r="J23" s="131">
        <v>300</v>
      </c>
      <c r="K23" s="21" t="s">
        <v>6</v>
      </c>
      <c r="L23" s="21">
        <v>495</v>
      </c>
      <c r="M23" s="10">
        <v>2900</v>
      </c>
      <c r="N23" s="21">
        <v>99.21</v>
      </c>
      <c r="O23" s="131">
        <v>2.2000000000000002</v>
      </c>
      <c r="P23" s="135"/>
    </row>
    <row r="24" spans="1:32" x14ac:dyDescent="0.35">
      <c r="A24" s="106"/>
      <c r="B24" s="131"/>
      <c r="C24" s="9" t="s">
        <v>30</v>
      </c>
      <c r="D24" s="9">
        <v>475</v>
      </c>
      <c r="E24" s="10">
        <v>2885</v>
      </c>
      <c r="F24" s="9">
        <v>99.23</v>
      </c>
      <c r="G24" s="131"/>
      <c r="H24" s="131"/>
      <c r="J24" s="131"/>
      <c r="K24" s="21" t="s">
        <v>30</v>
      </c>
      <c r="L24" s="21">
        <v>565</v>
      </c>
      <c r="M24" s="10">
        <v>3195</v>
      </c>
      <c r="N24" s="21">
        <v>99.12</v>
      </c>
      <c r="O24" s="131"/>
      <c r="P24" s="135"/>
    </row>
    <row r="25" spans="1:32" x14ac:dyDescent="0.35">
      <c r="A25" s="106"/>
      <c r="B25" s="131"/>
      <c r="C25" s="9" t="s">
        <v>31</v>
      </c>
      <c r="D25" s="9">
        <v>585</v>
      </c>
      <c r="E25" s="10">
        <v>3275</v>
      </c>
      <c r="F25" s="9">
        <v>99.1</v>
      </c>
      <c r="G25" s="131"/>
      <c r="H25" s="131"/>
      <c r="J25" s="131"/>
      <c r="K25" s="21" t="s">
        <v>31</v>
      </c>
      <c r="L25" s="21">
        <v>675</v>
      </c>
      <c r="M25" s="10">
        <v>3615</v>
      </c>
      <c r="N25" s="21">
        <v>98.99</v>
      </c>
      <c r="O25" s="131"/>
      <c r="P25" s="135"/>
    </row>
    <row r="26" spans="1:32" x14ac:dyDescent="0.35">
      <c r="A26" s="106"/>
      <c r="B26" s="131"/>
      <c r="C26" s="9" t="s">
        <v>32</v>
      </c>
      <c r="D26" s="9">
        <v>700</v>
      </c>
      <c r="E26" s="10">
        <v>3670</v>
      </c>
      <c r="F26" s="9">
        <v>98.97</v>
      </c>
      <c r="G26" s="131"/>
      <c r="H26" s="131"/>
      <c r="J26" s="131"/>
      <c r="K26" s="21" t="s">
        <v>32</v>
      </c>
      <c r="L26" s="21">
        <v>790</v>
      </c>
      <c r="M26" s="10">
        <v>4035</v>
      </c>
      <c r="N26" s="21">
        <v>98.85</v>
      </c>
      <c r="O26" s="131"/>
      <c r="P26" s="135"/>
    </row>
    <row r="27" spans="1:32" x14ac:dyDescent="0.35">
      <c r="A27" s="106"/>
    </row>
    <row r="28" spans="1:32" x14ac:dyDescent="0.35">
      <c r="A28" s="106"/>
    </row>
    <row r="29" spans="1:32" x14ac:dyDescent="0.35">
      <c r="A29" s="106"/>
    </row>
    <row r="30" spans="1:32" x14ac:dyDescent="0.35">
      <c r="A30" s="106"/>
    </row>
    <row r="31" spans="1:32" x14ac:dyDescent="0.35">
      <c r="A31" s="106"/>
    </row>
    <row r="32" spans="1:32" x14ac:dyDescent="0.35">
      <c r="A32" s="106"/>
    </row>
    <row r="33" spans="1:1" x14ac:dyDescent="0.35">
      <c r="A33" s="106"/>
    </row>
    <row r="34" spans="1:1" x14ac:dyDescent="0.35">
      <c r="A34" s="106"/>
    </row>
    <row r="35" spans="1:1" x14ac:dyDescent="0.35">
      <c r="A35" s="106"/>
    </row>
    <row r="36" spans="1:1" x14ac:dyDescent="0.35">
      <c r="A36" s="106"/>
    </row>
    <row r="37" spans="1:1" x14ac:dyDescent="0.35">
      <c r="A37" s="106"/>
    </row>
    <row r="38" spans="1:1" x14ac:dyDescent="0.35">
      <c r="A38" s="106"/>
    </row>
    <row r="39" spans="1:1" x14ac:dyDescent="0.35">
      <c r="A39" s="106"/>
    </row>
    <row r="40" spans="1:1" x14ac:dyDescent="0.35">
      <c r="A40" s="106"/>
    </row>
    <row r="41" spans="1:1" x14ac:dyDescent="0.35">
      <c r="A41" s="106"/>
    </row>
    <row r="42" spans="1:1" x14ac:dyDescent="0.35">
      <c r="A42" s="106"/>
    </row>
    <row r="43" spans="1:1" x14ac:dyDescent="0.35">
      <c r="A43" s="106"/>
    </row>
    <row r="44" spans="1:1" x14ac:dyDescent="0.35">
      <c r="A44" s="106"/>
    </row>
    <row r="45" spans="1:1" x14ac:dyDescent="0.35">
      <c r="A45" s="106"/>
    </row>
    <row r="46" spans="1:1" x14ac:dyDescent="0.35">
      <c r="A46" s="106"/>
    </row>
    <row r="47" spans="1:1" x14ac:dyDescent="0.35">
      <c r="A47" s="106"/>
    </row>
    <row r="48" spans="1:1" x14ac:dyDescent="0.35">
      <c r="A48" s="106"/>
    </row>
    <row r="49" spans="1:1" x14ac:dyDescent="0.35">
      <c r="A49" s="106"/>
    </row>
    <row r="50" spans="1:1" x14ac:dyDescent="0.35">
      <c r="A50" s="106"/>
    </row>
    <row r="51" spans="1:1" x14ac:dyDescent="0.35">
      <c r="A51" s="106"/>
    </row>
    <row r="52" spans="1:1" x14ac:dyDescent="0.35">
      <c r="A52" s="106"/>
    </row>
    <row r="53" spans="1:1" x14ac:dyDescent="0.35">
      <c r="A53" s="106"/>
    </row>
    <row r="54" spans="1:1" x14ac:dyDescent="0.35">
      <c r="A54" s="106"/>
    </row>
    <row r="55" spans="1:1" x14ac:dyDescent="0.35">
      <c r="A55" s="106"/>
    </row>
    <row r="56" spans="1:1" x14ac:dyDescent="0.35">
      <c r="A56" s="106"/>
    </row>
    <row r="57" spans="1:1" x14ac:dyDescent="0.35">
      <c r="A57" s="106"/>
    </row>
    <row r="58" spans="1:1" x14ac:dyDescent="0.35">
      <c r="A58" s="106"/>
    </row>
    <row r="59" spans="1:1" x14ac:dyDescent="0.35">
      <c r="A59" s="106"/>
    </row>
    <row r="60" spans="1:1" x14ac:dyDescent="0.35">
      <c r="A60" s="106"/>
    </row>
    <row r="61" spans="1:1" x14ac:dyDescent="0.35">
      <c r="A61" s="106"/>
    </row>
    <row r="62" spans="1:1" x14ac:dyDescent="0.35">
      <c r="A62" s="106"/>
    </row>
    <row r="63" spans="1:1" x14ac:dyDescent="0.35">
      <c r="A63" s="106"/>
    </row>
    <row r="64" spans="1:1" x14ac:dyDescent="0.35">
      <c r="A64" s="106"/>
    </row>
    <row r="65" spans="1:1" x14ac:dyDescent="0.35">
      <c r="A65" s="106"/>
    </row>
    <row r="66" spans="1:1" x14ac:dyDescent="0.35">
      <c r="A66" s="106"/>
    </row>
    <row r="67" spans="1:1" x14ac:dyDescent="0.35">
      <c r="A67" s="106"/>
    </row>
    <row r="68" spans="1:1" x14ac:dyDescent="0.35">
      <c r="A68" s="106"/>
    </row>
    <row r="69" spans="1:1" x14ac:dyDescent="0.35">
      <c r="A69" s="106"/>
    </row>
    <row r="70" spans="1:1" x14ac:dyDescent="0.35">
      <c r="A70" s="106"/>
    </row>
    <row r="71" spans="1:1" x14ac:dyDescent="0.35">
      <c r="A71" s="106"/>
    </row>
    <row r="72" spans="1:1" x14ac:dyDescent="0.35">
      <c r="A72" s="106"/>
    </row>
    <row r="73" spans="1:1" x14ac:dyDescent="0.35">
      <c r="A73" s="106"/>
    </row>
    <row r="74" spans="1:1" x14ac:dyDescent="0.35">
      <c r="A74" s="106"/>
    </row>
    <row r="75" spans="1:1" x14ac:dyDescent="0.35">
      <c r="A75" s="106"/>
    </row>
    <row r="76" spans="1:1" x14ac:dyDescent="0.35">
      <c r="A76" s="106"/>
    </row>
    <row r="77" spans="1:1" x14ac:dyDescent="0.35">
      <c r="A77" s="106"/>
    </row>
    <row r="78" spans="1:1" x14ac:dyDescent="0.35">
      <c r="A78" s="106"/>
    </row>
    <row r="79" spans="1:1" x14ac:dyDescent="0.35">
      <c r="A79" s="106"/>
    </row>
    <row r="80" spans="1:1" x14ac:dyDescent="0.35">
      <c r="A80" s="106"/>
    </row>
    <row r="81" spans="1:1" x14ac:dyDescent="0.35">
      <c r="A81" s="106"/>
    </row>
    <row r="82" spans="1:1" x14ac:dyDescent="0.35">
      <c r="A82" s="106"/>
    </row>
    <row r="83" spans="1:1" x14ac:dyDescent="0.35">
      <c r="A83" s="106"/>
    </row>
    <row r="84" spans="1:1" x14ac:dyDescent="0.35">
      <c r="A84" s="106"/>
    </row>
    <row r="85" spans="1:1" x14ac:dyDescent="0.35">
      <c r="A85" s="106"/>
    </row>
    <row r="86" spans="1:1" x14ac:dyDescent="0.35">
      <c r="A86" s="106"/>
    </row>
    <row r="87" spans="1:1" x14ac:dyDescent="0.35">
      <c r="A87" s="106"/>
    </row>
    <row r="88" spans="1:1" x14ac:dyDescent="0.35">
      <c r="A88" s="106"/>
    </row>
    <row r="89" spans="1:1" x14ac:dyDescent="0.35">
      <c r="A89" s="106"/>
    </row>
    <row r="90" spans="1:1" x14ac:dyDescent="0.35">
      <c r="A90" s="106"/>
    </row>
  </sheetData>
  <sheetProtection selectLockedCells="1" selectUnlockedCells="1"/>
  <mergeCells count="76">
    <mergeCell ref="Z3:Z6"/>
    <mergeCell ref="AE3:AE6"/>
    <mergeCell ref="AF3:AF22"/>
    <mergeCell ref="Z7:Z10"/>
    <mergeCell ref="AE7:AE10"/>
    <mergeCell ref="Z11:Z14"/>
    <mergeCell ref="AE11:AE14"/>
    <mergeCell ref="Z15:Z18"/>
    <mergeCell ref="AE15:AE18"/>
    <mergeCell ref="Z19:Z22"/>
    <mergeCell ref="AE19:AE22"/>
    <mergeCell ref="W3:W6"/>
    <mergeCell ref="X3:X22"/>
    <mergeCell ref="R7:R10"/>
    <mergeCell ref="W7:W10"/>
    <mergeCell ref="R11:R14"/>
    <mergeCell ref="W11:W14"/>
    <mergeCell ref="R15:R18"/>
    <mergeCell ref="W15:W18"/>
    <mergeCell ref="R19:R22"/>
    <mergeCell ref="W19:W22"/>
    <mergeCell ref="A87:A90"/>
    <mergeCell ref="A83:A86"/>
    <mergeCell ref="A79:A82"/>
    <mergeCell ref="A75:A78"/>
    <mergeCell ref="A71:A74"/>
    <mergeCell ref="A55:A58"/>
    <mergeCell ref="A31:A34"/>
    <mergeCell ref="A27:A30"/>
    <mergeCell ref="A63:A66"/>
    <mergeCell ref="A59:A62"/>
    <mergeCell ref="A39:A42"/>
    <mergeCell ref="A51:A54"/>
    <mergeCell ref="A43:A46"/>
    <mergeCell ref="A35:A38"/>
    <mergeCell ref="A67:A70"/>
    <mergeCell ref="A47:A50"/>
    <mergeCell ref="B1:H1"/>
    <mergeCell ref="A3:A6"/>
    <mergeCell ref="B3:B6"/>
    <mergeCell ref="G3:G6"/>
    <mergeCell ref="H3:H18"/>
    <mergeCell ref="B7:B10"/>
    <mergeCell ref="G7:G10"/>
    <mergeCell ref="B11:B14"/>
    <mergeCell ref="G11:G14"/>
    <mergeCell ref="B15:B18"/>
    <mergeCell ref="G15:G18"/>
    <mergeCell ref="A15:A18"/>
    <mergeCell ref="B19:B22"/>
    <mergeCell ref="G19:G22"/>
    <mergeCell ref="A7:A10"/>
    <mergeCell ref="A11:A14"/>
    <mergeCell ref="A19:A22"/>
    <mergeCell ref="A23:A26"/>
    <mergeCell ref="J1:P1"/>
    <mergeCell ref="O19:O22"/>
    <mergeCell ref="P19:P26"/>
    <mergeCell ref="J23:J26"/>
    <mergeCell ref="O23:O26"/>
    <mergeCell ref="R1:X1"/>
    <mergeCell ref="Z1:AF1"/>
    <mergeCell ref="H19:H26"/>
    <mergeCell ref="B23:B26"/>
    <mergeCell ref="G23:G26"/>
    <mergeCell ref="J3:J6"/>
    <mergeCell ref="O3:O6"/>
    <mergeCell ref="P3:P18"/>
    <mergeCell ref="J7:J10"/>
    <mergeCell ref="O7:O10"/>
    <mergeCell ref="J11:J14"/>
    <mergeCell ref="O11:O14"/>
    <mergeCell ref="J15:J18"/>
    <mergeCell ref="O15:O18"/>
    <mergeCell ref="J19:J22"/>
    <mergeCell ref="R3:R6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E146"/>
  <sheetViews>
    <sheetView workbookViewId="0">
      <selection activeCell="F8" sqref="F8"/>
    </sheetView>
  </sheetViews>
  <sheetFormatPr defaultRowHeight="14.5" x14ac:dyDescent="0.35"/>
  <cols>
    <col min="1" max="1" width="3" customWidth="1"/>
    <col min="2" max="2" width="4.81640625" style="50" bestFit="1" customWidth="1"/>
    <col min="3" max="3" width="12" style="51" bestFit="1" customWidth="1"/>
    <col min="4" max="4" width="9.08984375" style="51" customWidth="1"/>
    <col min="5" max="5" width="38.54296875" style="144" bestFit="1" customWidth="1"/>
    <col min="6" max="6" width="94.6328125" style="144" customWidth="1"/>
    <col min="7" max="31" width="9.1796875" style="48"/>
  </cols>
  <sheetData>
    <row r="2" spans="2:6" x14ac:dyDescent="0.35">
      <c r="B2" s="49" t="s">
        <v>0</v>
      </c>
      <c r="C2" s="49" t="s">
        <v>10</v>
      </c>
      <c r="D2" s="49" t="s">
        <v>2</v>
      </c>
      <c r="E2" s="49" t="s">
        <v>1</v>
      </c>
      <c r="F2" s="49" t="s">
        <v>216</v>
      </c>
    </row>
    <row r="3" spans="2:6" x14ac:dyDescent="0.35">
      <c r="B3" s="53">
        <v>1</v>
      </c>
      <c r="C3" s="26">
        <v>102100002</v>
      </c>
      <c r="D3" s="52" t="s">
        <v>688</v>
      </c>
      <c r="E3" s="142" t="s">
        <v>240</v>
      </c>
      <c r="F3" s="145" t="s">
        <v>543</v>
      </c>
    </row>
    <row r="4" spans="2:6" x14ac:dyDescent="0.35">
      <c r="B4" s="53">
        <v>2</v>
      </c>
      <c r="C4" s="26">
        <v>102100003</v>
      </c>
      <c r="D4" s="52" t="s">
        <v>688</v>
      </c>
      <c r="E4" s="142" t="s">
        <v>242</v>
      </c>
      <c r="F4" s="145" t="s">
        <v>544</v>
      </c>
    </row>
    <row r="5" spans="2:6" x14ac:dyDescent="0.35">
      <c r="B5" s="53">
        <v>3</v>
      </c>
      <c r="C5" s="26">
        <v>102100004</v>
      </c>
      <c r="D5" s="52" t="s">
        <v>688</v>
      </c>
      <c r="E5" s="142" t="s">
        <v>243</v>
      </c>
      <c r="F5" s="145" t="s">
        <v>545</v>
      </c>
    </row>
    <row r="6" spans="2:6" x14ac:dyDescent="0.35">
      <c r="B6" s="53">
        <v>4</v>
      </c>
      <c r="C6" s="26">
        <v>102100006</v>
      </c>
      <c r="D6" s="52" t="s">
        <v>688</v>
      </c>
      <c r="E6" s="142" t="s">
        <v>244</v>
      </c>
      <c r="F6" s="145" t="s">
        <v>546</v>
      </c>
    </row>
    <row r="7" spans="2:6" x14ac:dyDescent="0.35">
      <c r="B7" s="53">
        <v>5</v>
      </c>
      <c r="C7" s="26">
        <v>102100007</v>
      </c>
      <c r="D7" s="52" t="s">
        <v>688</v>
      </c>
      <c r="E7" s="142" t="s">
        <v>245</v>
      </c>
      <c r="F7" s="145" t="s">
        <v>547</v>
      </c>
    </row>
    <row r="8" spans="2:6" x14ac:dyDescent="0.35">
      <c r="B8" s="53">
        <v>6</v>
      </c>
      <c r="C8" s="26">
        <v>102100008</v>
      </c>
      <c r="D8" s="52" t="s">
        <v>688</v>
      </c>
      <c r="E8" s="142" t="s">
        <v>246</v>
      </c>
      <c r="F8" s="145" t="s">
        <v>548</v>
      </c>
    </row>
    <row r="9" spans="2:6" x14ac:dyDescent="0.35">
      <c r="B9" s="53">
        <v>7</v>
      </c>
      <c r="C9" s="26">
        <v>102100011</v>
      </c>
      <c r="D9" s="52" t="s">
        <v>688</v>
      </c>
      <c r="E9" s="142" t="s">
        <v>247</v>
      </c>
      <c r="F9" s="145" t="s">
        <v>549</v>
      </c>
    </row>
    <row r="10" spans="2:6" x14ac:dyDescent="0.35">
      <c r="B10" s="53">
        <v>8</v>
      </c>
      <c r="C10" s="26">
        <v>102100012</v>
      </c>
      <c r="D10" s="52" t="s">
        <v>688</v>
      </c>
      <c r="E10" s="142" t="s">
        <v>248</v>
      </c>
      <c r="F10" s="145" t="s">
        <v>550</v>
      </c>
    </row>
    <row r="11" spans="2:6" x14ac:dyDescent="0.35">
      <c r="B11" s="53">
        <v>9</v>
      </c>
      <c r="C11" s="26">
        <v>102100013</v>
      </c>
      <c r="D11" s="52" t="s">
        <v>688</v>
      </c>
      <c r="E11" s="142" t="s">
        <v>249</v>
      </c>
      <c r="F11" s="145" t="s">
        <v>551</v>
      </c>
    </row>
    <row r="12" spans="2:6" x14ac:dyDescent="0.35">
      <c r="B12" s="53">
        <v>10</v>
      </c>
      <c r="C12" s="26">
        <v>102100015</v>
      </c>
      <c r="D12" s="52" t="s">
        <v>688</v>
      </c>
      <c r="E12" s="142" t="s">
        <v>250</v>
      </c>
      <c r="F12" s="145" t="s">
        <v>552</v>
      </c>
    </row>
    <row r="13" spans="2:6" x14ac:dyDescent="0.35">
      <c r="B13" s="53">
        <v>11</v>
      </c>
      <c r="C13" s="26">
        <v>102100016</v>
      </c>
      <c r="D13" s="52" t="s">
        <v>688</v>
      </c>
      <c r="E13" s="142" t="s">
        <v>251</v>
      </c>
      <c r="F13" s="145" t="s">
        <v>553</v>
      </c>
    </row>
    <row r="14" spans="2:6" x14ac:dyDescent="0.35">
      <c r="B14" s="53">
        <v>12</v>
      </c>
      <c r="C14" s="26">
        <v>102100017</v>
      </c>
      <c r="D14" s="52" t="s">
        <v>688</v>
      </c>
      <c r="E14" s="142" t="s">
        <v>252</v>
      </c>
      <c r="F14" s="145" t="s">
        <v>554</v>
      </c>
    </row>
    <row r="15" spans="2:6" x14ac:dyDescent="0.35">
      <c r="B15" s="53">
        <v>13</v>
      </c>
      <c r="C15" s="26">
        <v>102100018</v>
      </c>
      <c r="D15" s="52" t="s">
        <v>688</v>
      </c>
      <c r="E15" s="142" t="s">
        <v>253</v>
      </c>
      <c r="F15" s="145" t="s">
        <v>555</v>
      </c>
    </row>
    <row r="16" spans="2:6" x14ac:dyDescent="0.35">
      <c r="B16" s="53">
        <v>14</v>
      </c>
      <c r="C16" s="26">
        <v>102100019</v>
      </c>
      <c r="D16" s="52" t="s">
        <v>688</v>
      </c>
      <c r="E16" s="142" t="s">
        <v>254</v>
      </c>
      <c r="F16" s="145" t="s">
        <v>556</v>
      </c>
    </row>
    <row r="17" spans="2:6" x14ac:dyDescent="0.35">
      <c r="B17" s="53">
        <v>15</v>
      </c>
      <c r="C17" s="26">
        <v>102100020</v>
      </c>
      <c r="D17" s="52" t="s">
        <v>688</v>
      </c>
      <c r="E17" s="142" t="s">
        <v>255</v>
      </c>
      <c r="F17" s="145" t="s">
        <v>557</v>
      </c>
    </row>
    <row r="18" spans="2:6" x14ac:dyDescent="0.35">
      <c r="B18" s="53">
        <v>16</v>
      </c>
      <c r="C18" s="26">
        <v>102100021</v>
      </c>
      <c r="D18" s="52" t="s">
        <v>688</v>
      </c>
      <c r="E18" s="142" t="s">
        <v>256</v>
      </c>
      <c r="F18" s="145" t="s">
        <v>558</v>
      </c>
    </row>
    <row r="19" spans="2:6" x14ac:dyDescent="0.35">
      <c r="B19" s="53">
        <v>17</v>
      </c>
      <c r="C19" s="26">
        <v>102100022</v>
      </c>
      <c r="D19" s="52" t="s">
        <v>688</v>
      </c>
      <c r="E19" s="142" t="s">
        <v>257</v>
      </c>
      <c r="F19" s="145" t="s">
        <v>559</v>
      </c>
    </row>
    <row r="20" spans="2:6" x14ac:dyDescent="0.35">
      <c r="B20" s="53">
        <v>18</v>
      </c>
      <c r="C20" s="26">
        <v>102100023</v>
      </c>
      <c r="D20" s="52" t="s">
        <v>688</v>
      </c>
      <c r="E20" s="142" t="s">
        <v>258</v>
      </c>
      <c r="F20" s="145" t="s">
        <v>560</v>
      </c>
    </row>
    <row r="21" spans="2:6" x14ac:dyDescent="0.35">
      <c r="B21" s="53">
        <v>19</v>
      </c>
      <c r="C21" s="26">
        <v>102100024</v>
      </c>
      <c r="D21" s="52" t="s">
        <v>688</v>
      </c>
      <c r="E21" s="142" t="s">
        <v>259</v>
      </c>
      <c r="F21" s="145" t="s">
        <v>561</v>
      </c>
    </row>
    <row r="22" spans="2:6" x14ac:dyDescent="0.35">
      <c r="B22" s="53">
        <v>20</v>
      </c>
      <c r="C22" s="26">
        <v>102100025</v>
      </c>
      <c r="D22" s="52" t="s">
        <v>688</v>
      </c>
      <c r="E22" s="142" t="s">
        <v>260</v>
      </c>
      <c r="F22" s="145" t="s">
        <v>562</v>
      </c>
    </row>
    <row r="23" spans="2:6" x14ac:dyDescent="0.35">
      <c r="B23" s="53">
        <v>21</v>
      </c>
      <c r="C23" s="26">
        <v>102100026</v>
      </c>
      <c r="D23" s="52" t="s">
        <v>688</v>
      </c>
      <c r="E23" s="142" t="s">
        <v>261</v>
      </c>
      <c r="F23" s="145" t="s">
        <v>563</v>
      </c>
    </row>
    <row r="24" spans="2:6" x14ac:dyDescent="0.35">
      <c r="B24" s="53">
        <v>22</v>
      </c>
      <c r="C24" s="26">
        <v>102100027</v>
      </c>
      <c r="D24" s="52" t="s">
        <v>688</v>
      </c>
      <c r="E24" s="142" t="s">
        <v>262</v>
      </c>
      <c r="F24" s="145" t="s">
        <v>564</v>
      </c>
    </row>
    <row r="25" spans="2:6" x14ac:dyDescent="0.35">
      <c r="B25" s="53">
        <v>23</v>
      </c>
      <c r="C25" s="26">
        <v>102100028</v>
      </c>
      <c r="D25" s="52" t="s">
        <v>688</v>
      </c>
      <c r="E25" s="142" t="s">
        <v>263</v>
      </c>
      <c r="F25" s="145" t="s">
        <v>565</v>
      </c>
    </row>
    <row r="26" spans="2:6" x14ac:dyDescent="0.35">
      <c r="B26" s="53">
        <v>24</v>
      </c>
      <c r="C26" s="26">
        <v>102100030</v>
      </c>
      <c r="D26" s="52" t="s">
        <v>688</v>
      </c>
      <c r="E26" s="142" t="s">
        <v>264</v>
      </c>
      <c r="F26" s="145" t="s">
        <v>566</v>
      </c>
    </row>
    <row r="27" spans="2:6" x14ac:dyDescent="0.35">
      <c r="B27" s="53">
        <v>25</v>
      </c>
      <c r="C27" s="26">
        <v>102100032</v>
      </c>
      <c r="D27" s="52" t="s">
        <v>688</v>
      </c>
      <c r="E27" s="142" t="s">
        <v>265</v>
      </c>
      <c r="F27" s="145" t="s">
        <v>567</v>
      </c>
    </row>
    <row r="28" spans="2:6" x14ac:dyDescent="0.35">
      <c r="B28" s="53">
        <v>26</v>
      </c>
      <c r="C28" s="26">
        <v>102100037</v>
      </c>
      <c r="D28" s="52" t="s">
        <v>688</v>
      </c>
      <c r="E28" s="142" t="s">
        <v>266</v>
      </c>
      <c r="F28" s="145" t="s">
        <v>568</v>
      </c>
    </row>
    <row r="29" spans="2:6" x14ac:dyDescent="0.35">
      <c r="B29" s="53">
        <v>27</v>
      </c>
      <c r="C29" s="26">
        <v>102100044</v>
      </c>
      <c r="D29" s="52" t="s">
        <v>688</v>
      </c>
      <c r="E29" s="142" t="s">
        <v>267</v>
      </c>
      <c r="F29" s="145" t="s">
        <v>569</v>
      </c>
    </row>
    <row r="30" spans="2:6" x14ac:dyDescent="0.35">
      <c r="B30" s="53">
        <v>28</v>
      </c>
      <c r="C30" s="26">
        <v>102100045</v>
      </c>
      <c r="D30" s="52" t="s">
        <v>688</v>
      </c>
      <c r="E30" s="142" t="s">
        <v>268</v>
      </c>
      <c r="F30" s="145" t="s">
        <v>570</v>
      </c>
    </row>
    <row r="31" spans="2:6" x14ac:dyDescent="0.35">
      <c r="B31" s="53">
        <v>29</v>
      </c>
      <c r="C31" s="26">
        <v>102100046</v>
      </c>
      <c r="D31" s="52" t="s">
        <v>688</v>
      </c>
      <c r="E31" s="142" t="s">
        <v>269</v>
      </c>
      <c r="F31" s="145" t="s">
        <v>571</v>
      </c>
    </row>
    <row r="32" spans="2:6" x14ac:dyDescent="0.35">
      <c r="B32" s="53">
        <v>30</v>
      </c>
      <c r="C32" s="26">
        <v>102100047</v>
      </c>
      <c r="D32" s="52" t="s">
        <v>688</v>
      </c>
      <c r="E32" s="142" t="s">
        <v>270</v>
      </c>
      <c r="F32" s="145" t="s">
        <v>572</v>
      </c>
    </row>
    <row r="33" spans="2:6" x14ac:dyDescent="0.35">
      <c r="B33" s="53">
        <v>31</v>
      </c>
      <c r="C33" s="26">
        <v>102100048</v>
      </c>
      <c r="D33" s="52" t="s">
        <v>688</v>
      </c>
      <c r="E33" s="142" t="s">
        <v>271</v>
      </c>
      <c r="F33" s="145" t="s">
        <v>573</v>
      </c>
    </row>
    <row r="34" spans="2:6" x14ac:dyDescent="0.35">
      <c r="B34" s="53">
        <v>32</v>
      </c>
      <c r="C34" s="26">
        <v>102100049</v>
      </c>
      <c r="D34" s="52" t="s">
        <v>688</v>
      </c>
      <c r="E34" s="142" t="s">
        <v>272</v>
      </c>
      <c r="F34" s="145" t="s">
        <v>574</v>
      </c>
    </row>
    <row r="35" spans="2:6" x14ac:dyDescent="0.35">
      <c r="B35" s="53">
        <v>33</v>
      </c>
      <c r="C35" s="26">
        <v>102100050</v>
      </c>
      <c r="D35" s="52" t="s">
        <v>688</v>
      </c>
      <c r="E35" s="142" t="s">
        <v>273</v>
      </c>
      <c r="F35" s="145" t="s">
        <v>575</v>
      </c>
    </row>
    <row r="36" spans="2:6" x14ac:dyDescent="0.35">
      <c r="B36" s="53">
        <v>34</v>
      </c>
      <c r="C36" s="26">
        <v>102100051</v>
      </c>
      <c r="D36" s="52" t="s">
        <v>688</v>
      </c>
      <c r="E36" s="142" t="s">
        <v>274</v>
      </c>
      <c r="F36" s="145" t="s">
        <v>576</v>
      </c>
    </row>
    <row r="37" spans="2:6" x14ac:dyDescent="0.35">
      <c r="B37" s="53">
        <v>35</v>
      </c>
      <c r="C37" s="26">
        <v>102100052</v>
      </c>
      <c r="D37" s="52" t="s">
        <v>688</v>
      </c>
      <c r="E37" s="142" t="s">
        <v>275</v>
      </c>
      <c r="F37" s="145" t="s">
        <v>577</v>
      </c>
    </row>
    <row r="38" spans="2:6" x14ac:dyDescent="0.35">
      <c r="B38" s="53">
        <v>36</v>
      </c>
      <c r="C38" s="26">
        <v>102100053</v>
      </c>
      <c r="D38" s="52" t="s">
        <v>688</v>
      </c>
      <c r="E38" s="142" t="s">
        <v>276</v>
      </c>
      <c r="F38" s="145" t="s">
        <v>578</v>
      </c>
    </row>
    <row r="39" spans="2:6" x14ac:dyDescent="0.35">
      <c r="B39" s="53">
        <v>37</v>
      </c>
      <c r="C39" s="26">
        <v>102100054</v>
      </c>
      <c r="D39" s="52" t="s">
        <v>688</v>
      </c>
      <c r="E39" s="142" t="s">
        <v>277</v>
      </c>
      <c r="F39" s="145" t="s">
        <v>579</v>
      </c>
    </row>
    <row r="40" spans="2:6" x14ac:dyDescent="0.35">
      <c r="B40" s="53">
        <v>38</v>
      </c>
      <c r="C40" s="26">
        <v>102100055</v>
      </c>
      <c r="D40" s="52" t="s">
        <v>688</v>
      </c>
      <c r="E40" s="142" t="s">
        <v>278</v>
      </c>
      <c r="F40" s="145" t="s">
        <v>580</v>
      </c>
    </row>
    <row r="41" spans="2:6" x14ac:dyDescent="0.35">
      <c r="B41" s="53">
        <v>39</v>
      </c>
      <c r="C41" s="26">
        <v>102100056</v>
      </c>
      <c r="D41" s="52" t="s">
        <v>688</v>
      </c>
      <c r="E41" s="142" t="s">
        <v>279</v>
      </c>
      <c r="F41" s="145" t="s">
        <v>581</v>
      </c>
    </row>
    <row r="42" spans="2:6" x14ac:dyDescent="0.35">
      <c r="B42" s="53">
        <v>40</v>
      </c>
      <c r="C42" s="26">
        <v>102100057</v>
      </c>
      <c r="D42" s="52" t="s">
        <v>688</v>
      </c>
      <c r="E42" s="142" t="s">
        <v>280</v>
      </c>
      <c r="F42" s="145" t="s">
        <v>582</v>
      </c>
    </row>
    <row r="43" spans="2:6" x14ac:dyDescent="0.35">
      <c r="B43" s="53">
        <v>41</v>
      </c>
      <c r="C43" s="26">
        <v>102100058</v>
      </c>
      <c r="D43" s="52" t="s">
        <v>688</v>
      </c>
      <c r="E43" s="142" t="s">
        <v>281</v>
      </c>
      <c r="F43" s="145" t="s">
        <v>583</v>
      </c>
    </row>
    <row r="44" spans="2:6" x14ac:dyDescent="0.35">
      <c r="B44" s="53">
        <v>42</v>
      </c>
      <c r="C44" s="26">
        <v>102100059</v>
      </c>
      <c r="D44" s="52" t="s">
        <v>688</v>
      </c>
      <c r="E44" s="142" t="s">
        <v>282</v>
      </c>
      <c r="F44" s="145" t="s">
        <v>584</v>
      </c>
    </row>
    <row r="45" spans="2:6" x14ac:dyDescent="0.35">
      <c r="B45" s="53">
        <v>43</v>
      </c>
      <c r="C45" s="26">
        <v>102100081</v>
      </c>
      <c r="D45" s="52" t="s">
        <v>688</v>
      </c>
      <c r="E45" s="142" t="s">
        <v>283</v>
      </c>
      <c r="F45" s="145" t="s">
        <v>585</v>
      </c>
    </row>
    <row r="46" spans="2:6" x14ac:dyDescent="0.35">
      <c r="B46" s="53">
        <v>44</v>
      </c>
      <c r="C46" s="26">
        <v>102100082</v>
      </c>
      <c r="D46" s="52" t="s">
        <v>688</v>
      </c>
      <c r="E46" s="142" t="s">
        <v>284</v>
      </c>
      <c r="F46" s="145" t="s">
        <v>586</v>
      </c>
    </row>
    <row r="47" spans="2:6" x14ac:dyDescent="0.35">
      <c r="B47" s="53">
        <v>45</v>
      </c>
      <c r="C47" s="26">
        <v>102100088</v>
      </c>
      <c r="D47" s="52" t="s">
        <v>688</v>
      </c>
      <c r="E47" s="142" t="s">
        <v>285</v>
      </c>
      <c r="F47" s="145" t="s">
        <v>587</v>
      </c>
    </row>
    <row r="48" spans="2:6" x14ac:dyDescent="0.35">
      <c r="B48" s="53">
        <v>46</v>
      </c>
      <c r="C48" s="26">
        <v>102100102</v>
      </c>
      <c r="D48" s="52" t="s">
        <v>688</v>
      </c>
      <c r="E48" s="142" t="s">
        <v>286</v>
      </c>
      <c r="F48" s="145" t="s">
        <v>588</v>
      </c>
    </row>
    <row r="49" spans="2:6" x14ac:dyDescent="0.35">
      <c r="B49" s="53">
        <v>47</v>
      </c>
      <c r="C49" s="26">
        <v>102100122</v>
      </c>
      <c r="D49" s="52" t="s">
        <v>688</v>
      </c>
      <c r="E49" s="142" t="s">
        <v>287</v>
      </c>
      <c r="F49" s="145" t="s">
        <v>589</v>
      </c>
    </row>
    <row r="50" spans="2:6" x14ac:dyDescent="0.35">
      <c r="B50" s="53">
        <v>48</v>
      </c>
      <c r="C50" s="26">
        <v>102100123</v>
      </c>
      <c r="D50" s="52" t="s">
        <v>688</v>
      </c>
      <c r="E50" s="142" t="s">
        <v>288</v>
      </c>
      <c r="F50" s="145" t="s">
        <v>590</v>
      </c>
    </row>
    <row r="51" spans="2:6" x14ac:dyDescent="0.35">
      <c r="B51" s="53">
        <v>49</v>
      </c>
      <c r="C51" s="26">
        <v>102100124</v>
      </c>
      <c r="D51" s="52" t="s">
        <v>688</v>
      </c>
      <c r="E51" s="142" t="s">
        <v>333</v>
      </c>
      <c r="F51" s="145" t="s">
        <v>591</v>
      </c>
    </row>
    <row r="52" spans="2:6" x14ac:dyDescent="0.35">
      <c r="B52" s="53">
        <v>50</v>
      </c>
      <c r="C52" s="26">
        <v>102100125</v>
      </c>
      <c r="D52" s="52" t="s">
        <v>688</v>
      </c>
      <c r="E52" s="142" t="s">
        <v>334</v>
      </c>
      <c r="F52" s="145" t="s">
        <v>592</v>
      </c>
    </row>
    <row r="53" spans="2:6" x14ac:dyDescent="0.35">
      <c r="B53" s="53">
        <v>51</v>
      </c>
      <c r="C53" s="26">
        <v>102110002</v>
      </c>
      <c r="D53" s="52" t="s">
        <v>688</v>
      </c>
      <c r="E53" s="142" t="s">
        <v>289</v>
      </c>
      <c r="F53" s="145" t="s">
        <v>593</v>
      </c>
    </row>
    <row r="54" spans="2:6" x14ac:dyDescent="0.35">
      <c r="B54" s="53">
        <v>52</v>
      </c>
      <c r="C54" s="26">
        <v>102110003</v>
      </c>
      <c r="D54" s="52" t="s">
        <v>688</v>
      </c>
      <c r="E54" s="143" t="s">
        <v>290</v>
      </c>
      <c r="F54" s="145" t="s">
        <v>594</v>
      </c>
    </row>
    <row r="55" spans="2:6" x14ac:dyDescent="0.35">
      <c r="B55" s="53">
        <v>53</v>
      </c>
      <c r="C55" s="26">
        <v>102110004</v>
      </c>
      <c r="D55" s="52" t="s">
        <v>688</v>
      </c>
      <c r="E55" s="142" t="s">
        <v>291</v>
      </c>
      <c r="F55" s="145" t="s">
        <v>595</v>
      </c>
    </row>
    <row r="56" spans="2:6" x14ac:dyDescent="0.35">
      <c r="B56" s="53">
        <v>54</v>
      </c>
      <c r="C56" s="26">
        <v>102110005</v>
      </c>
      <c r="D56" s="52" t="s">
        <v>688</v>
      </c>
      <c r="E56" s="142" t="s">
        <v>292</v>
      </c>
      <c r="F56" s="145" t="s">
        <v>596</v>
      </c>
    </row>
    <row r="57" spans="2:6" x14ac:dyDescent="0.35">
      <c r="B57" s="53">
        <v>55</v>
      </c>
      <c r="C57" s="26">
        <v>102110006</v>
      </c>
      <c r="D57" s="52" t="s">
        <v>688</v>
      </c>
      <c r="E57" s="142" t="s">
        <v>293</v>
      </c>
      <c r="F57" s="145" t="s">
        <v>597</v>
      </c>
    </row>
    <row r="58" spans="2:6" x14ac:dyDescent="0.35">
      <c r="B58" s="53">
        <v>56</v>
      </c>
      <c r="C58" s="26">
        <v>102110007</v>
      </c>
      <c r="D58" s="52" t="s">
        <v>688</v>
      </c>
      <c r="E58" s="143" t="s">
        <v>294</v>
      </c>
      <c r="F58" s="145" t="s">
        <v>598</v>
      </c>
    </row>
    <row r="59" spans="2:6" x14ac:dyDescent="0.35">
      <c r="B59" s="53">
        <v>57</v>
      </c>
      <c r="C59" s="26">
        <v>102110010</v>
      </c>
      <c r="D59" s="52" t="s">
        <v>688</v>
      </c>
      <c r="E59" s="142" t="s">
        <v>295</v>
      </c>
      <c r="F59" s="145" t="s">
        <v>599</v>
      </c>
    </row>
    <row r="60" spans="2:6" x14ac:dyDescent="0.35">
      <c r="B60" s="53">
        <v>58</v>
      </c>
      <c r="C60" s="26">
        <v>102110011</v>
      </c>
      <c r="D60" s="52" t="s">
        <v>688</v>
      </c>
      <c r="E60" s="142" t="s">
        <v>296</v>
      </c>
      <c r="F60" s="145" t="s">
        <v>600</v>
      </c>
    </row>
    <row r="61" spans="2:6" x14ac:dyDescent="0.35">
      <c r="B61" s="53">
        <v>59</v>
      </c>
      <c r="C61" s="26">
        <v>102110012</v>
      </c>
      <c r="D61" s="52" t="s">
        <v>688</v>
      </c>
      <c r="E61" s="142" t="s">
        <v>297</v>
      </c>
      <c r="F61" s="145" t="s">
        <v>601</v>
      </c>
    </row>
    <row r="62" spans="2:6" x14ac:dyDescent="0.35">
      <c r="B62" s="53">
        <v>60</v>
      </c>
      <c r="C62" s="26">
        <v>102110014</v>
      </c>
      <c r="D62" s="52" t="s">
        <v>688</v>
      </c>
      <c r="E62" s="142" t="s">
        <v>298</v>
      </c>
      <c r="F62" s="145" t="s">
        <v>602</v>
      </c>
    </row>
    <row r="63" spans="2:6" x14ac:dyDescent="0.35">
      <c r="B63" s="53">
        <v>61</v>
      </c>
      <c r="C63" s="26">
        <v>102110015</v>
      </c>
      <c r="D63" s="52" t="s">
        <v>688</v>
      </c>
      <c r="E63" s="142" t="s">
        <v>299</v>
      </c>
      <c r="F63" s="145" t="s">
        <v>603</v>
      </c>
    </row>
    <row r="64" spans="2:6" x14ac:dyDescent="0.35">
      <c r="B64" s="53">
        <v>62</v>
      </c>
      <c r="C64" s="26">
        <v>102110016</v>
      </c>
      <c r="D64" s="52" t="s">
        <v>688</v>
      </c>
      <c r="E64" s="142" t="s">
        <v>300</v>
      </c>
      <c r="F64" s="145" t="s">
        <v>604</v>
      </c>
    </row>
    <row r="65" spans="2:6" x14ac:dyDescent="0.35">
      <c r="B65" s="53">
        <v>63</v>
      </c>
      <c r="C65" s="26">
        <v>102110017</v>
      </c>
      <c r="D65" s="52" t="s">
        <v>688</v>
      </c>
      <c r="E65" s="142" t="s">
        <v>301</v>
      </c>
      <c r="F65" s="145" t="s">
        <v>605</v>
      </c>
    </row>
    <row r="66" spans="2:6" x14ac:dyDescent="0.35">
      <c r="B66" s="53">
        <v>64</v>
      </c>
      <c r="C66" s="26">
        <v>102110018</v>
      </c>
      <c r="D66" s="52" t="s">
        <v>688</v>
      </c>
      <c r="E66" s="142" t="s">
        <v>302</v>
      </c>
      <c r="F66" s="145" t="s">
        <v>606</v>
      </c>
    </row>
    <row r="67" spans="2:6" x14ac:dyDescent="0.35">
      <c r="B67" s="53">
        <v>65</v>
      </c>
      <c r="C67" s="26">
        <v>102110019</v>
      </c>
      <c r="D67" s="52" t="s">
        <v>688</v>
      </c>
      <c r="E67" s="142" t="s">
        <v>303</v>
      </c>
      <c r="F67" s="145" t="s">
        <v>607</v>
      </c>
    </row>
    <row r="68" spans="2:6" x14ac:dyDescent="0.35">
      <c r="B68" s="53">
        <v>66</v>
      </c>
      <c r="C68" s="26">
        <v>102110020</v>
      </c>
      <c r="D68" s="52" t="s">
        <v>688</v>
      </c>
      <c r="E68" s="142" t="s">
        <v>304</v>
      </c>
      <c r="F68" s="145" t="s">
        <v>608</v>
      </c>
    </row>
    <row r="69" spans="2:6" x14ac:dyDescent="0.35">
      <c r="B69" s="53">
        <v>67</v>
      </c>
      <c r="C69" s="26">
        <v>102110023</v>
      </c>
      <c r="D69" s="52" t="s">
        <v>688</v>
      </c>
      <c r="E69" s="142" t="s">
        <v>305</v>
      </c>
      <c r="F69" s="145" t="s">
        <v>609</v>
      </c>
    </row>
    <row r="70" spans="2:6" x14ac:dyDescent="0.35">
      <c r="B70" s="53">
        <v>68</v>
      </c>
      <c r="C70" s="26">
        <v>102110028</v>
      </c>
      <c r="D70" s="52" t="s">
        <v>688</v>
      </c>
      <c r="E70" s="142" t="s">
        <v>306</v>
      </c>
      <c r="F70" s="145" t="s">
        <v>610</v>
      </c>
    </row>
    <row r="71" spans="2:6" x14ac:dyDescent="0.35">
      <c r="B71" s="53">
        <v>69</v>
      </c>
      <c r="C71" s="26">
        <v>102110030</v>
      </c>
      <c r="D71" s="52" t="s">
        <v>688</v>
      </c>
      <c r="E71" s="142" t="s">
        <v>307</v>
      </c>
      <c r="F71" s="145" t="s">
        <v>611</v>
      </c>
    </row>
    <row r="72" spans="2:6" x14ac:dyDescent="0.35">
      <c r="B72" s="53">
        <v>70</v>
      </c>
      <c r="C72" s="26">
        <v>102110033</v>
      </c>
      <c r="D72" s="52" t="s">
        <v>688</v>
      </c>
      <c r="E72" s="142" t="s">
        <v>308</v>
      </c>
      <c r="F72" s="145" t="s">
        <v>612</v>
      </c>
    </row>
    <row r="73" spans="2:6" x14ac:dyDescent="0.35">
      <c r="B73" s="53">
        <v>71</v>
      </c>
      <c r="C73" s="26">
        <v>102110034</v>
      </c>
      <c r="D73" s="52" t="s">
        <v>688</v>
      </c>
      <c r="E73" s="142" t="s">
        <v>309</v>
      </c>
      <c r="F73" s="145" t="s">
        <v>613</v>
      </c>
    </row>
    <row r="74" spans="2:6" x14ac:dyDescent="0.35">
      <c r="B74" s="53">
        <v>72</v>
      </c>
      <c r="C74" s="26">
        <v>102110038</v>
      </c>
      <c r="D74" s="52" t="s">
        <v>688</v>
      </c>
      <c r="E74" s="142" t="s">
        <v>310</v>
      </c>
      <c r="F74" s="145" t="s">
        <v>614</v>
      </c>
    </row>
    <row r="75" spans="2:6" x14ac:dyDescent="0.35">
      <c r="B75" s="53">
        <v>73</v>
      </c>
      <c r="C75" s="26">
        <v>102110042</v>
      </c>
      <c r="D75" s="52" t="s">
        <v>688</v>
      </c>
      <c r="E75" s="142" t="s">
        <v>311</v>
      </c>
      <c r="F75" s="145" t="s">
        <v>615</v>
      </c>
    </row>
    <row r="76" spans="2:6" x14ac:dyDescent="0.35">
      <c r="B76" s="53">
        <v>74</v>
      </c>
      <c r="C76" s="26">
        <v>102110044</v>
      </c>
      <c r="D76" s="52" t="s">
        <v>688</v>
      </c>
      <c r="E76" s="142" t="s">
        <v>312</v>
      </c>
      <c r="F76" s="145" t="s">
        <v>616</v>
      </c>
    </row>
    <row r="77" spans="2:6" x14ac:dyDescent="0.35">
      <c r="B77" s="53">
        <v>75</v>
      </c>
      <c r="C77" s="26">
        <v>102110045</v>
      </c>
      <c r="D77" s="52" t="s">
        <v>688</v>
      </c>
      <c r="E77" s="142" t="s">
        <v>313</v>
      </c>
      <c r="F77" s="145" t="s">
        <v>617</v>
      </c>
    </row>
    <row r="78" spans="2:6" x14ac:dyDescent="0.35">
      <c r="B78" s="53">
        <v>76</v>
      </c>
      <c r="C78" s="26">
        <v>102110046</v>
      </c>
      <c r="D78" s="52" t="s">
        <v>688</v>
      </c>
      <c r="E78" s="142" t="s">
        <v>314</v>
      </c>
      <c r="F78" s="145" t="s">
        <v>618</v>
      </c>
    </row>
    <row r="79" spans="2:6" x14ac:dyDescent="0.35">
      <c r="B79" s="53">
        <v>77</v>
      </c>
      <c r="C79" s="26">
        <v>102110047</v>
      </c>
      <c r="D79" s="52" t="s">
        <v>688</v>
      </c>
      <c r="E79" s="142" t="s">
        <v>315</v>
      </c>
      <c r="F79" s="145" t="s">
        <v>619</v>
      </c>
    </row>
    <row r="80" spans="2:6" x14ac:dyDescent="0.35">
      <c r="B80" s="53">
        <v>78</v>
      </c>
      <c r="C80" s="26">
        <v>102110048</v>
      </c>
      <c r="D80" s="52" t="s">
        <v>688</v>
      </c>
      <c r="E80" s="142" t="s">
        <v>316</v>
      </c>
      <c r="F80" s="145" t="s">
        <v>620</v>
      </c>
    </row>
    <row r="81" spans="2:6" x14ac:dyDescent="0.35">
      <c r="B81" s="53">
        <v>79</v>
      </c>
      <c r="C81" s="26">
        <v>102110049</v>
      </c>
      <c r="D81" s="52" t="s">
        <v>688</v>
      </c>
      <c r="E81" s="142" t="s">
        <v>317</v>
      </c>
      <c r="F81" s="145" t="s">
        <v>621</v>
      </c>
    </row>
    <row r="82" spans="2:6" x14ac:dyDescent="0.35">
      <c r="B82" s="53">
        <v>80</v>
      </c>
      <c r="C82" s="26">
        <v>102110050</v>
      </c>
      <c r="D82" s="52" t="s">
        <v>688</v>
      </c>
      <c r="E82" s="142" t="s">
        <v>318</v>
      </c>
      <c r="F82" s="145" t="s">
        <v>622</v>
      </c>
    </row>
    <row r="83" spans="2:6" x14ac:dyDescent="0.35">
      <c r="B83" s="53">
        <v>81</v>
      </c>
      <c r="C83" s="26">
        <v>102110051</v>
      </c>
      <c r="D83" s="52" t="s">
        <v>688</v>
      </c>
      <c r="E83" s="142" t="s">
        <v>319</v>
      </c>
      <c r="F83" s="145" t="s">
        <v>623</v>
      </c>
    </row>
    <row r="84" spans="2:6" x14ac:dyDescent="0.35">
      <c r="B84" s="53">
        <v>82</v>
      </c>
      <c r="C84" s="26">
        <v>102110052</v>
      </c>
      <c r="D84" s="52" t="s">
        <v>688</v>
      </c>
      <c r="E84" s="142" t="s">
        <v>320</v>
      </c>
      <c r="F84" s="145" t="s">
        <v>624</v>
      </c>
    </row>
    <row r="85" spans="2:6" x14ac:dyDescent="0.35">
      <c r="B85" s="53">
        <v>83</v>
      </c>
      <c r="C85" s="26">
        <v>102110053</v>
      </c>
      <c r="D85" s="52" t="s">
        <v>688</v>
      </c>
      <c r="E85" s="142" t="s">
        <v>321</v>
      </c>
      <c r="F85" s="145" t="s">
        <v>625</v>
      </c>
    </row>
    <row r="86" spans="2:6" x14ac:dyDescent="0.35">
      <c r="B86" s="53">
        <v>84</v>
      </c>
      <c r="C86" s="26">
        <v>102110054</v>
      </c>
      <c r="D86" s="52" t="s">
        <v>688</v>
      </c>
      <c r="E86" s="142" t="s">
        <v>322</v>
      </c>
      <c r="F86" s="145" t="s">
        <v>626</v>
      </c>
    </row>
    <row r="87" spans="2:6" x14ac:dyDescent="0.35">
      <c r="B87" s="53">
        <v>85</v>
      </c>
      <c r="C87" s="26">
        <v>102110055</v>
      </c>
      <c r="D87" s="52" t="s">
        <v>688</v>
      </c>
      <c r="E87" s="142" t="s">
        <v>323</v>
      </c>
      <c r="F87" s="145" t="s">
        <v>627</v>
      </c>
    </row>
    <row r="88" spans="2:6" x14ac:dyDescent="0.35">
      <c r="B88" s="53">
        <v>86</v>
      </c>
      <c r="C88" s="26">
        <v>102110056</v>
      </c>
      <c r="D88" s="52" t="s">
        <v>688</v>
      </c>
      <c r="E88" s="142" t="s">
        <v>324</v>
      </c>
      <c r="F88" s="145" t="s">
        <v>628</v>
      </c>
    </row>
    <row r="89" spans="2:6" x14ac:dyDescent="0.35">
      <c r="B89" s="53">
        <v>87</v>
      </c>
      <c r="C89" s="26">
        <v>102110057</v>
      </c>
      <c r="D89" s="52" t="s">
        <v>688</v>
      </c>
      <c r="E89" s="142" t="s">
        <v>325</v>
      </c>
      <c r="F89" s="145" t="s">
        <v>629</v>
      </c>
    </row>
    <row r="90" spans="2:6" x14ac:dyDescent="0.35">
      <c r="B90" s="53">
        <v>88</v>
      </c>
      <c r="C90" s="26">
        <v>102110058</v>
      </c>
      <c r="D90" s="52" t="s">
        <v>688</v>
      </c>
      <c r="E90" s="142" t="s">
        <v>326</v>
      </c>
      <c r="F90" s="145" t="s">
        <v>630</v>
      </c>
    </row>
    <row r="91" spans="2:6" x14ac:dyDescent="0.35">
      <c r="B91" s="53">
        <v>89</v>
      </c>
      <c r="C91" s="26">
        <v>102110059</v>
      </c>
      <c r="D91" s="52" t="s">
        <v>688</v>
      </c>
      <c r="E91" s="142" t="s">
        <v>327</v>
      </c>
      <c r="F91" s="145" t="s">
        <v>631</v>
      </c>
    </row>
    <row r="92" spans="2:6" x14ac:dyDescent="0.35">
      <c r="B92" s="53">
        <v>90</v>
      </c>
      <c r="C92" s="26">
        <v>102110079</v>
      </c>
      <c r="D92" s="52" t="s">
        <v>688</v>
      </c>
      <c r="E92" s="142" t="s">
        <v>328</v>
      </c>
      <c r="F92" s="145" t="s">
        <v>632</v>
      </c>
    </row>
    <row r="93" spans="2:6" x14ac:dyDescent="0.35">
      <c r="B93" s="53">
        <v>91</v>
      </c>
      <c r="C93" s="26">
        <v>102110080</v>
      </c>
      <c r="D93" s="52" t="s">
        <v>688</v>
      </c>
      <c r="E93" s="142" t="s">
        <v>329</v>
      </c>
      <c r="F93" s="145" t="s">
        <v>633</v>
      </c>
    </row>
    <row r="94" spans="2:6" x14ac:dyDescent="0.35">
      <c r="B94" s="53">
        <v>92</v>
      </c>
      <c r="C94" s="26">
        <v>102110083</v>
      </c>
      <c r="D94" s="52" t="s">
        <v>688</v>
      </c>
      <c r="E94" s="142" t="s">
        <v>330</v>
      </c>
      <c r="F94" s="145" t="s">
        <v>634</v>
      </c>
    </row>
    <row r="95" spans="2:6" x14ac:dyDescent="0.35">
      <c r="B95" s="53">
        <v>93</v>
      </c>
      <c r="C95" s="26">
        <v>102110084</v>
      </c>
      <c r="D95" s="52" t="s">
        <v>688</v>
      </c>
      <c r="E95" s="142" t="s">
        <v>331</v>
      </c>
      <c r="F95" s="145" t="s">
        <v>635</v>
      </c>
    </row>
    <row r="96" spans="2:6" x14ac:dyDescent="0.35">
      <c r="B96" s="53">
        <v>94</v>
      </c>
      <c r="C96" s="26">
        <v>102110085</v>
      </c>
      <c r="D96" s="52" t="s">
        <v>688</v>
      </c>
      <c r="E96" s="142" t="s">
        <v>336</v>
      </c>
      <c r="F96" s="145" t="s">
        <v>636</v>
      </c>
    </row>
    <row r="97" spans="2:6" x14ac:dyDescent="0.35">
      <c r="B97" s="53">
        <v>95</v>
      </c>
      <c r="C97" s="26">
        <v>102110086</v>
      </c>
      <c r="D97" s="52" t="s">
        <v>688</v>
      </c>
      <c r="E97" s="142" t="s">
        <v>335</v>
      </c>
      <c r="F97" s="145" t="s">
        <v>637</v>
      </c>
    </row>
    <row r="98" spans="2:6" x14ac:dyDescent="0.35">
      <c r="B98" s="53">
        <v>96</v>
      </c>
      <c r="C98" s="26">
        <v>102110219</v>
      </c>
      <c r="D98" s="52" t="s">
        <v>688</v>
      </c>
      <c r="E98" s="142" t="s">
        <v>337</v>
      </c>
      <c r="F98" s="145" t="s">
        <v>638</v>
      </c>
    </row>
    <row r="99" spans="2:6" x14ac:dyDescent="0.35">
      <c r="B99" s="53">
        <v>97</v>
      </c>
      <c r="C99" s="26">
        <v>102110220</v>
      </c>
      <c r="D99" s="52" t="s">
        <v>688</v>
      </c>
      <c r="E99" s="142" t="s">
        <v>338</v>
      </c>
      <c r="F99" s="145" t="s">
        <v>639</v>
      </c>
    </row>
    <row r="100" spans="2:6" x14ac:dyDescent="0.35">
      <c r="B100" s="53">
        <v>98</v>
      </c>
      <c r="C100" s="26">
        <v>102110221</v>
      </c>
      <c r="D100" s="52" t="s">
        <v>688</v>
      </c>
      <c r="E100" s="142" t="s">
        <v>339</v>
      </c>
      <c r="F100" s="145" t="s">
        <v>640</v>
      </c>
    </row>
    <row r="101" spans="2:6" x14ac:dyDescent="0.35">
      <c r="B101" s="53">
        <v>99</v>
      </c>
      <c r="C101" s="26">
        <v>102110222</v>
      </c>
      <c r="D101" s="52" t="s">
        <v>688</v>
      </c>
      <c r="E101" s="142" t="s">
        <v>340</v>
      </c>
      <c r="F101" s="145" t="s">
        <v>641</v>
      </c>
    </row>
    <row r="102" spans="2:6" x14ac:dyDescent="0.35">
      <c r="B102" s="53">
        <v>100</v>
      </c>
      <c r="C102" s="26">
        <v>102110223</v>
      </c>
      <c r="D102" s="52" t="s">
        <v>688</v>
      </c>
      <c r="E102" s="142" t="s">
        <v>341</v>
      </c>
      <c r="F102" s="145" t="s">
        <v>642</v>
      </c>
    </row>
    <row r="103" spans="2:6" x14ac:dyDescent="0.35">
      <c r="B103" s="53">
        <v>101</v>
      </c>
      <c r="C103" s="26">
        <v>102110224</v>
      </c>
      <c r="D103" s="52" t="s">
        <v>688</v>
      </c>
      <c r="E103" s="142" t="s">
        <v>342</v>
      </c>
      <c r="F103" s="145" t="s">
        <v>643</v>
      </c>
    </row>
    <row r="104" spans="2:6" x14ac:dyDescent="0.35">
      <c r="B104" s="53">
        <v>102</v>
      </c>
      <c r="C104" s="26">
        <v>102110225</v>
      </c>
      <c r="D104" s="52" t="s">
        <v>688</v>
      </c>
      <c r="E104" s="142" t="s">
        <v>343</v>
      </c>
      <c r="F104" s="145" t="s">
        <v>644</v>
      </c>
    </row>
    <row r="105" spans="2:6" x14ac:dyDescent="0.35">
      <c r="B105" s="53">
        <v>103</v>
      </c>
      <c r="C105" s="26">
        <v>102110226</v>
      </c>
      <c r="D105" s="52" t="s">
        <v>688</v>
      </c>
      <c r="E105" s="142" t="s">
        <v>344</v>
      </c>
      <c r="F105" s="145" t="s">
        <v>645</v>
      </c>
    </row>
    <row r="106" spans="2:6" x14ac:dyDescent="0.35">
      <c r="B106" s="53">
        <v>104</v>
      </c>
      <c r="C106" s="26">
        <v>102110227</v>
      </c>
      <c r="D106" s="52" t="s">
        <v>688</v>
      </c>
      <c r="E106" s="142" t="s">
        <v>345</v>
      </c>
      <c r="F106" s="145" t="s">
        <v>646</v>
      </c>
    </row>
    <row r="107" spans="2:6" x14ac:dyDescent="0.35">
      <c r="B107" s="53">
        <v>105</v>
      </c>
      <c r="C107" s="26">
        <v>102110228</v>
      </c>
      <c r="D107" s="52" t="s">
        <v>688</v>
      </c>
      <c r="E107" s="142" t="s">
        <v>346</v>
      </c>
      <c r="F107" s="145" t="s">
        <v>647</v>
      </c>
    </row>
    <row r="108" spans="2:6" x14ac:dyDescent="0.35">
      <c r="B108" s="53">
        <v>106</v>
      </c>
      <c r="C108" s="26">
        <v>102110229</v>
      </c>
      <c r="D108" s="52" t="s">
        <v>688</v>
      </c>
      <c r="E108" s="142" t="s">
        <v>347</v>
      </c>
      <c r="F108" s="145" t="s">
        <v>648</v>
      </c>
    </row>
    <row r="109" spans="2:6" x14ac:dyDescent="0.35">
      <c r="B109" s="53">
        <v>107</v>
      </c>
      <c r="C109" s="26">
        <v>102110230</v>
      </c>
      <c r="D109" s="52" t="s">
        <v>688</v>
      </c>
      <c r="E109" s="142" t="s">
        <v>348</v>
      </c>
      <c r="F109" s="145" t="s">
        <v>649</v>
      </c>
    </row>
    <row r="110" spans="2:6" x14ac:dyDescent="0.35">
      <c r="B110" s="53">
        <v>108</v>
      </c>
      <c r="C110" s="26">
        <v>102110231</v>
      </c>
      <c r="D110" s="52" t="s">
        <v>688</v>
      </c>
      <c r="E110" s="142" t="s">
        <v>349</v>
      </c>
      <c r="F110" s="145" t="s">
        <v>650</v>
      </c>
    </row>
    <row r="111" spans="2:6" x14ac:dyDescent="0.35">
      <c r="B111" s="53">
        <v>109</v>
      </c>
      <c r="C111" s="26">
        <v>102110232</v>
      </c>
      <c r="D111" s="52" t="s">
        <v>688</v>
      </c>
      <c r="E111" s="142" t="s">
        <v>350</v>
      </c>
      <c r="F111" s="145" t="s">
        <v>651</v>
      </c>
    </row>
    <row r="112" spans="2:6" x14ac:dyDescent="0.35">
      <c r="B112" s="53">
        <v>110</v>
      </c>
      <c r="C112" s="26">
        <v>102110233</v>
      </c>
      <c r="D112" s="52" t="s">
        <v>688</v>
      </c>
      <c r="E112" s="142" t="s">
        <v>351</v>
      </c>
      <c r="F112" s="145" t="s">
        <v>652</v>
      </c>
    </row>
    <row r="113" spans="2:6" x14ac:dyDescent="0.35">
      <c r="B113" s="53">
        <v>111</v>
      </c>
      <c r="C113" s="26">
        <v>102110234</v>
      </c>
      <c r="D113" s="52" t="s">
        <v>688</v>
      </c>
      <c r="E113" s="142" t="s">
        <v>352</v>
      </c>
      <c r="F113" s="145" t="s">
        <v>653</v>
      </c>
    </row>
    <row r="114" spans="2:6" x14ac:dyDescent="0.35">
      <c r="B114" s="53">
        <v>112</v>
      </c>
      <c r="C114" s="26">
        <v>102110235</v>
      </c>
      <c r="D114" s="52" t="s">
        <v>688</v>
      </c>
      <c r="E114" s="142" t="s">
        <v>353</v>
      </c>
      <c r="F114" s="145" t="s">
        <v>654</v>
      </c>
    </row>
    <row r="115" spans="2:6" x14ac:dyDescent="0.35">
      <c r="B115" s="53">
        <v>113</v>
      </c>
      <c r="C115" s="26">
        <v>102110236</v>
      </c>
      <c r="D115" s="52" t="s">
        <v>688</v>
      </c>
      <c r="E115" s="142" t="s">
        <v>354</v>
      </c>
      <c r="F115" s="145" t="s">
        <v>655</v>
      </c>
    </row>
    <row r="116" spans="2:6" x14ac:dyDescent="0.35">
      <c r="B116" s="53">
        <v>114</v>
      </c>
      <c r="C116" s="26">
        <v>102110237</v>
      </c>
      <c r="D116" s="52" t="s">
        <v>688</v>
      </c>
      <c r="E116" s="142" t="s">
        <v>355</v>
      </c>
      <c r="F116" s="145" t="s">
        <v>656</v>
      </c>
    </row>
    <row r="117" spans="2:6" x14ac:dyDescent="0.35">
      <c r="B117" s="53">
        <v>115</v>
      </c>
      <c r="C117" s="26">
        <v>102110238</v>
      </c>
      <c r="D117" s="52" t="s">
        <v>688</v>
      </c>
      <c r="E117" s="142" t="s">
        <v>356</v>
      </c>
      <c r="F117" s="145" t="s">
        <v>657</v>
      </c>
    </row>
    <row r="118" spans="2:6" x14ac:dyDescent="0.35">
      <c r="B118" s="53">
        <v>116</v>
      </c>
      <c r="C118" s="26">
        <v>102110239</v>
      </c>
      <c r="D118" s="52" t="s">
        <v>688</v>
      </c>
      <c r="E118" s="142" t="s">
        <v>357</v>
      </c>
      <c r="F118" s="145" t="s">
        <v>658</v>
      </c>
    </row>
    <row r="119" spans="2:6" x14ac:dyDescent="0.35">
      <c r="B119" s="53">
        <v>117</v>
      </c>
      <c r="C119" s="26">
        <v>102110240</v>
      </c>
      <c r="D119" s="52" t="s">
        <v>688</v>
      </c>
      <c r="E119" s="142" t="s">
        <v>358</v>
      </c>
      <c r="F119" s="145" t="s">
        <v>659</v>
      </c>
    </row>
    <row r="120" spans="2:6" x14ac:dyDescent="0.35">
      <c r="B120" s="53">
        <v>118</v>
      </c>
      <c r="C120" s="26">
        <v>102110241</v>
      </c>
      <c r="D120" s="52" t="s">
        <v>688</v>
      </c>
      <c r="E120" s="142" t="s">
        <v>359</v>
      </c>
      <c r="F120" s="145" t="s">
        <v>660</v>
      </c>
    </row>
    <row r="121" spans="2:6" x14ac:dyDescent="0.35">
      <c r="B121" s="53">
        <v>119</v>
      </c>
      <c r="C121" s="26">
        <v>102110242</v>
      </c>
      <c r="D121" s="52" t="s">
        <v>688</v>
      </c>
      <c r="E121" s="142" t="s">
        <v>360</v>
      </c>
      <c r="F121" s="145" t="s">
        <v>661</v>
      </c>
    </row>
    <row r="122" spans="2:6" x14ac:dyDescent="0.35">
      <c r="B122" s="53">
        <v>120</v>
      </c>
      <c r="C122" s="26">
        <v>102110243</v>
      </c>
      <c r="D122" s="52" t="s">
        <v>688</v>
      </c>
      <c r="E122" s="142" t="s">
        <v>361</v>
      </c>
      <c r="F122" s="145" t="s">
        <v>662</v>
      </c>
    </row>
    <row r="123" spans="2:6" x14ac:dyDescent="0.35">
      <c r="B123" s="53">
        <v>121</v>
      </c>
      <c r="C123" s="26">
        <v>102110244</v>
      </c>
      <c r="D123" s="52" t="s">
        <v>688</v>
      </c>
      <c r="E123" s="142" t="s">
        <v>362</v>
      </c>
      <c r="F123" s="145" t="s">
        <v>663</v>
      </c>
    </row>
    <row r="124" spans="2:6" x14ac:dyDescent="0.35">
      <c r="B124" s="53">
        <v>122</v>
      </c>
      <c r="C124" s="26">
        <v>102110245</v>
      </c>
      <c r="D124" s="52" t="s">
        <v>688</v>
      </c>
      <c r="E124" s="142" t="s">
        <v>363</v>
      </c>
      <c r="F124" s="145" t="s">
        <v>664</v>
      </c>
    </row>
    <row r="125" spans="2:6" x14ac:dyDescent="0.35">
      <c r="B125" s="53">
        <v>123</v>
      </c>
      <c r="C125" s="26">
        <v>102110246</v>
      </c>
      <c r="D125" s="52" t="s">
        <v>688</v>
      </c>
      <c r="E125" s="142" t="s">
        <v>364</v>
      </c>
      <c r="F125" s="145" t="s">
        <v>665</v>
      </c>
    </row>
    <row r="126" spans="2:6" x14ac:dyDescent="0.35">
      <c r="B126" s="53">
        <v>124</v>
      </c>
      <c r="C126" s="26">
        <v>102110247</v>
      </c>
      <c r="D126" s="52" t="s">
        <v>688</v>
      </c>
      <c r="E126" s="142" t="s">
        <v>365</v>
      </c>
      <c r="F126" s="145" t="s">
        <v>666</v>
      </c>
    </row>
    <row r="127" spans="2:6" x14ac:dyDescent="0.35">
      <c r="B127" s="53">
        <v>125</v>
      </c>
      <c r="C127" s="26">
        <v>102110248</v>
      </c>
      <c r="D127" s="52" t="s">
        <v>688</v>
      </c>
      <c r="E127" s="142" t="s">
        <v>366</v>
      </c>
      <c r="F127" s="145" t="s">
        <v>667</v>
      </c>
    </row>
    <row r="128" spans="2:6" x14ac:dyDescent="0.35">
      <c r="B128" s="53">
        <v>126</v>
      </c>
      <c r="C128" s="26">
        <v>102110249</v>
      </c>
      <c r="D128" s="52" t="s">
        <v>688</v>
      </c>
      <c r="E128" s="142" t="s">
        <v>367</v>
      </c>
      <c r="F128" s="145" t="s">
        <v>668</v>
      </c>
    </row>
    <row r="129" spans="2:6" x14ac:dyDescent="0.35">
      <c r="B129" s="53">
        <v>127</v>
      </c>
      <c r="C129" s="26">
        <v>102110250</v>
      </c>
      <c r="D129" s="52" t="s">
        <v>688</v>
      </c>
      <c r="E129" s="142" t="s">
        <v>368</v>
      </c>
      <c r="F129" s="145" t="s">
        <v>669</v>
      </c>
    </row>
    <row r="130" spans="2:6" x14ac:dyDescent="0.35">
      <c r="B130" s="53">
        <v>128</v>
      </c>
      <c r="C130" s="26">
        <v>102110251</v>
      </c>
      <c r="D130" s="52" t="s">
        <v>688</v>
      </c>
      <c r="E130" s="142" t="s">
        <v>369</v>
      </c>
      <c r="F130" s="145" t="s">
        <v>670</v>
      </c>
    </row>
    <row r="131" spans="2:6" x14ac:dyDescent="0.35">
      <c r="B131" s="53">
        <v>129</v>
      </c>
      <c r="C131" s="26">
        <v>102110252</v>
      </c>
      <c r="D131" s="52" t="s">
        <v>688</v>
      </c>
      <c r="E131" s="142" t="s">
        <v>370</v>
      </c>
      <c r="F131" s="145" t="s">
        <v>671</v>
      </c>
    </row>
    <row r="132" spans="2:6" x14ac:dyDescent="0.35">
      <c r="B132" s="53">
        <v>130</v>
      </c>
      <c r="C132" s="26">
        <v>102110253</v>
      </c>
      <c r="D132" s="52" t="s">
        <v>688</v>
      </c>
      <c r="E132" s="142" t="s">
        <v>371</v>
      </c>
      <c r="F132" s="145" t="s">
        <v>672</v>
      </c>
    </row>
    <row r="133" spans="2:6" x14ac:dyDescent="0.35">
      <c r="B133" s="53">
        <v>131</v>
      </c>
      <c r="C133" s="26">
        <v>102110254</v>
      </c>
      <c r="D133" s="52" t="s">
        <v>688</v>
      </c>
      <c r="E133" s="142" t="s">
        <v>372</v>
      </c>
      <c r="F133" s="145" t="s">
        <v>673</v>
      </c>
    </row>
    <row r="134" spans="2:6" x14ac:dyDescent="0.35">
      <c r="B134" s="53">
        <v>132</v>
      </c>
      <c r="C134" s="26">
        <v>102110255</v>
      </c>
      <c r="D134" s="52" t="s">
        <v>688</v>
      </c>
      <c r="E134" s="142" t="s">
        <v>373</v>
      </c>
      <c r="F134" s="145" t="s">
        <v>674</v>
      </c>
    </row>
    <row r="135" spans="2:6" x14ac:dyDescent="0.35">
      <c r="B135" s="53">
        <v>133</v>
      </c>
      <c r="C135" s="26">
        <v>102110256</v>
      </c>
      <c r="D135" s="52" t="s">
        <v>688</v>
      </c>
      <c r="E135" s="142" t="s">
        <v>374</v>
      </c>
      <c r="F135" s="145" t="s">
        <v>675</v>
      </c>
    </row>
    <row r="136" spans="2:6" x14ac:dyDescent="0.35">
      <c r="B136" s="53">
        <v>134</v>
      </c>
      <c r="C136" s="26">
        <v>102110257</v>
      </c>
      <c r="D136" s="52" t="s">
        <v>688</v>
      </c>
      <c r="E136" s="142" t="s">
        <v>375</v>
      </c>
      <c r="F136" s="145" t="s">
        <v>676</v>
      </c>
    </row>
    <row r="137" spans="2:6" x14ac:dyDescent="0.35">
      <c r="B137" s="53">
        <v>135</v>
      </c>
      <c r="C137" s="26">
        <v>102110258</v>
      </c>
      <c r="D137" s="52" t="s">
        <v>688</v>
      </c>
      <c r="E137" s="142" t="s">
        <v>376</v>
      </c>
      <c r="F137" s="145" t="s">
        <v>677</v>
      </c>
    </row>
    <row r="138" spans="2:6" x14ac:dyDescent="0.35">
      <c r="B138" s="53">
        <v>136</v>
      </c>
      <c r="C138" s="26">
        <v>102110259</v>
      </c>
      <c r="D138" s="52" t="s">
        <v>688</v>
      </c>
      <c r="E138" s="142" t="s">
        <v>377</v>
      </c>
      <c r="F138" s="145" t="s">
        <v>678</v>
      </c>
    </row>
    <row r="139" spans="2:6" x14ac:dyDescent="0.35">
      <c r="B139" s="53">
        <v>137</v>
      </c>
      <c r="C139" s="26">
        <v>102110260</v>
      </c>
      <c r="D139" s="52" t="s">
        <v>688</v>
      </c>
      <c r="E139" s="142" t="s">
        <v>378</v>
      </c>
      <c r="F139" s="145" t="s">
        <v>679</v>
      </c>
    </row>
    <row r="140" spans="2:6" x14ac:dyDescent="0.35">
      <c r="B140" s="53">
        <v>138</v>
      </c>
      <c r="C140" s="26">
        <v>102110261</v>
      </c>
      <c r="D140" s="52" t="s">
        <v>688</v>
      </c>
      <c r="E140" s="142" t="s">
        <v>379</v>
      </c>
      <c r="F140" s="145" t="s">
        <v>680</v>
      </c>
    </row>
    <row r="141" spans="2:6" x14ac:dyDescent="0.35">
      <c r="B141" s="53">
        <v>139</v>
      </c>
      <c r="C141" s="26">
        <v>102110262</v>
      </c>
      <c r="D141" s="52" t="s">
        <v>688</v>
      </c>
      <c r="E141" s="142" t="s">
        <v>380</v>
      </c>
      <c r="F141" s="145" t="s">
        <v>681</v>
      </c>
    </row>
    <row r="142" spans="2:6" x14ac:dyDescent="0.35">
      <c r="B142" s="53">
        <v>140</v>
      </c>
      <c r="C142" s="26">
        <v>102110263</v>
      </c>
      <c r="D142" s="52" t="s">
        <v>688</v>
      </c>
      <c r="E142" s="142" t="s">
        <v>381</v>
      </c>
      <c r="F142" s="145" t="s">
        <v>682</v>
      </c>
    </row>
    <row r="143" spans="2:6" x14ac:dyDescent="0.35">
      <c r="B143" s="53">
        <v>141</v>
      </c>
      <c r="C143" s="26">
        <v>102110264</v>
      </c>
      <c r="D143" s="52" t="s">
        <v>688</v>
      </c>
      <c r="E143" s="142" t="s">
        <v>382</v>
      </c>
      <c r="F143" s="145" t="s">
        <v>683</v>
      </c>
    </row>
    <row r="144" spans="2:6" x14ac:dyDescent="0.35">
      <c r="B144" s="53">
        <v>142</v>
      </c>
      <c r="C144" s="26">
        <v>102110265</v>
      </c>
      <c r="D144" s="52" t="s">
        <v>688</v>
      </c>
      <c r="E144" s="142" t="s">
        <v>383</v>
      </c>
      <c r="F144" s="145" t="s">
        <v>684</v>
      </c>
    </row>
    <row r="145" spans="2:6" x14ac:dyDescent="0.35">
      <c r="B145" s="53">
        <v>143</v>
      </c>
      <c r="C145" s="26">
        <v>102110266</v>
      </c>
      <c r="D145" s="52" t="s">
        <v>688</v>
      </c>
      <c r="E145" s="142" t="s">
        <v>384</v>
      </c>
      <c r="F145" s="145" t="s">
        <v>685</v>
      </c>
    </row>
    <row r="146" spans="2:6" x14ac:dyDescent="0.35">
      <c r="B146" s="53">
        <v>144</v>
      </c>
      <c r="C146" s="26">
        <v>102320004</v>
      </c>
      <c r="D146" s="52" t="s">
        <v>688</v>
      </c>
      <c r="E146" s="142" t="s">
        <v>686</v>
      </c>
      <c r="F146" s="145" t="s">
        <v>687</v>
      </c>
    </row>
  </sheetData>
  <sheetProtection algorithmName="SHA-512" hashValue="d2OHI8zaaH9+jXbryLtPFiEtUPf/dOyBNOSXbha6Tn33//uUBckDWtR8E0D6M/ZuVlIQxQ3Qo6vMN5GV1p0OAw==" saltValue="MolzbOdrl4FyqhKTUwtgGA==" spinCount="100000" sheet="1" selectLockedCells="1" selectUnlockedCells="1"/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3</vt:i4>
      </vt:variant>
    </vt:vector>
  </HeadingPairs>
  <TitlesOfParts>
    <vt:vector size="7" baseType="lpstr">
      <vt:lpstr>ANEXO I - FD</vt:lpstr>
      <vt:lpstr>CARACTERÍSTICAS</vt:lpstr>
      <vt:lpstr>PERDAS</vt:lpstr>
      <vt:lpstr>CÓDIGOS</vt:lpstr>
      <vt:lpstr>'ANEXO I - FD'!_Toc517921311</vt:lpstr>
      <vt:lpstr>'ANEXO I - FD'!Area_de_impressao</vt:lpstr>
      <vt:lpstr>'ANEXO I - FD'!Titulos_de_impressao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Gilberto Carrera</dc:creator>
  <cp:lastModifiedBy>MARCIO DE OLIVEIRA MENDES </cp:lastModifiedBy>
  <cp:lastPrinted>2022-12-27T11:19:46Z</cp:lastPrinted>
  <dcterms:created xsi:type="dcterms:W3CDTF">2018-01-03T14:47:09Z</dcterms:created>
  <dcterms:modified xsi:type="dcterms:W3CDTF">2022-12-27T11:55:28Z</dcterms:modified>
</cp:coreProperties>
</file>