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ctrlProps/ctrlProp1.xml" ContentType="application/vnd.ms-excel.controlpropertie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 codeName="EstaPasta_de_trabalho" defaultThemeVersion="124226"/>
  <mc:AlternateContent xmlns:mc="http://schemas.openxmlformats.org/markup-compatibility/2006">
    <mc:Choice Requires="x15">
      <x15ac:absPath xmlns:x15ac="http://schemas.microsoft.com/office/spreadsheetml/2010/11/ac" url="https://grupoequatorialenergia-my.sharepoint.com/personal/romulo_neres_equatorialenergia_com_br/Documents/Documentos/Normas site/Ajuste/NT.00002 REV 07/"/>
    </mc:Choice>
  </mc:AlternateContent>
  <workbookProtection workbookAlgorithmName="SHA-512" workbookHashValue="hE9CuXJzNY4FYkBqiWuUjuv4PLM/JrJVvBRjiNfyLcOBtelt0rVse9ZUpJwpeQzQieBlkROHdkohyoy0qyN5iw==" workbookSaltValue="PD5EMrKXBrXieFt0zMfP8w==" workbookSpinCount="100000" lockStructure="1"/>
  <bookViews>
    <workbookView xWindow="0" yWindow="0" windowWidth="19200" windowHeight="6470" tabRatio="457" activeTab="1"/>
  </bookViews>
  <sheets>
    <sheet name="QUADRO DE CARGAS" sheetId="4" r:id="rId1"/>
    <sheet name="SE AÉREA" sheetId="6" r:id="rId2"/>
    <sheet name="GERAL" sheetId="7" state="hidden" r:id="rId3"/>
    <sheet name="CÁLCULOS" sheetId="5" state="hidden" r:id="rId4"/>
    <sheet name="TAB 02" sheetId="8" state="hidden" r:id="rId5"/>
    <sheet name="TAB 03" sheetId="9" state="hidden" r:id="rId6"/>
    <sheet name="TAB 04" sheetId="10" state="hidden" r:id="rId7"/>
    <sheet name="TAB 19" sheetId="11" state="hidden" r:id="rId8"/>
    <sheet name="TAB 25" sheetId="13" state="hidden" r:id="rId9"/>
    <sheet name="Para Raios" sheetId="12" state="hidden" r:id="rId10"/>
  </sheets>
  <externalReferences>
    <externalReference r:id="rId11"/>
  </externalReferences>
  <definedNames>
    <definedName name="a0" localSheetId="9">[1]Cálculo!#REF!</definedName>
    <definedName name="a0">'SE AÉREA'!#REF!</definedName>
    <definedName name="_xlnm.Print_Area" localSheetId="3">CÁLCULOS!$B$7:$K$28</definedName>
    <definedName name="_xlnm.Print_Area" localSheetId="0">'QUADRO DE CARGAS'!$A$1:$O$60</definedName>
    <definedName name="_xlnm.Print_Area" localSheetId="1">'SE AÉREA'!$A$1:$R$147</definedName>
  </definedNames>
  <calcPr calcId="162913"/>
</workbook>
</file>

<file path=xl/calcChain.xml><?xml version="1.0" encoding="utf-8"?>
<calcChain xmlns="http://schemas.openxmlformats.org/spreadsheetml/2006/main">
  <c r="J6" i="4" l="1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" i="4"/>
  <c r="J5" i="4" s="1"/>
  <c r="H5" i="4" l="1"/>
  <c r="K5" i="4" s="1"/>
  <c r="C116" i="6" l="1"/>
  <c r="E116" i="6" l="1"/>
  <c r="K54" i="4" l="1"/>
  <c r="B142" i="6"/>
  <c r="K32" i="4" l="1"/>
  <c r="K39" i="4"/>
  <c r="K40" i="4"/>
  <c r="K47" i="4"/>
  <c r="K48" i="4"/>
  <c r="K34" i="4"/>
  <c r="K35" i="4"/>
  <c r="K36" i="4"/>
  <c r="K38" i="4"/>
  <c r="K42" i="4"/>
  <c r="K43" i="4"/>
  <c r="K44" i="4"/>
  <c r="K46" i="4"/>
  <c r="K50" i="4"/>
  <c r="K51" i="4"/>
  <c r="K52" i="4"/>
  <c r="F55" i="4"/>
  <c r="J55" i="4"/>
  <c r="H55" i="4"/>
  <c r="K55" i="4"/>
  <c r="C137" i="6"/>
  <c r="E135" i="6"/>
  <c r="C135" i="6"/>
  <c r="K6" i="4"/>
  <c r="K7" i="4"/>
  <c r="K9" i="4"/>
  <c r="K10" i="4"/>
  <c r="K11" i="4"/>
  <c r="K13" i="4"/>
  <c r="K15" i="4"/>
  <c r="K17" i="4"/>
  <c r="K19" i="4"/>
  <c r="K21" i="4"/>
  <c r="K23" i="4"/>
  <c r="K25" i="4"/>
  <c r="K27" i="4"/>
  <c r="K29" i="4"/>
  <c r="K31" i="4"/>
  <c r="G47" i="13"/>
  <c r="G46" i="13"/>
  <c r="G45" i="13"/>
  <c r="G44" i="13"/>
  <c r="G43" i="13"/>
  <c r="G42" i="13"/>
  <c r="G41" i="13"/>
  <c r="G40" i="13"/>
  <c r="G39" i="13"/>
  <c r="G38" i="13"/>
  <c r="G37" i="13"/>
  <c r="G36" i="13"/>
  <c r="G35" i="13"/>
  <c r="G34" i="13"/>
  <c r="G33" i="13"/>
  <c r="G32" i="13"/>
  <c r="G31" i="13"/>
  <c r="G30" i="13"/>
  <c r="G29" i="13"/>
  <c r="G28" i="13"/>
  <c r="G27" i="13"/>
  <c r="G26" i="13"/>
  <c r="G25" i="13"/>
  <c r="G24" i="13"/>
  <c r="G23" i="13"/>
  <c r="G22" i="13"/>
  <c r="G21" i="13"/>
  <c r="G20" i="13"/>
  <c r="G19" i="13"/>
  <c r="G18" i="13"/>
  <c r="G17" i="13"/>
  <c r="G16" i="13"/>
  <c r="G15" i="13"/>
  <c r="G14" i="13"/>
  <c r="G13" i="13"/>
  <c r="G12" i="13"/>
  <c r="G11" i="13"/>
  <c r="G10" i="13"/>
  <c r="G9" i="13"/>
  <c r="G8" i="13"/>
  <c r="G7" i="13"/>
  <c r="G6" i="13"/>
  <c r="G5" i="13"/>
  <c r="E23" i="8"/>
  <c r="D23" i="8"/>
  <c r="E22" i="8"/>
  <c r="D22" i="8"/>
  <c r="E21" i="8"/>
  <c r="D21" i="8"/>
  <c r="E20" i="8"/>
  <c r="D20" i="8"/>
  <c r="E19" i="8"/>
  <c r="D19" i="8"/>
  <c r="E18" i="8"/>
  <c r="D18" i="8"/>
  <c r="E17" i="8"/>
  <c r="D17" i="8"/>
  <c r="E16" i="8"/>
  <c r="D16" i="8"/>
  <c r="E15" i="8"/>
  <c r="D15" i="8"/>
  <c r="E14" i="8"/>
  <c r="D14" i="8"/>
  <c r="E13" i="8"/>
  <c r="D13" i="8"/>
  <c r="E12" i="8"/>
  <c r="D12" i="8"/>
  <c r="E11" i="8"/>
  <c r="D11" i="8"/>
  <c r="AO187" i="6"/>
  <c r="AO186" i="6"/>
  <c r="AO185" i="6"/>
  <c r="AO184" i="6"/>
  <c r="AO183" i="6"/>
  <c r="AO182" i="6"/>
  <c r="B90" i="6"/>
  <c r="F89" i="6"/>
  <c r="C89" i="6"/>
  <c r="B89" i="6" s="1"/>
  <c r="C87" i="6"/>
  <c r="C81" i="6"/>
  <c r="H78" i="6" s="1"/>
  <c r="I87" i="6" s="1"/>
  <c r="C77" i="6"/>
  <c r="C76" i="6"/>
  <c r="C75" i="6"/>
  <c r="B75" i="6"/>
  <c r="F4" i="5"/>
  <c r="F3" i="5"/>
  <c r="K30" i="4" l="1"/>
  <c r="K28" i="4"/>
  <c r="K26" i="4"/>
  <c r="K24" i="4"/>
  <c r="K22" i="4"/>
  <c r="K20" i="4"/>
  <c r="K18" i="4"/>
  <c r="K16" i="4"/>
  <c r="K14" i="4"/>
  <c r="K12" i="4"/>
  <c r="K8" i="4"/>
  <c r="K53" i="4"/>
  <c r="K49" i="4"/>
  <c r="K45" i="4"/>
  <c r="K41" i="4"/>
  <c r="K37" i="4"/>
  <c r="K33" i="4"/>
  <c r="F56" i="4"/>
  <c r="G87" i="6"/>
  <c r="H90" i="6" s="1"/>
  <c r="K56" i="4" l="1"/>
  <c r="K2" i="5" s="1"/>
  <c r="C13" i="5" s="1"/>
  <c r="J56" i="4"/>
  <c r="J2" i="5" s="1"/>
  <c r="C23" i="5" s="1"/>
  <c r="D19" i="6"/>
  <c r="H56" i="4"/>
  <c r="F2" i="5"/>
  <c r="C22" i="5" s="1"/>
  <c r="D15" i="5" l="1"/>
  <c r="B35" i="6"/>
  <c r="C34" i="6"/>
  <c r="C97" i="6" s="1"/>
  <c r="E104" i="6" s="1"/>
  <c r="C19" i="6"/>
  <c r="F59" i="4"/>
  <c r="C27" i="6" s="1"/>
  <c r="H2" i="5"/>
  <c r="C36" i="6" l="1"/>
  <c r="D123" i="6" s="1"/>
  <c r="G37" i="6"/>
  <c r="B70" i="6"/>
  <c r="C61" i="6"/>
  <c r="H128" i="6" s="1"/>
  <c r="C70" i="6"/>
  <c r="C59" i="6"/>
  <c r="D64" i="6"/>
  <c r="G122" i="6" s="1"/>
  <c r="E63" i="6"/>
  <c r="G133" i="6" s="1"/>
  <c r="D21" i="6"/>
  <c r="C21" i="6"/>
  <c r="F5" i="5"/>
  <c r="C24" i="5" s="1"/>
  <c r="C28" i="6"/>
  <c r="D51" i="6" l="1"/>
  <c r="C123" i="6" s="1"/>
  <c r="D53" i="6"/>
  <c r="B123" i="6" s="1"/>
  <c r="G41" i="6"/>
  <c r="G138" i="6" s="1"/>
  <c r="F138" i="6"/>
  <c r="E40" i="6"/>
  <c r="C26" i="5"/>
  <c r="C31" i="6" s="1"/>
</calcChain>
</file>

<file path=xl/comments1.xml><?xml version="1.0" encoding="utf-8"?>
<comments xmlns="http://schemas.openxmlformats.org/spreadsheetml/2006/main">
  <authors>
    <author>Gilberto Teixeira Carrera</author>
  </authors>
  <commentList>
    <comment ref="C4" authorId="0" shapeId="0">
      <text>
        <r>
          <rPr>
            <b/>
            <sz val="9"/>
            <color indexed="81"/>
            <rFont val="Tahoma"/>
            <family val="2"/>
          </rPr>
          <t>DESCREVER CARGAS: ILUMINAÇÃO, TOMADAS DE USO GERAL, TOMADAS ESPECÍFICAS, MOTORES, MÁQUINAS DE SOLDA, APARELHOS HOSPITALARES E ETC</t>
        </r>
      </text>
    </comment>
    <comment ref="D4" authorId="0" shapeId="0">
      <text>
        <r>
          <rPr>
            <b/>
            <sz val="9"/>
            <color indexed="81"/>
            <rFont val="Tahoma"/>
            <family val="2"/>
          </rPr>
          <t>QUANTIDADE DE EQUIPAMENTOS POR TIPO DE CARGA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" authorId="0" shapeId="0">
      <text>
        <r>
          <rPr>
            <b/>
            <sz val="9"/>
            <color indexed="81"/>
            <rFont val="Tahoma"/>
            <family val="2"/>
          </rPr>
          <t>Potência Unitária da Carga em kW</t>
        </r>
      </text>
    </comment>
    <comment ref="F4" authorId="0" shapeId="0">
      <text>
        <r>
          <rPr>
            <b/>
            <sz val="9"/>
            <color indexed="81"/>
            <rFont val="Tahoma"/>
            <family val="2"/>
          </rPr>
          <t>CI (kW) = Pot * Quant</t>
        </r>
      </text>
    </comment>
    <comment ref="G4" authorId="0" shapeId="0">
      <text>
        <r>
          <rPr>
            <b/>
            <sz val="9"/>
            <color indexed="81"/>
            <rFont val="Tahoma"/>
            <family val="2"/>
          </rPr>
          <t>FATOR DE POTÊNCIA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4" authorId="0" shapeId="0">
      <text>
        <r>
          <rPr>
            <b/>
            <sz val="9"/>
            <color indexed="81"/>
            <rFont val="Tahoma"/>
            <family val="2"/>
          </rPr>
          <t>CI (kVA) = CI (kW) / FP</t>
        </r>
      </text>
    </comment>
    <comment ref="I4" authorId="0" shapeId="0">
      <text>
        <r>
          <rPr>
            <b/>
            <sz val="9"/>
            <color indexed="81"/>
            <rFont val="Tahoma"/>
            <family val="2"/>
          </rPr>
          <t>FATOR DE DEMANDA</t>
        </r>
      </text>
    </comment>
    <comment ref="J4" authorId="0" shapeId="0">
      <text>
        <r>
          <rPr>
            <b/>
            <sz val="9"/>
            <color indexed="81"/>
            <rFont val="Tahoma"/>
            <family val="2"/>
          </rPr>
          <t>D (kW) = CI (kW) * FD</t>
        </r>
      </text>
    </comment>
    <comment ref="K4" authorId="0" shapeId="0">
      <text>
        <r>
          <rPr>
            <b/>
            <sz val="9"/>
            <color indexed="81"/>
            <rFont val="Tahoma"/>
            <family val="2"/>
          </rPr>
          <t>D (kVA) = CI (kVA) * FD</t>
        </r>
      </text>
    </comment>
  </commentList>
</comments>
</file>

<file path=xl/comments2.xml><?xml version="1.0" encoding="utf-8"?>
<comments xmlns="http://schemas.openxmlformats.org/spreadsheetml/2006/main">
  <authors>
    <author>Gilberto Teixeira Carrera</author>
  </authors>
  <commentList>
    <comment ref="F4" authorId="0" shapeId="0">
      <text>
        <r>
          <rPr>
            <b/>
            <sz val="9"/>
            <color indexed="81"/>
            <rFont val="Tahoma"/>
            <family val="2"/>
          </rPr>
          <t>FATOR DE POTÊNCIA DE REFERÊNCIA</t>
        </r>
      </text>
    </comment>
    <comment ref="F5" authorId="0" shapeId="0">
      <text>
        <r>
          <rPr>
            <b/>
            <sz val="9"/>
            <color indexed="81"/>
            <rFont val="Tahoma"/>
            <family val="2"/>
          </rPr>
          <t xml:space="preserve"> FPmédio = CI Total (kW)/ CI Total (kVA)</t>
        </r>
      </text>
    </comment>
    <comment ref="D15" authorId="0" shapeId="0">
      <text>
        <r>
          <rPr>
            <b/>
            <sz val="9"/>
            <color indexed="81"/>
            <rFont val="Tahoma"/>
            <family val="2"/>
          </rPr>
          <t>VALOR CONFORME TABELA AO LADO</t>
        </r>
      </text>
    </comment>
  </commentList>
</comments>
</file>

<file path=xl/sharedStrings.xml><?xml version="1.0" encoding="utf-8"?>
<sst xmlns="http://schemas.openxmlformats.org/spreadsheetml/2006/main" count="607" uniqueCount="321">
  <si>
    <t>Item</t>
  </si>
  <si>
    <t>Descrição</t>
  </si>
  <si>
    <t>FD</t>
  </si>
  <si>
    <t>Demanda (kW)</t>
  </si>
  <si>
    <t>FP</t>
  </si>
  <si>
    <t>Demanda (kVA)</t>
  </si>
  <si>
    <t>TOTAL</t>
  </si>
  <si>
    <t>Carga Instalada (kVA)</t>
  </si>
  <si>
    <t>Carga Instalada  (kW)</t>
  </si>
  <si>
    <t>D = Da + Db + Dc + Dd + De = D(kVA) Total da Planilha acima</t>
  </si>
  <si>
    <t>FATOR DE DEMANDA DA ATIVIDADE</t>
  </si>
  <si>
    <t>kVAr</t>
  </si>
  <si>
    <t>FATOR DE POTÊNCIA DE REFERÊNCIA</t>
  </si>
  <si>
    <t>Pela carga instalada</t>
  </si>
  <si>
    <t xml:space="preserve">TRANSFORMADOR: </t>
  </si>
  <si>
    <t>kVA</t>
  </si>
  <si>
    <t>OBS: Preencher somente campos em branco</t>
  </si>
  <si>
    <t>Demanda Calculada (kVA)</t>
  </si>
  <si>
    <t>Transformador Recomendado (kVA)</t>
  </si>
  <si>
    <t>Fator de Potência Médio</t>
  </si>
  <si>
    <t>D (kVA)</t>
  </si>
  <si>
    <t>CI (kW)</t>
  </si>
  <si>
    <t>D (kW)</t>
  </si>
  <si>
    <t>QC</t>
  </si>
  <si>
    <t>Potência (kW)</t>
  </si>
  <si>
    <t xml:space="preserve">FATOR DE POTÊNCIA MÉDIO DA INSTALAÇÃO </t>
  </si>
  <si>
    <r>
      <rPr>
        <sz val="10"/>
        <color indexed="8"/>
        <rFont val="Calibri"/>
        <family val="2"/>
      </rPr>
      <t xml:space="preserve">Δ </t>
    </r>
    <r>
      <rPr>
        <sz val="10"/>
        <color indexed="8"/>
        <rFont val="Arial"/>
        <family val="2"/>
      </rPr>
      <t>tg φ</t>
    </r>
  </si>
  <si>
    <t>QC (kVAr) = Q1 - Q2 = P (kW) * Δ tg φ = kW * [ tg (φ1) - tg (φ2) ] = kW * { tg [acos (FP1)] - tg [acos (FP2)] }</t>
  </si>
  <si>
    <t>Qtd</t>
  </si>
  <si>
    <t>PARÂMETROS DE ENTRADA</t>
  </si>
  <si>
    <t>I - DADOS DO CLIENTE</t>
  </si>
  <si>
    <t>Nome Cliente</t>
  </si>
  <si>
    <t xml:space="preserve">Endereço </t>
  </si>
  <si>
    <t xml:space="preserve">Contatos </t>
  </si>
  <si>
    <t>Carga Instalada</t>
  </si>
  <si>
    <t>Tensão Secundário</t>
  </si>
  <si>
    <t>380/220</t>
  </si>
  <si>
    <t>V</t>
  </si>
  <si>
    <t>Tensão Primária</t>
  </si>
  <si>
    <t>kV</t>
  </si>
  <si>
    <t>Tipo do Eletroduto</t>
  </si>
  <si>
    <t>AÇO GALVANIZADO</t>
  </si>
  <si>
    <t>II - CORREÇÃO DE EXCEDENTE REATIVO - CÁLCULO DE CAPACITOR</t>
  </si>
  <si>
    <t>Potência reativa do (s) Banco (s) de Capacitor (es) para correção do fator de potência</t>
  </si>
  <si>
    <t>III - CÁLCULO DO TRANSFORMADOR</t>
  </si>
  <si>
    <t>Transformador Recomendado</t>
  </si>
  <si>
    <t>ESFORÇO (daN)</t>
  </si>
  <si>
    <t>Potência Mínima do Banco de Capacitores (kVAr) quando o transformador está operando a vazio ou com carga muito baixa</t>
  </si>
  <si>
    <t/>
  </si>
  <si>
    <t>IV - CÁLCULO DO ELO FUSÍVEL</t>
  </si>
  <si>
    <t>Elo fusível recomendado para Transformador</t>
  </si>
  <si>
    <t>Elo fusível recomendado para Ponto de derivação</t>
  </si>
  <si>
    <t>Tabela 3 - NT.31.002.06</t>
  </si>
  <si>
    <t>V - DIMENSIONAMENTO DOS CIRCUITOS SECUNDÁRIO</t>
  </si>
  <si>
    <t>Corrente Secundária (A)</t>
  </si>
  <si>
    <t>A</t>
  </si>
  <si>
    <t>Disjuntor</t>
  </si>
  <si>
    <t>Cabos de cobre com isolação termofixa (XLPE) 0,6/1kV (mm²)</t>
  </si>
  <si>
    <t>Condutor de Aterramento</t>
  </si>
  <si>
    <t>Cobre (mm²)</t>
  </si>
  <si>
    <t>Aço Cobreado (AWG)</t>
  </si>
  <si>
    <t>VI - CÁLCULO DO ELETRODUTO</t>
  </si>
  <si>
    <t>Cabos</t>
  </si>
  <si>
    <t xml:space="preserve">Circuito por Eletroduto </t>
  </si>
  <si>
    <t>Circuitos</t>
  </si>
  <si>
    <t>Num mesmo Eletroduto</t>
  </si>
  <si>
    <t>mm</t>
  </si>
  <si>
    <t xml:space="preserve">                       n</t>
  </si>
  <si>
    <t>Número de cabos no Eletroduto</t>
  </si>
  <si>
    <t xml:space="preserve">                       t</t>
  </si>
  <si>
    <t>Taxa de ocupação do Eletroduto</t>
  </si>
  <si>
    <t>ELETRODUTO(s) DE</t>
  </si>
  <si>
    <t>PROTEÇÃO BT</t>
  </si>
  <si>
    <t>VI - CÁLCULO DO DISJUNTOR - sugestão</t>
  </si>
  <si>
    <t xml:space="preserve">            CORRENTE  </t>
  </si>
  <si>
    <t>DE ACORDO COM A CORRENTE ANTERIORMENTE CALCULADA O MÁXIMO VALOR PARA O DISJUNTOR TERMOMAGNÉTICO</t>
  </si>
  <si>
    <t>SERÁ</t>
  </si>
  <si>
    <r>
      <t>Obs:</t>
    </r>
    <r>
      <rPr>
        <sz val="10"/>
        <rFont val="Arial"/>
        <family val="2"/>
      </rPr>
      <t xml:space="preserve"> Dimensionar o Cabo após o Disjuntor com um valor coerente a ele, de acordo com a </t>
    </r>
    <r>
      <rPr>
        <b/>
        <sz val="10"/>
        <rFont val="Arial"/>
        <family val="2"/>
      </rPr>
      <t>NBR.5410</t>
    </r>
  </si>
  <si>
    <t>DIAGRAMA UNIFILAR</t>
  </si>
  <si>
    <t>VI - DIAGRAMA UNIFILAR DO POSTO DE TRANSFORMAÇÃO</t>
  </si>
  <si>
    <t>REDE AÉREA EQUATORIAL</t>
  </si>
  <si>
    <t>KV</t>
  </si>
  <si>
    <t>CABOS ISOLADO 0,6/1,0KV - XLPE 90° PROTEÇÃO ANTI-UV</t>
  </si>
  <si>
    <t>CABOS ISOLADO 0,6/1,0KV - EPR 90° PROTEÇÃO ANTI-UV</t>
  </si>
  <si>
    <t>DOTD - Serviços da Distribuição Sudeste</t>
  </si>
  <si>
    <t>CABOS ISOLADO 0,6/1,0KV - HEPR 90° PROTEÇÃO ANTI-UV</t>
  </si>
  <si>
    <t>DODD - Serviços da Distribuição Nordeste</t>
  </si>
  <si>
    <t>DOLD - Serviços da Distribuição Noroeste</t>
  </si>
  <si>
    <t>DOBD - Serviços da Distribuição Baixada</t>
  </si>
  <si>
    <t>DOSD - Serviços da Distribuição Oeste</t>
  </si>
  <si>
    <t>DUTO</t>
  </si>
  <si>
    <t>tensão</t>
  </si>
  <si>
    <t>tensão (elos)</t>
  </si>
  <si>
    <t>taxa</t>
  </si>
  <si>
    <t>CORRÇÃO DE FP</t>
  </si>
  <si>
    <t>PVC RÍGIDO</t>
  </si>
  <si>
    <t>220/127</t>
  </si>
  <si>
    <t>BANCO</t>
  </si>
  <si>
    <t>MÓDULO</t>
  </si>
  <si>
    <t>Cabos / Fase</t>
  </si>
  <si>
    <t>FATOR Y</t>
  </si>
  <si>
    <t>FATOR X</t>
  </si>
  <si>
    <t>CONDUTORES - TENSÃO DE ISOLAMENTO 450/750V - PVC 70°C</t>
  </si>
  <si>
    <t>Transformador (kVA)</t>
  </si>
  <si>
    <t>Demanda a ser contratada (kW)</t>
  </si>
  <si>
    <t>Mínima</t>
  </si>
  <si>
    <t>Máxima</t>
  </si>
  <si>
    <t>Poste Duplo T a ser utilizado</t>
  </si>
  <si>
    <t>Esforço (daN)</t>
  </si>
  <si>
    <t>Altura (m)</t>
  </si>
  <si>
    <t>Até 75</t>
  </si>
  <si>
    <t>300daN / 11m</t>
  </si>
  <si>
    <t>600daN / 11m</t>
  </si>
  <si>
    <t>800daN / 11m</t>
  </si>
  <si>
    <t>1.000daN / 11m</t>
  </si>
  <si>
    <t>Potência Mínima do Banco de Capacitores (kVAr)</t>
  </si>
  <si>
    <t xml:space="preserve">TABELA 2 – DIMENSIONAMENTO DE ELOS FUSÍVEIS </t>
  </si>
  <si>
    <t>Transformadores Monofásicos</t>
  </si>
  <si>
    <t>Potência (kVA)</t>
  </si>
  <si>
    <t>0,5H</t>
  </si>
  <si>
    <t>1H</t>
  </si>
  <si>
    <t>2H</t>
  </si>
  <si>
    <t>3H</t>
  </si>
  <si>
    <t>Transformadores Trifásicos</t>
  </si>
  <si>
    <t>13,8 kV</t>
  </si>
  <si>
    <t>34,5 kV</t>
  </si>
  <si>
    <t>13,8 kV para ramal</t>
  </si>
  <si>
    <t>Até 15</t>
  </si>
  <si>
    <t>5H</t>
  </si>
  <si>
    <t>6K</t>
  </si>
  <si>
    <t>10K</t>
  </si>
  <si>
    <t>15K</t>
  </si>
  <si>
    <t>25K</t>
  </si>
  <si>
    <t>12K</t>
  </si>
  <si>
    <t>40K</t>
  </si>
  <si>
    <t>65K</t>
  </si>
  <si>
    <t>30K</t>
  </si>
  <si>
    <t>100K</t>
  </si>
  <si>
    <t>50K</t>
  </si>
  <si>
    <t>-</t>
  </si>
  <si>
    <t>TABELA 3 – DIMENSIONAMENTO DOS CIRCUITOS DE BAIXA TENSÃO – CEMAR</t>
  </si>
  <si>
    <t>Tensão (V)</t>
  </si>
  <si>
    <t>Cabos de cobre com isolação termofixa (XLPE) 0,6/1kV</t>
  </si>
  <si>
    <t>Eletroduto de Aço Diâmetro nominal</t>
  </si>
  <si>
    <t>Cabos de Cobre com isolação termofixa (XLPE) 0,6/1kV (mm²)</t>
  </si>
  <si>
    <t xml:space="preserve">Eletroduto de Aço Diâmetro nominal </t>
  </si>
  <si>
    <t>Aterramento</t>
  </si>
  <si>
    <r>
      <t>(mm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</si>
  <si>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t>mm (pol)</t>
  </si>
  <si>
    <t>Cobre</t>
  </si>
  <si>
    <t>Aço-cobreado</t>
  </si>
  <si>
    <r>
      <t>(mm</t>
    </r>
    <r>
      <rPr>
        <b/>
        <vertAlign val="superscript"/>
        <sz val="10"/>
        <color indexed="8"/>
        <rFont val="Arial"/>
        <family val="2"/>
      </rPr>
      <t>2</t>
    </r>
    <r>
      <rPr>
        <b/>
        <sz val="10"/>
        <color indexed="8"/>
        <rFont val="Arial"/>
        <family val="2"/>
      </rPr>
      <t>)</t>
    </r>
  </si>
  <si>
    <t>(AWG)</t>
  </si>
  <si>
    <t>Aço-cobreado (AWG)</t>
  </si>
  <si>
    <t>20 (3/4")</t>
  </si>
  <si>
    <t>25 (1")</t>
  </si>
  <si>
    <t>Potência</t>
  </si>
  <si>
    <t>Tensão</t>
  </si>
  <si>
    <t>Disjuntor (A)</t>
  </si>
  <si>
    <t>Cabos de cobre com isolação termofixa</t>
  </si>
  <si>
    <t xml:space="preserve">Eletroduto de Aço Diâmetro nominal  </t>
  </si>
  <si>
    <t>(kVA)</t>
  </si>
  <si>
    <t>(V)</t>
  </si>
  <si>
    <t>(XLPE) 0,6/1kV</t>
  </si>
  <si>
    <t>3#35 (25)</t>
  </si>
  <si>
    <t>3#10 (10)</t>
  </si>
  <si>
    <t>1/0</t>
  </si>
  <si>
    <t>3#16 (16)</t>
  </si>
  <si>
    <t>80 (3")</t>
  </si>
  <si>
    <t>100 (4")</t>
  </si>
  <si>
    <t>Dimensionamento de Transformadores Particulares</t>
  </si>
  <si>
    <t>Demanda calculada KVA</t>
  </si>
  <si>
    <t>Trafo Recomendado</t>
  </si>
  <si>
    <t>DE</t>
  </si>
  <si>
    <t>ATÉ</t>
  </si>
  <si>
    <t>POTÊNCIA</t>
  </si>
  <si>
    <t>Alterar Apenas os Campos Destacados</t>
  </si>
  <si>
    <t>Espaço para inserir o Trafo verde</t>
  </si>
  <si>
    <t xml:space="preserve"> (medição em média Tensão)</t>
  </si>
  <si>
    <t>Materiais e Equipamentos para Instalações classe de Tensão 15 kV</t>
  </si>
  <si>
    <t>Zona de Corrosão</t>
  </si>
  <si>
    <t>Baixa ou Média</t>
  </si>
  <si>
    <t>Alta ou Muito Alta</t>
  </si>
  <si>
    <t>Chave Fusível Unipolar (uso exterior)</t>
  </si>
  <si>
    <t>Classe de Tensão</t>
  </si>
  <si>
    <t>15 kV</t>
  </si>
  <si>
    <t>15 kV com isolador espaçador</t>
  </si>
  <si>
    <t>Corrente Nominal</t>
  </si>
  <si>
    <t>300 A</t>
  </si>
  <si>
    <t>Capacidade de Ruptura Simétrica</t>
  </si>
  <si>
    <t>10 kA</t>
  </si>
  <si>
    <t>Tipo de Base</t>
  </si>
  <si>
    <t>Tipo C</t>
  </si>
  <si>
    <t>Nível Básico de Isolamento (NBI)</t>
  </si>
  <si>
    <t>95 kV</t>
  </si>
  <si>
    <t>Chave Seccionadora Unipolar (uso exterior)</t>
  </si>
  <si>
    <t>Corrente Suportável - Valor de Crista</t>
  </si>
  <si>
    <t>16 kA</t>
  </si>
  <si>
    <t>110 kV</t>
  </si>
  <si>
    <t>Chave Seccionadora Tripolar (uso interior)</t>
  </si>
  <si>
    <t>Corrente Nominal Mínima</t>
  </si>
  <si>
    <t>Chave Seccionadora Fusível Tripolar (uso interior)</t>
  </si>
  <si>
    <t>100 A</t>
  </si>
  <si>
    <t>Disjuntor de Média Tensão</t>
  </si>
  <si>
    <t>Capacidade de Ruptura mínima</t>
  </si>
  <si>
    <t>350 MVA</t>
  </si>
  <si>
    <t>Para-raios</t>
  </si>
  <si>
    <t>12 kV</t>
  </si>
  <si>
    <t>Capacidade Mínima de Ruptura</t>
  </si>
  <si>
    <t>Condutores Nus do Ramal de Ligação</t>
  </si>
  <si>
    <t>Cobre ou Alumínio</t>
  </si>
  <si>
    <t>Seção mínima</t>
  </si>
  <si>
    <r>
      <t xml:space="preserve">TABELA 1 – RAMAL DE ENTRADA AÉREO EM CLASSE DE TENSÃO PRIMÁRIA DE DISTRIBUIÇÃO 15 E 36,2 </t>
    </r>
    <r>
      <rPr>
        <i/>
        <sz val="10"/>
        <color indexed="8"/>
        <rFont val="Arial"/>
        <family val="2"/>
      </rPr>
      <t>kV</t>
    </r>
  </si>
  <si>
    <t>Condutores Isolados</t>
  </si>
  <si>
    <t>Isolação Mínima</t>
  </si>
  <si>
    <t>Seção (mínimo 25 mm²)</t>
  </si>
  <si>
    <t>Conforme Potência Instalada</t>
  </si>
  <si>
    <t>Isoladores de Disco (cadeia)</t>
  </si>
  <si>
    <t>Com 2 isoladores</t>
  </si>
  <si>
    <t>Com 3 isoladores</t>
  </si>
  <si>
    <t xml:space="preserve">Isolador de Pino </t>
  </si>
  <si>
    <t>Tipo</t>
  </si>
  <si>
    <t>Hi-Top</t>
  </si>
  <si>
    <t>Pilar</t>
  </si>
  <si>
    <t>Classe de tensão</t>
  </si>
  <si>
    <t>25kV</t>
  </si>
  <si>
    <t>24,2kV</t>
  </si>
  <si>
    <t>Transformador de Distribuição</t>
  </si>
  <si>
    <t>Buchas de Média Tensão</t>
  </si>
  <si>
    <t>24,2 kV</t>
  </si>
  <si>
    <t>Material do Tanque</t>
  </si>
  <si>
    <t>Aço Pintado</t>
  </si>
  <si>
    <t>Aço Pintado para Ambientes com Alta Corrosividade</t>
  </si>
  <si>
    <t>Tensão Primária Nominal</t>
  </si>
  <si>
    <t>Tensão Secundária Nominal</t>
  </si>
  <si>
    <t>380/220 V</t>
  </si>
  <si>
    <t>Tipo de Ligação</t>
  </si>
  <si>
    <t>Triangulo - Estrela (com Neutro acessível)</t>
  </si>
  <si>
    <r>
      <t xml:space="preserve">TAP´s </t>
    </r>
    <r>
      <rPr>
        <sz val="10"/>
        <rFont val="Arial"/>
        <family val="2"/>
      </rPr>
      <t>Primários (Externos)</t>
    </r>
  </si>
  <si>
    <t>13,8 / 13,2 / 12,6 / 12 / 11,4 kV</t>
  </si>
  <si>
    <t>Materiais e Equipamentos para Instalações de classe de Tensão 36,2 kV</t>
  </si>
  <si>
    <t>36,2 kV</t>
  </si>
  <si>
    <r>
      <t xml:space="preserve">36,2 kV </t>
    </r>
    <r>
      <rPr>
        <sz val="10"/>
        <color indexed="8"/>
        <rFont val="Arial"/>
        <family val="2"/>
      </rPr>
      <t>com isolador espaçador</t>
    </r>
  </si>
  <si>
    <t>5 kA</t>
  </si>
  <si>
    <t>150 kV</t>
  </si>
  <si>
    <t>38 kV</t>
  </si>
  <si>
    <t>170 kV</t>
  </si>
  <si>
    <t>20 / 35 kV</t>
  </si>
  <si>
    <t>Com 4 isoladores</t>
  </si>
  <si>
    <t>Multicorpo</t>
  </si>
  <si>
    <t>34,5kV</t>
  </si>
  <si>
    <t>35kV</t>
  </si>
  <si>
    <t>TAP´s Primários (Externos)</t>
  </si>
  <si>
    <t>36,2 / 35,3 / 34,5 / 33,0 / 31,5 kV</t>
  </si>
  <si>
    <t>Coeficiente para Dimensionamento do Capacitor</t>
  </si>
  <si>
    <t>FP original</t>
  </si>
  <si>
    <t>FP corrigido 0,92</t>
  </si>
  <si>
    <t>METODOLOGIA UTILIZADA</t>
  </si>
  <si>
    <t>Demanda</t>
  </si>
  <si>
    <t>Especifique as tensões primárias e secundárias</t>
  </si>
  <si>
    <t>Preencha o Quadro de Cargas com seus respectivos valores na aba "QUADRO DE CARGAS"</t>
  </si>
  <si>
    <t>QUADRO DE CARGAS PARA CÁLCULO PRELIMINAR DA CARGA INSTALADA E DA DEMANDA ¹</t>
  </si>
  <si>
    <t>¹ Os cálculos definitivos devem seguir conforme projeto elétrico realizado por profissional devidamente habilitado.</t>
  </si>
  <si>
    <t>TENSÃO MT</t>
  </si>
  <si>
    <t>TENSÃO BT</t>
  </si>
  <si>
    <t>Tabela 2 - NT.002</t>
  </si>
  <si>
    <t xml:space="preserve">NORMAS UTILIZADAS NA ELABORAÇÃO DESTA PLANILHA DE CÁLCULO NT.002.EQTL.Normas e Padrões / NBR5410 / NBR14039 </t>
  </si>
  <si>
    <t>Eletroduto</t>
  </si>
  <si>
    <t>POSTE (m)</t>
  </si>
  <si>
    <t>Tabela 4 - NT.002</t>
  </si>
  <si>
    <t>Tabela 25 - NT.002</t>
  </si>
  <si>
    <t>METODOLOGIAS PARA CÁLCULO DA DEMANDA CONFORME NT.002:</t>
  </si>
  <si>
    <t>METODOLOGIA PARA CORREÇÃO DO FATOR DE POTÊNCIA CONFORME NT.002:</t>
  </si>
  <si>
    <t>Tabelas 3 e 3A - NT.002</t>
  </si>
  <si>
    <t>Tabela C - Dimensionamento da capacidade do TF</t>
  </si>
  <si>
    <t>Tabela D - Esforço e altura (poste duplo T)</t>
  </si>
  <si>
    <t>Tabela F - BC fixo na baixa</t>
  </si>
  <si>
    <t>TABELA 3A – DIMENSIONAMENTO DOS CIRCUITOS DE BAIXA TENSÃO – CELPA</t>
  </si>
  <si>
    <t>ESFORÇO MÍNIMO (daN)</t>
  </si>
  <si>
    <t>1#6 (6)</t>
  </si>
  <si>
    <t>40 (1 ½ ")</t>
  </si>
  <si>
    <t>50 (2")</t>
  </si>
  <si>
    <t>65 (2 ½)"</t>
  </si>
  <si>
    <t>32 (1 ¼")</t>
  </si>
  <si>
    <t>65 (2 ½”)</t>
  </si>
  <si>
    <t>80 (3”)</t>
  </si>
  <si>
    <t>630 A</t>
  </si>
  <si>
    <t>CABOS ISOLADO 0,6/1,0KV - 
XLPE, EPR ou HEPR 90° Proteção Anti-UV</t>
  </si>
  <si>
    <t>90 (3 1/2")</t>
  </si>
  <si>
    <t>40 ( 1 1/2")</t>
  </si>
  <si>
    <t>Fator de Potência Referência</t>
  </si>
  <si>
    <t>Eletroduto de Aço Galvanizado com Diâmetro nominal mm (pol)</t>
  </si>
  <si>
    <t>5K</t>
  </si>
  <si>
    <t>30 kV</t>
  </si>
  <si>
    <t>8,7 / 15 kV</t>
  </si>
  <si>
    <t>NOTA: Deve ser projetado e dimensionamento bancos de capacitores fixos instalados na baixa tensão para compensação do fator de potência quando o transformador está operando a vazio ou carga muito baixa.</t>
  </si>
  <si>
    <r>
      <t>NOTA: Não será utilizada chave fusível em transformador particular, salvo nas situações em que o ponto de derivação fique a uma distância igual ou superior a 30 m do ponto de entrega. A chave fusível é obrigatória em subestações localizadas em áreas classificadas como rurais.</t>
    </r>
    <r>
      <rPr>
        <b/>
        <sz val="9"/>
        <color indexed="10"/>
        <rFont val="Arial"/>
        <family val="2"/>
      </rPr>
      <t/>
    </r>
  </si>
  <si>
    <r>
      <t xml:space="preserve">                  </t>
    </r>
    <r>
      <rPr>
        <b/>
        <sz val="10"/>
        <color theme="3" tint="-0.499984740745262"/>
        <rFont val="Arial Black"/>
        <family val="2"/>
      </rPr>
      <t xml:space="preserve">                 CÁLCULO E PARÂMETROS PRELIMINARES DE DIMENSIONAMENTO DE SUBESTAÇÃO AEREA ¹</t>
    </r>
  </si>
  <si>
    <t>(mm²)</t>
  </si>
  <si>
    <t>3 Pára-Raios BT</t>
  </si>
  <si>
    <t>3 Pára-Raios MT</t>
  </si>
  <si>
    <t>60 a 82</t>
  </si>
  <si>
    <t>83 a 124</t>
  </si>
  <si>
    <t>125 a 165</t>
  </si>
  <si>
    <t>166 a 248</t>
  </si>
  <si>
    <t>249 a 330</t>
  </si>
  <si>
    <t>1#10 (10)</t>
  </si>
  <si>
    <t>1#25 (25)</t>
  </si>
  <si>
    <t>3#70 (35)</t>
  </si>
  <si>
    <t>3#95 (50)</t>
  </si>
  <si>
    <t>3#150 (70)</t>
  </si>
  <si>
    <t>2x3#95(1#95)</t>
  </si>
  <si>
    <t>1#16 (16)</t>
  </si>
  <si>
    <t>1#70 (35)</t>
  </si>
  <si>
    <t>3#120 (70)</t>
  </si>
  <si>
    <t>3#185 (95)</t>
  </si>
  <si>
    <t>2x3#120 (1#120)</t>
  </si>
  <si>
    <t>3x3#95 (1#150)</t>
  </si>
  <si>
    <t>23,1 KV</t>
  </si>
  <si>
    <t xml:space="preserve">      -  </t>
  </si>
  <si>
    <t xml:space="preserve">      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</si>
</sst>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3" formatCode="_-* #,##0.00_-;\-* #,##0.00_-;_-* &quot;-&quot;??_-;_-@_-"/>
    <numFmt numFmtId="164" formatCode="0.0"/>
    <numFmt numFmtId="165" formatCode="0.000000"/>
    <numFmt numFmtId="166" formatCode=";;;"/>
    <numFmt numFmtId="167" formatCode="mm"/>
    <numFmt numFmtId="168" formatCode="0.000"/>
    <numFmt numFmtId="169" formatCode="#,##0.00_ ;\-#,##0.00\ "/>
    <numFmt numFmtId="170" formatCode="_-* #,##0.0000_-;\-* #,##0.0000_-;_-* &quot;-&quot;??_-;_-@_-"/>
  </numFmts>
  <fonts count="79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indexed="8"/>
      <name val="Calibri"/>
      <family val="2"/>
    </font>
    <font>
      <sz val="10"/>
      <name val="Arial"/>
      <family val="2"/>
    </font>
    <font>
      <b/>
      <sz val="14"/>
      <name val="Arial"/>
      <family val="2"/>
    </font>
    <font>
      <b/>
      <sz val="16"/>
      <name val="Arial"/>
      <family val="2"/>
    </font>
    <font>
      <u/>
      <sz val="10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16"/>
      <name val="Arial"/>
      <family val="2"/>
    </font>
    <font>
      <sz val="6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0"/>
      <color indexed="10"/>
      <name val="Arial"/>
      <family val="2"/>
    </font>
    <font>
      <b/>
      <sz val="12"/>
      <color indexed="9"/>
      <name val="Arial"/>
      <family val="2"/>
    </font>
    <font>
      <sz val="10"/>
      <color indexed="18"/>
      <name val="Arial"/>
      <family val="2"/>
    </font>
    <font>
      <b/>
      <sz val="10"/>
      <color indexed="18"/>
      <name val="Arial"/>
      <family val="2"/>
    </font>
    <font>
      <b/>
      <sz val="12"/>
      <color indexed="18"/>
      <name val="Arial"/>
      <family val="2"/>
    </font>
    <font>
      <b/>
      <sz val="15"/>
      <name val="Arial"/>
      <family val="2"/>
    </font>
    <font>
      <b/>
      <sz val="9"/>
      <color indexed="10"/>
      <name val="Arial"/>
      <family val="2"/>
    </font>
    <font>
      <b/>
      <sz val="9.5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5"/>
      <color indexed="18"/>
      <name val="Arial"/>
      <family val="2"/>
    </font>
    <font>
      <sz val="15"/>
      <color indexed="18"/>
      <name val="Arial"/>
      <family val="2"/>
    </font>
    <font>
      <sz val="15"/>
      <name val="Arial"/>
      <family val="2"/>
    </font>
    <font>
      <b/>
      <sz val="10"/>
      <color indexed="10"/>
      <name val="Arial"/>
      <family val="2"/>
    </font>
    <font>
      <sz val="9"/>
      <name val="Calibri"/>
      <family val="2"/>
    </font>
    <font>
      <sz val="10"/>
      <name val="C14"/>
    </font>
    <font>
      <sz val="10"/>
      <color indexed="9"/>
      <name val="Arial"/>
      <family val="2"/>
    </font>
    <font>
      <b/>
      <sz val="11"/>
      <name val="Arial"/>
      <family val="2"/>
    </font>
    <font>
      <b/>
      <sz val="10"/>
      <color indexed="8"/>
      <name val="Arial"/>
      <family val="2"/>
    </font>
    <font>
      <sz val="10"/>
      <name val="Times New Roman"/>
      <family val="1"/>
    </font>
    <font>
      <b/>
      <vertAlign val="superscript"/>
      <sz val="10"/>
      <name val="Arial"/>
      <family val="2"/>
    </font>
    <font>
      <b/>
      <vertAlign val="superscript"/>
      <sz val="10"/>
      <color indexed="8"/>
      <name val="Arial"/>
      <family val="2"/>
    </font>
    <font>
      <i/>
      <sz val="10"/>
      <name val="Arial"/>
      <family val="2"/>
    </font>
    <font>
      <i/>
      <sz val="10"/>
      <color indexed="8"/>
      <name val="Arial"/>
      <family val="2"/>
    </font>
    <font>
      <sz val="14"/>
      <color indexed="18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Arial"/>
      <family val="2"/>
    </font>
    <font>
      <sz val="10"/>
      <color theme="1"/>
      <name val="Calibri"/>
      <family val="2"/>
      <scheme val="minor"/>
    </font>
    <font>
      <sz val="11"/>
      <color theme="1"/>
      <name val="Arial"/>
      <family val="2"/>
    </font>
    <font>
      <b/>
      <i/>
      <sz val="10"/>
      <color theme="1"/>
      <name val="Arial"/>
      <family val="2"/>
    </font>
    <font>
      <b/>
      <sz val="10"/>
      <color theme="0"/>
      <name val="Arial"/>
      <family val="2"/>
    </font>
    <font>
      <b/>
      <sz val="10"/>
      <color theme="3"/>
      <name val="Arial"/>
      <family val="2"/>
    </font>
    <font>
      <b/>
      <sz val="10"/>
      <color theme="3" tint="-0.249977111117893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sz val="10"/>
      <color theme="4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color theme="2" tint="-0.249977111117893"/>
      <name val="Arial"/>
      <family val="2"/>
    </font>
    <font>
      <b/>
      <sz val="11"/>
      <color theme="2" tint="-0.249977111117893"/>
      <name val="Arial"/>
      <family val="2"/>
    </font>
    <font>
      <sz val="10"/>
      <color theme="3"/>
      <name val="Arial"/>
      <family val="2"/>
    </font>
    <font>
      <b/>
      <sz val="11"/>
      <color theme="1"/>
      <name val="Arial"/>
      <family val="2"/>
    </font>
    <font>
      <b/>
      <sz val="9"/>
      <color theme="3"/>
      <name val="Arial"/>
      <family val="2"/>
    </font>
    <font>
      <u/>
      <sz val="11"/>
      <color theme="10"/>
      <name val="Calibri"/>
      <family val="2"/>
      <scheme val="minor"/>
    </font>
    <font>
      <sz val="11"/>
      <color indexed="18"/>
      <name val="Arial"/>
      <family val="2"/>
    </font>
    <font>
      <b/>
      <sz val="11"/>
      <color theme="0"/>
      <name val="Arial"/>
      <family val="2"/>
    </font>
    <font>
      <b/>
      <sz val="14"/>
      <color theme="0"/>
      <name val="Arial"/>
      <family val="2"/>
    </font>
    <font>
      <b/>
      <sz val="16"/>
      <color theme="0"/>
      <name val="Arial"/>
      <family val="2"/>
    </font>
    <font>
      <sz val="16"/>
      <color theme="0"/>
      <name val="Arial"/>
      <family val="2"/>
    </font>
    <font>
      <sz val="10"/>
      <color theme="0"/>
      <name val="Arial"/>
      <family val="2"/>
    </font>
    <font>
      <b/>
      <i/>
      <sz val="10"/>
      <color theme="3"/>
      <name val="Arial"/>
      <family val="2"/>
    </font>
    <font>
      <b/>
      <sz val="10"/>
      <color theme="3" tint="-0.499984740745262"/>
      <name val="Arial"/>
      <family val="2"/>
    </font>
    <font>
      <b/>
      <sz val="9"/>
      <color theme="5" tint="-0.499984740745262"/>
      <name val="Arial"/>
      <family val="2"/>
    </font>
    <font>
      <b/>
      <sz val="8"/>
      <color theme="0"/>
      <name val="Arial"/>
      <family val="2"/>
    </font>
    <font>
      <b/>
      <sz val="11"/>
      <color theme="1" tint="0.34998626667073579"/>
      <name val="Arial"/>
      <family val="2"/>
    </font>
    <font>
      <b/>
      <sz val="10"/>
      <color theme="3" tint="-0.499984740745262"/>
      <name val="Arial Black"/>
      <family val="2"/>
    </font>
    <font>
      <b/>
      <i/>
      <sz val="11"/>
      <color rgb="FF002060"/>
      <name val="Arial"/>
      <family val="2"/>
    </font>
    <font>
      <b/>
      <sz val="12"/>
      <color rgb="FF002060"/>
      <name val="Arial"/>
      <family val="2"/>
    </font>
    <font>
      <b/>
      <sz val="10"/>
      <color rgb="FF002060"/>
      <name val="Arial"/>
      <family val="2"/>
    </font>
    <font>
      <b/>
      <sz val="11"/>
      <color rgb="FF002060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E4E4E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</fills>
  <borders count="8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 style="medium">
        <color rgb="FF000000"/>
      </right>
      <top/>
      <bottom style="thick">
        <color indexed="64"/>
      </bottom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 style="medium">
        <color indexed="64"/>
      </top>
      <bottom/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thick">
        <color indexed="64"/>
      </bottom>
      <diagonal/>
    </border>
    <border>
      <left/>
      <right style="medium">
        <color rgb="FF000000"/>
      </right>
      <top style="medium">
        <color indexed="64"/>
      </top>
      <bottom style="thick">
        <color indexed="64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 style="medium">
        <color theme="1"/>
      </top>
      <bottom style="thin">
        <color indexed="64"/>
      </bottom>
      <diagonal/>
    </border>
    <border>
      <left style="medium">
        <color theme="3" tint="-0.499984740745262"/>
      </left>
      <right/>
      <top style="medium">
        <color theme="3" tint="-0.499984740745262"/>
      </top>
      <bottom/>
      <diagonal/>
    </border>
    <border>
      <left/>
      <right/>
      <top style="medium">
        <color theme="3" tint="-0.499984740745262"/>
      </top>
      <bottom/>
      <diagonal/>
    </border>
    <border>
      <left/>
      <right style="medium">
        <color theme="3" tint="-0.499984740745262"/>
      </right>
      <top style="medium">
        <color theme="3" tint="-0.499984740745262"/>
      </top>
      <bottom/>
      <diagonal/>
    </border>
    <border>
      <left style="medium">
        <color theme="3" tint="-0.499984740745262"/>
      </left>
      <right/>
      <top style="medium">
        <color theme="1"/>
      </top>
      <bottom style="thin">
        <color indexed="64"/>
      </bottom>
      <diagonal/>
    </border>
    <border>
      <left/>
      <right style="medium">
        <color theme="3" tint="-0.499984740745262"/>
      </right>
      <top style="medium">
        <color theme="1"/>
      </top>
      <bottom style="thin">
        <color indexed="64"/>
      </bottom>
      <diagonal/>
    </border>
    <border>
      <left style="medium">
        <color theme="3" tint="-0.499984740745262"/>
      </left>
      <right/>
      <top style="thin">
        <color indexed="64"/>
      </top>
      <bottom style="thin">
        <color indexed="64"/>
      </bottom>
      <diagonal/>
    </border>
    <border>
      <left/>
      <right style="medium">
        <color theme="3" tint="-0.499984740745262"/>
      </right>
      <top/>
      <bottom/>
      <diagonal/>
    </border>
    <border>
      <left style="medium">
        <color theme="3" tint="-0.499984740745262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theme="3" tint="-0.499984740745262"/>
      </right>
      <top style="thin">
        <color indexed="64"/>
      </top>
      <bottom style="thin">
        <color indexed="64"/>
      </bottom>
      <diagonal/>
    </border>
    <border>
      <left style="medium">
        <color theme="3" tint="-0.499984740745262"/>
      </left>
      <right/>
      <top/>
      <bottom style="medium">
        <color theme="3" tint="-0.499984740745262"/>
      </bottom>
      <diagonal/>
    </border>
    <border>
      <left/>
      <right/>
      <top/>
      <bottom style="medium">
        <color theme="3" tint="-0.499984740745262"/>
      </bottom>
      <diagonal/>
    </border>
    <border>
      <left/>
      <right style="medium">
        <color theme="3" tint="-0.499984740745262"/>
      </right>
      <top/>
      <bottom style="medium">
        <color theme="3" tint="-0.499984740745262"/>
      </bottom>
      <diagonal/>
    </border>
    <border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  <diagonal/>
    </border>
    <border>
      <left style="thick">
        <color rgb="FFFFFFFF"/>
      </left>
      <right style="thick">
        <color rgb="FFFFFFFF"/>
      </right>
      <top/>
      <bottom style="thick">
        <color rgb="FFFFFFFF"/>
      </bottom>
      <diagonal/>
    </border>
  </borders>
  <cellStyleXfs count="5">
    <xf numFmtId="0" fontId="0" fillId="0" borderId="0"/>
    <xf numFmtId="0" fontId="5" fillId="0" borderId="0"/>
    <xf numFmtId="0" fontId="42" fillId="0" borderId="0"/>
    <xf numFmtId="43" fontId="42" fillId="0" borderId="0" applyFont="0" applyFill="0" applyBorder="0" applyAlignment="0" applyProtection="0"/>
    <xf numFmtId="0" fontId="62" fillId="0" borderId="0" applyNumberFormat="0" applyFill="0" applyBorder="0" applyAlignment="0" applyProtection="0"/>
  </cellStyleXfs>
  <cellXfs count="615">
    <xf numFmtId="0" fontId="0" fillId="0" borderId="0" xfId="0"/>
    <xf numFmtId="43" fontId="44" fillId="8" borderId="1" xfId="3" applyFont="1" applyFill="1" applyBorder="1" applyAlignment="1" applyProtection="1">
      <alignment horizontal="center" vertical="center" wrapText="1"/>
      <protection hidden="1"/>
    </xf>
    <xf numFmtId="2" fontId="44" fillId="9" borderId="1" xfId="0" applyNumberFormat="1" applyFont="1" applyFill="1" applyBorder="1" applyAlignment="1" applyProtection="1">
      <alignment horizontal="center" vertical="center" wrapText="1"/>
      <protection hidden="1"/>
    </xf>
    <xf numFmtId="164" fontId="45" fillId="10" borderId="0" xfId="0" applyNumberFormat="1" applyFont="1" applyFill="1" applyAlignment="1" applyProtection="1">
      <alignment horizontal="center" vertical="center" wrapText="1"/>
      <protection hidden="1"/>
    </xf>
    <xf numFmtId="2" fontId="43" fillId="8" borderId="0" xfId="0" applyNumberFormat="1" applyFont="1" applyFill="1" applyAlignment="1" applyProtection="1">
      <alignment horizontal="left" vertical="center"/>
      <protection hidden="1"/>
    </xf>
    <xf numFmtId="165" fontId="43" fillId="8" borderId="0" xfId="0" applyNumberFormat="1" applyFont="1" applyFill="1" applyAlignment="1" applyProtection="1">
      <alignment horizontal="left" vertical="center"/>
      <protection hidden="1"/>
    </xf>
    <xf numFmtId="2" fontId="45" fillId="10" borderId="2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1" xfId="0" applyFont="1" applyBorder="1" applyAlignment="1" applyProtection="1">
      <alignment horizontal="center" vertical="center" wrapText="1"/>
      <protection locked="0"/>
    </xf>
    <xf numFmtId="0" fontId="0" fillId="0" borderId="0" xfId="0" applyProtection="1"/>
    <xf numFmtId="0" fontId="44" fillId="9" borderId="1" xfId="0" applyFont="1" applyFill="1" applyBorder="1" applyAlignment="1" applyProtection="1">
      <alignment horizontal="center" vertical="center" wrapText="1"/>
    </xf>
    <xf numFmtId="0" fontId="0" fillId="0" borderId="0" xfId="0" applyAlignment="1" applyProtection="1">
      <alignment horizontal="center"/>
    </xf>
    <xf numFmtId="0" fontId="43" fillId="0" borderId="0" xfId="0" applyFont="1" applyFill="1" applyBorder="1" applyAlignment="1" applyProtection="1">
      <alignment horizontal="center" vertical="center" wrapText="1"/>
    </xf>
    <xf numFmtId="2" fontId="44" fillId="11" borderId="3" xfId="0" applyNumberFormat="1" applyFont="1" applyFill="1" applyBorder="1" applyAlignment="1" applyProtection="1">
      <alignment horizontal="center" vertical="center" wrapText="1"/>
    </xf>
    <xf numFmtId="0" fontId="43" fillId="11" borderId="0" xfId="0" applyFont="1" applyFill="1" applyBorder="1" applyAlignment="1" applyProtection="1">
      <alignment horizontal="center" vertical="center" wrapText="1"/>
    </xf>
    <xf numFmtId="2" fontId="43" fillId="11" borderId="0" xfId="0" applyNumberFormat="1" applyFont="1" applyFill="1" applyBorder="1" applyAlignment="1" applyProtection="1">
      <alignment horizontal="center" vertical="center" wrapText="1"/>
    </xf>
    <xf numFmtId="2" fontId="44" fillId="11" borderId="0" xfId="0" applyNumberFormat="1" applyFont="1" applyFill="1" applyBorder="1" applyAlignment="1" applyProtection="1">
      <alignment horizontal="center" vertical="center" wrapText="1"/>
    </xf>
    <xf numFmtId="2" fontId="44" fillId="0" borderId="3" xfId="0" applyNumberFormat="1" applyFont="1" applyFill="1" applyBorder="1" applyAlignment="1" applyProtection="1">
      <alignment horizontal="center" vertical="center" wrapText="1"/>
    </xf>
    <xf numFmtId="0" fontId="43" fillId="0" borderId="0" xfId="0" applyFont="1" applyAlignment="1" applyProtection="1">
      <alignment horizontal="center" vertical="center" wrapText="1"/>
    </xf>
    <xf numFmtId="0" fontId="44" fillId="12" borderId="5" xfId="0" applyFont="1" applyFill="1" applyBorder="1" applyAlignment="1" applyProtection="1">
      <alignment horizontal="center" vertical="center" wrapText="1"/>
    </xf>
    <xf numFmtId="0" fontId="43" fillId="0" borderId="0" xfId="0" applyFont="1" applyAlignment="1" applyProtection="1">
      <alignment horizontal="left" vertical="center" wrapText="1"/>
    </xf>
    <xf numFmtId="0" fontId="43" fillId="0" borderId="7" xfId="0" applyFont="1" applyBorder="1" applyAlignment="1" applyProtection="1">
      <alignment horizontal="center" vertical="center" wrapText="1"/>
    </xf>
    <xf numFmtId="0" fontId="43" fillId="0" borderId="0" xfId="0" applyFont="1" applyBorder="1" applyAlignment="1" applyProtection="1">
      <alignment horizontal="center" vertical="center" wrapText="1"/>
    </xf>
    <xf numFmtId="0" fontId="44" fillId="0" borderId="0" xfId="0" applyFont="1" applyAlignment="1" applyProtection="1">
      <alignment horizontal="left" vertical="center" wrapText="1"/>
    </xf>
    <xf numFmtId="0" fontId="44" fillId="0" borderId="0" xfId="0" applyFont="1" applyAlignment="1" applyProtection="1">
      <alignment horizontal="center" vertical="center" wrapText="1"/>
    </xf>
    <xf numFmtId="164" fontId="44" fillId="0" borderId="0" xfId="0" applyNumberFormat="1" applyFont="1" applyAlignment="1" applyProtection="1">
      <alignment horizontal="center" vertical="center" wrapText="1"/>
    </xf>
    <xf numFmtId="0" fontId="43" fillId="9" borderId="3" xfId="0" applyFont="1" applyFill="1" applyBorder="1" applyAlignment="1" applyProtection="1">
      <alignment horizontal="center" vertical="center" wrapText="1"/>
    </xf>
    <xf numFmtId="0" fontId="46" fillId="0" borderId="0" xfId="0" applyFont="1" applyBorder="1" applyAlignment="1" applyProtection="1">
      <alignment horizontal="center" vertical="center" wrapText="1"/>
    </xf>
    <xf numFmtId="0" fontId="46" fillId="0" borderId="0" xfId="0" applyFont="1" applyAlignment="1" applyProtection="1">
      <alignment horizontal="center" vertical="center"/>
    </xf>
    <xf numFmtId="0" fontId="43" fillId="0" borderId="0" xfId="0" applyFont="1" applyAlignment="1" applyProtection="1">
      <alignment horizontal="left" vertical="center"/>
    </xf>
    <xf numFmtId="0" fontId="43" fillId="0" borderId="0" xfId="0" applyFont="1" applyAlignment="1" applyProtection="1">
      <alignment vertical="center"/>
    </xf>
    <xf numFmtId="0" fontId="46" fillId="0" borderId="0" xfId="0" applyFont="1" applyAlignment="1" applyProtection="1">
      <alignment vertical="center"/>
    </xf>
    <xf numFmtId="0" fontId="44" fillId="9" borderId="10" xfId="0" applyFont="1" applyFill="1" applyBorder="1" applyAlignment="1" applyProtection="1">
      <alignment horizontal="left" vertical="center" wrapText="1"/>
    </xf>
    <xf numFmtId="0" fontId="44" fillId="9" borderId="3" xfId="0" applyFont="1" applyFill="1" applyBorder="1" applyAlignment="1" applyProtection="1">
      <alignment horizontal="center" vertical="center" wrapText="1"/>
    </xf>
    <xf numFmtId="0" fontId="47" fillId="0" borderId="0" xfId="0" applyFont="1" applyAlignment="1" applyProtection="1">
      <alignment vertical="center"/>
    </xf>
    <xf numFmtId="0" fontId="0" fillId="0" borderId="0" xfId="0" applyAlignment="1" applyProtection="1">
      <alignment vertical="center"/>
    </xf>
    <xf numFmtId="0" fontId="5" fillId="0" borderId="0" xfId="1" applyFont="1" applyAlignment="1" applyProtection="1">
      <alignment horizontal="left" vertical="center"/>
      <protection hidden="1"/>
    </xf>
    <xf numFmtId="0" fontId="6" fillId="0" borderId="11" xfId="1" applyFont="1" applyFill="1" applyBorder="1" applyAlignment="1" applyProtection="1">
      <alignment vertical="center"/>
      <protection hidden="1"/>
    </xf>
    <xf numFmtId="0" fontId="5" fillId="0" borderId="12" xfId="1" applyBorder="1" applyAlignment="1" applyProtection="1">
      <alignment vertical="center"/>
      <protection hidden="1"/>
    </xf>
    <xf numFmtId="0" fontId="5" fillId="0" borderId="14" xfId="1" applyBorder="1" applyAlignment="1" applyProtection="1">
      <alignment vertical="center"/>
      <protection hidden="1"/>
    </xf>
    <xf numFmtId="0" fontId="5" fillId="0" borderId="0" xfId="1" applyBorder="1" applyAlignment="1" applyProtection="1">
      <alignment vertical="center"/>
      <protection hidden="1"/>
    </xf>
    <xf numFmtId="0" fontId="8" fillId="0" borderId="0" xfId="1" applyFont="1" applyBorder="1" applyAlignment="1" applyProtection="1">
      <alignment vertical="center"/>
      <protection hidden="1"/>
    </xf>
    <xf numFmtId="0" fontId="5" fillId="0" borderId="15" xfId="1" applyBorder="1" applyAlignment="1" applyProtection="1">
      <alignment vertical="center"/>
      <protection hidden="1"/>
    </xf>
    <xf numFmtId="0" fontId="48" fillId="11" borderId="0" xfId="1" applyFont="1" applyFill="1" applyBorder="1" applyAlignment="1" applyProtection="1">
      <alignment horizontal="left" vertical="center" shrinkToFit="1"/>
    </xf>
    <xf numFmtId="0" fontId="43" fillId="11" borderId="0" xfId="1" applyFont="1" applyFill="1" applyBorder="1" applyAlignment="1" applyProtection="1">
      <alignment vertical="center"/>
      <protection hidden="1"/>
    </xf>
    <xf numFmtId="0" fontId="43" fillId="11" borderId="15" xfId="1" applyFont="1" applyFill="1" applyBorder="1" applyAlignment="1" applyProtection="1">
      <alignment vertical="center"/>
      <protection hidden="1"/>
    </xf>
    <xf numFmtId="0" fontId="9" fillId="0" borderId="14" xfId="1" applyFont="1" applyFill="1" applyBorder="1" applyAlignment="1" applyProtection="1">
      <alignment vertical="center"/>
      <protection hidden="1"/>
    </xf>
    <xf numFmtId="0" fontId="48" fillId="11" borderId="15" xfId="1" applyFont="1" applyFill="1" applyBorder="1" applyAlignment="1" applyProtection="1">
      <alignment horizontal="left" vertical="center" shrinkToFit="1"/>
    </xf>
    <xf numFmtId="0" fontId="6" fillId="0" borderId="12" xfId="1" applyFont="1" applyFill="1" applyBorder="1" applyAlignment="1" applyProtection="1">
      <alignment vertical="center"/>
      <protection hidden="1"/>
    </xf>
    <xf numFmtId="0" fontId="6" fillId="0" borderId="13" xfId="1" applyFont="1" applyFill="1" applyBorder="1" applyAlignment="1" applyProtection="1">
      <alignment vertical="center"/>
      <protection hidden="1"/>
    </xf>
    <xf numFmtId="0" fontId="5" fillId="0" borderId="0" xfId="1" applyFont="1" applyBorder="1" applyAlignment="1" applyProtection="1">
      <alignment vertical="center"/>
      <protection hidden="1"/>
    </xf>
    <xf numFmtId="0" fontId="5" fillId="0" borderId="15" xfId="1" applyFill="1" applyBorder="1" applyAlignment="1" applyProtection="1">
      <alignment vertical="center"/>
      <protection hidden="1"/>
    </xf>
    <xf numFmtId="0" fontId="13" fillId="0" borderId="0" xfId="1" applyFont="1" applyFill="1" applyBorder="1" applyAlignment="1" applyProtection="1">
      <alignment horizontal="center" vertical="center"/>
      <protection hidden="1"/>
    </xf>
    <xf numFmtId="0" fontId="13" fillId="0" borderId="0" xfId="1" applyFont="1" applyFill="1" applyBorder="1" applyAlignment="1" applyProtection="1">
      <alignment horizontal="center" vertical="center" shrinkToFit="1"/>
      <protection hidden="1"/>
    </xf>
    <xf numFmtId="0" fontId="5" fillId="0" borderId="0" xfId="1" applyAlignment="1" applyProtection="1">
      <alignment vertical="center"/>
      <protection hidden="1"/>
    </xf>
    <xf numFmtId="0" fontId="13" fillId="0" borderId="14" xfId="1" applyFont="1" applyFill="1" applyBorder="1" applyAlignment="1" applyProtection="1">
      <alignment horizontal="left" vertical="center"/>
      <protection hidden="1"/>
    </xf>
    <xf numFmtId="0" fontId="5" fillId="0" borderId="0" xfId="1" applyBorder="1" applyProtection="1">
      <protection hidden="1"/>
    </xf>
    <xf numFmtId="0" fontId="5" fillId="0" borderId="0" xfId="1" applyFont="1" applyFill="1" applyAlignment="1" applyProtection="1">
      <alignment horizontal="left" vertical="center"/>
      <protection hidden="1"/>
    </xf>
    <xf numFmtId="0" fontId="5" fillId="0" borderId="0" xfId="1" applyFont="1" applyAlignment="1" applyProtection="1">
      <alignment horizontal="right" vertical="center"/>
      <protection hidden="1"/>
    </xf>
    <xf numFmtId="0" fontId="5" fillId="0" borderId="0" xfId="1" applyFont="1" applyFill="1" applyAlignment="1" applyProtection="1">
      <alignment horizontal="center" vertical="center"/>
      <protection hidden="1"/>
    </xf>
    <xf numFmtId="0" fontId="11" fillId="0" borderId="0" xfId="1" applyFont="1" applyFill="1" applyBorder="1" applyAlignment="1" applyProtection="1">
      <alignment horizontal="center" vertical="center"/>
      <protection hidden="1"/>
    </xf>
    <xf numFmtId="0" fontId="14" fillId="0" borderId="0" xfId="1" applyFont="1" applyFill="1" applyAlignment="1" applyProtection="1">
      <alignment horizontal="left" vertical="center"/>
      <protection hidden="1"/>
    </xf>
    <xf numFmtId="0" fontId="10" fillId="0" borderId="0" xfId="1" applyFont="1" applyAlignment="1" applyProtection="1">
      <alignment horizontal="right" vertical="center"/>
      <protection hidden="1"/>
    </xf>
    <xf numFmtId="0" fontId="13" fillId="0" borderId="14" xfId="1" applyFont="1" applyFill="1" applyBorder="1" applyAlignment="1" applyProtection="1">
      <alignment horizontal="center" vertical="center"/>
      <protection hidden="1"/>
    </xf>
    <xf numFmtId="0" fontId="13" fillId="0" borderId="15" xfId="1" applyFont="1" applyFill="1" applyBorder="1" applyAlignment="1" applyProtection="1">
      <alignment horizontal="center" vertical="center"/>
      <protection hidden="1"/>
    </xf>
    <xf numFmtId="0" fontId="5" fillId="0" borderId="14" xfId="1" applyFont="1" applyFill="1" applyBorder="1" applyAlignment="1" applyProtection="1">
      <alignment vertical="center"/>
      <protection hidden="1"/>
    </xf>
    <xf numFmtId="0" fontId="5" fillId="0" borderId="16" xfId="1" applyFont="1" applyBorder="1" applyAlignment="1" applyProtection="1">
      <alignment vertical="center"/>
      <protection hidden="1"/>
    </xf>
    <xf numFmtId="0" fontId="17" fillId="0" borderId="0" xfId="1" applyFont="1" applyFill="1" applyAlignment="1" applyProtection="1">
      <alignment horizontal="left" vertical="center"/>
      <protection hidden="1"/>
    </xf>
    <xf numFmtId="0" fontId="5" fillId="0" borderId="0" xfId="1" applyFill="1" applyBorder="1" applyAlignment="1" applyProtection="1">
      <alignment vertical="center"/>
      <protection hidden="1"/>
    </xf>
    <xf numFmtId="0" fontId="5" fillId="0" borderId="0" xfId="1" applyFont="1" applyFill="1" applyBorder="1" applyAlignment="1" applyProtection="1">
      <alignment vertical="center"/>
      <protection hidden="1"/>
    </xf>
    <xf numFmtId="0" fontId="5" fillId="0" borderId="15" xfId="1" applyFont="1" applyFill="1" applyBorder="1" applyAlignment="1" applyProtection="1">
      <alignment vertical="center"/>
      <protection hidden="1"/>
    </xf>
    <xf numFmtId="0" fontId="18" fillId="0" borderId="0" xfId="1" applyFont="1" applyFill="1" applyBorder="1" applyAlignment="1" applyProtection="1">
      <alignment vertical="center"/>
      <protection hidden="1"/>
    </xf>
    <xf numFmtId="0" fontId="5" fillId="0" borderId="17" xfId="1" applyFont="1" applyFill="1" applyBorder="1" applyAlignment="1" applyProtection="1">
      <alignment vertical="center"/>
      <protection hidden="1"/>
    </xf>
    <xf numFmtId="0" fontId="5" fillId="0" borderId="7" xfId="1" applyFont="1" applyFill="1" applyBorder="1" applyAlignment="1" applyProtection="1">
      <alignment vertical="center"/>
      <protection hidden="1"/>
    </xf>
    <xf numFmtId="0" fontId="5" fillId="0" borderId="6" xfId="1" applyFont="1" applyFill="1" applyBorder="1" applyAlignment="1" applyProtection="1">
      <alignment vertical="center"/>
      <protection hidden="1"/>
    </xf>
    <xf numFmtId="0" fontId="5" fillId="0" borderId="0" xfId="1" applyProtection="1">
      <protection hidden="1"/>
    </xf>
    <xf numFmtId="0" fontId="5" fillId="0" borderId="0" xfId="1" applyFont="1" applyFill="1" applyBorder="1" applyAlignment="1" applyProtection="1">
      <alignment horizontal="right" vertical="center"/>
      <protection hidden="1"/>
    </xf>
    <xf numFmtId="0" fontId="13" fillId="0" borderId="15" xfId="1" applyFont="1" applyFill="1" applyBorder="1" applyAlignment="1" applyProtection="1">
      <alignment horizontal="left" vertical="center"/>
      <protection hidden="1"/>
    </xf>
    <xf numFmtId="0" fontId="13" fillId="0" borderId="0" xfId="1" applyFont="1" applyFill="1" applyBorder="1" applyAlignment="1" applyProtection="1">
      <alignment horizontal="left" vertical="center"/>
      <protection hidden="1"/>
    </xf>
    <xf numFmtId="0" fontId="19" fillId="0" borderId="14" xfId="1" applyFont="1" applyFill="1" applyBorder="1" applyAlignment="1" applyProtection="1">
      <alignment vertical="center" shrinkToFit="1"/>
      <protection hidden="1"/>
    </xf>
    <xf numFmtId="2" fontId="20" fillId="0" borderId="0" xfId="1" applyNumberFormat="1" applyFont="1" applyFill="1" applyBorder="1" applyAlignment="1" applyProtection="1">
      <alignment horizontal="center" vertical="center"/>
      <protection hidden="1"/>
    </xf>
    <xf numFmtId="2" fontId="20" fillId="0" borderId="0" xfId="1" applyNumberFormat="1" applyFont="1" applyFill="1" applyBorder="1" applyAlignment="1" applyProtection="1">
      <alignment horizontal="left" vertical="center"/>
      <protection hidden="1"/>
    </xf>
    <xf numFmtId="0" fontId="5" fillId="0" borderId="14" xfId="1" applyFont="1" applyBorder="1" applyAlignment="1" applyProtection="1">
      <alignment vertical="center"/>
      <protection hidden="1"/>
    </xf>
    <xf numFmtId="2" fontId="21" fillId="0" borderId="0" xfId="1" applyNumberFormat="1" applyFont="1" applyFill="1" applyBorder="1" applyAlignment="1" applyProtection="1">
      <alignment horizontal="center" vertical="center"/>
      <protection hidden="1"/>
    </xf>
    <xf numFmtId="0" fontId="22" fillId="0" borderId="0" xfId="1" applyFont="1" applyFill="1" applyBorder="1" applyAlignment="1" applyProtection="1">
      <alignment horizontal="center" vertical="center"/>
      <protection hidden="1"/>
    </xf>
    <xf numFmtId="0" fontId="5" fillId="0" borderId="14" xfId="1" applyFont="1" applyBorder="1" applyProtection="1"/>
    <xf numFmtId="0" fontId="5" fillId="0" borderId="0" xfId="1" applyFont="1" applyFill="1" applyBorder="1" applyAlignment="1" applyProtection="1">
      <alignment horizontal="left" vertical="center"/>
      <protection hidden="1"/>
    </xf>
    <xf numFmtId="2" fontId="20" fillId="0" borderId="0" xfId="1" applyNumberFormat="1" applyFont="1" applyFill="1" applyBorder="1" applyAlignment="1" applyProtection="1">
      <alignment horizontal="center" vertical="center" shrinkToFit="1"/>
      <protection hidden="1"/>
    </xf>
    <xf numFmtId="0" fontId="8" fillId="0" borderId="15" xfId="1" applyFont="1" applyFill="1" applyBorder="1" applyAlignment="1" applyProtection="1">
      <alignment vertical="center"/>
      <protection hidden="1"/>
    </xf>
    <xf numFmtId="166" fontId="21" fillId="0" borderId="14" xfId="1" applyNumberFormat="1" applyFont="1" applyFill="1" applyBorder="1" applyAlignment="1" applyProtection="1">
      <alignment horizontal="center" vertical="center"/>
      <protection hidden="1"/>
    </xf>
    <xf numFmtId="0" fontId="12" fillId="0" borderId="0" xfId="1" applyFont="1" applyFill="1" applyBorder="1" applyAlignment="1" applyProtection="1">
      <alignment horizontal="center" vertical="center"/>
      <protection hidden="1"/>
    </xf>
    <xf numFmtId="0" fontId="12" fillId="0" borderId="0" xfId="1" applyFont="1" applyFill="1" applyBorder="1" applyAlignment="1" applyProtection="1">
      <alignment vertical="center"/>
      <protection hidden="1"/>
    </xf>
    <xf numFmtId="0" fontId="12" fillId="0" borderId="15" xfId="1" applyFont="1" applyFill="1" applyBorder="1" applyAlignment="1" applyProtection="1">
      <alignment horizontal="center" vertical="center"/>
      <protection hidden="1"/>
    </xf>
    <xf numFmtId="0" fontId="21" fillId="0" borderId="0" xfId="1" applyFont="1" applyFill="1" applyBorder="1" applyAlignment="1" applyProtection="1">
      <alignment vertical="center"/>
      <protection hidden="1"/>
    </xf>
    <xf numFmtId="0" fontId="20" fillId="0" borderId="0" xfId="1" applyFont="1" applyFill="1" applyBorder="1" applyAlignment="1" applyProtection="1">
      <alignment vertical="center" shrinkToFit="1"/>
      <protection hidden="1"/>
    </xf>
    <xf numFmtId="0" fontId="20" fillId="0" borderId="15" xfId="1" applyFont="1" applyFill="1" applyBorder="1" applyAlignment="1" applyProtection="1">
      <alignment horizontal="center" vertical="center" shrinkToFit="1"/>
      <protection hidden="1"/>
    </xf>
    <xf numFmtId="0" fontId="10" fillId="0" borderId="0" xfId="1" applyFont="1" applyFill="1" applyBorder="1" applyAlignment="1" applyProtection="1">
      <alignment vertical="center" shrinkToFit="1"/>
      <protection hidden="1"/>
    </xf>
    <xf numFmtId="0" fontId="5" fillId="0" borderId="0" xfId="1" applyFill="1" applyAlignment="1" applyProtection="1">
      <alignment vertical="center"/>
      <protection hidden="1"/>
    </xf>
    <xf numFmtId="0" fontId="20" fillId="0" borderId="15" xfId="1" quotePrefix="1" applyFont="1" applyFill="1" applyBorder="1" applyAlignment="1" applyProtection="1">
      <alignment horizontal="center" vertical="center" shrinkToFit="1"/>
      <protection hidden="1"/>
    </xf>
    <xf numFmtId="0" fontId="5" fillId="0" borderId="14" xfId="1" applyFont="1" applyBorder="1" applyAlignment="1" applyProtection="1">
      <alignment vertical="center" wrapText="1"/>
      <protection hidden="1"/>
    </xf>
    <xf numFmtId="0" fontId="5" fillId="0" borderId="0" xfId="1" applyFont="1" applyBorder="1" applyAlignment="1" applyProtection="1">
      <alignment vertical="center" wrapText="1"/>
      <protection hidden="1"/>
    </xf>
    <xf numFmtId="0" fontId="20" fillId="0" borderId="0" xfId="1" applyFont="1" applyFill="1" applyBorder="1" applyAlignment="1" applyProtection="1">
      <alignment vertical="center"/>
      <protection hidden="1"/>
    </xf>
    <xf numFmtId="166" fontId="11" fillId="0" borderId="0" xfId="1" applyNumberFormat="1" applyFont="1" applyFill="1" applyBorder="1" applyAlignment="1" applyProtection="1">
      <alignment vertical="center"/>
      <protection hidden="1"/>
    </xf>
    <xf numFmtId="0" fontId="49" fillId="0" borderId="14" xfId="1" applyFont="1" applyFill="1" applyBorder="1" applyAlignment="1" applyProtection="1">
      <alignment vertical="center" shrinkToFit="1"/>
      <protection hidden="1"/>
    </xf>
    <xf numFmtId="0" fontId="49" fillId="0" borderId="0" xfId="1" applyFont="1" applyFill="1" applyBorder="1" applyAlignment="1" applyProtection="1">
      <alignment vertical="center" shrinkToFit="1"/>
      <protection hidden="1"/>
    </xf>
    <xf numFmtId="0" fontId="49" fillId="0" borderId="15" xfId="1" applyFont="1" applyFill="1" applyBorder="1" applyAlignment="1" applyProtection="1">
      <alignment vertical="center" shrinkToFit="1"/>
      <protection hidden="1"/>
    </xf>
    <xf numFmtId="0" fontId="12" fillId="0" borderId="14" xfId="1" applyFont="1" applyFill="1" applyBorder="1" applyAlignment="1" applyProtection="1">
      <alignment vertical="center" wrapText="1"/>
      <protection hidden="1"/>
    </xf>
    <xf numFmtId="0" fontId="12" fillId="0" borderId="0" xfId="1" applyFont="1" applyFill="1" applyBorder="1" applyAlignment="1" applyProtection="1">
      <alignment vertical="center" wrapText="1"/>
      <protection hidden="1"/>
    </xf>
    <xf numFmtId="0" fontId="12" fillId="0" borderId="17" xfId="1" applyFont="1" applyFill="1" applyBorder="1" applyAlignment="1" applyProtection="1">
      <alignment vertical="center" wrapText="1"/>
      <protection hidden="1"/>
    </xf>
    <xf numFmtId="0" fontId="12" fillId="0" borderId="7" xfId="1" applyFont="1" applyFill="1" applyBorder="1" applyAlignment="1" applyProtection="1">
      <alignment vertical="center" wrapText="1"/>
      <protection hidden="1"/>
    </xf>
    <xf numFmtId="0" fontId="15" fillId="0" borderId="0" xfId="1" applyFont="1" applyFill="1" applyBorder="1" applyAlignment="1" applyProtection="1">
      <alignment vertical="center"/>
      <protection hidden="1"/>
    </xf>
    <xf numFmtId="0" fontId="24" fillId="0" borderId="0" xfId="1" applyFont="1" applyFill="1" applyBorder="1" applyAlignment="1" applyProtection="1">
      <alignment vertical="center" shrinkToFit="1"/>
      <protection hidden="1"/>
    </xf>
    <xf numFmtId="0" fontId="5" fillId="0" borderId="15" xfId="1" applyBorder="1" applyProtection="1">
      <protection hidden="1"/>
    </xf>
    <xf numFmtId="0" fontId="15" fillId="0" borderId="14" xfId="1" applyFont="1" applyFill="1" applyBorder="1" applyAlignment="1" applyProtection="1">
      <alignment vertical="center" wrapText="1"/>
      <protection hidden="1"/>
    </xf>
    <xf numFmtId="0" fontId="15" fillId="0" borderId="0" xfId="1" applyFont="1" applyFill="1" applyBorder="1" applyAlignment="1" applyProtection="1">
      <alignment vertical="center" wrapText="1"/>
      <protection hidden="1"/>
    </xf>
    <xf numFmtId="0" fontId="5" fillId="0" borderId="0" xfId="1" applyFill="1" applyBorder="1" applyAlignment="1" applyProtection="1">
      <alignment horizontal="center" vertical="center"/>
      <protection hidden="1"/>
    </xf>
    <xf numFmtId="0" fontId="21" fillId="0" borderId="0" xfId="1" applyFont="1" applyFill="1" applyBorder="1" applyAlignment="1" applyProtection="1">
      <alignment horizontal="center" vertical="center" shrinkToFit="1"/>
      <protection hidden="1"/>
    </xf>
    <xf numFmtId="0" fontId="24" fillId="0" borderId="15" xfId="1" applyFont="1" applyFill="1" applyBorder="1" applyAlignment="1" applyProtection="1">
      <alignment vertical="center" shrinkToFit="1"/>
      <protection hidden="1"/>
    </xf>
    <xf numFmtId="0" fontId="15" fillId="0" borderId="14" xfId="1" applyFont="1" applyFill="1" applyBorder="1" applyAlignment="1" applyProtection="1">
      <alignment vertical="center"/>
      <protection hidden="1"/>
    </xf>
    <xf numFmtId="0" fontId="24" fillId="0" borderId="0" xfId="1" applyFont="1" applyFill="1" applyBorder="1" applyAlignment="1" applyProtection="1">
      <alignment horizontal="center" vertical="center" shrinkToFit="1"/>
      <protection hidden="1"/>
    </xf>
    <xf numFmtId="0" fontId="24" fillId="0" borderId="7" xfId="1" applyFont="1" applyFill="1" applyBorder="1" applyAlignment="1" applyProtection="1">
      <alignment vertical="center" shrinkToFit="1"/>
      <protection hidden="1"/>
    </xf>
    <xf numFmtId="0" fontId="24" fillId="0" borderId="6" xfId="1" applyFont="1" applyFill="1" applyBorder="1" applyAlignment="1" applyProtection="1">
      <alignment vertical="center" shrinkToFit="1"/>
      <protection hidden="1"/>
    </xf>
    <xf numFmtId="0" fontId="19" fillId="0" borderId="14" xfId="1" applyFont="1" applyFill="1" applyBorder="1" applyAlignment="1" applyProtection="1">
      <alignment horizontal="right" vertical="center" shrinkToFit="1"/>
      <protection hidden="1"/>
    </xf>
    <xf numFmtId="0" fontId="5" fillId="0" borderId="14" xfId="1" applyFont="1" applyFill="1" applyBorder="1" applyAlignment="1" applyProtection="1">
      <alignment horizontal="right" vertical="center"/>
      <protection hidden="1"/>
    </xf>
    <xf numFmtId="0" fontId="5" fillId="0" borderId="14" xfId="1" applyFill="1" applyBorder="1" applyAlignment="1" applyProtection="1">
      <alignment vertical="center"/>
      <protection hidden="1"/>
    </xf>
    <xf numFmtId="0" fontId="49" fillId="0" borderId="0" xfId="1" applyFont="1" applyFill="1" applyBorder="1" applyAlignment="1" applyProtection="1">
      <alignment horizontal="right" vertical="center"/>
      <protection hidden="1"/>
    </xf>
    <xf numFmtId="0" fontId="5" fillId="0" borderId="15" xfId="1" applyFill="1" applyBorder="1" applyAlignment="1" applyProtection="1">
      <alignment horizontal="center" vertical="center"/>
      <protection hidden="1"/>
    </xf>
    <xf numFmtId="0" fontId="19" fillId="0" borderId="0" xfId="1" applyFont="1" applyFill="1" applyBorder="1" applyAlignment="1" applyProtection="1">
      <alignment vertical="center" shrinkToFit="1"/>
      <protection hidden="1"/>
    </xf>
    <xf numFmtId="0" fontId="20" fillId="0" borderId="14" xfId="1" applyFont="1" applyFill="1" applyBorder="1" applyAlignment="1" applyProtection="1">
      <alignment horizontal="center" vertical="center" shrinkToFit="1"/>
      <protection hidden="1"/>
    </xf>
    <xf numFmtId="167" fontId="5" fillId="0" borderId="0" xfId="1" applyNumberFormat="1" applyFont="1" applyFill="1" applyBorder="1" applyAlignment="1" applyProtection="1">
      <alignment vertical="center"/>
      <protection hidden="1"/>
    </xf>
    <xf numFmtId="0" fontId="5" fillId="0" borderId="16" xfId="1" applyFont="1" applyFill="1" applyBorder="1" applyAlignment="1" applyProtection="1">
      <alignment horizontal="left" vertical="center"/>
      <protection hidden="1"/>
    </xf>
    <xf numFmtId="0" fontId="5" fillId="0" borderId="1" xfId="1" applyFont="1" applyFill="1" applyBorder="1" applyAlignment="1" applyProtection="1">
      <alignment horizontal="center" vertical="center"/>
      <protection hidden="1"/>
    </xf>
    <xf numFmtId="0" fontId="5" fillId="0" borderId="1" xfId="1" applyFont="1" applyFill="1" applyBorder="1" applyAlignment="1" applyProtection="1">
      <alignment vertical="center"/>
      <protection hidden="1"/>
    </xf>
    <xf numFmtId="0" fontId="5" fillId="0" borderId="0" xfId="1" applyAlignment="1" applyProtection="1">
      <alignment horizontal="center" vertical="center" wrapText="1"/>
      <protection hidden="1"/>
    </xf>
    <xf numFmtId="0" fontId="15" fillId="0" borderId="1" xfId="1" applyFont="1" applyFill="1" applyBorder="1" applyAlignment="1" applyProtection="1">
      <alignment vertical="center"/>
      <protection hidden="1"/>
    </xf>
    <xf numFmtId="0" fontId="25" fillId="0" borderId="0" xfId="1" applyFont="1" applyFill="1" applyBorder="1" applyAlignment="1" applyProtection="1">
      <alignment vertical="center"/>
      <protection hidden="1"/>
    </xf>
    <xf numFmtId="0" fontId="10" fillId="0" borderId="16" xfId="1" applyFont="1" applyFill="1" applyBorder="1" applyAlignment="1" applyProtection="1">
      <alignment vertical="center"/>
      <protection hidden="1"/>
    </xf>
    <xf numFmtId="1" fontId="20" fillId="0" borderId="1" xfId="1" applyNumberFormat="1" applyFont="1" applyFill="1" applyBorder="1" applyAlignment="1" applyProtection="1">
      <alignment horizontal="center" vertical="center"/>
      <protection hidden="1"/>
    </xf>
    <xf numFmtId="0" fontId="10" fillId="0" borderId="1" xfId="1" applyFont="1" applyFill="1" applyBorder="1" applyAlignment="1" applyProtection="1">
      <alignment vertical="center"/>
      <protection hidden="1"/>
    </xf>
    <xf numFmtId="2" fontId="5" fillId="0" borderId="0" xfId="1" applyNumberFormat="1" applyFont="1" applyFill="1" applyBorder="1" applyAlignment="1" applyProtection="1">
      <alignment vertical="center"/>
      <protection hidden="1"/>
    </xf>
    <xf numFmtId="0" fontId="10" fillId="0" borderId="0" xfId="1" applyNumberFormat="1" applyFont="1" applyFill="1" applyBorder="1" applyAlignment="1" applyProtection="1">
      <alignment horizontal="center" vertical="center"/>
      <protection hidden="1"/>
    </xf>
    <xf numFmtId="0" fontId="5" fillId="3" borderId="0" xfId="1" applyFont="1" applyFill="1" applyBorder="1" applyAlignment="1" applyProtection="1">
      <alignment vertical="center"/>
      <protection hidden="1"/>
    </xf>
    <xf numFmtId="0" fontId="11" fillId="0" borderId="14" xfId="1" applyFont="1" applyBorder="1" applyAlignment="1" applyProtection="1">
      <alignment horizontal="center" vertical="center"/>
      <protection hidden="1"/>
    </xf>
    <xf numFmtId="0" fontId="5" fillId="0" borderId="14" xfId="1" applyFont="1" applyBorder="1" applyAlignment="1" applyProtection="1">
      <alignment horizontal="center" vertical="center"/>
      <protection hidden="1"/>
    </xf>
    <xf numFmtId="12" fontId="27" fillId="0" borderId="0" xfId="1" applyNumberFormat="1" applyFont="1" applyFill="1" applyBorder="1" applyAlignment="1" applyProtection="1">
      <alignment horizontal="center" vertical="center"/>
      <protection hidden="1"/>
    </xf>
    <xf numFmtId="0" fontId="10" fillId="0" borderId="0" xfId="1" applyFont="1" applyFill="1" applyBorder="1" applyAlignment="1" applyProtection="1">
      <alignment horizontal="left" vertical="center"/>
      <protection hidden="1"/>
    </xf>
    <xf numFmtId="0" fontId="10" fillId="0" borderId="15" xfId="1" applyFont="1" applyFill="1" applyBorder="1" applyAlignment="1" applyProtection="1">
      <alignment horizontal="center" vertical="center"/>
      <protection hidden="1"/>
    </xf>
    <xf numFmtId="1" fontId="28" fillId="0" borderId="0" xfId="1" applyNumberFormat="1" applyFont="1" applyFill="1" applyBorder="1" applyAlignment="1" applyProtection="1">
      <alignment horizontal="center" vertical="center"/>
      <protection hidden="1"/>
    </xf>
    <xf numFmtId="0" fontId="10" fillId="0" borderId="0" xfId="1" applyFont="1" applyFill="1" applyBorder="1" applyAlignment="1" applyProtection="1">
      <alignment horizontal="center" vertical="center"/>
      <protection hidden="1"/>
    </xf>
    <xf numFmtId="0" fontId="5" fillId="0" borderId="17" xfId="1" applyBorder="1" applyAlignment="1" applyProtection="1">
      <alignment vertical="center"/>
      <protection hidden="1"/>
    </xf>
    <xf numFmtId="0" fontId="5" fillId="0" borderId="7" xfId="1" applyBorder="1" applyAlignment="1" applyProtection="1">
      <alignment vertical="center"/>
      <protection hidden="1"/>
    </xf>
    <xf numFmtId="0" fontId="7" fillId="0" borderId="14" xfId="1" applyFont="1" applyFill="1" applyBorder="1" applyAlignment="1" applyProtection="1">
      <alignment horizontal="left" vertical="center"/>
      <protection hidden="1"/>
    </xf>
    <xf numFmtId="0" fontId="7" fillId="0" borderId="0" xfId="1" applyFont="1" applyFill="1" applyBorder="1" applyAlignment="1" applyProtection="1">
      <alignment horizontal="left" vertical="center"/>
      <protection hidden="1"/>
    </xf>
    <xf numFmtId="0" fontId="7" fillId="0" borderId="15" xfId="1" applyFont="1" applyFill="1" applyBorder="1" applyAlignment="1" applyProtection="1">
      <alignment horizontal="left" vertical="center"/>
      <protection hidden="1"/>
    </xf>
    <xf numFmtId="0" fontId="10" fillId="0" borderId="14" xfId="1" applyFont="1" applyFill="1" applyBorder="1" applyAlignment="1" applyProtection="1">
      <alignment horizontal="center" vertical="center"/>
      <protection hidden="1"/>
    </xf>
    <xf numFmtId="2" fontId="20" fillId="0" borderId="0" xfId="1" applyNumberFormat="1" applyFont="1" applyFill="1" applyBorder="1" applyAlignment="1" applyProtection="1">
      <alignment vertical="center"/>
      <protection hidden="1"/>
    </xf>
    <xf numFmtId="0" fontId="29" fillId="0" borderId="0" xfId="1" applyFont="1" applyFill="1" applyBorder="1" applyAlignment="1" applyProtection="1">
      <alignment horizontal="center" vertical="center"/>
      <protection hidden="1"/>
    </xf>
    <xf numFmtId="0" fontId="29" fillId="0" borderId="0" xfId="1" applyFont="1" applyFill="1" applyBorder="1" applyAlignment="1" applyProtection="1">
      <alignment vertical="center"/>
      <protection hidden="1"/>
    </xf>
    <xf numFmtId="0" fontId="5" fillId="4" borderId="14" xfId="1" applyFont="1" applyFill="1" applyBorder="1" applyAlignment="1" applyProtection="1">
      <alignment vertical="center"/>
      <protection hidden="1"/>
    </xf>
    <xf numFmtId="0" fontId="5" fillId="4" borderId="0" xfId="1" applyFont="1" applyFill="1" applyBorder="1" applyAlignment="1" applyProtection="1">
      <alignment vertical="center"/>
      <protection hidden="1"/>
    </xf>
    <xf numFmtId="0" fontId="5" fillId="4" borderId="15" xfId="1" applyFont="1" applyFill="1" applyBorder="1" applyAlignment="1" applyProtection="1">
      <alignment vertical="center"/>
      <protection hidden="1"/>
    </xf>
    <xf numFmtId="12" fontId="50" fillId="0" borderId="0" xfId="1" applyNumberFormat="1" applyFont="1" applyBorder="1" applyAlignment="1" applyProtection="1">
      <alignment horizontal="center" vertical="center"/>
      <protection hidden="1"/>
    </xf>
    <xf numFmtId="0" fontId="16" fillId="0" borderId="0" xfId="1" applyFont="1" applyFill="1" applyBorder="1" applyAlignment="1" applyProtection="1">
      <alignment horizontal="left" vertical="center"/>
      <protection hidden="1"/>
    </xf>
    <xf numFmtId="0" fontId="21" fillId="0" borderId="0" xfId="1" applyFont="1" applyFill="1" applyBorder="1" applyAlignment="1" applyProtection="1">
      <alignment vertical="center" shrinkToFit="1"/>
      <protection hidden="1"/>
    </xf>
    <xf numFmtId="12" fontId="51" fillId="0" borderId="15" xfId="1" applyNumberFormat="1" applyFont="1" applyBorder="1" applyAlignment="1" applyProtection="1">
      <alignment horizontal="left" vertical="center"/>
      <protection hidden="1"/>
    </xf>
    <xf numFmtId="0" fontId="11" fillId="0" borderId="0" xfId="1" applyFont="1" applyFill="1" applyBorder="1" applyAlignment="1" applyProtection="1">
      <alignment vertical="center"/>
      <protection hidden="1"/>
    </xf>
    <xf numFmtId="0" fontId="21" fillId="0" borderId="0" xfId="1" applyFont="1" applyFill="1" applyBorder="1" applyAlignment="1" applyProtection="1">
      <alignment horizontal="center" vertical="center"/>
      <protection hidden="1"/>
    </xf>
    <xf numFmtId="0" fontId="21" fillId="0" borderId="0" xfId="1" applyFont="1" applyBorder="1" applyAlignment="1" applyProtection="1">
      <alignment horizontal="left" vertical="center"/>
      <protection hidden="1"/>
    </xf>
    <xf numFmtId="0" fontId="10" fillId="0" borderId="0" xfId="1" applyFont="1" applyBorder="1" applyAlignment="1" applyProtection="1">
      <alignment horizontal="left" vertical="center"/>
      <protection hidden="1"/>
    </xf>
    <xf numFmtId="0" fontId="5" fillId="0" borderId="17" xfId="1" applyFont="1" applyBorder="1" applyAlignment="1" applyProtection="1"/>
    <xf numFmtId="0" fontId="5" fillId="0" borderId="7" xfId="1" applyFont="1" applyBorder="1" applyAlignment="1" applyProtection="1"/>
    <xf numFmtId="0" fontId="5" fillId="0" borderId="6" xfId="1" applyFont="1" applyBorder="1" applyAlignment="1" applyProtection="1"/>
    <xf numFmtId="0" fontId="10" fillId="0" borderId="0" xfId="1" applyFont="1" applyAlignment="1" applyProtection="1">
      <alignment vertical="center" textRotation="90"/>
      <protection hidden="1"/>
    </xf>
    <xf numFmtId="0" fontId="5" fillId="0" borderId="0" xfId="1" applyAlignment="1" applyProtection="1">
      <alignment horizontal="center" vertical="center"/>
      <protection hidden="1"/>
    </xf>
    <xf numFmtId="0" fontId="5" fillId="0" borderId="0" xfId="1" applyAlignment="1" applyProtection="1">
      <alignment horizontal="left" vertical="center"/>
      <protection hidden="1"/>
    </xf>
    <xf numFmtId="0" fontId="5" fillId="3" borderId="0" xfId="1" applyFill="1" applyAlignment="1" applyProtection="1">
      <alignment vertical="center"/>
      <protection hidden="1"/>
    </xf>
    <xf numFmtId="0" fontId="5" fillId="3" borderId="0" xfId="1" applyFill="1" applyAlignment="1" applyProtection="1">
      <alignment horizontal="center" vertical="center"/>
      <protection hidden="1"/>
    </xf>
    <xf numFmtId="0" fontId="5" fillId="3" borderId="0" xfId="1" applyFill="1" applyAlignment="1" applyProtection="1">
      <alignment horizontal="left" vertical="center"/>
      <protection hidden="1"/>
    </xf>
    <xf numFmtId="0" fontId="5" fillId="3" borderId="0" xfId="1" applyFont="1" applyFill="1" applyAlignment="1" applyProtection="1">
      <alignment vertical="center"/>
      <protection hidden="1"/>
    </xf>
    <xf numFmtId="0" fontId="5" fillId="3" borderId="0" xfId="1" applyFont="1" applyFill="1" applyAlignment="1" applyProtection="1">
      <alignment horizontal="center" vertical="center"/>
      <protection hidden="1"/>
    </xf>
    <xf numFmtId="0" fontId="5" fillId="3" borderId="1" xfId="1" applyFont="1" applyFill="1" applyBorder="1" applyAlignment="1" applyProtection="1">
      <alignment horizontal="center" vertical="center"/>
      <protection hidden="1"/>
    </xf>
    <xf numFmtId="0" fontId="5" fillId="3" borderId="0" xfId="1" applyFont="1" applyFill="1" applyAlignment="1" applyProtection="1">
      <alignment horizontal="left" vertical="center"/>
      <protection hidden="1"/>
    </xf>
    <xf numFmtId="0" fontId="5" fillId="3" borderId="1" xfId="1" applyFont="1" applyFill="1" applyBorder="1" applyAlignment="1" applyProtection="1">
      <alignment horizontal="left" vertical="center"/>
      <protection hidden="1"/>
    </xf>
    <xf numFmtId="0" fontId="10" fillId="3" borderId="10" xfId="1" applyFont="1" applyFill="1" applyBorder="1" applyAlignment="1" applyProtection="1">
      <alignment horizontal="center" vertical="center"/>
      <protection hidden="1"/>
    </xf>
    <xf numFmtId="0" fontId="10" fillId="3" borderId="1" xfId="1" applyFont="1" applyFill="1" applyBorder="1" applyAlignment="1" applyProtection="1">
      <alignment horizontal="center" vertical="center"/>
      <protection hidden="1"/>
    </xf>
    <xf numFmtId="0" fontId="5" fillId="3" borderId="1" xfId="1" applyFont="1" applyFill="1" applyBorder="1" applyAlignment="1" applyProtection="1">
      <alignment vertical="center"/>
      <protection hidden="1"/>
    </xf>
    <xf numFmtId="0" fontId="5" fillId="3" borderId="10" xfId="1" applyFont="1" applyFill="1" applyBorder="1" applyAlignment="1" applyProtection="1">
      <alignment horizontal="center" vertical="center"/>
      <protection hidden="1"/>
    </xf>
    <xf numFmtId="0" fontId="5" fillId="3" borderId="14" xfId="1" applyFont="1" applyFill="1" applyBorder="1" applyAlignment="1" applyProtection="1">
      <alignment horizontal="center" vertical="center"/>
      <protection hidden="1"/>
    </xf>
    <xf numFmtId="0" fontId="5" fillId="3" borderId="0" xfId="1" applyFont="1" applyFill="1" applyBorder="1" applyAlignment="1" applyProtection="1">
      <alignment horizontal="center" vertical="center"/>
      <protection hidden="1"/>
    </xf>
    <xf numFmtId="0" fontId="5" fillId="3" borderId="15" xfId="1" applyFont="1" applyFill="1" applyBorder="1" applyAlignment="1" applyProtection="1">
      <alignment horizontal="left" vertical="center"/>
      <protection hidden="1"/>
    </xf>
    <xf numFmtId="2" fontId="5" fillId="3" borderId="1" xfId="1" applyNumberFormat="1" applyFont="1" applyFill="1" applyBorder="1" applyAlignment="1" applyProtection="1">
      <alignment horizontal="center" vertical="center"/>
      <protection hidden="1"/>
    </xf>
    <xf numFmtId="164" fontId="5" fillId="3" borderId="1" xfId="1" applyNumberFormat="1" applyFont="1" applyFill="1" applyBorder="1" applyAlignment="1" applyProtection="1">
      <alignment horizontal="center" vertical="center"/>
      <protection hidden="1"/>
    </xf>
    <xf numFmtId="0" fontId="5" fillId="3" borderId="17" xfId="1" applyFont="1" applyFill="1" applyBorder="1" applyAlignment="1" applyProtection="1">
      <alignment horizontal="center" vertical="center"/>
      <protection hidden="1"/>
    </xf>
    <xf numFmtId="0" fontId="5" fillId="3" borderId="7" xfId="1" applyFont="1" applyFill="1" applyBorder="1" applyAlignment="1" applyProtection="1">
      <alignment horizontal="center" vertical="center"/>
      <protection hidden="1"/>
    </xf>
    <xf numFmtId="0" fontId="5" fillId="3" borderId="6" xfId="1" applyFont="1" applyFill="1" applyBorder="1" applyAlignment="1" applyProtection="1">
      <alignment horizontal="left" vertical="center"/>
      <protection hidden="1"/>
    </xf>
    <xf numFmtId="0" fontId="32" fillId="3" borderId="0" xfId="1" applyFont="1" applyFill="1" applyAlignment="1" applyProtection="1">
      <alignment vertical="center"/>
      <protection hidden="1"/>
    </xf>
    <xf numFmtId="0" fontId="31" fillId="3" borderId="1" xfId="1" applyFont="1" applyFill="1" applyBorder="1" applyAlignment="1" applyProtection="1">
      <alignment horizontal="center" vertical="center"/>
      <protection hidden="1"/>
    </xf>
    <xf numFmtId="0" fontId="31" fillId="3" borderId="1" xfId="1" applyFont="1" applyFill="1" applyBorder="1" applyAlignment="1" applyProtection="1">
      <alignment horizontal="left" vertical="center"/>
      <protection hidden="1"/>
    </xf>
    <xf numFmtId="0" fontId="5" fillId="3" borderId="18" xfId="1" applyFont="1" applyFill="1" applyBorder="1" applyAlignment="1" applyProtection="1">
      <alignment horizontal="center" vertical="center"/>
      <protection hidden="1"/>
    </xf>
    <xf numFmtId="0" fontId="5" fillId="3" borderId="19" xfId="1" applyFont="1" applyFill="1" applyBorder="1" applyAlignment="1" applyProtection="1">
      <alignment horizontal="center" vertical="center"/>
      <protection hidden="1"/>
    </xf>
    <xf numFmtId="0" fontId="33" fillId="3" borderId="0" xfId="1" applyFont="1" applyFill="1" applyAlignment="1" applyProtection="1">
      <alignment horizontal="center" vertical="center"/>
      <protection hidden="1"/>
    </xf>
    <xf numFmtId="0" fontId="5" fillId="0" borderId="0" xfId="1" applyFill="1" applyAlignment="1" applyProtection="1">
      <alignment horizontal="center" vertical="center"/>
      <protection hidden="1"/>
    </xf>
    <xf numFmtId="0" fontId="5" fillId="0" borderId="0" xfId="1" applyFill="1" applyAlignment="1" applyProtection="1">
      <alignment horizontal="left" vertical="center"/>
      <protection hidden="1"/>
    </xf>
    <xf numFmtId="0" fontId="5" fillId="0" borderId="0" xfId="1"/>
    <xf numFmtId="0" fontId="52" fillId="13" borderId="8" xfId="1" applyFont="1" applyFill="1" applyBorder="1" applyAlignment="1">
      <alignment horizontal="center" vertical="center" wrapText="1"/>
    </xf>
    <xf numFmtId="0" fontId="52" fillId="13" borderId="9" xfId="1" applyFont="1" applyFill="1" applyBorder="1" applyAlignment="1">
      <alignment horizontal="center" vertical="center" wrapText="1"/>
    </xf>
    <xf numFmtId="0" fontId="53" fillId="0" borderId="6" xfId="1" applyFont="1" applyBorder="1" applyAlignment="1">
      <alignment horizontal="center" vertical="center" wrapText="1"/>
    </xf>
    <xf numFmtId="0" fontId="53" fillId="0" borderId="7" xfId="1" applyFont="1" applyBorder="1" applyAlignment="1">
      <alignment horizontal="center" vertical="center" wrapText="1"/>
    </xf>
    <xf numFmtId="0" fontId="53" fillId="0" borderId="15" xfId="1" applyFont="1" applyBorder="1" applyAlignment="1">
      <alignment horizontal="center" vertical="center" wrapText="1"/>
    </xf>
    <xf numFmtId="0" fontId="53" fillId="0" borderId="0" xfId="1" applyFont="1" applyBorder="1" applyAlignment="1">
      <alignment horizontal="center" vertical="center" wrapText="1"/>
    </xf>
    <xf numFmtId="0" fontId="5" fillId="0" borderId="0" xfId="1" applyBorder="1" applyAlignment="1"/>
    <xf numFmtId="0" fontId="52" fillId="13" borderId="57" xfId="1" applyFont="1" applyFill="1" applyBorder="1" applyAlignment="1">
      <alignment horizontal="center" vertical="center" wrapText="1"/>
    </xf>
    <xf numFmtId="0" fontId="52" fillId="13" borderId="5" xfId="1" applyFont="1" applyFill="1" applyBorder="1" applyAlignment="1">
      <alignment horizontal="center" vertical="center" wrapText="1"/>
    </xf>
    <xf numFmtId="0" fontId="54" fillId="0" borderId="0" xfId="1" applyFont="1" applyAlignment="1">
      <alignment horizontal="center"/>
    </xf>
    <xf numFmtId="0" fontId="53" fillId="0" borderId="8" xfId="1" applyFont="1" applyBorder="1" applyAlignment="1">
      <alignment horizontal="center" vertical="center" wrapText="1"/>
    </xf>
    <xf numFmtId="0" fontId="53" fillId="0" borderId="9" xfId="1" applyFont="1" applyBorder="1" applyAlignment="1">
      <alignment horizontal="center" vertical="center" wrapText="1"/>
    </xf>
    <xf numFmtId="0" fontId="10" fillId="12" borderId="4" xfId="1" applyFont="1" applyFill="1" applyBorder="1" applyAlignment="1">
      <alignment horizontal="center" vertical="center" wrapText="1"/>
    </xf>
    <xf numFmtId="0" fontId="10" fillId="12" borderId="5" xfId="1" applyFont="1" applyFill="1" applyBorder="1" applyAlignment="1">
      <alignment horizontal="center" vertical="center" wrapText="1"/>
    </xf>
    <xf numFmtId="0" fontId="5" fillId="0" borderId="6" xfId="1" applyFont="1" applyBorder="1" applyAlignment="1">
      <alignment horizontal="center" vertical="center" wrapText="1"/>
    </xf>
    <xf numFmtId="0" fontId="5" fillId="0" borderId="7" xfId="1" applyFont="1" applyBorder="1" applyAlignment="1">
      <alignment horizontal="center" vertical="center" wrapText="1"/>
    </xf>
    <xf numFmtId="0" fontId="5" fillId="0" borderId="8" xfId="1" applyFont="1" applyBorder="1" applyAlignment="1">
      <alignment horizontal="center" vertical="center" wrapText="1"/>
    </xf>
    <xf numFmtId="0" fontId="5" fillId="0" borderId="9" xfId="1" applyFont="1" applyBorder="1" applyAlignment="1">
      <alignment horizontal="center" vertical="center" wrapText="1"/>
    </xf>
    <xf numFmtId="0" fontId="55" fillId="12" borderId="6" xfId="1" applyFont="1" applyFill="1" applyBorder="1" applyAlignment="1">
      <alignment horizontal="center" vertical="center" wrapText="1"/>
    </xf>
    <xf numFmtId="0" fontId="55" fillId="12" borderId="6" xfId="1" applyFont="1" applyFill="1" applyBorder="1" applyAlignment="1">
      <alignment vertical="center" wrapText="1"/>
    </xf>
    <xf numFmtId="0" fontId="55" fillId="12" borderId="7" xfId="1" applyFont="1" applyFill="1" applyBorder="1" applyAlignment="1">
      <alignment vertical="top" wrapText="1"/>
    </xf>
    <xf numFmtId="0" fontId="56" fillId="0" borderId="6" xfId="1" applyFont="1" applyBorder="1" applyAlignment="1">
      <alignment horizontal="center" vertical="center" wrapText="1"/>
    </xf>
    <xf numFmtId="0" fontId="56" fillId="0" borderId="7" xfId="1" applyFont="1" applyBorder="1" applyAlignment="1">
      <alignment horizontal="center" vertical="center" wrapText="1"/>
    </xf>
    <xf numFmtId="0" fontId="55" fillId="12" borderId="7" xfId="1" applyFont="1" applyFill="1" applyBorder="1" applyAlignment="1">
      <alignment horizontal="center" vertical="center" wrapText="1"/>
    </xf>
    <xf numFmtId="0" fontId="54" fillId="0" borderId="0" xfId="1" applyFont="1" applyAlignment="1">
      <alignment horizontal="center" vertical="center"/>
    </xf>
    <xf numFmtId="3" fontId="56" fillId="0" borderId="6" xfId="1" applyNumberFormat="1" applyFont="1" applyBorder="1" applyAlignment="1">
      <alignment horizontal="center" vertical="center" wrapText="1"/>
    </xf>
    <xf numFmtId="3" fontId="56" fillId="0" borderId="8" xfId="1" applyNumberFormat="1" applyFont="1" applyBorder="1" applyAlignment="1">
      <alignment horizontal="center" vertical="center" wrapText="1"/>
    </xf>
    <xf numFmtId="0" fontId="56" fillId="0" borderId="8" xfId="1" applyFont="1" applyBorder="1" applyAlignment="1">
      <alignment horizontal="center" vertical="center" wrapText="1"/>
    </xf>
    <xf numFmtId="0" fontId="56" fillId="0" borderId="9" xfId="1" applyFont="1" applyBorder="1" applyAlignment="1">
      <alignment horizontal="center" vertical="center" wrapText="1"/>
    </xf>
    <xf numFmtId="0" fontId="36" fillId="0" borderId="0" xfId="1" applyFont="1" applyAlignment="1">
      <alignment vertical="center" wrapText="1"/>
    </xf>
    <xf numFmtId="0" fontId="55" fillId="12" borderId="12" xfId="1" applyFont="1" applyFill="1" applyBorder="1" applyAlignment="1">
      <alignment horizontal="center" vertical="center" wrapText="1"/>
    </xf>
    <xf numFmtId="0" fontId="55" fillId="12" borderId="0" xfId="1" applyFont="1" applyFill="1" applyAlignment="1">
      <alignment horizontal="center" vertical="center" wrapText="1"/>
    </xf>
    <xf numFmtId="0" fontId="55" fillId="12" borderId="15" xfId="1" applyFont="1" applyFill="1" applyBorder="1" applyAlignment="1">
      <alignment horizontal="center" vertical="center" wrapText="1"/>
    </xf>
    <xf numFmtId="0" fontId="56" fillId="12" borderId="15" xfId="1" applyFont="1" applyFill="1" applyBorder="1" applyAlignment="1">
      <alignment vertical="center" wrapText="1"/>
    </xf>
    <xf numFmtId="0" fontId="55" fillId="12" borderId="58" xfId="1" applyFont="1" applyFill="1" applyBorder="1" applyAlignment="1">
      <alignment horizontal="center" vertical="center" wrapText="1"/>
    </xf>
    <xf numFmtId="0" fontId="5" fillId="12" borderId="6" xfId="1" applyFill="1" applyBorder="1" applyAlignment="1">
      <alignment vertical="center" wrapText="1"/>
    </xf>
    <xf numFmtId="0" fontId="55" fillId="12" borderId="59" xfId="1" applyFont="1" applyFill="1" applyBorder="1" applyAlignment="1">
      <alignment horizontal="center" vertical="center" wrapText="1"/>
    </xf>
    <xf numFmtId="0" fontId="56" fillId="14" borderId="59" xfId="1" applyFont="1" applyFill="1" applyBorder="1" applyAlignment="1">
      <alignment horizontal="center" vertical="center" wrapText="1"/>
    </xf>
    <xf numFmtId="0" fontId="56" fillId="14" borderId="60" xfId="1" applyFont="1" applyFill="1" applyBorder="1" applyAlignment="1">
      <alignment horizontal="center" vertical="center" wrapText="1"/>
    </xf>
    <xf numFmtId="0" fontId="5" fillId="0" borderId="0" xfId="1" applyAlignment="1">
      <alignment vertical="center"/>
    </xf>
    <xf numFmtId="0" fontId="5" fillId="0" borderId="11" xfId="1" applyBorder="1" applyAlignment="1">
      <alignment vertical="center"/>
    </xf>
    <xf numFmtId="0" fontId="5" fillId="0" borderId="12" xfId="1" applyBorder="1" applyAlignment="1">
      <alignment vertical="center"/>
    </xf>
    <xf numFmtId="49" fontId="29" fillId="0" borderId="19" xfId="1" applyNumberFormat="1" applyFont="1" applyBorder="1" applyAlignment="1">
      <alignment vertical="center"/>
    </xf>
    <xf numFmtId="0" fontId="5" fillId="0" borderId="13" xfId="1" applyBorder="1" applyAlignment="1">
      <alignment vertical="center"/>
    </xf>
    <xf numFmtId="0" fontId="5" fillId="0" borderId="14" xfId="1" applyBorder="1" applyAlignment="1">
      <alignment vertical="center"/>
    </xf>
    <xf numFmtId="0" fontId="5" fillId="0" borderId="0" xfId="1" applyBorder="1" applyAlignment="1">
      <alignment vertical="center"/>
    </xf>
    <xf numFmtId="0" fontId="5" fillId="0" borderId="15" xfId="1" applyBorder="1" applyAlignment="1">
      <alignment vertical="center"/>
    </xf>
    <xf numFmtId="0" fontId="10" fillId="5" borderId="13" xfId="1" applyFont="1" applyFill="1" applyBorder="1" applyAlignment="1" applyProtection="1">
      <alignment horizontal="center" vertical="center"/>
      <protection hidden="1"/>
    </xf>
    <xf numFmtId="0" fontId="10" fillId="0" borderId="16" xfId="1" applyFont="1" applyBorder="1" applyAlignment="1" applyProtection="1">
      <alignment horizontal="center" vertical="center"/>
      <protection hidden="1"/>
    </xf>
    <xf numFmtId="0" fontId="10" fillId="0" borderId="18" xfId="1" applyFont="1" applyBorder="1" applyAlignment="1" applyProtection="1">
      <alignment horizontal="center" vertical="center"/>
      <protection hidden="1"/>
    </xf>
    <xf numFmtId="0" fontId="10" fillId="0" borderId="21" xfId="1" applyFont="1" applyBorder="1" applyAlignment="1" applyProtection="1">
      <alignment horizontal="center" vertical="center"/>
      <protection hidden="1"/>
    </xf>
    <xf numFmtId="0" fontId="5" fillId="6" borderId="1" xfId="1" applyFont="1" applyFill="1" applyBorder="1" applyAlignment="1" applyProtection="1">
      <alignment horizontal="center" vertical="center"/>
      <protection hidden="1"/>
    </xf>
    <xf numFmtId="0" fontId="5" fillId="6" borderId="22" xfId="1" applyFont="1" applyFill="1" applyBorder="1" applyAlignment="1" applyProtection="1">
      <alignment horizontal="center" vertical="center"/>
      <protection hidden="1"/>
    </xf>
    <xf numFmtId="0" fontId="5" fillId="0" borderId="23" xfId="1" applyFill="1" applyBorder="1" applyAlignment="1" applyProtection="1">
      <alignment horizontal="center" vertical="center"/>
      <protection hidden="1"/>
    </xf>
    <xf numFmtId="0" fontId="5" fillId="0" borderId="16" xfId="1" applyFill="1" applyBorder="1" applyAlignment="1" applyProtection="1">
      <alignment horizontal="center" vertical="center"/>
      <protection hidden="1"/>
    </xf>
    <xf numFmtId="0" fontId="5" fillId="0" borderId="24" xfId="1" applyFont="1" applyFill="1" applyBorder="1" applyAlignment="1" applyProtection="1">
      <alignment horizontal="center" vertical="center"/>
      <protection hidden="1"/>
    </xf>
    <xf numFmtId="0" fontId="5" fillId="0" borderId="25" xfId="1" applyFont="1" applyBorder="1" applyAlignment="1" applyProtection="1">
      <alignment horizontal="center" vertical="center"/>
      <protection hidden="1"/>
    </xf>
    <xf numFmtId="0" fontId="5" fillId="0" borderId="26" xfId="1" applyFill="1" applyBorder="1" applyAlignment="1" applyProtection="1">
      <alignment horizontal="center" vertical="center"/>
      <protection hidden="1"/>
    </xf>
    <xf numFmtId="0" fontId="5" fillId="0" borderId="27" xfId="1" applyFont="1" applyFill="1" applyBorder="1" applyAlignment="1" applyProtection="1">
      <alignment horizontal="center" vertical="center"/>
      <protection hidden="1"/>
    </xf>
    <xf numFmtId="0" fontId="5" fillId="0" borderId="28" xfId="1" applyFont="1" applyBorder="1" applyAlignment="1" applyProtection="1">
      <alignment horizontal="center" vertical="center"/>
      <protection hidden="1"/>
    </xf>
    <xf numFmtId="0" fontId="5" fillId="0" borderId="7" xfId="1" applyBorder="1" applyAlignment="1">
      <alignment vertical="center"/>
    </xf>
    <xf numFmtId="0" fontId="5" fillId="0" borderId="17" xfId="1" applyBorder="1" applyAlignment="1">
      <alignment vertical="center"/>
    </xf>
    <xf numFmtId="0" fontId="5" fillId="0" borderId="6" xfId="1" applyBorder="1" applyAlignment="1">
      <alignment vertical="center"/>
    </xf>
    <xf numFmtId="0" fontId="56" fillId="0" borderId="6" xfId="1" applyFont="1" applyBorder="1" applyAlignment="1">
      <alignment vertical="center" wrapText="1"/>
    </xf>
    <xf numFmtId="0" fontId="55" fillId="0" borderId="6" xfId="1" applyFont="1" applyBorder="1" applyAlignment="1">
      <alignment vertical="center" wrapText="1"/>
    </xf>
    <xf numFmtId="0" fontId="5" fillId="0" borderId="6" xfId="1" applyFont="1" applyBorder="1" applyAlignment="1">
      <alignment vertical="center" wrapText="1"/>
    </xf>
    <xf numFmtId="0" fontId="10" fillId="0" borderId="6" xfId="1" applyFont="1" applyBorder="1" applyAlignment="1">
      <alignment vertical="center" wrapText="1"/>
    </xf>
    <xf numFmtId="0" fontId="5" fillId="0" borderId="8" xfId="1" applyFont="1" applyBorder="1" applyAlignment="1">
      <alignment vertical="center" wrapText="1"/>
    </xf>
    <xf numFmtId="0" fontId="5" fillId="0" borderId="0" xfId="1" applyBorder="1"/>
    <xf numFmtId="0" fontId="5" fillId="0" borderId="11" xfId="1" applyBorder="1"/>
    <xf numFmtId="49" fontId="29" fillId="0" borderId="20" xfId="1" applyNumberFormat="1" applyFont="1" applyBorder="1" applyAlignment="1">
      <alignment vertical="center"/>
    </xf>
    <xf numFmtId="49" fontId="29" fillId="0" borderId="29" xfId="1" applyNumberFormat="1" applyFont="1" applyBorder="1" applyAlignment="1">
      <alignment vertical="center"/>
    </xf>
    <xf numFmtId="0" fontId="5" fillId="0" borderId="13" xfId="1" applyBorder="1"/>
    <xf numFmtId="0" fontId="5" fillId="0" borderId="14" xfId="1" applyBorder="1"/>
    <xf numFmtId="0" fontId="5" fillId="0" borderId="15" xfId="1" applyBorder="1"/>
    <xf numFmtId="0" fontId="5" fillId="5" borderId="30" xfId="1" applyFont="1" applyFill="1" applyBorder="1" applyAlignment="1" applyProtection="1">
      <alignment horizontal="center"/>
      <protection hidden="1"/>
    </xf>
    <xf numFmtId="0" fontId="5" fillId="7" borderId="31" xfId="1" applyFont="1" applyFill="1" applyBorder="1" applyAlignment="1" applyProtection="1">
      <alignment horizontal="center"/>
      <protection hidden="1"/>
    </xf>
    <xf numFmtId="2" fontId="5" fillId="0" borderId="32" xfId="1" applyNumberFormat="1" applyFont="1" applyFill="1" applyBorder="1" applyAlignment="1" applyProtection="1">
      <alignment horizontal="center"/>
      <protection hidden="1"/>
    </xf>
    <xf numFmtId="168" fontId="5" fillId="0" borderId="33" xfId="1" applyNumberFormat="1" applyFont="1" applyBorder="1" applyAlignment="1" applyProtection="1">
      <alignment horizontal="center"/>
      <protection hidden="1"/>
    </xf>
    <xf numFmtId="168" fontId="5" fillId="0" borderId="0" xfId="1" applyNumberFormat="1" applyBorder="1"/>
    <xf numFmtId="2" fontId="5" fillId="0" borderId="34" xfId="1" applyNumberFormat="1" applyFont="1" applyFill="1" applyBorder="1" applyAlignment="1" applyProtection="1">
      <alignment horizontal="center"/>
      <protection hidden="1"/>
    </xf>
    <xf numFmtId="168" fontId="5" fillId="0" borderId="35" xfId="1" applyNumberFormat="1" applyFont="1" applyBorder="1" applyAlignment="1" applyProtection="1">
      <alignment horizontal="center"/>
      <protection hidden="1"/>
    </xf>
    <xf numFmtId="0" fontId="5" fillId="0" borderId="17" xfId="1" applyBorder="1"/>
    <xf numFmtId="0" fontId="5" fillId="0" borderId="7" xfId="1" applyBorder="1"/>
    <xf numFmtId="0" fontId="5" fillId="0" borderId="6" xfId="1" applyBorder="1"/>
    <xf numFmtId="0" fontId="44" fillId="11" borderId="14" xfId="1" applyFont="1" applyFill="1" applyBorder="1" applyAlignment="1" applyProtection="1">
      <alignment horizontal="center" vertical="center" textRotation="90"/>
      <protection hidden="1"/>
    </xf>
    <xf numFmtId="0" fontId="19" fillId="0" borderId="14" xfId="1" applyFont="1" applyFill="1" applyBorder="1" applyAlignment="1" applyProtection="1">
      <alignment horizontal="center" vertical="center" shrinkToFit="1"/>
      <protection hidden="1"/>
    </xf>
    <xf numFmtId="0" fontId="20" fillId="0" borderId="0" xfId="1" applyFont="1" applyFill="1" applyBorder="1" applyAlignment="1" applyProtection="1">
      <alignment horizontal="center" vertical="center" shrinkToFit="1"/>
      <protection hidden="1"/>
    </xf>
    <xf numFmtId="0" fontId="20" fillId="0" borderId="0" xfId="1" applyFont="1" applyFill="1" applyBorder="1" applyAlignment="1" applyProtection="1">
      <alignment horizontal="center" vertical="center"/>
      <protection hidden="1"/>
    </xf>
    <xf numFmtId="0" fontId="20" fillId="0" borderId="14" xfId="1" applyFont="1" applyFill="1" applyBorder="1" applyAlignment="1" applyProtection="1">
      <alignment horizontal="center" vertical="center"/>
      <protection hidden="1"/>
    </xf>
    <xf numFmtId="0" fontId="5" fillId="0" borderId="14" xfId="1" applyFont="1" applyFill="1" applyBorder="1" applyAlignment="1" applyProtection="1">
      <alignment horizontal="center" vertical="center"/>
      <protection hidden="1"/>
    </xf>
    <xf numFmtId="0" fontId="5" fillId="0" borderId="0" xfId="1" applyFont="1" applyFill="1" applyBorder="1" applyAlignment="1" applyProtection="1">
      <alignment horizontal="center" vertical="center"/>
      <protection hidden="1"/>
    </xf>
    <xf numFmtId="0" fontId="5" fillId="0" borderId="15" xfId="1" applyFont="1" applyFill="1" applyBorder="1" applyAlignment="1" applyProtection="1">
      <alignment horizontal="center" vertical="center"/>
      <protection hidden="1"/>
    </xf>
    <xf numFmtId="0" fontId="57" fillId="0" borderId="0" xfId="1" applyFont="1" applyBorder="1" applyAlignment="1" applyProtection="1">
      <alignment vertical="center"/>
      <protection hidden="1"/>
    </xf>
    <xf numFmtId="0" fontId="5" fillId="0" borderId="13" xfId="1" applyBorder="1" applyAlignment="1" applyProtection="1">
      <alignment vertical="center"/>
      <protection hidden="1"/>
    </xf>
    <xf numFmtId="0" fontId="5" fillId="0" borderId="6" xfId="1" applyBorder="1" applyAlignment="1" applyProtection="1">
      <alignment vertical="center"/>
      <protection hidden="1"/>
    </xf>
    <xf numFmtId="0" fontId="58" fillId="0" borderId="12" xfId="1" applyFont="1" applyFill="1" applyBorder="1" applyAlignment="1" applyProtection="1">
      <alignment vertical="center" wrapText="1"/>
      <protection hidden="1"/>
    </xf>
    <xf numFmtId="166" fontId="20" fillId="0" borderId="0" xfId="1" applyNumberFormat="1" applyFont="1" applyFill="1" applyBorder="1" applyAlignment="1" applyProtection="1">
      <alignment horizontal="center" vertical="center" shrinkToFit="1"/>
      <protection hidden="1"/>
    </xf>
    <xf numFmtId="0" fontId="41" fillId="0" borderId="0" xfId="1" applyFont="1" applyFill="1" applyBorder="1" applyAlignment="1" applyProtection="1">
      <alignment horizontal="left" vertical="center" shrinkToFit="1"/>
      <protection hidden="1"/>
    </xf>
    <xf numFmtId="0" fontId="50" fillId="0" borderId="23" xfId="1" applyFont="1" applyFill="1" applyBorder="1" applyAlignment="1" applyProtection="1">
      <alignment horizontal="left" vertical="center"/>
      <protection hidden="1"/>
    </xf>
    <xf numFmtId="0" fontId="59" fillId="0" borderId="0" xfId="1" applyFont="1" applyFill="1" applyBorder="1" applyAlignment="1" applyProtection="1">
      <alignment vertical="center"/>
      <protection hidden="1"/>
    </xf>
    <xf numFmtId="2" fontId="50" fillId="11" borderId="36" xfId="1" applyNumberFormat="1" applyFont="1" applyFill="1" applyBorder="1" applyAlignment="1" applyProtection="1">
      <alignment horizontal="center" vertical="center" shrinkToFit="1"/>
    </xf>
    <xf numFmtId="2" fontId="50" fillId="11" borderId="0" xfId="1" applyNumberFormat="1" applyFont="1" applyFill="1" applyBorder="1" applyAlignment="1" applyProtection="1">
      <alignment horizontal="center" vertical="center" shrinkToFit="1"/>
    </xf>
    <xf numFmtId="2" fontId="44" fillId="9" borderId="1" xfId="0" applyNumberFormat="1" applyFont="1" applyFill="1" applyBorder="1" applyAlignment="1" applyProtection="1">
      <alignment horizontal="center" vertical="center" wrapText="1"/>
    </xf>
    <xf numFmtId="0" fontId="5" fillId="0" borderId="0" xfId="1" quotePrefix="1" applyBorder="1" applyAlignment="1">
      <alignment vertical="center"/>
    </xf>
    <xf numFmtId="0" fontId="5" fillId="0" borderId="0" xfId="1" applyAlignment="1">
      <alignment horizontal="center"/>
    </xf>
    <xf numFmtId="0" fontId="11" fillId="10" borderId="2" xfId="0" applyFont="1" applyFill="1" applyBorder="1" applyAlignment="1" applyProtection="1">
      <alignment horizontal="center" vertical="center"/>
      <protection hidden="1"/>
    </xf>
    <xf numFmtId="0" fontId="44" fillId="12" borderId="19" xfId="0" applyFont="1" applyFill="1" applyBorder="1" applyAlignment="1" applyProtection="1">
      <alignment horizontal="center" vertical="center" wrapText="1"/>
    </xf>
    <xf numFmtId="0" fontId="43" fillId="0" borderId="37" xfId="0" applyFont="1" applyBorder="1" applyAlignment="1" applyProtection="1">
      <alignment horizontal="center" vertical="center" wrapText="1"/>
    </xf>
    <xf numFmtId="0" fontId="43" fillId="0" borderId="0" xfId="1" applyFont="1" applyAlignment="1" applyProtection="1">
      <alignment horizontal="right" vertical="center"/>
      <protection hidden="1"/>
    </xf>
    <xf numFmtId="0" fontId="43" fillId="0" borderId="0" xfId="1" applyFont="1" applyFill="1" applyAlignment="1" applyProtection="1">
      <alignment horizontal="center" vertical="center"/>
      <protection hidden="1"/>
    </xf>
    <xf numFmtId="169" fontId="50" fillId="11" borderId="36" xfId="3" applyNumberFormat="1" applyFont="1" applyFill="1" applyBorder="1" applyAlignment="1" applyProtection="1">
      <alignment horizontal="center" vertical="center" shrinkToFit="1"/>
    </xf>
    <xf numFmtId="0" fontId="5" fillId="0" borderId="0" xfId="1" applyFont="1" applyFill="1" applyBorder="1" applyAlignment="1" applyProtection="1">
      <alignment horizontal="center" vertical="center" shrinkToFit="1"/>
      <protection hidden="1"/>
    </xf>
    <xf numFmtId="0" fontId="5" fillId="0" borderId="15" xfId="1" applyFont="1" applyFill="1" applyBorder="1" applyAlignment="1" applyProtection="1">
      <alignment vertical="center" shrinkToFit="1"/>
      <protection hidden="1"/>
    </xf>
    <xf numFmtId="0" fontId="5" fillId="0" borderId="29" xfId="1" applyFont="1" applyBorder="1" applyAlignment="1">
      <alignment horizontal="center" vertical="center" wrapText="1"/>
    </xf>
    <xf numFmtId="0" fontId="56" fillId="0" borderId="6" xfId="1" applyFont="1" applyBorder="1" applyAlignment="1">
      <alignment horizontal="center" vertical="center" wrapText="1"/>
    </xf>
    <xf numFmtId="0" fontId="62" fillId="0" borderId="0" xfId="4" applyProtection="1"/>
    <xf numFmtId="0" fontId="56" fillId="14" borderId="64" xfId="1" applyFont="1" applyFill="1" applyBorder="1" applyAlignment="1">
      <alignment vertical="center" wrapText="1"/>
    </xf>
    <xf numFmtId="0" fontId="56" fillId="14" borderId="68" xfId="1" applyFont="1" applyFill="1" applyBorder="1" applyAlignment="1">
      <alignment vertical="center" wrapText="1"/>
    </xf>
    <xf numFmtId="0" fontId="56" fillId="14" borderId="20" xfId="1" applyFont="1" applyFill="1" applyBorder="1" applyAlignment="1">
      <alignment horizontal="left" vertical="center" wrapText="1"/>
    </xf>
    <xf numFmtId="0" fontId="56" fillId="14" borderId="53" xfId="1" applyFont="1" applyFill="1" applyBorder="1" applyAlignment="1">
      <alignment horizontal="left" vertical="center" wrapText="1"/>
    </xf>
    <xf numFmtId="0" fontId="56" fillId="17" borderId="6" xfId="1" applyFont="1" applyFill="1" applyBorder="1" applyAlignment="1">
      <alignment horizontal="center" vertical="center" wrapText="1"/>
    </xf>
    <xf numFmtId="0" fontId="56" fillId="17" borderId="20" xfId="1" applyFont="1" applyFill="1" applyBorder="1" applyAlignment="1">
      <alignment horizontal="center" vertical="center" wrapText="1"/>
    </xf>
    <xf numFmtId="0" fontId="56" fillId="17" borderId="59" xfId="1" applyFont="1" applyFill="1" applyBorder="1" applyAlignment="1">
      <alignment horizontal="center" vertical="center" wrapText="1"/>
    </xf>
    <xf numFmtId="0" fontId="56" fillId="17" borderId="64" xfId="1" applyFont="1" applyFill="1" applyBorder="1" applyAlignment="1">
      <alignment vertical="center" wrapText="1"/>
    </xf>
    <xf numFmtId="0" fontId="56" fillId="17" borderId="20" xfId="1" applyFont="1" applyFill="1" applyBorder="1" applyAlignment="1">
      <alignment horizontal="left" vertical="center" wrapText="1"/>
    </xf>
    <xf numFmtId="0" fontId="5" fillId="17" borderId="7" xfId="1" applyFont="1" applyFill="1" applyBorder="1" applyAlignment="1">
      <alignment horizontal="center" vertical="center" wrapText="1"/>
    </xf>
    <xf numFmtId="0" fontId="44" fillId="0" borderId="0" xfId="0" applyFont="1" applyBorder="1" applyAlignment="1" applyProtection="1">
      <alignment vertical="center" wrapText="1"/>
    </xf>
    <xf numFmtId="0" fontId="58" fillId="0" borderId="0" xfId="1" applyFont="1" applyBorder="1" applyAlignment="1" applyProtection="1">
      <alignment horizontal="center" vertical="center" wrapText="1"/>
      <protection hidden="1"/>
    </xf>
    <xf numFmtId="0" fontId="5" fillId="17" borderId="6" xfId="1" applyFont="1" applyFill="1" applyBorder="1" applyAlignment="1">
      <alignment horizontal="center" vertical="center" wrapText="1"/>
    </xf>
    <xf numFmtId="0" fontId="43" fillId="11" borderId="37" xfId="0" applyFont="1" applyFill="1" applyBorder="1" applyAlignment="1" applyProtection="1">
      <alignment horizontal="center" vertical="center" wrapText="1"/>
    </xf>
    <xf numFmtId="0" fontId="58" fillId="0" borderId="0" xfId="1" applyFont="1" applyBorder="1" applyAlignment="1" applyProtection="1">
      <alignment vertical="center" wrapText="1"/>
      <protection hidden="1"/>
    </xf>
    <xf numFmtId="0" fontId="15" fillId="0" borderId="14" xfId="1" applyFont="1" applyFill="1" applyBorder="1" applyAlignment="1" applyProtection="1">
      <alignment horizontal="right" vertical="center"/>
      <protection hidden="1"/>
    </xf>
    <xf numFmtId="169" fontId="50" fillId="11" borderId="0" xfId="3" applyNumberFormat="1" applyFont="1" applyFill="1" applyBorder="1" applyAlignment="1" applyProtection="1">
      <alignment horizontal="center" vertical="center" shrinkToFit="1"/>
    </xf>
    <xf numFmtId="0" fontId="0" fillId="0" borderId="0" xfId="0" applyBorder="1" applyProtection="1"/>
    <xf numFmtId="0" fontId="0" fillId="0" borderId="70" xfId="0" applyBorder="1" applyProtection="1"/>
    <xf numFmtId="0" fontId="0" fillId="0" borderId="71" xfId="0" applyBorder="1" applyProtection="1"/>
    <xf numFmtId="0" fontId="0" fillId="0" borderId="72" xfId="0" applyBorder="1" applyProtection="1"/>
    <xf numFmtId="0" fontId="0" fillId="0" borderId="73" xfId="0" applyBorder="1" applyProtection="1"/>
    <xf numFmtId="0" fontId="10" fillId="9" borderId="1" xfId="1" applyFont="1" applyFill="1" applyBorder="1" applyAlignment="1" applyProtection="1">
      <alignment horizontal="center" vertical="center"/>
      <protection locked="0" hidden="1"/>
    </xf>
    <xf numFmtId="0" fontId="43" fillId="18" borderId="1" xfId="0" applyFont="1" applyFill="1" applyBorder="1" applyAlignment="1" applyProtection="1">
      <alignment horizontal="center" vertical="center" wrapText="1"/>
      <protection hidden="1"/>
    </xf>
    <xf numFmtId="43" fontId="44" fillId="18" borderId="1" xfId="3" applyFont="1" applyFill="1" applyBorder="1" applyAlignment="1" applyProtection="1">
      <alignment horizontal="center" vertical="center" wrapText="1"/>
      <protection hidden="1"/>
    </xf>
    <xf numFmtId="2" fontId="43" fillId="18" borderId="1" xfId="0" applyNumberFormat="1" applyFont="1" applyFill="1" applyBorder="1" applyAlignment="1" applyProtection="1">
      <alignment horizontal="center" vertical="center" wrapText="1"/>
      <protection hidden="1"/>
    </xf>
    <xf numFmtId="170" fontId="44" fillId="18" borderId="1" xfId="3" applyNumberFormat="1" applyFont="1" applyFill="1" applyBorder="1" applyAlignment="1" applyProtection="1">
      <alignment horizontal="center" vertical="center" wrapText="1"/>
      <protection hidden="1"/>
    </xf>
    <xf numFmtId="0" fontId="0" fillId="20" borderId="71" xfId="0" applyFill="1" applyBorder="1" applyProtection="1"/>
    <xf numFmtId="0" fontId="0" fillId="20" borderId="0" xfId="0" applyFill="1" applyAlignment="1" applyProtection="1">
      <alignment horizontal="center"/>
    </xf>
    <xf numFmtId="0" fontId="0" fillId="20" borderId="0" xfId="0" applyFill="1" applyProtection="1"/>
    <xf numFmtId="0" fontId="49" fillId="19" borderId="1" xfId="0" applyFont="1" applyFill="1" applyBorder="1" applyAlignment="1" applyProtection="1">
      <alignment horizontal="center" vertical="center" wrapText="1"/>
    </xf>
    <xf numFmtId="0" fontId="0" fillId="0" borderId="75" xfId="0" applyBorder="1" applyProtection="1"/>
    <xf numFmtId="0" fontId="0" fillId="0" borderId="76" xfId="0" applyBorder="1" applyProtection="1"/>
    <xf numFmtId="0" fontId="0" fillId="0" borderId="77" xfId="0" applyBorder="1" applyProtection="1"/>
    <xf numFmtId="0" fontId="46" fillId="0" borderId="81" xfId="0" applyFont="1" applyBorder="1" applyAlignment="1" applyProtection="1">
      <alignment horizontal="center" vertical="center" wrapText="1"/>
    </xf>
    <xf numFmtId="0" fontId="49" fillId="19" borderId="82" xfId="0" applyFont="1" applyFill="1" applyBorder="1" applyAlignment="1" applyProtection="1">
      <alignment horizontal="center" vertical="center" wrapText="1"/>
    </xf>
    <xf numFmtId="0" fontId="49" fillId="19" borderId="83" xfId="0" applyFont="1" applyFill="1" applyBorder="1" applyAlignment="1" applyProtection="1">
      <alignment horizontal="center" vertical="center" wrapText="1"/>
    </xf>
    <xf numFmtId="0" fontId="43" fillId="0" borderId="82" xfId="0" applyFont="1" applyBorder="1" applyAlignment="1" applyProtection="1">
      <alignment horizontal="center" vertical="center" wrapText="1"/>
    </xf>
    <xf numFmtId="2" fontId="43" fillId="18" borderId="83" xfId="0" applyNumberFormat="1" applyFont="1" applyFill="1" applyBorder="1" applyAlignment="1" applyProtection="1">
      <alignment horizontal="center" vertical="center" wrapText="1"/>
      <protection hidden="1"/>
    </xf>
    <xf numFmtId="43" fontId="44" fillId="18" borderId="83" xfId="3" applyFont="1" applyFill="1" applyBorder="1" applyAlignment="1" applyProtection="1">
      <alignment horizontal="center" vertical="center" wrapText="1"/>
      <protection hidden="1"/>
    </xf>
    <xf numFmtId="2" fontId="44" fillId="11" borderId="81" xfId="0" applyNumberFormat="1" applyFont="1" applyFill="1" applyBorder="1" applyAlignment="1" applyProtection="1">
      <alignment horizontal="center" vertical="center" wrapText="1"/>
    </xf>
    <xf numFmtId="0" fontId="50" fillId="0" borderId="14" xfId="1" applyFont="1" applyFill="1" applyBorder="1" applyAlignment="1" applyProtection="1">
      <alignment vertical="center"/>
      <protection hidden="1"/>
    </xf>
    <xf numFmtId="0" fontId="69" fillId="0" borderId="14" xfId="1" applyFont="1" applyFill="1" applyBorder="1" applyAlignment="1" applyProtection="1">
      <alignment vertical="center"/>
      <protection hidden="1"/>
    </xf>
    <xf numFmtId="0" fontId="5" fillId="20" borderId="0" xfId="1" applyFont="1" applyFill="1" applyBorder="1" applyAlignment="1" applyProtection="1">
      <alignment horizontal="left" vertical="center"/>
      <protection hidden="1"/>
    </xf>
    <xf numFmtId="0" fontId="5" fillId="20" borderId="0" xfId="1" applyFont="1" applyFill="1" applyBorder="1" applyAlignment="1" applyProtection="1">
      <alignment horizontal="right" vertical="center"/>
      <protection hidden="1"/>
    </xf>
    <xf numFmtId="0" fontId="5" fillId="20" borderId="0" xfId="1" applyFont="1" applyFill="1" applyBorder="1" applyAlignment="1" applyProtection="1">
      <alignment horizontal="center" vertical="center"/>
      <protection hidden="1"/>
    </xf>
    <xf numFmtId="0" fontId="5" fillId="20" borderId="0" xfId="1" applyFill="1" applyAlignment="1" applyProtection="1">
      <alignment vertical="center"/>
      <protection hidden="1"/>
    </xf>
    <xf numFmtId="0" fontId="5" fillId="20" borderId="0" xfId="1" applyFill="1" applyAlignment="1" applyProtection="1">
      <alignment horizontal="center" vertical="center"/>
      <protection hidden="1"/>
    </xf>
    <xf numFmtId="0" fontId="5" fillId="20" borderId="0" xfId="1" applyFill="1" applyAlignment="1" applyProtection="1">
      <alignment horizontal="left" vertical="center"/>
      <protection hidden="1"/>
    </xf>
    <xf numFmtId="0" fontId="5" fillId="11" borderId="0" xfId="1" applyFill="1" applyAlignment="1" applyProtection="1">
      <alignment vertical="center"/>
      <protection hidden="1"/>
    </xf>
    <xf numFmtId="0" fontId="65" fillId="19" borderId="11" xfId="1" applyFont="1" applyFill="1" applyBorder="1" applyAlignment="1" applyProtection="1">
      <alignment vertical="center"/>
      <protection hidden="1"/>
    </xf>
    <xf numFmtId="0" fontId="66" fillId="19" borderId="12" xfId="1" applyFont="1" applyFill="1" applyBorder="1" applyAlignment="1" applyProtection="1">
      <alignment vertical="center"/>
      <protection hidden="1"/>
    </xf>
    <xf numFmtId="0" fontId="68" fillId="19" borderId="12" xfId="1" applyFont="1" applyFill="1" applyBorder="1" applyAlignment="1" applyProtection="1">
      <alignment vertical="center"/>
      <protection hidden="1"/>
    </xf>
    <xf numFmtId="0" fontId="68" fillId="19" borderId="13" xfId="1" applyFont="1" applyFill="1" applyBorder="1" applyAlignment="1" applyProtection="1">
      <alignment vertical="center"/>
      <protection hidden="1"/>
    </xf>
    <xf numFmtId="0" fontId="65" fillId="19" borderId="12" xfId="1" applyFont="1" applyFill="1" applyBorder="1" applyAlignment="1" applyProtection="1">
      <alignment vertical="center"/>
      <protection hidden="1"/>
    </xf>
    <xf numFmtId="0" fontId="67" fillId="19" borderId="15" xfId="1" applyFont="1" applyFill="1" applyBorder="1" applyAlignment="1" applyProtection="1">
      <alignment horizontal="left" vertical="center"/>
      <protection hidden="1"/>
    </xf>
    <xf numFmtId="0" fontId="65" fillId="19" borderId="13" xfId="1" applyFont="1" applyFill="1" applyBorder="1" applyAlignment="1" applyProtection="1">
      <alignment vertical="center"/>
      <protection hidden="1"/>
    </xf>
    <xf numFmtId="0" fontId="66" fillId="19" borderId="13" xfId="1" applyFont="1" applyFill="1" applyBorder="1" applyAlignment="1" applyProtection="1">
      <alignment vertical="center"/>
      <protection hidden="1"/>
    </xf>
    <xf numFmtId="0" fontId="76" fillId="0" borderId="16" xfId="1" applyFont="1" applyFill="1" applyBorder="1" applyAlignment="1" applyProtection="1">
      <alignment horizontal="left" vertical="center" shrinkToFit="1"/>
      <protection hidden="1"/>
    </xf>
    <xf numFmtId="0" fontId="77" fillId="0" borderId="16" xfId="1" applyFont="1" applyFill="1" applyBorder="1" applyAlignment="1" applyProtection="1">
      <alignment horizontal="left" vertical="center"/>
      <protection hidden="1"/>
    </xf>
    <xf numFmtId="0" fontId="76" fillId="0" borderId="1" xfId="1" applyFont="1" applyFill="1" applyBorder="1" applyAlignment="1" applyProtection="1">
      <alignment horizontal="center" vertical="center"/>
      <protection hidden="1"/>
    </xf>
    <xf numFmtId="0" fontId="65" fillId="19" borderId="11" xfId="1" applyFont="1" applyFill="1" applyBorder="1" applyAlignment="1" applyProtection="1">
      <alignment vertical="center"/>
    </xf>
    <xf numFmtId="0" fontId="78" fillId="0" borderId="0" xfId="1" applyFont="1" applyBorder="1" applyAlignment="1" applyProtection="1">
      <alignment vertical="center"/>
      <protection hidden="1"/>
    </xf>
    <xf numFmtId="0" fontId="78" fillId="0" borderId="15" xfId="1" applyFont="1" applyBorder="1" applyAlignment="1" applyProtection="1">
      <alignment vertical="center"/>
      <protection hidden="1"/>
    </xf>
    <xf numFmtId="0" fontId="56" fillId="13" borderId="87" xfId="0" applyFont="1" applyFill="1" applyBorder="1" applyAlignment="1">
      <alignment horizontal="center" vertical="center" wrapText="1"/>
    </xf>
    <xf numFmtId="0" fontId="56" fillId="13" borderId="88" xfId="0" applyFont="1" applyFill="1" applyBorder="1" applyAlignment="1">
      <alignment horizontal="center" vertical="center" wrapText="1"/>
    </xf>
    <xf numFmtId="0" fontId="44" fillId="0" borderId="84" xfId="0" applyFont="1" applyBorder="1" applyAlignment="1" applyProtection="1">
      <alignment vertical="center" wrapText="1"/>
    </xf>
    <xf numFmtId="0" fontId="44" fillId="0" borderId="85" xfId="0" applyFont="1" applyBorder="1" applyAlignment="1" applyProtection="1">
      <alignment vertical="center" wrapText="1"/>
    </xf>
    <xf numFmtId="0" fontId="44" fillId="0" borderId="86" xfId="0" applyFont="1" applyBorder="1" applyAlignment="1" applyProtection="1">
      <alignment vertical="center" wrapText="1"/>
    </xf>
    <xf numFmtId="0" fontId="49" fillId="19" borderId="78" xfId="0" applyFont="1" applyFill="1" applyBorder="1" applyAlignment="1" applyProtection="1">
      <alignment horizontal="center" vertical="center"/>
    </xf>
    <xf numFmtId="0" fontId="49" fillId="19" borderId="74" xfId="0" applyFont="1" applyFill="1" applyBorder="1" applyAlignment="1" applyProtection="1">
      <alignment horizontal="center" vertical="center"/>
    </xf>
    <xf numFmtId="0" fontId="49" fillId="19" borderId="79" xfId="0" applyFont="1" applyFill="1" applyBorder="1" applyAlignment="1" applyProtection="1">
      <alignment horizontal="center" vertical="center"/>
    </xf>
    <xf numFmtId="0" fontId="49" fillId="19" borderId="80" xfId="0" applyFont="1" applyFill="1" applyBorder="1" applyAlignment="1" applyProtection="1">
      <alignment horizontal="left" vertical="center" wrapText="1"/>
    </xf>
    <xf numFmtId="0" fontId="49" fillId="19" borderId="2" xfId="0" applyFont="1" applyFill="1" applyBorder="1" applyAlignment="1" applyProtection="1">
      <alignment horizontal="left" vertical="center" wrapText="1"/>
    </xf>
    <xf numFmtId="0" fontId="49" fillId="19" borderId="3" xfId="0" applyFont="1" applyFill="1" applyBorder="1" applyAlignment="1" applyProtection="1">
      <alignment horizontal="left" vertical="center" wrapText="1"/>
    </xf>
    <xf numFmtId="0" fontId="49" fillId="19" borderId="80" xfId="0" applyFont="1" applyFill="1" applyBorder="1" applyAlignment="1" applyProtection="1">
      <alignment horizontal="center" vertical="center" wrapText="1"/>
    </xf>
    <xf numFmtId="0" fontId="49" fillId="19" borderId="2" xfId="0" applyFont="1" applyFill="1" applyBorder="1" applyAlignment="1" applyProtection="1">
      <alignment horizontal="center" vertical="center" wrapText="1"/>
    </xf>
    <xf numFmtId="0" fontId="49" fillId="19" borderId="3" xfId="0" applyFont="1" applyFill="1" applyBorder="1" applyAlignment="1" applyProtection="1">
      <alignment horizontal="center" vertical="center" wrapText="1"/>
    </xf>
    <xf numFmtId="0" fontId="43" fillId="21" borderId="80" xfId="0" applyFont="1" applyFill="1" applyBorder="1" applyAlignment="1" applyProtection="1">
      <alignment horizontal="center" vertical="center" wrapText="1"/>
    </xf>
    <xf numFmtId="0" fontId="43" fillId="21" borderId="2" xfId="0" applyFont="1" applyFill="1" applyBorder="1" applyAlignment="1" applyProtection="1">
      <alignment horizontal="center" vertical="center" wrapText="1"/>
    </xf>
    <xf numFmtId="0" fontId="0" fillId="0" borderId="36" xfId="0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0" fontId="0" fillId="0" borderId="81" xfId="0" applyBorder="1" applyAlignment="1" applyProtection="1">
      <alignment horizontal="center"/>
    </xf>
    <xf numFmtId="0" fontId="20" fillId="0" borderId="0" xfId="1" applyFont="1" applyFill="1" applyBorder="1" applyAlignment="1" applyProtection="1">
      <alignment horizontal="center" vertical="center" shrinkToFit="1"/>
      <protection hidden="1"/>
    </xf>
    <xf numFmtId="0" fontId="31" fillId="3" borderId="10" xfId="1" applyFont="1" applyFill="1" applyBorder="1" applyAlignment="1" applyProtection="1">
      <alignment horizontal="center" vertical="center"/>
      <protection hidden="1"/>
    </xf>
    <xf numFmtId="0" fontId="31" fillId="3" borderId="2" xfId="1" applyFont="1" applyFill="1" applyBorder="1" applyAlignment="1" applyProtection="1">
      <alignment horizontal="center" vertical="center"/>
      <protection hidden="1"/>
    </xf>
    <xf numFmtId="0" fontId="31" fillId="3" borderId="3" xfId="1" applyFont="1" applyFill="1" applyBorder="1" applyAlignment="1" applyProtection="1">
      <alignment horizontal="center" vertical="center"/>
      <protection hidden="1"/>
    </xf>
    <xf numFmtId="0" fontId="5" fillId="3" borderId="11" xfId="1" applyFont="1" applyFill="1" applyBorder="1" applyAlignment="1" applyProtection="1">
      <alignment horizontal="center" vertical="center"/>
      <protection hidden="1"/>
    </xf>
    <xf numFmtId="0" fontId="5" fillId="3" borderId="12" xfId="1" applyFont="1" applyFill="1" applyBorder="1" applyAlignment="1" applyProtection="1">
      <alignment horizontal="center" vertical="center"/>
      <protection hidden="1"/>
    </xf>
    <xf numFmtId="0" fontId="5" fillId="3" borderId="13" xfId="1" applyFont="1" applyFill="1" applyBorder="1" applyAlignment="1" applyProtection="1">
      <alignment horizontal="center" vertical="center"/>
      <protection hidden="1"/>
    </xf>
    <xf numFmtId="0" fontId="72" fillId="19" borderId="48" xfId="1" applyFont="1" applyFill="1" applyBorder="1" applyAlignment="1" applyProtection="1">
      <alignment horizontal="center"/>
    </xf>
    <xf numFmtId="0" fontId="72" fillId="19" borderId="20" xfId="1" applyFont="1" applyFill="1" applyBorder="1" applyAlignment="1" applyProtection="1">
      <alignment horizontal="center"/>
    </xf>
    <xf numFmtId="0" fontId="72" fillId="19" borderId="29" xfId="1" applyFont="1" applyFill="1" applyBorder="1" applyAlignment="1" applyProtection="1">
      <alignment horizontal="center"/>
    </xf>
    <xf numFmtId="0" fontId="5" fillId="3" borderId="1" xfId="1" applyFill="1" applyBorder="1" applyAlignment="1" applyProtection="1">
      <alignment horizontal="center" vertical="center"/>
      <protection hidden="1"/>
    </xf>
    <xf numFmtId="0" fontId="20" fillId="0" borderId="14" xfId="1" applyFont="1" applyFill="1" applyBorder="1" applyAlignment="1" applyProtection="1">
      <alignment horizontal="center" vertical="center"/>
      <protection hidden="1"/>
    </xf>
    <xf numFmtId="0" fontId="20" fillId="0" borderId="0" xfId="1" applyFont="1" applyFill="1" applyBorder="1" applyAlignment="1" applyProtection="1">
      <alignment horizontal="center" vertical="center"/>
      <protection hidden="1"/>
    </xf>
    <xf numFmtId="0" fontId="71" fillId="0" borderId="17" xfId="1" applyFont="1" applyFill="1" applyBorder="1" applyAlignment="1" applyProtection="1">
      <alignment horizontal="left" vertical="center" wrapText="1"/>
      <protection hidden="1"/>
    </xf>
    <xf numFmtId="0" fontId="71" fillId="0" borderId="7" xfId="1" applyFont="1" applyFill="1" applyBorder="1" applyAlignment="1" applyProtection="1">
      <alignment horizontal="left" vertical="center" wrapText="1"/>
      <protection hidden="1"/>
    </xf>
    <xf numFmtId="0" fontId="59" fillId="0" borderId="0" xfId="1" applyFont="1" applyFill="1" applyBorder="1" applyAlignment="1" applyProtection="1">
      <alignment horizontal="center"/>
      <protection hidden="1"/>
    </xf>
    <xf numFmtId="0" fontId="49" fillId="19" borderId="11" xfId="1" applyFont="1" applyFill="1" applyBorder="1" applyAlignment="1" applyProtection="1">
      <alignment horizontal="center" vertical="center" textRotation="90"/>
      <protection hidden="1"/>
    </xf>
    <xf numFmtId="0" fontId="49" fillId="19" borderId="14" xfId="1" applyFont="1" applyFill="1" applyBorder="1" applyAlignment="1" applyProtection="1">
      <alignment horizontal="center" vertical="center" textRotation="90"/>
      <protection hidden="1"/>
    </xf>
    <xf numFmtId="0" fontId="49" fillId="19" borderId="17" xfId="1" applyFont="1" applyFill="1" applyBorder="1" applyAlignment="1" applyProtection="1">
      <alignment horizontal="center" vertical="center" textRotation="90"/>
      <protection hidden="1"/>
    </xf>
    <xf numFmtId="0" fontId="19" fillId="0" borderId="14" xfId="1" applyFont="1" applyFill="1" applyBorder="1" applyAlignment="1" applyProtection="1">
      <alignment horizontal="center" vertical="center" wrapText="1" shrinkToFit="1"/>
      <protection hidden="1"/>
    </xf>
    <xf numFmtId="0" fontId="63" fillId="0" borderId="0" xfId="1" applyFont="1" applyFill="1" applyBorder="1" applyAlignment="1" applyProtection="1">
      <alignment horizontal="center" vertical="center" shrinkToFit="1"/>
      <protection hidden="1"/>
    </xf>
    <xf numFmtId="0" fontId="44" fillId="11" borderId="11" xfId="1" applyFont="1" applyFill="1" applyBorder="1" applyAlignment="1" applyProtection="1">
      <alignment horizontal="center" vertical="center" textRotation="90"/>
      <protection hidden="1"/>
    </xf>
    <xf numFmtId="0" fontId="44" fillId="11" borderId="14" xfId="1" applyFont="1" applyFill="1" applyBorder="1" applyAlignment="1" applyProtection="1">
      <alignment horizontal="center" vertical="center" textRotation="90"/>
      <protection hidden="1"/>
    </xf>
    <xf numFmtId="0" fontId="44" fillId="11" borderId="17" xfId="1" applyFont="1" applyFill="1" applyBorder="1" applyAlignment="1" applyProtection="1">
      <alignment horizontal="center" vertical="center" textRotation="90"/>
      <protection hidden="1"/>
    </xf>
    <xf numFmtId="0" fontId="30" fillId="0" borderId="14" xfId="1" applyFont="1" applyFill="1" applyBorder="1" applyAlignment="1" applyProtection="1">
      <alignment horizontal="left" vertical="center"/>
      <protection hidden="1"/>
    </xf>
    <xf numFmtId="0" fontId="30" fillId="0" borderId="0" xfId="1" applyFont="1" applyFill="1" applyBorder="1" applyAlignment="1" applyProtection="1">
      <alignment horizontal="left" vertical="center"/>
      <protection hidden="1"/>
    </xf>
    <xf numFmtId="0" fontId="30" fillId="0" borderId="15" xfId="1" applyFont="1" applyFill="1" applyBorder="1" applyAlignment="1" applyProtection="1">
      <alignment horizontal="left" vertical="center"/>
      <protection hidden="1"/>
    </xf>
    <xf numFmtId="0" fontId="30" fillId="0" borderId="17" xfId="1" applyFont="1" applyFill="1" applyBorder="1" applyAlignment="1" applyProtection="1">
      <alignment horizontal="left" vertical="center"/>
      <protection hidden="1"/>
    </xf>
    <xf numFmtId="0" fontId="30" fillId="0" borderId="7" xfId="1" applyFont="1" applyFill="1" applyBorder="1" applyAlignment="1" applyProtection="1">
      <alignment horizontal="left" vertical="center"/>
      <protection hidden="1"/>
    </xf>
    <xf numFmtId="0" fontId="30" fillId="0" borderId="6" xfId="1" applyFont="1" applyFill="1" applyBorder="1" applyAlignment="1" applyProtection="1">
      <alignment horizontal="left" vertical="center"/>
      <protection hidden="1"/>
    </xf>
    <xf numFmtId="0" fontId="49" fillId="19" borderId="38" xfId="1" applyFont="1" applyFill="1" applyBorder="1" applyAlignment="1" applyProtection="1">
      <alignment horizontal="center" vertical="center" textRotation="90"/>
      <protection hidden="1"/>
    </xf>
    <xf numFmtId="0" fontId="49" fillId="19" borderId="39" xfId="1" applyFont="1" applyFill="1" applyBorder="1" applyAlignment="1" applyProtection="1">
      <alignment horizontal="center" vertical="center" textRotation="90"/>
      <protection hidden="1"/>
    </xf>
    <xf numFmtId="0" fontId="49" fillId="19" borderId="37" xfId="1" applyFont="1" applyFill="1" applyBorder="1" applyAlignment="1" applyProtection="1">
      <alignment horizontal="center" vertical="center" textRotation="90"/>
      <protection hidden="1"/>
    </xf>
    <xf numFmtId="0" fontId="5" fillId="0" borderId="0" xfId="1" applyFont="1" applyFill="1" applyBorder="1" applyAlignment="1" applyProtection="1">
      <alignment horizontal="center" vertical="center"/>
      <protection hidden="1"/>
    </xf>
    <xf numFmtId="0" fontId="14" fillId="0" borderId="0" xfId="1" applyFont="1" applyFill="1" applyBorder="1" applyAlignment="1" applyProtection="1">
      <alignment horizontal="center" vertical="center"/>
      <protection hidden="1"/>
    </xf>
    <xf numFmtId="0" fontId="76" fillId="0" borderId="0" xfId="1" applyFont="1" applyFill="1" applyBorder="1" applyAlignment="1" applyProtection="1">
      <alignment horizontal="center" vertical="center" shrinkToFit="1"/>
      <protection hidden="1"/>
    </xf>
    <xf numFmtId="12" fontId="61" fillId="0" borderId="0" xfId="1" applyNumberFormat="1" applyFont="1" applyBorder="1" applyAlignment="1" applyProtection="1">
      <alignment horizontal="center" vertical="center" wrapText="1"/>
      <protection hidden="1"/>
    </xf>
    <xf numFmtId="12" fontId="61" fillId="0" borderId="0" xfId="1" applyNumberFormat="1" applyFont="1" applyBorder="1" applyAlignment="1" applyProtection="1">
      <alignment horizontal="center" vertical="center"/>
      <protection hidden="1"/>
    </xf>
    <xf numFmtId="12" fontId="61" fillId="0" borderId="15" xfId="1" applyNumberFormat="1" applyFont="1" applyBorder="1" applyAlignment="1" applyProtection="1">
      <alignment horizontal="center" vertical="center"/>
      <protection hidden="1"/>
    </xf>
    <xf numFmtId="0" fontId="77" fillId="0" borderId="0" xfId="1" applyFont="1" applyFill="1" applyBorder="1" applyAlignment="1" applyProtection="1">
      <alignment horizontal="center" vertical="center" wrapText="1"/>
      <protection hidden="1"/>
    </xf>
    <xf numFmtId="0" fontId="20" fillId="0" borderId="0" xfId="1" applyFont="1" applyFill="1" applyBorder="1" applyAlignment="1" applyProtection="1">
      <alignment horizontal="center" vertical="center" wrapText="1"/>
      <protection hidden="1"/>
    </xf>
    <xf numFmtId="0" fontId="5" fillId="0" borderId="0" xfId="1" applyFont="1" applyFill="1" applyBorder="1" applyAlignment="1" applyProtection="1">
      <alignment horizontal="center" vertical="center" shrinkToFit="1"/>
      <protection hidden="1"/>
    </xf>
    <xf numFmtId="0" fontId="70" fillId="11" borderId="48" xfId="1" applyFont="1" applyFill="1" applyBorder="1" applyAlignment="1" applyProtection="1">
      <alignment horizontal="center" vertical="center" shrinkToFit="1"/>
      <protection hidden="1"/>
    </xf>
    <xf numFmtId="0" fontId="70" fillId="11" borderId="20" xfId="1" applyFont="1" applyFill="1" applyBorder="1" applyAlignment="1" applyProtection="1">
      <alignment horizontal="center" vertical="center" shrinkToFit="1"/>
      <protection hidden="1"/>
    </xf>
    <xf numFmtId="0" fontId="70" fillId="11" borderId="29" xfId="1" applyFont="1" applyFill="1" applyBorder="1" applyAlignment="1" applyProtection="1">
      <alignment horizontal="center" vertical="center" shrinkToFit="1"/>
      <protection hidden="1"/>
    </xf>
    <xf numFmtId="0" fontId="75" fillId="0" borderId="49" xfId="1" applyFont="1" applyFill="1" applyBorder="1" applyAlignment="1" applyProtection="1">
      <alignment horizontal="left" vertical="center"/>
      <protection hidden="1"/>
    </xf>
    <xf numFmtId="0" fontId="75" fillId="0" borderId="50" xfId="1" applyFont="1" applyFill="1" applyBorder="1" applyAlignment="1" applyProtection="1">
      <alignment horizontal="left" vertical="center"/>
      <protection hidden="1"/>
    </xf>
    <xf numFmtId="0" fontId="48" fillId="9" borderId="40" xfId="1" applyFont="1" applyFill="1" applyBorder="1" applyAlignment="1" applyProtection="1">
      <alignment horizontal="left" vertical="top" shrinkToFit="1"/>
      <protection locked="0"/>
    </xf>
    <xf numFmtId="0" fontId="48" fillId="9" borderId="41" xfId="1" applyFont="1" applyFill="1" applyBorder="1" applyAlignment="1" applyProtection="1">
      <alignment horizontal="left" vertical="top" shrinkToFit="1"/>
      <protection locked="0"/>
    </xf>
    <xf numFmtId="0" fontId="48" fillId="9" borderId="42" xfId="1" applyFont="1" applyFill="1" applyBorder="1" applyAlignment="1" applyProtection="1">
      <alignment horizontal="left" vertical="top" shrinkToFit="1"/>
      <protection locked="0"/>
    </xf>
    <xf numFmtId="0" fontId="48" fillId="9" borderId="43" xfId="1" applyFont="1" applyFill="1" applyBorder="1" applyAlignment="1" applyProtection="1">
      <alignment horizontal="left" vertical="top" shrinkToFit="1"/>
      <protection locked="0"/>
    </xf>
    <xf numFmtId="0" fontId="48" fillId="9" borderId="44" xfId="1" applyFont="1" applyFill="1" applyBorder="1" applyAlignment="1" applyProtection="1">
      <alignment horizontal="left" vertical="top" shrinkToFit="1"/>
      <protection locked="0"/>
    </xf>
    <xf numFmtId="0" fontId="48" fillId="9" borderId="45" xfId="1" applyFont="1" applyFill="1" applyBorder="1" applyAlignment="1" applyProtection="1">
      <alignment horizontal="left" vertical="top" shrinkToFit="1"/>
      <protection locked="0"/>
    </xf>
    <xf numFmtId="0" fontId="49" fillId="19" borderId="38" xfId="1" applyFont="1" applyFill="1" applyBorder="1" applyAlignment="1" applyProtection="1">
      <alignment horizontal="center" vertical="center" textRotation="90" wrapText="1"/>
      <protection hidden="1"/>
    </xf>
    <xf numFmtId="0" fontId="49" fillId="19" borderId="39" xfId="1" applyFont="1" applyFill="1" applyBorder="1" applyAlignment="1" applyProtection="1">
      <alignment horizontal="center" vertical="center" textRotation="90" wrapText="1"/>
      <protection hidden="1"/>
    </xf>
    <xf numFmtId="0" fontId="49" fillId="19" borderId="37" xfId="1" applyFont="1" applyFill="1" applyBorder="1" applyAlignment="1" applyProtection="1">
      <alignment horizontal="center" vertical="center" textRotation="90" wrapText="1"/>
      <protection hidden="1"/>
    </xf>
    <xf numFmtId="0" fontId="73" fillId="0" borderId="46" xfId="1" applyFont="1" applyFill="1" applyBorder="1" applyAlignment="1" applyProtection="1">
      <alignment horizontal="center" vertical="center" wrapText="1"/>
      <protection hidden="1"/>
    </xf>
    <xf numFmtId="0" fontId="73" fillId="0" borderId="47" xfId="1" applyFont="1" applyFill="1" applyBorder="1" applyAlignment="1" applyProtection="1">
      <alignment horizontal="center" vertical="center" wrapText="1"/>
      <protection hidden="1"/>
    </xf>
    <xf numFmtId="0" fontId="60" fillId="15" borderId="10" xfId="1" applyFont="1" applyFill="1" applyBorder="1" applyAlignment="1" applyProtection="1">
      <alignment horizontal="center" vertical="center"/>
    </xf>
    <xf numFmtId="0" fontId="60" fillId="15" borderId="3" xfId="1" applyFont="1" applyFill="1" applyBorder="1" applyAlignment="1" applyProtection="1">
      <alignment horizontal="center" vertical="center"/>
    </xf>
    <xf numFmtId="0" fontId="15" fillId="0" borderId="7" xfId="1" applyFont="1" applyBorder="1" applyAlignment="1" applyProtection="1">
      <alignment horizontal="center" vertical="center"/>
      <protection hidden="1"/>
    </xf>
    <xf numFmtId="0" fontId="58" fillId="0" borderId="46" xfId="1" applyFont="1" applyFill="1" applyBorder="1" applyAlignment="1" applyProtection="1">
      <alignment horizontal="left" vertical="center" wrapText="1"/>
      <protection hidden="1"/>
    </xf>
    <xf numFmtId="0" fontId="58" fillId="0" borderId="12" xfId="1" applyFont="1" applyFill="1" applyBorder="1" applyAlignment="1" applyProtection="1">
      <alignment horizontal="left" vertical="center" wrapText="1"/>
      <protection hidden="1"/>
    </xf>
    <xf numFmtId="0" fontId="73" fillId="0" borderId="0" xfId="1" applyFont="1" applyBorder="1" applyAlignment="1" applyProtection="1">
      <alignment horizontal="left" vertical="center" wrapText="1"/>
      <protection hidden="1"/>
    </xf>
    <xf numFmtId="0" fontId="73" fillId="0" borderId="15" xfId="1" applyFont="1" applyBorder="1" applyAlignment="1" applyProtection="1">
      <alignment horizontal="left" vertical="center" wrapText="1"/>
      <protection hidden="1"/>
    </xf>
    <xf numFmtId="0" fontId="26" fillId="0" borderId="0" xfId="1" applyFont="1" applyBorder="1" applyAlignment="1" applyProtection="1">
      <alignment horizontal="center" vertical="center"/>
      <protection hidden="1"/>
    </xf>
    <xf numFmtId="0" fontId="15" fillId="0" borderId="0" xfId="1" applyFont="1" applyFill="1" applyBorder="1" applyAlignment="1" applyProtection="1">
      <alignment horizontal="center" vertical="center"/>
      <protection hidden="1"/>
    </xf>
    <xf numFmtId="0" fontId="5" fillId="0" borderId="14" xfId="1" applyFont="1" applyFill="1" applyBorder="1" applyAlignment="1" applyProtection="1">
      <alignment horizontal="center" vertical="center"/>
      <protection hidden="1"/>
    </xf>
    <xf numFmtId="49" fontId="49" fillId="19" borderId="38" xfId="1" applyNumberFormat="1" applyFont="1" applyFill="1" applyBorder="1" applyAlignment="1" applyProtection="1">
      <alignment horizontal="center" vertical="center" textRotation="90" shrinkToFit="1"/>
      <protection hidden="1"/>
    </xf>
    <xf numFmtId="49" fontId="49" fillId="19" borderId="39" xfId="1" applyNumberFormat="1" applyFont="1" applyFill="1" applyBorder="1" applyAlignment="1" applyProtection="1">
      <alignment horizontal="center" vertical="center" textRotation="90" shrinkToFit="1"/>
      <protection hidden="1"/>
    </xf>
    <xf numFmtId="49" fontId="49" fillId="19" borderId="37" xfId="1" applyNumberFormat="1" applyFont="1" applyFill="1" applyBorder="1" applyAlignment="1" applyProtection="1">
      <alignment horizontal="center" vertical="center" textRotation="90" shrinkToFit="1"/>
      <protection hidden="1"/>
    </xf>
    <xf numFmtId="0" fontId="19" fillId="0" borderId="14" xfId="1" applyFont="1" applyFill="1" applyBorder="1" applyAlignment="1" applyProtection="1">
      <alignment horizontal="center" vertical="center" shrinkToFit="1"/>
      <protection hidden="1"/>
    </xf>
    <xf numFmtId="0" fontId="19" fillId="0" borderId="0" xfId="1" applyFont="1" applyFill="1" applyBorder="1" applyAlignment="1" applyProtection="1">
      <alignment horizontal="center" vertical="center" shrinkToFit="1"/>
      <protection hidden="1"/>
    </xf>
    <xf numFmtId="0" fontId="64" fillId="19" borderId="12" xfId="1" applyFont="1" applyFill="1" applyBorder="1" applyAlignment="1" applyProtection="1">
      <alignment horizontal="left" vertical="center" shrinkToFit="1"/>
      <protection hidden="1"/>
    </xf>
    <xf numFmtId="0" fontId="19" fillId="0" borderId="14" xfId="1" applyFont="1" applyFill="1" applyBorder="1" applyAlignment="1" applyProtection="1">
      <alignment horizontal="left" vertical="center" shrinkToFit="1"/>
      <protection hidden="1"/>
    </xf>
    <xf numFmtId="0" fontId="19" fillId="0" borderId="0" xfId="1" applyFont="1" applyFill="1" applyBorder="1" applyAlignment="1" applyProtection="1">
      <alignment horizontal="left" vertical="center" shrinkToFit="1"/>
      <protection hidden="1"/>
    </xf>
    <xf numFmtId="0" fontId="20" fillId="0" borderId="0" xfId="1" applyFont="1" applyFill="1" applyBorder="1" applyAlignment="1" applyProtection="1">
      <alignment horizontal="left" vertical="center" shrinkToFit="1"/>
      <protection hidden="1"/>
    </xf>
    <xf numFmtId="0" fontId="21" fillId="0" borderId="0" xfId="1" applyFont="1" applyFill="1" applyBorder="1" applyAlignment="1" applyProtection="1">
      <alignment horizontal="center" vertical="center" wrapText="1"/>
      <protection hidden="1"/>
    </xf>
    <xf numFmtId="0" fontId="49" fillId="19" borderId="11" xfId="1" applyFont="1" applyFill="1" applyBorder="1" applyAlignment="1" applyProtection="1">
      <alignment horizontal="center" vertical="center" textRotation="90" shrinkToFit="1"/>
      <protection hidden="1"/>
    </xf>
    <xf numFmtId="0" fontId="49" fillId="19" borderId="14" xfId="1" applyFont="1" applyFill="1" applyBorder="1" applyAlignment="1" applyProtection="1">
      <alignment horizontal="center" vertical="center" textRotation="90" shrinkToFit="1"/>
      <protection hidden="1"/>
    </xf>
    <xf numFmtId="0" fontId="15" fillId="0" borderId="14" xfId="1" applyFont="1" applyFill="1" applyBorder="1" applyAlignment="1" applyProtection="1">
      <alignment horizontal="left" vertical="center"/>
      <protection hidden="1"/>
    </xf>
    <xf numFmtId="0" fontId="15" fillId="0" borderId="0" xfId="1" applyFont="1" applyFill="1" applyBorder="1" applyAlignment="1" applyProtection="1">
      <alignment horizontal="left" vertical="center"/>
      <protection hidden="1"/>
    </xf>
    <xf numFmtId="0" fontId="12" fillId="0" borderId="0" xfId="1" applyFont="1" applyFill="1" applyBorder="1" applyAlignment="1" applyProtection="1">
      <alignment horizontal="center" vertical="center" wrapText="1"/>
      <protection hidden="1"/>
    </xf>
    <xf numFmtId="0" fontId="19" fillId="0" borderId="14" xfId="1" applyFont="1" applyFill="1" applyBorder="1" applyAlignment="1" applyProtection="1">
      <alignment horizontal="left" vertical="center" wrapText="1" shrinkToFit="1"/>
      <protection hidden="1"/>
    </xf>
    <xf numFmtId="0" fontId="19" fillId="0" borderId="0" xfId="1" applyFont="1" applyFill="1" applyBorder="1" applyAlignment="1" applyProtection="1">
      <alignment horizontal="left" vertical="center" wrapText="1" shrinkToFit="1"/>
      <protection hidden="1"/>
    </xf>
    <xf numFmtId="49" fontId="49" fillId="19" borderId="38" xfId="1" applyNumberFormat="1" applyFont="1" applyFill="1" applyBorder="1" applyAlignment="1" applyProtection="1">
      <alignment horizontal="center" vertical="center" textRotation="90"/>
      <protection hidden="1"/>
    </xf>
    <xf numFmtId="49" fontId="49" fillId="19" borderId="39" xfId="1" applyNumberFormat="1" applyFont="1" applyFill="1" applyBorder="1" applyAlignment="1" applyProtection="1">
      <alignment horizontal="center" vertical="center" textRotation="90"/>
      <protection hidden="1"/>
    </xf>
    <xf numFmtId="49" fontId="49" fillId="19" borderId="37" xfId="1" applyNumberFormat="1" applyFont="1" applyFill="1" applyBorder="1" applyAlignment="1" applyProtection="1">
      <alignment horizontal="center" vertical="center" textRotation="90"/>
      <protection hidden="1"/>
    </xf>
    <xf numFmtId="0" fontId="71" fillId="0" borderId="14" xfId="1" applyFont="1" applyFill="1" applyBorder="1" applyAlignment="1" applyProtection="1">
      <alignment horizontal="left" vertical="center" wrapText="1"/>
      <protection hidden="1"/>
    </xf>
    <xf numFmtId="0" fontId="71" fillId="0" borderId="0" xfId="1" applyFont="1" applyFill="1" applyBorder="1" applyAlignment="1" applyProtection="1">
      <alignment horizontal="left" vertical="center" wrapText="1"/>
      <protection hidden="1"/>
    </xf>
    <xf numFmtId="0" fontId="5" fillId="0" borderId="0" xfId="1" applyFont="1" applyBorder="1" applyAlignment="1">
      <alignment horizontal="center"/>
    </xf>
    <xf numFmtId="0" fontId="5" fillId="0" borderId="0" xfId="1" applyBorder="1" applyAlignment="1">
      <alignment horizontal="center"/>
    </xf>
    <xf numFmtId="0" fontId="52" fillId="13" borderId="15" xfId="1" applyFont="1" applyFill="1" applyBorder="1" applyAlignment="1">
      <alignment horizontal="center" vertical="center" wrapText="1"/>
    </xf>
    <xf numFmtId="0" fontId="52" fillId="13" borderId="8" xfId="1" applyFont="1" applyFill="1" applyBorder="1" applyAlignment="1">
      <alignment horizontal="center" vertical="center" wrapText="1"/>
    </xf>
    <xf numFmtId="0" fontId="52" fillId="13" borderId="17" xfId="1" applyFont="1" applyFill="1" applyBorder="1" applyAlignment="1">
      <alignment horizontal="center" vertical="center" wrapText="1"/>
    </xf>
    <xf numFmtId="0" fontId="52" fillId="13" borderId="7" xfId="1" applyFont="1" applyFill="1" applyBorder="1" applyAlignment="1">
      <alignment horizontal="center" vertical="center" wrapText="1"/>
    </xf>
    <xf numFmtId="0" fontId="5" fillId="0" borderId="9" xfId="1" applyFont="1" applyBorder="1" applyAlignment="1">
      <alignment horizontal="center"/>
    </xf>
    <xf numFmtId="0" fontId="43" fillId="0" borderId="36" xfId="0" applyFont="1" applyBorder="1" applyAlignment="1" applyProtection="1">
      <alignment horizontal="center" vertical="center" wrapText="1"/>
    </xf>
    <xf numFmtId="0" fontId="43" fillId="0" borderId="0" xfId="0" applyFont="1" applyBorder="1" applyAlignment="1" applyProtection="1">
      <alignment horizontal="center" vertical="center" wrapText="1"/>
    </xf>
    <xf numFmtId="0" fontId="44" fillId="9" borderId="10" xfId="0" applyFont="1" applyFill="1" applyBorder="1" applyAlignment="1" applyProtection="1">
      <alignment horizontal="center" vertical="center" wrapText="1"/>
    </xf>
    <xf numFmtId="0" fontId="44" fillId="9" borderId="2" xfId="0" applyFont="1" applyFill="1" applyBorder="1" applyAlignment="1" applyProtection="1">
      <alignment horizontal="center" vertical="center" wrapText="1"/>
    </xf>
    <xf numFmtId="0" fontId="44" fillId="9" borderId="3" xfId="0" applyFont="1" applyFill="1" applyBorder="1" applyAlignment="1" applyProtection="1">
      <alignment horizontal="center" vertical="center" wrapText="1"/>
    </xf>
    <xf numFmtId="0" fontId="44" fillId="9" borderId="10" xfId="0" applyFont="1" applyFill="1" applyBorder="1" applyAlignment="1" applyProtection="1">
      <alignment horizontal="left" vertical="center" wrapText="1"/>
    </xf>
    <xf numFmtId="0" fontId="44" fillId="9" borderId="2" xfId="0" applyFont="1" applyFill="1" applyBorder="1" applyAlignment="1" applyProtection="1">
      <alignment horizontal="left" vertical="center" wrapText="1"/>
    </xf>
    <xf numFmtId="0" fontId="44" fillId="9" borderId="3" xfId="0" applyFont="1" applyFill="1" applyBorder="1" applyAlignment="1" applyProtection="1">
      <alignment horizontal="left" vertical="center" wrapText="1"/>
    </xf>
    <xf numFmtId="0" fontId="44" fillId="0" borderId="0" xfId="0" applyFont="1" applyAlignment="1" applyProtection="1">
      <alignment horizontal="left" vertical="center" wrapText="1"/>
    </xf>
    <xf numFmtId="0" fontId="45" fillId="0" borderId="0" xfId="0" applyFont="1" applyBorder="1" applyAlignment="1" applyProtection="1">
      <alignment horizontal="left" vertical="center" wrapText="1"/>
    </xf>
    <xf numFmtId="0" fontId="44" fillId="9" borderId="10" xfId="0" applyFont="1" applyFill="1" applyBorder="1" applyAlignment="1" applyProtection="1">
      <alignment horizontal="left" vertical="center"/>
    </xf>
    <xf numFmtId="0" fontId="44" fillId="9" borderId="2" xfId="0" applyFont="1" applyFill="1" applyBorder="1" applyAlignment="1" applyProtection="1">
      <alignment horizontal="left" vertical="center"/>
    </xf>
    <xf numFmtId="0" fontId="34" fillId="0" borderId="9" xfId="1" applyFont="1" applyBorder="1" applyAlignment="1">
      <alignment horizontal="center" vertical="center"/>
    </xf>
    <xf numFmtId="0" fontId="55" fillId="12" borderId="5" xfId="1" applyFont="1" applyFill="1" applyBorder="1" applyAlignment="1">
      <alignment horizontal="center" vertical="center" wrapText="1"/>
    </xf>
    <xf numFmtId="0" fontId="55" fillId="12" borderId="20" xfId="1" applyFont="1" applyFill="1" applyBorder="1" applyAlignment="1">
      <alignment horizontal="center" vertical="center" wrapText="1"/>
    </xf>
    <xf numFmtId="0" fontId="5" fillId="0" borderId="51" xfId="1" applyFont="1" applyBorder="1" applyAlignment="1">
      <alignment horizontal="center" vertical="center" wrapText="1"/>
    </xf>
    <xf numFmtId="0" fontId="5" fillId="0" borderId="52" xfId="1" applyFont="1" applyBorder="1" applyAlignment="1">
      <alignment horizontal="center" vertical="center" wrapText="1"/>
    </xf>
    <xf numFmtId="0" fontId="5" fillId="0" borderId="48" xfId="1" applyFont="1" applyBorder="1" applyAlignment="1">
      <alignment horizontal="center" vertical="center" wrapText="1"/>
    </xf>
    <xf numFmtId="0" fontId="5" fillId="0" borderId="29" xfId="1" applyFont="1" applyBorder="1" applyAlignment="1">
      <alignment horizontal="center" vertical="center" wrapText="1"/>
    </xf>
    <xf numFmtId="0" fontId="56" fillId="0" borderId="38" xfId="1" applyFont="1" applyBorder="1" applyAlignment="1">
      <alignment horizontal="center" vertical="center" wrapText="1"/>
    </xf>
    <xf numFmtId="0" fontId="56" fillId="0" borderId="39" xfId="1" applyFont="1" applyBorder="1" applyAlignment="1">
      <alignment horizontal="center" vertical="center" wrapText="1"/>
    </xf>
    <xf numFmtId="0" fontId="56" fillId="0" borderId="54" xfId="1" applyFont="1" applyBorder="1" applyAlignment="1">
      <alignment horizontal="center" vertical="center" wrapText="1"/>
    </xf>
    <xf numFmtId="0" fontId="5" fillId="14" borderId="48" xfId="1" applyFont="1" applyFill="1" applyBorder="1" applyAlignment="1">
      <alignment horizontal="center" vertical="center" wrapText="1"/>
    </xf>
    <xf numFmtId="0" fontId="5" fillId="14" borderId="67" xfId="1" applyFont="1" applyFill="1" applyBorder="1" applyAlignment="1">
      <alignment horizontal="center" vertical="center" wrapText="1"/>
    </xf>
    <xf numFmtId="0" fontId="5" fillId="14" borderId="64" xfId="1" applyFont="1" applyFill="1" applyBorder="1" applyAlignment="1">
      <alignment horizontal="center" vertical="center" wrapText="1"/>
    </xf>
    <xf numFmtId="0" fontId="5" fillId="14" borderId="68" xfId="1" applyFont="1" applyFill="1" applyBorder="1" applyAlignment="1">
      <alignment horizontal="center" vertical="center" wrapText="1"/>
    </xf>
    <xf numFmtId="0" fontId="5" fillId="14" borderId="69" xfId="1" applyFont="1" applyFill="1" applyBorder="1" applyAlignment="1">
      <alignment horizontal="center" vertical="center" wrapText="1"/>
    </xf>
    <xf numFmtId="0" fontId="5" fillId="14" borderId="51" xfId="1" applyFont="1" applyFill="1" applyBorder="1" applyAlignment="1">
      <alignment horizontal="center" vertical="center" wrapText="1"/>
    </xf>
    <xf numFmtId="0" fontId="5" fillId="17" borderId="48" xfId="1" applyFont="1" applyFill="1" applyBorder="1" applyAlignment="1">
      <alignment horizontal="center" vertical="center" wrapText="1"/>
    </xf>
    <xf numFmtId="0" fontId="5" fillId="17" borderId="67" xfId="1" applyFont="1" applyFill="1" applyBorder="1" applyAlignment="1">
      <alignment horizontal="center" vertical="center" wrapText="1"/>
    </xf>
    <xf numFmtId="0" fontId="55" fillId="16" borderId="11" xfId="1" applyFont="1" applyFill="1" applyBorder="1" applyAlignment="1">
      <alignment horizontal="center" vertical="center" wrapText="1"/>
    </xf>
    <xf numFmtId="0" fontId="55" fillId="16" borderId="13" xfId="1" applyFont="1" applyFill="1" applyBorder="1" applyAlignment="1">
      <alignment horizontal="center" vertical="center" wrapText="1"/>
    </xf>
    <xf numFmtId="0" fontId="55" fillId="16" borderId="14" xfId="1" applyFont="1" applyFill="1" applyBorder="1" applyAlignment="1">
      <alignment horizontal="center" vertical="center" wrapText="1"/>
    </xf>
    <xf numFmtId="0" fontId="55" fillId="16" borderId="15" xfId="1" applyFont="1" applyFill="1" applyBorder="1" applyAlignment="1">
      <alignment horizontal="center" vertical="center" wrapText="1"/>
    </xf>
    <xf numFmtId="0" fontId="55" fillId="16" borderId="17" xfId="1" applyFont="1" applyFill="1" applyBorder="1" applyAlignment="1">
      <alignment horizontal="center" vertical="center" wrapText="1"/>
    </xf>
    <xf numFmtId="0" fontId="55" fillId="16" borderId="6" xfId="1" applyFont="1" applyFill="1" applyBorder="1" applyAlignment="1">
      <alignment horizontal="center" vertical="center" wrapText="1"/>
    </xf>
    <xf numFmtId="0" fontId="5" fillId="17" borderId="64" xfId="1" applyFont="1" applyFill="1" applyBorder="1" applyAlignment="1">
      <alignment horizontal="center" vertical="center" wrapText="1"/>
    </xf>
    <xf numFmtId="0" fontId="5" fillId="12" borderId="66" xfId="1" applyFill="1" applyBorder="1" applyAlignment="1">
      <alignment vertical="center" wrapText="1"/>
    </xf>
    <xf numFmtId="0" fontId="5" fillId="12" borderId="59" xfId="1" applyFill="1" applyBorder="1" applyAlignment="1">
      <alignment vertical="center" wrapText="1"/>
    </xf>
    <xf numFmtId="0" fontId="55" fillId="12" borderId="66" xfId="1" applyFont="1" applyFill="1" applyBorder="1" applyAlignment="1">
      <alignment horizontal="center" vertical="center" wrapText="1"/>
    </xf>
    <xf numFmtId="0" fontId="55" fillId="12" borderId="7" xfId="1" applyFont="1" applyFill="1" applyBorder="1" applyAlignment="1">
      <alignment horizontal="center" vertical="center" wrapText="1"/>
    </xf>
    <xf numFmtId="0" fontId="56" fillId="0" borderId="38" xfId="1" applyFont="1" applyBorder="1" applyAlignment="1">
      <alignment horizontal="center" vertical="center"/>
    </xf>
    <xf numFmtId="0" fontId="56" fillId="0" borderId="39" xfId="1" applyFont="1" applyBorder="1" applyAlignment="1">
      <alignment horizontal="center" vertical="center"/>
    </xf>
    <xf numFmtId="0" fontId="56" fillId="0" borderId="54" xfId="1" applyFont="1" applyBorder="1" applyAlignment="1">
      <alignment horizontal="center" vertical="center"/>
    </xf>
    <xf numFmtId="0" fontId="5" fillId="17" borderId="29" xfId="1" applyFont="1" applyFill="1" applyBorder="1" applyAlignment="1">
      <alignment horizontal="center" vertical="center" wrapText="1"/>
    </xf>
    <xf numFmtId="0" fontId="55" fillId="16" borderId="48" xfId="1" applyFont="1" applyFill="1" applyBorder="1" applyAlignment="1">
      <alignment horizontal="center" vertical="center"/>
    </xf>
    <xf numFmtId="0" fontId="55" fillId="16" borderId="20" xfId="1" applyFont="1" applyFill="1" applyBorder="1" applyAlignment="1">
      <alignment horizontal="center" vertical="center"/>
    </xf>
    <xf numFmtId="0" fontId="55" fillId="16" borderId="29" xfId="1" applyFont="1" applyFill="1" applyBorder="1" applyAlignment="1">
      <alignment horizontal="center" vertical="center"/>
    </xf>
    <xf numFmtId="0" fontId="5" fillId="16" borderId="17" xfId="1" applyFill="1" applyBorder="1" applyAlignment="1">
      <alignment vertical="center" wrapText="1"/>
    </xf>
    <xf numFmtId="0" fontId="5" fillId="16" borderId="6" xfId="1" applyFill="1" applyBorder="1" applyAlignment="1">
      <alignment vertical="center" wrapText="1"/>
    </xf>
    <xf numFmtId="0" fontId="55" fillId="16" borderId="38" xfId="1" applyFont="1" applyFill="1" applyBorder="1" applyAlignment="1">
      <alignment horizontal="center" vertical="center" wrapText="1"/>
    </xf>
    <xf numFmtId="0" fontId="55" fillId="16" borderId="37" xfId="1" applyFont="1" applyFill="1" applyBorder="1" applyAlignment="1">
      <alignment horizontal="center" vertical="center" wrapText="1"/>
    </xf>
    <xf numFmtId="0" fontId="5" fillId="0" borderId="64" xfId="1" applyFont="1" applyFill="1" applyBorder="1" applyAlignment="1">
      <alignment horizontal="center" vertical="center" wrapText="1"/>
    </xf>
    <xf numFmtId="0" fontId="5" fillId="0" borderId="67" xfId="1" applyFont="1" applyFill="1" applyBorder="1" applyAlignment="1">
      <alignment horizontal="center" vertical="center" wrapText="1"/>
    </xf>
    <xf numFmtId="0" fontId="56" fillId="0" borderId="11" xfId="1" applyFont="1" applyBorder="1" applyAlignment="1">
      <alignment horizontal="center" vertical="center"/>
    </xf>
    <xf numFmtId="0" fontId="56" fillId="0" borderId="13" xfId="1" applyFont="1" applyBorder="1" applyAlignment="1">
      <alignment horizontal="center" vertical="center"/>
    </xf>
    <xf numFmtId="0" fontId="56" fillId="0" borderId="14" xfId="1" applyFont="1" applyBorder="1" applyAlignment="1">
      <alignment horizontal="center" vertical="center"/>
    </xf>
    <xf numFmtId="0" fontId="56" fillId="0" borderId="15" xfId="1" applyFont="1" applyBorder="1" applyAlignment="1">
      <alignment horizontal="center" vertical="center"/>
    </xf>
    <xf numFmtId="0" fontId="55" fillId="12" borderId="63" xfId="1" applyFont="1" applyFill="1" applyBorder="1" applyAlignment="1">
      <alignment horizontal="center" vertical="center" wrapText="1"/>
    </xf>
    <xf numFmtId="0" fontId="55" fillId="12" borderId="12" xfId="1" applyFont="1" applyFill="1" applyBorder="1" applyAlignment="1">
      <alignment horizontal="center" vertical="center" wrapText="1"/>
    </xf>
    <xf numFmtId="0" fontId="10" fillId="12" borderId="65" xfId="1" applyFont="1" applyFill="1" applyBorder="1" applyAlignment="1">
      <alignment horizontal="center" vertical="center" wrapText="1"/>
    </xf>
    <xf numFmtId="0" fontId="10" fillId="12" borderId="58" xfId="1" applyFont="1" applyFill="1" applyBorder="1" applyAlignment="1">
      <alignment horizontal="center" vertical="center" wrapText="1"/>
    </xf>
    <xf numFmtId="0" fontId="55" fillId="16" borderId="5" xfId="1" applyFont="1" applyFill="1" applyBorder="1" applyAlignment="1">
      <alignment horizontal="center" vertical="center"/>
    </xf>
    <xf numFmtId="0" fontId="55" fillId="12" borderId="11" xfId="1" applyFont="1" applyFill="1" applyBorder="1" applyAlignment="1">
      <alignment horizontal="center" vertical="center" wrapText="1"/>
    </xf>
    <xf numFmtId="0" fontId="55" fillId="12" borderId="62" xfId="1" applyFont="1" applyFill="1" applyBorder="1" applyAlignment="1">
      <alignment horizontal="center" vertical="center" wrapText="1"/>
    </xf>
    <xf numFmtId="0" fontId="55" fillId="12" borderId="14" xfId="1" applyFont="1" applyFill="1" applyBorder="1" applyAlignment="1">
      <alignment horizontal="center" vertical="center" wrapText="1"/>
    </xf>
    <xf numFmtId="0" fontId="55" fillId="12" borderId="58" xfId="1" applyFont="1" applyFill="1" applyBorder="1" applyAlignment="1">
      <alignment horizontal="center" vertical="center" wrapText="1"/>
    </xf>
    <xf numFmtId="0" fontId="55" fillId="12" borderId="17" xfId="1" applyFont="1" applyFill="1" applyBorder="1" applyAlignment="1">
      <alignment horizontal="center" vertical="center" wrapText="1"/>
    </xf>
    <xf numFmtId="0" fontId="55" fillId="12" borderId="59" xfId="1" applyFont="1" applyFill="1" applyBorder="1" applyAlignment="1">
      <alignment horizontal="center" vertical="center" wrapText="1"/>
    </xf>
    <xf numFmtId="0" fontId="55" fillId="12" borderId="65" xfId="1" applyFont="1" applyFill="1" applyBorder="1" applyAlignment="1">
      <alignment horizontal="center" vertical="center" wrapText="1"/>
    </xf>
    <xf numFmtId="0" fontId="5" fillId="0" borderId="64" xfId="1" applyFont="1" applyBorder="1" applyAlignment="1">
      <alignment horizontal="center" vertical="center" wrapText="1"/>
    </xf>
    <xf numFmtId="0" fontId="5" fillId="0" borderId="67" xfId="1" applyFont="1" applyBorder="1" applyAlignment="1">
      <alignment horizontal="center" vertical="center" wrapText="1"/>
    </xf>
    <xf numFmtId="0" fontId="10" fillId="12" borderId="63" xfId="1" applyFont="1" applyFill="1" applyBorder="1" applyAlignment="1">
      <alignment horizontal="center" vertical="center" wrapText="1"/>
    </xf>
    <xf numFmtId="0" fontId="10" fillId="12" borderId="62" xfId="1" applyFont="1" applyFill="1" applyBorder="1" applyAlignment="1">
      <alignment horizontal="center" vertical="center" wrapText="1"/>
    </xf>
    <xf numFmtId="0" fontId="55" fillId="16" borderId="39" xfId="1" applyFont="1" applyFill="1" applyBorder="1" applyAlignment="1">
      <alignment horizontal="center" vertical="center" wrapText="1"/>
    </xf>
    <xf numFmtId="0" fontId="5" fillId="12" borderId="65" xfId="1" applyFill="1" applyBorder="1" applyAlignment="1">
      <alignment vertical="center" wrapText="1"/>
    </xf>
    <xf numFmtId="0" fontId="5" fillId="12" borderId="58" xfId="1" applyFill="1" applyBorder="1" applyAlignment="1">
      <alignment vertical="center" wrapText="1"/>
    </xf>
    <xf numFmtId="0" fontId="56" fillId="0" borderId="11" xfId="1" applyFont="1" applyBorder="1" applyAlignment="1">
      <alignment horizontal="center" vertical="center" wrapText="1"/>
    </xf>
    <xf numFmtId="0" fontId="56" fillId="0" borderId="13" xfId="1" applyFont="1" applyBorder="1" applyAlignment="1">
      <alignment horizontal="center" vertical="center" wrapText="1"/>
    </xf>
    <xf numFmtId="0" fontId="56" fillId="0" borderId="14" xfId="1" applyFont="1" applyBorder="1" applyAlignment="1">
      <alignment horizontal="center" vertical="center" wrapText="1"/>
    </xf>
    <xf numFmtId="0" fontId="56" fillId="0" borderId="15" xfId="1" applyFont="1" applyBorder="1" applyAlignment="1">
      <alignment horizontal="center" vertical="center" wrapText="1"/>
    </xf>
    <xf numFmtId="0" fontId="5" fillId="0" borderId="20" xfId="1" applyFont="1" applyBorder="1" applyAlignment="1">
      <alignment horizontal="center" vertical="center" wrapText="1"/>
    </xf>
    <xf numFmtId="0" fontId="56" fillId="0" borderId="48" xfId="1" applyFont="1" applyBorder="1" applyAlignment="1">
      <alignment horizontal="center" vertical="center" wrapText="1"/>
    </xf>
    <xf numFmtId="0" fontId="56" fillId="0" borderId="67" xfId="1" applyFont="1" applyBorder="1" applyAlignment="1">
      <alignment horizontal="center" vertical="center" wrapText="1"/>
    </xf>
    <xf numFmtId="0" fontId="56" fillId="17" borderId="48" xfId="1" applyFont="1" applyFill="1" applyBorder="1" applyAlignment="1">
      <alignment horizontal="center" vertical="center" wrapText="1"/>
    </xf>
    <xf numFmtId="0" fontId="56" fillId="17" borderId="67" xfId="1" applyFont="1" applyFill="1" applyBorder="1" applyAlignment="1">
      <alignment horizontal="center" vertical="center" wrapText="1"/>
    </xf>
    <xf numFmtId="0" fontId="56" fillId="17" borderId="64" xfId="1" applyFont="1" applyFill="1" applyBorder="1" applyAlignment="1">
      <alignment horizontal="center" vertical="center" wrapText="1"/>
    </xf>
    <xf numFmtId="0" fontId="56" fillId="17" borderId="20" xfId="1" applyFont="1" applyFill="1" applyBorder="1" applyAlignment="1">
      <alignment horizontal="center" vertical="center" wrapText="1"/>
    </xf>
    <xf numFmtId="0" fontId="56" fillId="0" borderId="64" xfId="1" applyFont="1" applyBorder="1" applyAlignment="1">
      <alignment horizontal="center" vertical="center" wrapText="1"/>
    </xf>
    <xf numFmtId="0" fontId="56" fillId="0" borderId="20" xfId="1" applyFont="1" applyBorder="1" applyAlignment="1">
      <alignment horizontal="center" vertical="center" wrapText="1"/>
    </xf>
    <xf numFmtId="0" fontId="55" fillId="16" borderId="12" xfId="1" applyFont="1" applyFill="1" applyBorder="1" applyAlignment="1">
      <alignment horizontal="center" vertical="center" wrapText="1"/>
    </xf>
    <xf numFmtId="0" fontId="55" fillId="16" borderId="7" xfId="1" applyFont="1" applyFill="1" applyBorder="1" applyAlignment="1">
      <alignment horizontal="center" vertical="center" wrapText="1"/>
    </xf>
    <xf numFmtId="0" fontId="11" fillId="0" borderId="9" xfId="1" applyFont="1" applyBorder="1" applyAlignment="1">
      <alignment horizontal="center"/>
    </xf>
    <xf numFmtId="0" fontId="55" fillId="12" borderId="13" xfId="1" applyFont="1" applyFill="1" applyBorder="1" applyAlignment="1">
      <alignment horizontal="center" vertical="center" wrapText="1"/>
    </xf>
    <xf numFmtId="0" fontId="55" fillId="12" borderId="15" xfId="1" applyFont="1" applyFill="1" applyBorder="1" applyAlignment="1">
      <alignment horizontal="center" vertical="center" wrapText="1"/>
    </xf>
    <xf numFmtId="0" fontId="55" fillId="12" borderId="61" xfId="1" applyFont="1" applyFill="1" applyBorder="1" applyAlignment="1">
      <alignment horizontal="center" vertical="center" wrapText="1"/>
    </xf>
    <xf numFmtId="0" fontId="55" fillId="12" borderId="6" xfId="1" applyFont="1" applyFill="1" applyBorder="1" applyAlignment="1">
      <alignment horizontal="center" vertical="center" wrapText="1"/>
    </xf>
    <xf numFmtId="0" fontId="55" fillId="12" borderId="64" xfId="1" applyFont="1" applyFill="1" applyBorder="1" applyAlignment="1">
      <alignment horizontal="center" vertical="center" wrapText="1"/>
    </xf>
    <xf numFmtId="0" fontId="5" fillId="16" borderId="14" xfId="1" applyFill="1" applyBorder="1" applyAlignment="1">
      <alignment vertical="center" wrapText="1"/>
    </xf>
    <xf numFmtId="0" fontId="5" fillId="16" borderId="15" xfId="1" applyFill="1" applyBorder="1" applyAlignment="1">
      <alignment vertical="center" wrapText="1"/>
    </xf>
    <xf numFmtId="49" fontId="29" fillId="0" borderId="48" xfId="1" applyNumberFormat="1" applyFont="1" applyBorder="1" applyAlignment="1">
      <alignment horizontal="center" vertical="center"/>
    </xf>
    <xf numFmtId="0" fontId="5" fillId="0" borderId="20" xfId="1" applyBorder="1"/>
    <xf numFmtId="0" fontId="5" fillId="0" borderId="29" xfId="1" applyBorder="1"/>
    <xf numFmtId="0" fontId="10" fillId="2" borderId="11" xfId="1" applyFont="1" applyFill="1" applyBorder="1" applyAlignment="1" applyProtection="1">
      <alignment horizontal="center" vertical="center"/>
      <protection hidden="1"/>
    </xf>
    <xf numFmtId="0" fontId="10" fillId="2" borderId="13" xfId="1" applyFont="1" applyFill="1" applyBorder="1" applyAlignment="1" applyProtection="1">
      <alignment horizontal="center" vertical="center"/>
      <protection hidden="1"/>
    </xf>
    <xf numFmtId="0" fontId="5" fillId="0" borderId="53" xfId="1" applyFont="1" applyBorder="1" applyAlignment="1">
      <alignment horizontal="center" vertical="center" wrapText="1"/>
    </xf>
    <xf numFmtId="0" fontId="55" fillId="0" borderId="20" xfId="1" applyFont="1" applyBorder="1" applyAlignment="1">
      <alignment vertical="center" wrapText="1"/>
    </xf>
    <xf numFmtId="0" fontId="10" fillId="0" borderId="20" xfId="1" applyFont="1" applyBorder="1" applyAlignment="1">
      <alignment vertical="center" wrapText="1"/>
    </xf>
    <xf numFmtId="0" fontId="39" fillId="0" borderId="48" xfId="1" applyFont="1" applyBorder="1" applyAlignment="1">
      <alignment horizontal="justify" vertical="center" wrapText="1"/>
    </xf>
    <xf numFmtId="0" fontId="39" fillId="0" borderId="20" xfId="1" applyFont="1" applyBorder="1" applyAlignment="1">
      <alignment horizontal="justify" vertical="center" wrapText="1"/>
    </xf>
    <xf numFmtId="0" fontId="10" fillId="12" borderId="48" xfId="1" applyFont="1" applyFill="1" applyBorder="1" applyAlignment="1">
      <alignment horizontal="center" vertical="center" wrapText="1"/>
    </xf>
    <xf numFmtId="0" fontId="10" fillId="12" borderId="20" xfId="1" applyFont="1" applyFill="1" applyBorder="1" applyAlignment="1">
      <alignment horizontal="center" vertical="center" wrapText="1"/>
    </xf>
    <xf numFmtId="0" fontId="55" fillId="12" borderId="55" xfId="1" applyFont="1" applyFill="1" applyBorder="1" applyAlignment="1">
      <alignment horizontal="center" vertical="center" wrapText="1"/>
    </xf>
    <xf numFmtId="0" fontId="55" fillId="12" borderId="56" xfId="1" applyFont="1" applyFill="1" applyBorder="1" applyAlignment="1">
      <alignment horizontal="center" vertical="center" wrapText="1"/>
    </xf>
    <xf numFmtId="49" fontId="29" fillId="0" borderId="29" xfId="1" applyNumberFormat="1" applyFont="1" applyBorder="1" applyAlignment="1">
      <alignment horizontal="center" vertical="center"/>
    </xf>
  </cellXfs>
  <cellStyles count="5">
    <cellStyle name="Hiperlink" xfId="4" builtinId="8"/>
    <cellStyle name="Normal" xfId="0" builtinId="0"/>
    <cellStyle name="Normal 2" xfId="1"/>
    <cellStyle name="Normal 3" xfId="2"/>
    <cellStyle name="Vírgula" xfId="3" builtinId="3"/>
  </cellStyles>
  <dxfs count="1"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Button" lockText="1"/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jpeg"/><Relationship Id="rId3" Type="http://schemas.openxmlformats.org/officeDocument/2006/relationships/image" Target="../media/image4.jpeg"/><Relationship Id="rId7" Type="http://schemas.openxmlformats.org/officeDocument/2006/relationships/image" Target="../media/image8.png"/><Relationship Id="rId2" Type="http://schemas.openxmlformats.org/officeDocument/2006/relationships/image" Target="../media/image3.jpe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CONFIGURA&#199;&#213;ES!A1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hyperlink" Target="#CONFIGURA&#199;&#213;ES!A1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vmlDrawing4.vml.rels><?xml version="1.0" encoding="UTF-8" standalone="yes"?>
<Relationships xmlns="http://schemas.openxmlformats.org/package/2006/relationships"><Relationship Id="rId2" Type="http://schemas.openxmlformats.org/officeDocument/2006/relationships/image" Target="../media/image12.wmf"/><Relationship Id="rId1" Type="http://schemas.openxmlformats.org/officeDocument/2006/relationships/image" Target="../media/image1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2</xdr:row>
      <xdr:rowOff>6349</xdr:rowOff>
    </xdr:from>
    <xdr:to>
      <xdr:col>11</xdr:col>
      <xdr:colOff>0</xdr:colOff>
      <xdr:row>3</xdr:row>
      <xdr:rowOff>0</xdr:rowOff>
    </xdr:to>
    <xdr:sp macro="[0]!Macro1" textlink="">
      <xdr:nvSpPr>
        <xdr:cNvPr id="2" name="Retângulo 1"/>
        <xdr:cNvSpPr/>
      </xdr:nvSpPr>
      <xdr:spPr>
        <a:xfrm>
          <a:off x="4733925" y="215899"/>
          <a:ext cx="1333500" cy="241301"/>
        </a:xfrm>
        <a:prstGeom prst="rect">
          <a:avLst/>
        </a:prstGeom>
        <a:solidFill>
          <a:schemeClr val="accent1">
            <a:lumMod val="40000"/>
            <a:lumOff val="60000"/>
            <a:alpha val="55000"/>
          </a:schemeClr>
        </a:solidFill>
        <a:ln w="9525" cap="rnd" cmpd="dbl">
          <a:solidFill>
            <a:schemeClr val="bg1"/>
          </a:solidFill>
        </a:ln>
        <a:effectLst>
          <a:innerShdw>
            <a:schemeClr val="bg1"/>
          </a:innerShdw>
          <a:reflection stA="45000" endPos="65000" dist="63500" dir="5400000" sy="-100000" algn="bl" rotWithShape="0"/>
        </a:effectLst>
        <a:scene3d>
          <a:camera prst="orthographicFront"/>
          <a:lightRig rig="freezing" dir="t">
            <a:rot lat="0" lon="0" rev="7200000"/>
          </a:lightRig>
        </a:scene3d>
        <a:sp3d contourW="12700" prstMaterial="powder">
          <a:bevelT w="63500" h="63500" prst="convex"/>
          <a:bevelB w="63500" h="63500" prst="convex"/>
          <a:contourClr>
            <a:schemeClr val="bg1"/>
          </a:contourClr>
        </a:sp3d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00" b="1">
              <a:solidFill>
                <a:schemeClr val="tx2">
                  <a:lumMod val="50000"/>
                </a:schemeClr>
              </a:solidFill>
            </a:rPr>
            <a:t>INSERIR NOVA LINHA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57150</xdr:colOff>
      <xdr:row>27</xdr:row>
      <xdr:rowOff>38100</xdr:rowOff>
    </xdr:from>
    <xdr:to>
      <xdr:col>2</xdr:col>
      <xdr:colOff>1180350</xdr:colOff>
      <xdr:row>27</xdr:row>
      <xdr:rowOff>285750</xdr:rowOff>
    </xdr:to>
    <xdr:sp macro="" textlink="">
      <xdr:nvSpPr>
        <xdr:cNvPr id="17528" name="Rectangle 3287"/>
        <xdr:cNvSpPr>
          <a:spLocks noChangeArrowheads="1"/>
        </xdr:cNvSpPr>
      </xdr:nvSpPr>
      <xdr:spPr bwMode="auto">
        <a:xfrm>
          <a:off x="1866900" y="5391150"/>
          <a:ext cx="1123200" cy="2476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</xdr:col>
      <xdr:colOff>28575</xdr:colOff>
      <xdr:row>118</xdr:row>
      <xdr:rowOff>9526</xdr:rowOff>
    </xdr:from>
    <xdr:to>
      <xdr:col>8</xdr:col>
      <xdr:colOff>809625</xdr:colOff>
      <xdr:row>134</xdr:row>
      <xdr:rowOff>123826</xdr:rowOff>
    </xdr:to>
    <xdr:pic>
      <xdr:nvPicPr>
        <xdr:cNvPr id="17475" name="Imagem 1" descr="image00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408" t="6104" r="1579" b="5830"/>
        <a:stretch>
          <a:fillRect/>
        </a:stretch>
      </xdr:blipFill>
      <xdr:spPr bwMode="auto">
        <a:xfrm>
          <a:off x="247650" y="15268576"/>
          <a:ext cx="7858125" cy="2914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457200</xdr:colOff>
      <xdr:row>71</xdr:row>
      <xdr:rowOff>0</xdr:rowOff>
    </xdr:from>
    <xdr:to>
      <xdr:col>8</xdr:col>
      <xdr:colOff>266700</xdr:colOff>
      <xdr:row>71</xdr:row>
      <xdr:rowOff>0</xdr:rowOff>
    </xdr:to>
    <xdr:grpSp>
      <xdr:nvGrpSpPr>
        <xdr:cNvPr id="17476" name="Group 465"/>
        <xdr:cNvGrpSpPr>
          <a:grpSpLocks/>
        </xdr:cNvGrpSpPr>
      </xdr:nvGrpSpPr>
      <xdr:grpSpPr bwMode="auto">
        <a:xfrm>
          <a:off x="6429375" y="14201775"/>
          <a:ext cx="1171575" cy="0"/>
          <a:chOff x="4762500" y="18040350"/>
          <a:chExt cx="933450" cy="0"/>
        </a:xfrm>
      </xdr:grpSpPr>
      <xdr:sp macro="" textlink="">
        <xdr:nvSpPr>
          <xdr:cNvPr id="17551" name="Line 60"/>
          <xdr:cNvSpPr>
            <a:spLocks noChangeShapeType="1"/>
          </xdr:cNvSpPr>
        </xdr:nvSpPr>
        <xdr:spPr bwMode="auto">
          <a:xfrm flipV="1">
            <a:off x="495" y="1484"/>
            <a:ext cx="0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552" name="Line 61"/>
          <xdr:cNvSpPr>
            <a:spLocks noChangeShapeType="1"/>
          </xdr:cNvSpPr>
        </xdr:nvSpPr>
        <xdr:spPr bwMode="auto">
          <a:xfrm flipV="1">
            <a:off x="550" y="1484"/>
            <a:ext cx="0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553" name="Line 65"/>
          <xdr:cNvSpPr>
            <a:spLocks noChangeShapeType="1"/>
          </xdr:cNvSpPr>
        </xdr:nvSpPr>
        <xdr:spPr bwMode="auto">
          <a:xfrm flipV="1">
            <a:off x="479" y="1484"/>
            <a:ext cx="0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554" name="Line 66"/>
          <xdr:cNvSpPr>
            <a:spLocks noChangeShapeType="1"/>
          </xdr:cNvSpPr>
        </xdr:nvSpPr>
        <xdr:spPr bwMode="auto">
          <a:xfrm flipV="1">
            <a:off x="566" y="1484"/>
            <a:ext cx="0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555" name="Line 67"/>
          <xdr:cNvSpPr>
            <a:spLocks noChangeShapeType="1"/>
          </xdr:cNvSpPr>
        </xdr:nvSpPr>
        <xdr:spPr bwMode="auto">
          <a:xfrm flipV="1">
            <a:off x="550" y="1484"/>
            <a:ext cx="0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556" name="Line 68"/>
          <xdr:cNvSpPr>
            <a:spLocks noChangeShapeType="1"/>
          </xdr:cNvSpPr>
        </xdr:nvSpPr>
        <xdr:spPr bwMode="auto">
          <a:xfrm flipV="1">
            <a:off x="495" y="1484"/>
            <a:ext cx="0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1076325</xdr:colOff>
      <xdr:row>130</xdr:row>
      <xdr:rowOff>133350</xdr:rowOff>
    </xdr:from>
    <xdr:to>
      <xdr:col>2</xdr:col>
      <xdr:colOff>1276350</xdr:colOff>
      <xdr:row>132</xdr:row>
      <xdr:rowOff>57150</xdr:rowOff>
    </xdr:to>
    <xdr:sp macro="" textlink="">
      <xdr:nvSpPr>
        <xdr:cNvPr id="17477" name="Line 298"/>
        <xdr:cNvSpPr>
          <a:spLocks noChangeShapeType="1"/>
        </xdr:cNvSpPr>
      </xdr:nvSpPr>
      <xdr:spPr bwMode="auto">
        <a:xfrm flipH="1">
          <a:off x="2886075" y="17354550"/>
          <a:ext cx="200025" cy="2476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714375</xdr:colOff>
      <xdr:row>122</xdr:row>
      <xdr:rowOff>9525</xdr:rowOff>
    </xdr:from>
    <xdr:to>
      <xdr:col>5</xdr:col>
      <xdr:colOff>838200</xdr:colOff>
      <xdr:row>125</xdr:row>
      <xdr:rowOff>142875</xdr:rowOff>
    </xdr:to>
    <xdr:sp macro="" textlink="">
      <xdr:nvSpPr>
        <xdr:cNvPr id="17478" name="Line 307"/>
        <xdr:cNvSpPr>
          <a:spLocks noChangeShapeType="1"/>
        </xdr:cNvSpPr>
      </xdr:nvSpPr>
      <xdr:spPr bwMode="auto">
        <a:xfrm flipV="1">
          <a:off x="5715000" y="15830550"/>
          <a:ext cx="123825" cy="6572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9525</xdr:colOff>
      <xdr:row>130</xdr:row>
      <xdr:rowOff>95250</xdr:rowOff>
    </xdr:from>
    <xdr:to>
      <xdr:col>4</xdr:col>
      <xdr:colOff>161925</xdr:colOff>
      <xdr:row>132</xdr:row>
      <xdr:rowOff>66675</xdr:rowOff>
    </xdr:to>
    <xdr:sp macro="" textlink="">
      <xdr:nvSpPr>
        <xdr:cNvPr id="17479" name="Line 314"/>
        <xdr:cNvSpPr>
          <a:spLocks noChangeShapeType="1"/>
        </xdr:cNvSpPr>
      </xdr:nvSpPr>
      <xdr:spPr bwMode="auto">
        <a:xfrm>
          <a:off x="3981450" y="17316450"/>
          <a:ext cx="152400" cy="2952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1115786</xdr:colOff>
      <xdr:row>117</xdr:row>
      <xdr:rowOff>13607</xdr:rowOff>
    </xdr:from>
    <xdr:to>
      <xdr:col>2</xdr:col>
      <xdr:colOff>1219199</xdr:colOff>
      <xdr:row>118</xdr:row>
      <xdr:rowOff>19050</xdr:rowOff>
    </xdr:to>
    <xdr:sp macro="" textlink="">
      <xdr:nvSpPr>
        <xdr:cNvPr id="17480" name="Line 315"/>
        <xdr:cNvSpPr>
          <a:spLocks noChangeShapeType="1"/>
        </xdr:cNvSpPr>
      </xdr:nvSpPr>
      <xdr:spPr bwMode="auto">
        <a:xfrm flipH="1" flipV="1">
          <a:off x="2925536" y="15117536"/>
          <a:ext cx="103413" cy="195943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590550</xdr:colOff>
      <xdr:row>106</xdr:row>
      <xdr:rowOff>0</xdr:rowOff>
    </xdr:from>
    <xdr:to>
      <xdr:col>8</xdr:col>
      <xdr:colOff>409575</xdr:colOff>
      <xdr:row>106</xdr:row>
      <xdr:rowOff>0</xdr:rowOff>
    </xdr:to>
    <xdr:sp macro="" textlink="">
      <xdr:nvSpPr>
        <xdr:cNvPr id="17481" name="AutoShape 318"/>
        <xdr:cNvSpPr>
          <a:spLocks noChangeArrowheads="1"/>
        </xdr:cNvSpPr>
      </xdr:nvSpPr>
      <xdr:spPr bwMode="auto">
        <a:xfrm flipH="1">
          <a:off x="2400300" y="14049375"/>
          <a:ext cx="5305425" cy="0"/>
        </a:xfrm>
        <a:prstGeom prst="cube">
          <a:avLst>
            <a:gd name="adj" fmla="val 70690"/>
          </a:avLst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5</xdr:col>
      <xdr:colOff>428625</xdr:colOff>
      <xdr:row>106</xdr:row>
      <xdr:rowOff>0</xdr:rowOff>
    </xdr:from>
    <xdr:to>
      <xdr:col>5</xdr:col>
      <xdr:colOff>428625</xdr:colOff>
      <xdr:row>106</xdr:row>
      <xdr:rowOff>0</xdr:rowOff>
    </xdr:to>
    <xdr:sp macro="" textlink="">
      <xdr:nvSpPr>
        <xdr:cNvPr id="17482" name="Line 320"/>
        <xdr:cNvSpPr>
          <a:spLocks noChangeShapeType="1"/>
        </xdr:cNvSpPr>
      </xdr:nvSpPr>
      <xdr:spPr bwMode="auto">
        <a:xfrm>
          <a:off x="5429250" y="140493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209550</xdr:colOff>
      <xdr:row>106</xdr:row>
      <xdr:rowOff>0</xdr:rowOff>
    </xdr:from>
    <xdr:to>
      <xdr:col>5</xdr:col>
      <xdr:colOff>400050</xdr:colOff>
      <xdr:row>106</xdr:row>
      <xdr:rowOff>0</xdr:rowOff>
    </xdr:to>
    <xdr:sp macro="" textlink="">
      <xdr:nvSpPr>
        <xdr:cNvPr id="17483" name="Line 321"/>
        <xdr:cNvSpPr>
          <a:spLocks noChangeShapeType="1"/>
        </xdr:cNvSpPr>
      </xdr:nvSpPr>
      <xdr:spPr bwMode="auto">
        <a:xfrm>
          <a:off x="5210175" y="14049375"/>
          <a:ext cx="1905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428625</xdr:colOff>
      <xdr:row>153</xdr:row>
      <xdr:rowOff>0</xdr:rowOff>
    </xdr:from>
    <xdr:to>
      <xdr:col>8</xdr:col>
      <xdr:colOff>428625</xdr:colOff>
      <xdr:row>153</xdr:row>
      <xdr:rowOff>0</xdr:rowOff>
    </xdr:to>
    <xdr:sp macro="" textlink="">
      <xdr:nvSpPr>
        <xdr:cNvPr id="17484" name="Line 322"/>
        <xdr:cNvSpPr>
          <a:spLocks noChangeShapeType="1"/>
        </xdr:cNvSpPr>
      </xdr:nvSpPr>
      <xdr:spPr bwMode="auto">
        <a:xfrm>
          <a:off x="7724775" y="192786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1400175</xdr:colOff>
      <xdr:row>106</xdr:row>
      <xdr:rowOff>0</xdr:rowOff>
    </xdr:from>
    <xdr:to>
      <xdr:col>2</xdr:col>
      <xdr:colOff>561975</xdr:colOff>
      <xdr:row>106</xdr:row>
      <xdr:rowOff>0</xdr:rowOff>
    </xdr:to>
    <xdr:sp macro="" textlink="">
      <xdr:nvSpPr>
        <xdr:cNvPr id="17485" name="Line 324"/>
        <xdr:cNvSpPr>
          <a:spLocks noChangeShapeType="1"/>
        </xdr:cNvSpPr>
      </xdr:nvSpPr>
      <xdr:spPr bwMode="auto">
        <a:xfrm>
          <a:off x="3105150" y="140493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1428750</xdr:colOff>
      <xdr:row>106</xdr:row>
      <xdr:rowOff>0</xdr:rowOff>
    </xdr:from>
    <xdr:to>
      <xdr:col>2</xdr:col>
      <xdr:colOff>561975</xdr:colOff>
      <xdr:row>106</xdr:row>
      <xdr:rowOff>0</xdr:rowOff>
    </xdr:to>
    <xdr:sp macro="" textlink="">
      <xdr:nvSpPr>
        <xdr:cNvPr id="17486" name="Line 325"/>
        <xdr:cNvSpPr>
          <a:spLocks noChangeShapeType="1"/>
        </xdr:cNvSpPr>
      </xdr:nvSpPr>
      <xdr:spPr bwMode="auto">
        <a:xfrm>
          <a:off x="3105150" y="140493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419100</xdr:colOff>
      <xdr:row>106</xdr:row>
      <xdr:rowOff>0</xdr:rowOff>
    </xdr:from>
    <xdr:to>
      <xdr:col>8</xdr:col>
      <xdr:colOff>419100</xdr:colOff>
      <xdr:row>106</xdr:row>
      <xdr:rowOff>0</xdr:rowOff>
    </xdr:to>
    <xdr:sp macro="" textlink="">
      <xdr:nvSpPr>
        <xdr:cNvPr id="17487" name="Line 327"/>
        <xdr:cNvSpPr>
          <a:spLocks noChangeShapeType="1"/>
        </xdr:cNvSpPr>
      </xdr:nvSpPr>
      <xdr:spPr bwMode="auto">
        <a:xfrm>
          <a:off x="7715250" y="140493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438150</xdr:colOff>
      <xdr:row>106</xdr:row>
      <xdr:rowOff>0</xdr:rowOff>
    </xdr:from>
    <xdr:to>
      <xdr:col>2</xdr:col>
      <xdr:colOff>438150</xdr:colOff>
      <xdr:row>106</xdr:row>
      <xdr:rowOff>0</xdr:rowOff>
    </xdr:to>
    <xdr:sp macro="" textlink="">
      <xdr:nvSpPr>
        <xdr:cNvPr id="17488" name="Line 332"/>
        <xdr:cNvSpPr>
          <a:spLocks noChangeShapeType="1"/>
        </xdr:cNvSpPr>
      </xdr:nvSpPr>
      <xdr:spPr bwMode="auto">
        <a:xfrm flipV="1">
          <a:off x="2247900" y="140493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352425</xdr:colOff>
      <xdr:row>106</xdr:row>
      <xdr:rowOff>0</xdr:rowOff>
    </xdr:from>
    <xdr:to>
      <xdr:col>2</xdr:col>
      <xdr:colOff>542925</xdr:colOff>
      <xdr:row>106</xdr:row>
      <xdr:rowOff>0</xdr:rowOff>
    </xdr:to>
    <xdr:sp macro="" textlink="">
      <xdr:nvSpPr>
        <xdr:cNvPr id="17489" name="Line 350"/>
        <xdr:cNvSpPr>
          <a:spLocks noChangeShapeType="1"/>
        </xdr:cNvSpPr>
      </xdr:nvSpPr>
      <xdr:spPr bwMode="auto">
        <a:xfrm>
          <a:off x="2162175" y="14049375"/>
          <a:ext cx="1905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352425</xdr:colOff>
      <xdr:row>106</xdr:row>
      <xdr:rowOff>0</xdr:rowOff>
    </xdr:from>
    <xdr:to>
      <xdr:col>2</xdr:col>
      <xdr:colOff>542925</xdr:colOff>
      <xdr:row>106</xdr:row>
      <xdr:rowOff>0</xdr:rowOff>
    </xdr:to>
    <xdr:sp macro="" textlink="">
      <xdr:nvSpPr>
        <xdr:cNvPr id="17490" name="Line 351"/>
        <xdr:cNvSpPr>
          <a:spLocks noChangeShapeType="1"/>
        </xdr:cNvSpPr>
      </xdr:nvSpPr>
      <xdr:spPr bwMode="auto">
        <a:xfrm>
          <a:off x="2162175" y="14049375"/>
          <a:ext cx="1905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428625</xdr:colOff>
      <xdr:row>106</xdr:row>
      <xdr:rowOff>0</xdr:rowOff>
    </xdr:from>
    <xdr:to>
      <xdr:col>5</xdr:col>
      <xdr:colOff>428625</xdr:colOff>
      <xdr:row>106</xdr:row>
      <xdr:rowOff>0</xdr:rowOff>
    </xdr:to>
    <xdr:sp macro="" textlink="">
      <xdr:nvSpPr>
        <xdr:cNvPr id="17491" name="Line 372"/>
        <xdr:cNvSpPr>
          <a:spLocks noChangeShapeType="1"/>
        </xdr:cNvSpPr>
      </xdr:nvSpPr>
      <xdr:spPr bwMode="auto">
        <a:xfrm>
          <a:off x="5429250" y="140493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209550</xdr:colOff>
      <xdr:row>106</xdr:row>
      <xdr:rowOff>0</xdr:rowOff>
    </xdr:from>
    <xdr:to>
      <xdr:col>5</xdr:col>
      <xdr:colOff>400050</xdr:colOff>
      <xdr:row>106</xdr:row>
      <xdr:rowOff>0</xdr:rowOff>
    </xdr:to>
    <xdr:sp macro="" textlink="">
      <xdr:nvSpPr>
        <xdr:cNvPr id="17492" name="Line 373"/>
        <xdr:cNvSpPr>
          <a:spLocks noChangeShapeType="1"/>
        </xdr:cNvSpPr>
      </xdr:nvSpPr>
      <xdr:spPr bwMode="auto">
        <a:xfrm>
          <a:off x="5210175" y="14049375"/>
          <a:ext cx="1905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1400175</xdr:colOff>
      <xdr:row>106</xdr:row>
      <xdr:rowOff>0</xdr:rowOff>
    </xdr:from>
    <xdr:to>
      <xdr:col>2</xdr:col>
      <xdr:colOff>561975</xdr:colOff>
      <xdr:row>106</xdr:row>
      <xdr:rowOff>0</xdr:rowOff>
    </xdr:to>
    <xdr:sp macro="" textlink="">
      <xdr:nvSpPr>
        <xdr:cNvPr id="17493" name="Line 374"/>
        <xdr:cNvSpPr>
          <a:spLocks noChangeShapeType="1"/>
        </xdr:cNvSpPr>
      </xdr:nvSpPr>
      <xdr:spPr bwMode="auto">
        <a:xfrm>
          <a:off x="3105150" y="140493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1428750</xdr:colOff>
      <xdr:row>106</xdr:row>
      <xdr:rowOff>0</xdr:rowOff>
    </xdr:from>
    <xdr:to>
      <xdr:col>2</xdr:col>
      <xdr:colOff>561975</xdr:colOff>
      <xdr:row>106</xdr:row>
      <xdr:rowOff>0</xdr:rowOff>
    </xdr:to>
    <xdr:sp macro="" textlink="">
      <xdr:nvSpPr>
        <xdr:cNvPr id="17494" name="Line 375"/>
        <xdr:cNvSpPr>
          <a:spLocks noChangeShapeType="1"/>
        </xdr:cNvSpPr>
      </xdr:nvSpPr>
      <xdr:spPr bwMode="auto">
        <a:xfrm>
          <a:off x="3105150" y="140493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419100</xdr:colOff>
      <xdr:row>106</xdr:row>
      <xdr:rowOff>0</xdr:rowOff>
    </xdr:from>
    <xdr:to>
      <xdr:col>8</xdr:col>
      <xdr:colOff>419100</xdr:colOff>
      <xdr:row>106</xdr:row>
      <xdr:rowOff>0</xdr:rowOff>
    </xdr:to>
    <xdr:sp macro="" textlink="">
      <xdr:nvSpPr>
        <xdr:cNvPr id="17495" name="Line 376"/>
        <xdr:cNvSpPr>
          <a:spLocks noChangeShapeType="1"/>
        </xdr:cNvSpPr>
      </xdr:nvSpPr>
      <xdr:spPr bwMode="auto">
        <a:xfrm>
          <a:off x="7715250" y="140493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485775</xdr:colOff>
      <xdr:row>106</xdr:row>
      <xdr:rowOff>0</xdr:rowOff>
    </xdr:from>
    <xdr:to>
      <xdr:col>2</xdr:col>
      <xdr:colOff>485775</xdr:colOff>
      <xdr:row>106</xdr:row>
      <xdr:rowOff>0</xdr:rowOff>
    </xdr:to>
    <xdr:sp macro="" textlink="">
      <xdr:nvSpPr>
        <xdr:cNvPr id="17496" name="Line 379"/>
        <xdr:cNvSpPr>
          <a:spLocks noChangeShapeType="1"/>
        </xdr:cNvSpPr>
      </xdr:nvSpPr>
      <xdr:spPr bwMode="auto">
        <a:xfrm flipV="1">
          <a:off x="2295525" y="140493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485775</xdr:colOff>
      <xdr:row>106</xdr:row>
      <xdr:rowOff>0</xdr:rowOff>
    </xdr:from>
    <xdr:to>
      <xdr:col>2</xdr:col>
      <xdr:colOff>485775</xdr:colOff>
      <xdr:row>106</xdr:row>
      <xdr:rowOff>0</xdr:rowOff>
    </xdr:to>
    <xdr:sp macro="" textlink="">
      <xdr:nvSpPr>
        <xdr:cNvPr id="17497" name="Line 380"/>
        <xdr:cNvSpPr>
          <a:spLocks noChangeShapeType="1"/>
        </xdr:cNvSpPr>
      </xdr:nvSpPr>
      <xdr:spPr bwMode="auto">
        <a:xfrm>
          <a:off x="2295525" y="140493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352425</xdr:colOff>
      <xdr:row>106</xdr:row>
      <xdr:rowOff>0</xdr:rowOff>
    </xdr:from>
    <xdr:to>
      <xdr:col>2</xdr:col>
      <xdr:colOff>542925</xdr:colOff>
      <xdr:row>106</xdr:row>
      <xdr:rowOff>0</xdr:rowOff>
    </xdr:to>
    <xdr:sp macro="" textlink="">
      <xdr:nvSpPr>
        <xdr:cNvPr id="17498" name="Line 381"/>
        <xdr:cNvSpPr>
          <a:spLocks noChangeShapeType="1"/>
        </xdr:cNvSpPr>
      </xdr:nvSpPr>
      <xdr:spPr bwMode="auto">
        <a:xfrm>
          <a:off x="2162175" y="14049375"/>
          <a:ext cx="1905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352425</xdr:colOff>
      <xdr:row>106</xdr:row>
      <xdr:rowOff>0</xdr:rowOff>
    </xdr:from>
    <xdr:to>
      <xdr:col>2</xdr:col>
      <xdr:colOff>542925</xdr:colOff>
      <xdr:row>106</xdr:row>
      <xdr:rowOff>0</xdr:rowOff>
    </xdr:to>
    <xdr:sp macro="" textlink="">
      <xdr:nvSpPr>
        <xdr:cNvPr id="17499" name="Line 382"/>
        <xdr:cNvSpPr>
          <a:spLocks noChangeShapeType="1"/>
        </xdr:cNvSpPr>
      </xdr:nvSpPr>
      <xdr:spPr bwMode="auto">
        <a:xfrm>
          <a:off x="2162175" y="14049375"/>
          <a:ext cx="1905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514350</xdr:colOff>
      <xdr:row>71</xdr:row>
      <xdr:rowOff>0</xdr:rowOff>
    </xdr:from>
    <xdr:to>
      <xdr:col>3</xdr:col>
      <xdr:colOff>647700</xdr:colOff>
      <xdr:row>71</xdr:row>
      <xdr:rowOff>0</xdr:rowOff>
    </xdr:to>
    <xdr:grpSp>
      <xdr:nvGrpSpPr>
        <xdr:cNvPr id="17500" name="Group 390"/>
        <xdr:cNvGrpSpPr>
          <a:grpSpLocks/>
        </xdr:cNvGrpSpPr>
      </xdr:nvGrpSpPr>
      <xdr:grpSpPr bwMode="auto">
        <a:xfrm>
          <a:off x="3619500" y="14201775"/>
          <a:ext cx="133350" cy="0"/>
          <a:chOff x="2592" y="2112"/>
          <a:chExt cx="96" cy="96"/>
        </a:xfrm>
      </xdr:grpSpPr>
      <xdr:sp macro="" textlink="">
        <xdr:nvSpPr>
          <xdr:cNvPr id="17549" name="Oval 391"/>
          <xdr:cNvSpPr>
            <a:spLocks noChangeArrowheads="1"/>
          </xdr:cNvSpPr>
        </xdr:nvSpPr>
        <xdr:spPr bwMode="auto">
          <a:xfrm>
            <a:off x="2592" y="2112"/>
            <a:ext cx="96" cy="96"/>
          </a:xfrm>
          <a:prstGeom prst="ellipse">
            <a:avLst/>
          </a:prstGeom>
          <a:noFill/>
          <a:ln w="1587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7550" name="Line 392"/>
          <xdr:cNvSpPr>
            <a:spLocks noChangeShapeType="1"/>
          </xdr:cNvSpPr>
        </xdr:nvSpPr>
        <xdr:spPr bwMode="auto">
          <a:xfrm flipV="1">
            <a:off x="2592" y="2112"/>
            <a:ext cx="96" cy="96"/>
          </a:xfrm>
          <a:prstGeom prst="line">
            <a:avLst/>
          </a:prstGeom>
          <a:noFill/>
          <a:ln w="1905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 editAs="absolute">
    <xdr:from>
      <xdr:col>7</xdr:col>
      <xdr:colOff>133350</xdr:colOff>
      <xdr:row>49</xdr:row>
      <xdr:rowOff>76200</xdr:rowOff>
    </xdr:from>
    <xdr:to>
      <xdr:col>8</xdr:col>
      <xdr:colOff>771525</xdr:colOff>
      <xdr:row>54</xdr:row>
      <xdr:rowOff>276225</xdr:rowOff>
    </xdr:to>
    <xdr:grpSp>
      <xdr:nvGrpSpPr>
        <xdr:cNvPr id="17501" name="Group 586"/>
        <xdr:cNvGrpSpPr>
          <a:grpSpLocks/>
        </xdr:cNvGrpSpPr>
      </xdr:nvGrpSpPr>
      <xdr:grpSpPr bwMode="auto">
        <a:xfrm>
          <a:off x="7279542" y="9825892"/>
          <a:ext cx="1087560" cy="1108564"/>
          <a:chOff x="502" y="1094"/>
          <a:chExt cx="116" cy="124"/>
        </a:xfrm>
      </xdr:grpSpPr>
      <xdr:pic>
        <xdr:nvPicPr>
          <xdr:cNvPr id="17547" name="Picture 538" descr="chave_fusivel_modelo_dhc_base_c"/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 rot="890755">
            <a:off x="502" y="1094"/>
            <a:ext cx="116" cy="11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">
        <xdr:nvSpPr>
          <xdr:cNvPr id="17548" name="Oval 580"/>
          <xdr:cNvSpPr>
            <a:spLocks noChangeArrowheads="1"/>
          </xdr:cNvSpPr>
        </xdr:nvSpPr>
        <xdr:spPr bwMode="auto">
          <a:xfrm rot="-303268">
            <a:off x="509" y="1111"/>
            <a:ext cx="55" cy="107"/>
          </a:xfrm>
          <a:prstGeom prst="ellipse">
            <a:avLst/>
          </a:prstGeom>
          <a:noFill/>
          <a:ln w="25400">
            <a:solidFill>
              <a:srgbClr val="FF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</xdr:grpSp>
    <xdr:clientData/>
  </xdr:twoCellAnchor>
  <xdr:twoCellAnchor editAs="absolute">
    <xdr:from>
      <xdr:col>1</xdr:col>
      <xdr:colOff>1552575</xdr:colOff>
      <xdr:row>34</xdr:row>
      <xdr:rowOff>161925</xdr:rowOff>
    </xdr:from>
    <xdr:to>
      <xdr:col>4</xdr:col>
      <xdr:colOff>47625</xdr:colOff>
      <xdr:row>37</xdr:row>
      <xdr:rowOff>28575</xdr:rowOff>
    </xdr:to>
    <xdr:sp macro="" textlink="">
      <xdr:nvSpPr>
        <xdr:cNvPr id="17502" name="Rectangle 3284"/>
        <xdr:cNvSpPr>
          <a:spLocks noChangeArrowheads="1"/>
        </xdr:cNvSpPr>
      </xdr:nvSpPr>
      <xdr:spPr bwMode="auto">
        <a:xfrm>
          <a:off x="1771650" y="7115175"/>
          <a:ext cx="2247900" cy="4572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</xdr:col>
      <xdr:colOff>0</xdr:colOff>
      <xdr:row>50</xdr:row>
      <xdr:rowOff>0</xdr:rowOff>
    </xdr:from>
    <xdr:to>
      <xdr:col>4</xdr:col>
      <xdr:colOff>28575</xdr:colOff>
      <xdr:row>51</xdr:row>
      <xdr:rowOff>0</xdr:rowOff>
    </xdr:to>
    <xdr:sp macro="" textlink="">
      <xdr:nvSpPr>
        <xdr:cNvPr id="17503" name="Rectangle 3288"/>
        <xdr:cNvSpPr>
          <a:spLocks noChangeArrowheads="1"/>
        </xdr:cNvSpPr>
      </xdr:nvSpPr>
      <xdr:spPr bwMode="auto">
        <a:xfrm>
          <a:off x="3105150" y="9915525"/>
          <a:ext cx="895350" cy="2000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</xdr:col>
      <xdr:colOff>0</xdr:colOff>
      <xdr:row>74</xdr:row>
      <xdr:rowOff>0</xdr:rowOff>
    </xdr:from>
    <xdr:to>
      <xdr:col>4</xdr:col>
      <xdr:colOff>0</xdr:colOff>
      <xdr:row>77</xdr:row>
      <xdr:rowOff>0</xdr:rowOff>
    </xdr:to>
    <xdr:sp macro="" textlink="">
      <xdr:nvSpPr>
        <xdr:cNvPr id="17504" name="Rectangle 3295"/>
        <xdr:cNvSpPr>
          <a:spLocks noChangeArrowheads="1"/>
        </xdr:cNvSpPr>
      </xdr:nvSpPr>
      <xdr:spPr bwMode="auto">
        <a:xfrm>
          <a:off x="219075" y="14049375"/>
          <a:ext cx="3752850" cy="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57150</xdr:colOff>
      <xdr:row>136</xdr:row>
      <xdr:rowOff>0</xdr:rowOff>
    </xdr:from>
    <xdr:to>
      <xdr:col>3</xdr:col>
      <xdr:colOff>591075</xdr:colOff>
      <xdr:row>137</xdr:row>
      <xdr:rowOff>2442</xdr:rowOff>
    </xdr:to>
    <xdr:sp macro="" textlink="">
      <xdr:nvSpPr>
        <xdr:cNvPr id="17505" name="Rectangle 3304"/>
        <xdr:cNvSpPr>
          <a:spLocks noChangeArrowheads="1"/>
        </xdr:cNvSpPr>
      </xdr:nvSpPr>
      <xdr:spPr bwMode="auto">
        <a:xfrm>
          <a:off x="276225" y="18268950"/>
          <a:ext cx="3420000" cy="2000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5</xdr:col>
      <xdr:colOff>28575</xdr:colOff>
      <xdr:row>135</xdr:row>
      <xdr:rowOff>142875</xdr:rowOff>
    </xdr:from>
    <xdr:to>
      <xdr:col>8</xdr:col>
      <xdr:colOff>66675</xdr:colOff>
      <xdr:row>140</xdr:row>
      <xdr:rowOff>28575</xdr:rowOff>
    </xdr:to>
    <xdr:sp macro="" textlink="">
      <xdr:nvSpPr>
        <xdr:cNvPr id="17506" name="Rectangle 3305"/>
        <xdr:cNvSpPr>
          <a:spLocks noChangeArrowheads="1"/>
        </xdr:cNvSpPr>
      </xdr:nvSpPr>
      <xdr:spPr bwMode="auto">
        <a:xfrm>
          <a:off x="5029200" y="18249900"/>
          <a:ext cx="2247900" cy="40957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8</xdr:col>
      <xdr:colOff>104775</xdr:colOff>
      <xdr:row>65</xdr:row>
      <xdr:rowOff>76200</xdr:rowOff>
    </xdr:from>
    <xdr:to>
      <xdr:col>8</xdr:col>
      <xdr:colOff>542925</xdr:colOff>
      <xdr:row>69</xdr:row>
      <xdr:rowOff>180975</xdr:rowOff>
    </xdr:to>
    <xdr:pic>
      <xdr:nvPicPr>
        <xdr:cNvPr id="17507" name="Picture 3463" descr="pirelli_cabo_aereo_1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12992100"/>
          <a:ext cx="438150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2</xdr:col>
      <xdr:colOff>190500</xdr:colOff>
      <xdr:row>133</xdr:row>
      <xdr:rowOff>180975</xdr:rowOff>
    </xdr:from>
    <xdr:to>
      <xdr:col>5</xdr:col>
      <xdr:colOff>19050</xdr:colOff>
      <xdr:row>135</xdr:row>
      <xdr:rowOff>38100</xdr:rowOff>
    </xdr:to>
    <xdr:sp macro="" textlink="">
      <xdr:nvSpPr>
        <xdr:cNvPr id="17508" name="Rectangle 3484"/>
        <xdr:cNvSpPr>
          <a:spLocks noChangeArrowheads="1"/>
        </xdr:cNvSpPr>
      </xdr:nvSpPr>
      <xdr:spPr bwMode="auto">
        <a:xfrm>
          <a:off x="2000250" y="17887950"/>
          <a:ext cx="3019425" cy="25717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</xdr:col>
      <xdr:colOff>1400175</xdr:colOff>
      <xdr:row>103</xdr:row>
      <xdr:rowOff>152400</xdr:rowOff>
    </xdr:from>
    <xdr:to>
      <xdr:col>2</xdr:col>
      <xdr:colOff>552450</xdr:colOff>
      <xdr:row>103</xdr:row>
      <xdr:rowOff>152400</xdr:rowOff>
    </xdr:to>
    <xdr:sp macro="" textlink="">
      <xdr:nvSpPr>
        <xdr:cNvPr id="17509" name="Line 3487"/>
        <xdr:cNvSpPr>
          <a:spLocks noChangeShapeType="1"/>
        </xdr:cNvSpPr>
      </xdr:nvSpPr>
      <xdr:spPr bwMode="auto">
        <a:xfrm>
          <a:off x="1619250" y="14049375"/>
          <a:ext cx="7429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absolute">
    <xdr:from>
      <xdr:col>5</xdr:col>
      <xdr:colOff>962025</xdr:colOff>
      <xdr:row>25</xdr:row>
      <xdr:rowOff>95250</xdr:rowOff>
    </xdr:from>
    <xdr:to>
      <xdr:col>16382</xdr:col>
      <xdr:colOff>84992</xdr:colOff>
      <xdr:row>32</xdr:row>
      <xdr:rowOff>47625</xdr:rowOff>
    </xdr:to>
    <xdr:grpSp>
      <xdr:nvGrpSpPr>
        <xdr:cNvPr id="17510" name="Grupo 49"/>
        <xdr:cNvGrpSpPr>
          <a:grpSpLocks/>
        </xdr:cNvGrpSpPr>
      </xdr:nvGrpSpPr>
      <xdr:grpSpPr bwMode="auto">
        <a:xfrm flipH="1">
          <a:off x="6203217" y="4745404"/>
          <a:ext cx="2385890" cy="1847606"/>
          <a:chOff x="-130597" y="0"/>
          <a:chExt cx="2845223" cy="2029702"/>
        </a:xfrm>
      </xdr:grpSpPr>
      <xdr:grpSp>
        <xdr:nvGrpSpPr>
          <xdr:cNvPr id="17534" name="Grupo 50"/>
          <xdr:cNvGrpSpPr>
            <a:grpSpLocks/>
          </xdr:cNvGrpSpPr>
        </xdr:nvGrpSpPr>
        <xdr:grpSpPr bwMode="auto">
          <a:xfrm>
            <a:off x="361950" y="114300"/>
            <a:ext cx="2352676" cy="1915402"/>
            <a:chOff x="0" y="0"/>
            <a:chExt cx="2352676" cy="1915402"/>
          </a:xfrm>
        </xdr:grpSpPr>
        <xdr:grpSp>
          <xdr:nvGrpSpPr>
            <xdr:cNvPr id="17542" name="Grupo 58"/>
            <xdr:cNvGrpSpPr>
              <a:grpSpLocks/>
            </xdr:cNvGrpSpPr>
          </xdr:nvGrpSpPr>
          <xdr:grpSpPr bwMode="auto">
            <a:xfrm>
              <a:off x="0" y="0"/>
              <a:ext cx="2352676" cy="1524001"/>
              <a:chOff x="0" y="0"/>
              <a:chExt cx="2352676" cy="1524001"/>
            </a:xfrm>
          </xdr:grpSpPr>
          <xdr:sp macro="" textlink="">
            <xdr:nvSpPr>
              <xdr:cNvPr id="62" name="Triângulo retângulo 61"/>
              <xdr:cNvSpPr/>
            </xdr:nvSpPr>
            <xdr:spPr>
              <a:xfrm>
                <a:off x="3854" y="196"/>
                <a:ext cx="2348822" cy="1519675"/>
              </a:xfrm>
              <a:prstGeom prst="rtTriangle">
                <a:avLst/>
              </a:prstGeom>
              <a:noFill/>
              <a:ln w="19050"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endParaRPr lang="pt-BR"/>
              </a:p>
            </xdr:txBody>
          </xdr:sp>
          <xdr:cxnSp macro="">
            <xdr:nvCxnSpPr>
              <xdr:cNvPr id="63" name="Conector reto 62"/>
              <xdr:cNvCxnSpPr/>
            </xdr:nvCxnSpPr>
            <xdr:spPr>
              <a:xfrm flipH="1" flipV="1">
                <a:off x="3854" y="749624"/>
                <a:ext cx="2348822" cy="770246"/>
              </a:xfrm>
              <a:prstGeom prst="line">
                <a:avLst/>
              </a:prstGeom>
              <a:ln w="12700"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  <xdr:sp macro="" textlink="">
          <xdr:nvSpPr>
            <xdr:cNvPr id="60" name="Arco 59"/>
            <xdr:cNvSpPr/>
          </xdr:nvSpPr>
          <xdr:spPr>
            <a:xfrm rot="14810657">
              <a:off x="1163788" y="1077627"/>
              <a:ext cx="1009647" cy="665903"/>
            </a:xfrm>
            <a:prstGeom prst="arc">
              <a:avLst>
                <a:gd name="adj1" fmla="val 16358979"/>
                <a:gd name="adj2" fmla="val 0"/>
              </a:avLst>
            </a:prstGeom>
            <a:ln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endParaRPr lang="pt-BR"/>
            </a:p>
          </xdr:txBody>
        </xdr:sp>
        <xdr:sp macro="" textlink="">
          <xdr:nvSpPr>
            <xdr:cNvPr id="61" name="Arco 60"/>
            <xdr:cNvSpPr/>
          </xdr:nvSpPr>
          <xdr:spPr>
            <a:xfrm rot="14810657">
              <a:off x="1594576" y="1298324"/>
              <a:ext cx="353897" cy="339005"/>
            </a:xfrm>
            <a:prstGeom prst="arc">
              <a:avLst>
                <a:gd name="adj1" fmla="val 16358979"/>
                <a:gd name="adj2" fmla="val 0"/>
              </a:avLst>
            </a:prstGeom>
            <a:ln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endParaRPr lang="pt-BR"/>
            </a:p>
          </xdr:txBody>
        </xdr:sp>
      </xdr:grpSp>
      <xdr:sp macro="" textlink="">
        <xdr:nvSpPr>
          <xdr:cNvPr id="52" name="Caixa de texto 1120"/>
          <xdr:cNvSpPr txBox="1"/>
        </xdr:nvSpPr>
        <xdr:spPr>
          <a:xfrm>
            <a:off x="-118490" y="0"/>
            <a:ext cx="556937" cy="364305"/>
          </a:xfrm>
          <a:prstGeom prst="rect">
            <a:avLst/>
          </a:prstGeom>
          <a:noFill/>
          <a:ln w="6350">
            <a:noFill/>
          </a:ln>
          <a:effectLst/>
        </xdr:spPr>
        <xdr:style>
          <a:lnRef idx="0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Bef>
                <a:spcPts val="500"/>
              </a:spcBef>
              <a:spcAft>
                <a:spcPts val="500"/>
              </a:spcAft>
            </a:pPr>
            <a:r>
              <a:rPr lang="pt-BR" sz="1100">
                <a:effectLst/>
                <a:latin typeface="Arial"/>
                <a:ea typeface="Times New Roman"/>
                <a:cs typeface="Times New Roman"/>
              </a:rPr>
              <a:t>Q1</a:t>
            </a:r>
          </a:p>
        </xdr:txBody>
      </xdr:sp>
      <xdr:sp macro="" textlink="">
        <xdr:nvSpPr>
          <xdr:cNvPr id="53" name="Caixa de texto 1121"/>
          <xdr:cNvSpPr txBox="1"/>
        </xdr:nvSpPr>
        <xdr:spPr>
          <a:xfrm>
            <a:off x="-130597" y="1061690"/>
            <a:ext cx="569045" cy="364305"/>
          </a:xfrm>
          <a:prstGeom prst="rect">
            <a:avLst/>
          </a:prstGeom>
          <a:noFill/>
          <a:ln w="6350">
            <a:noFill/>
          </a:ln>
          <a:effectLst/>
        </xdr:spPr>
        <xdr:style>
          <a:lnRef idx="0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Bef>
                <a:spcPts val="500"/>
              </a:spcBef>
              <a:spcAft>
                <a:spcPts val="500"/>
              </a:spcAft>
            </a:pPr>
            <a:r>
              <a:rPr lang="pt-BR" sz="1100">
                <a:effectLst/>
                <a:latin typeface="Arial"/>
                <a:ea typeface="Times New Roman"/>
                <a:cs typeface="Times New Roman"/>
              </a:rPr>
              <a:t>Q2</a:t>
            </a:r>
          </a:p>
        </xdr:txBody>
      </xdr:sp>
      <xdr:sp macro="" textlink="">
        <xdr:nvSpPr>
          <xdr:cNvPr id="54" name="Caixa de texto 1122"/>
          <xdr:cNvSpPr txBox="1"/>
        </xdr:nvSpPr>
        <xdr:spPr>
          <a:xfrm>
            <a:off x="1140673" y="447575"/>
            <a:ext cx="556937" cy="364305"/>
          </a:xfrm>
          <a:prstGeom prst="rect">
            <a:avLst/>
          </a:prstGeom>
          <a:noFill/>
          <a:ln w="6350">
            <a:noFill/>
          </a:ln>
          <a:effectLst/>
        </xdr:spPr>
        <xdr:style>
          <a:lnRef idx="0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Bef>
                <a:spcPts val="500"/>
              </a:spcBef>
              <a:spcAft>
                <a:spcPts val="500"/>
              </a:spcAft>
            </a:pPr>
            <a:r>
              <a:rPr lang="pt-BR" sz="1100">
                <a:effectLst/>
                <a:latin typeface="Arial"/>
                <a:ea typeface="Times New Roman"/>
                <a:cs typeface="Times New Roman"/>
              </a:rPr>
              <a:t>S1</a:t>
            </a:r>
          </a:p>
        </xdr:txBody>
      </xdr:sp>
      <xdr:sp macro="" textlink="">
        <xdr:nvSpPr>
          <xdr:cNvPr id="55" name="Caixa de texto 1123"/>
          <xdr:cNvSpPr txBox="1"/>
        </xdr:nvSpPr>
        <xdr:spPr>
          <a:xfrm>
            <a:off x="607950" y="770246"/>
            <a:ext cx="544830" cy="364305"/>
          </a:xfrm>
          <a:prstGeom prst="rect">
            <a:avLst/>
          </a:prstGeom>
          <a:noFill/>
          <a:ln w="6350">
            <a:noFill/>
          </a:ln>
          <a:effectLst/>
        </xdr:spPr>
        <xdr:style>
          <a:lnRef idx="0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Bef>
                <a:spcPts val="500"/>
              </a:spcBef>
              <a:spcAft>
                <a:spcPts val="500"/>
              </a:spcAft>
            </a:pPr>
            <a:r>
              <a:rPr lang="pt-BR" sz="1100">
                <a:effectLst/>
                <a:latin typeface="Arial"/>
                <a:ea typeface="Times New Roman"/>
                <a:cs typeface="Times New Roman"/>
              </a:rPr>
              <a:t>S2</a:t>
            </a:r>
          </a:p>
        </xdr:txBody>
      </xdr:sp>
      <xdr:sp macro="" textlink="">
        <xdr:nvSpPr>
          <xdr:cNvPr id="56" name="Caixa de texto 1124"/>
          <xdr:cNvSpPr txBox="1"/>
        </xdr:nvSpPr>
        <xdr:spPr>
          <a:xfrm>
            <a:off x="1164888" y="1571718"/>
            <a:ext cx="435864" cy="364305"/>
          </a:xfrm>
          <a:prstGeom prst="rect">
            <a:avLst/>
          </a:prstGeom>
          <a:noFill/>
          <a:ln w="6350">
            <a:noFill/>
          </a:ln>
          <a:effectLst/>
        </xdr:spPr>
        <xdr:style>
          <a:lnRef idx="0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Bef>
                <a:spcPts val="500"/>
              </a:spcBef>
              <a:spcAft>
                <a:spcPts val="500"/>
              </a:spcAft>
            </a:pPr>
            <a:r>
              <a:rPr lang="pt-BR" sz="1100">
                <a:effectLst/>
                <a:latin typeface="Arial"/>
                <a:ea typeface="Times New Roman"/>
                <a:cs typeface="Times New Roman"/>
              </a:rPr>
              <a:t>P</a:t>
            </a:r>
          </a:p>
        </xdr:txBody>
      </xdr:sp>
      <xdr:sp macro="" textlink="">
        <xdr:nvSpPr>
          <xdr:cNvPr id="57" name="Caixa de texto 1125"/>
          <xdr:cNvSpPr txBox="1"/>
        </xdr:nvSpPr>
        <xdr:spPr>
          <a:xfrm>
            <a:off x="1298068" y="905559"/>
            <a:ext cx="496401" cy="364305"/>
          </a:xfrm>
          <a:prstGeom prst="rect">
            <a:avLst/>
          </a:prstGeom>
          <a:noFill/>
          <a:ln w="6350">
            <a:noFill/>
          </a:ln>
          <a:effectLst/>
        </xdr:spPr>
        <xdr:style>
          <a:lnRef idx="0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Bef>
                <a:spcPts val="500"/>
              </a:spcBef>
              <a:spcAft>
                <a:spcPts val="500"/>
              </a:spcAft>
            </a:pPr>
            <a:r>
              <a:rPr lang="pt-BR" sz="1100">
                <a:effectLst/>
                <a:latin typeface="Arial"/>
                <a:ea typeface="Times New Roman"/>
                <a:cs typeface="Arial"/>
              </a:rPr>
              <a:t>φ</a:t>
            </a:r>
            <a:r>
              <a:rPr lang="pt-BR" sz="1100">
                <a:effectLst/>
                <a:latin typeface="Arial"/>
                <a:ea typeface="Times New Roman"/>
                <a:cs typeface="Times New Roman"/>
              </a:rPr>
              <a:t>1</a:t>
            </a:r>
          </a:p>
        </xdr:txBody>
      </xdr:sp>
      <xdr:sp macro="" textlink="">
        <xdr:nvSpPr>
          <xdr:cNvPr id="58" name="Caixa de texto 1126"/>
          <xdr:cNvSpPr txBox="1"/>
        </xdr:nvSpPr>
        <xdr:spPr>
          <a:xfrm>
            <a:off x="1479678" y="1311500"/>
            <a:ext cx="581152" cy="364305"/>
          </a:xfrm>
          <a:prstGeom prst="rect">
            <a:avLst/>
          </a:prstGeom>
          <a:noFill/>
          <a:ln w="6350">
            <a:noFill/>
          </a:ln>
          <a:effectLst/>
        </xdr:spPr>
        <xdr:style>
          <a:lnRef idx="0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spcBef>
                <a:spcPts val="500"/>
              </a:spcBef>
              <a:spcAft>
                <a:spcPts val="500"/>
              </a:spcAft>
            </a:pPr>
            <a:r>
              <a:rPr lang="pt-BR" sz="1100">
                <a:effectLst/>
                <a:latin typeface="Arial"/>
                <a:ea typeface="Times New Roman"/>
                <a:cs typeface="Arial"/>
              </a:rPr>
              <a:t>φ2</a:t>
            </a:r>
            <a:endParaRPr lang="pt-BR" sz="1100">
              <a:effectLst/>
              <a:latin typeface="Arial"/>
              <a:ea typeface="Times New Roman"/>
              <a:cs typeface="Times New Roman"/>
            </a:endParaRPr>
          </a:p>
        </xdr:txBody>
      </xdr:sp>
    </xdr:grpSp>
    <xdr:clientData/>
  </xdr:twoCellAnchor>
  <xdr:twoCellAnchor editAs="absolute">
    <xdr:from>
      <xdr:col>5</xdr:col>
      <xdr:colOff>790575</xdr:colOff>
      <xdr:row>57</xdr:row>
      <xdr:rowOff>133350</xdr:rowOff>
    </xdr:from>
    <xdr:to>
      <xdr:col>8</xdr:col>
      <xdr:colOff>771525</xdr:colOff>
      <xdr:row>63</xdr:row>
      <xdr:rowOff>66675</xdr:rowOff>
    </xdr:to>
    <xdr:pic>
      <xdr:nvPicPr>
        <xdr:cNvPr id="17511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91200" y="11544300"/>
          <a:ext cx="2228850" cy="1066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5</xdr:col>
      <xdr:colOff>457200</xdr:colOff>
      <xdr:row>65</xdr:row>
      <xdr:rowOff>114300</xdr:rowOff>
    </xdr:from>
    <xdr:to>
      <xdr:col>7</xdr:col>
      <xdr:colOff>247650</xdr:colOff>
      <xdr:row>69</xdr:row>
      <xdr:rowOff>238125</xdr:rowOff>
    </xdr:to>
    <xdr:pic>
      <xdr:nvPicPr>
        <xdr:cNvPr id="17512" name="Imagem 64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57825" y="13030200"/>
          <a:ext cx="1609725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5</xdr:col>
      <xdr:colOff>914400</xdr:colOff>
      <xdr:row>119</xdr:row>
      <xdr:rowOff>123825</xdr:rowOff>
    </xdr:from>
    <xdr:to>
      <xdr:col>8</xdr:col>
      <xdr:colOff>28575</xdr:colOff>
      <xdr:row>123</xdr:row>
      <xdr:rowOff>19050</xdr:rowOff>
    </xdr:to>
    <xdr:sp macro="" textlink="">
      <xdr:nvSpPr>
        <xdr:cNvPr id="17513" name="Rectangle 3299"/>
        <xdr:cNvSpPr>
          <a:spLocks noChangeArrowheads="1"/>
        </xdr:cNvSpPr>
      </xdr:nvSpPr>
      <xdr:spPr bwMode="auto">
        <a:xfrm>
          <a:off x="5915025" y="15420975"/>
          <a:ext cx="1323975" cy="6191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5</xdr:col>
      <xdr:colOff>952500</xdr:colOff>
      <xdr:row>35</xdr:row>
      <xdr:rowOff>0</xdr:rowOff>
    </xdr:from>
    <xdr:to>
      <xdr:col>6</xdr:col>
      <xdr:colOff>771525</xdr:colOff>
      <xdr:row>37</xdr:row>
      <xdr:rowOff>9525</xdr:rowOff>
    </xdr:to>
    <xdr:sp macro="" textlink="">
      <xdr:nvSpPr>
        <xdr:cNvPr id="17514" name="Rectangle 3286"/>
        <xdr:cNvSpPr>
          <a:spLocks noChangeArrowheads="1"/>
        </xdr:cNvSpPr>
      </xdr:nvSpPr>
      <xdr:spPr bwMode="auto">
        <a:xfrm>
          <a:off x="5953125" y="7153275"/>
          <a:ext cx="790575" cy="4000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5</xdr:col>
      <xdr:colOff>942975</xdr:colOff>
      <xdr:row>38</xdr:row>
      <xdr:rowOff>9525</xdr:rowOff>
    </xdr:from>
    <xdr:to>
      <xdr:col>6</xdr:col>
      <xdr:colOff>790575</xdr:colOff>
      <xdr:row>41</xdr:row>
      <xdr:rowOff>9525</xdr:rowOff>
    </xdr:to>
    <xdr:sp macro="" textlink="">
      <xdr:nvSpPr>
        <xdr:cNvPr id="17515" name="Rectangle 3286"/>
        <xdr:cNvSpPr>
          <a:spLocks noChangeArrowheads="1"/>
        </xdr:cNvSpPr>
      </xdr:nvSpPr>
      <xdr:spPr bwMode="auto">
        <a:xfrm>
          <a:off x="5943600" y="7715250"/>
          <a:ext cx="819150" cy="56197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304800</xdr:colOff>
          <xdr:row>71</xdr:row>
          <xdr:rowOff>0</xdr:rowOff>
        </xdr:from>
        <xdr:to>
          <xdr:col>2</xdr:col>
          <xdr:colOff>152400</xdr:colOff>
          <xdr:row>71</xdr:row>
          <xdr:rowOff>0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69850</xdr:colOff>
          <xdr:row>1</xdr:row>
          <xdr:rowOff>38100</xdr:rowOff>
        </xdr:from>
        <xdr:to>
          <xdr:col>8</xdr:col>
          <xdr:colOff>704850</xdr:colOff>
          <xdr:row>1</xdr:row>
          <xdr:rowOff>298450</xdr:rowOff>
        </xdr:to>
        <xdr:sp macro="" textlink="">
          <xdr:nvSpPr>
            <xdr:cNvPr id="6147" name="Button 3" hidden="1">
              <a:extLst>
                <a:ext uri="{63B3BB69-23CF-44E3-9099-C40C66FF867C}">
                  <a14:compatExt spid="_x0000_s61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90000" tIns="54000" rIns="90000" bIns="5400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Limpar</a:t>
              </a:r>
            </a:p>
          </xdr:txBody>
        </xdr:sp>
        <xdr:clientData fLocksWithSheet="0" fPrintsWithSheet="0"/>
      </xdr:twoCellAnchor>
    </mc:Choice>
    <mc:Fallback/>
  </mc:AlternateContent>
  <xdr:twoCellAnchor editAs="absolute">
    <xdr:from>
      <xdr:col>4</xdr:col>
      <xdr:colOff>171450</xdr:colOff>
      <xdr:row>39</xdr:row>
      <xdr:rowOff>9525</xdr:rowOff>
    </xdr:from>
    <xdr:to>
      <xdr:col>4</xdr:col>
      <xdr:colOff>857250</xdr:colOff>
      <xdr:row>40</xdr:row>
      <xdr:rowOff>142875</xdr:rowOff>
    </xdr:to>
    <xdr:sp macro="" textlink="">
      <xdr:nvSpPr>
        <xdr:cNvPr id="17516" name="Rectangle 3284"/>
        <xdr:cNvSpPr>
          <a:spLocks noChangeArrowheads="1"/>
        </xdr:cNvSpPr>
      </xdr:nvSpPr>
      <xdr:spPr bwMode="auto">
        <a:xfrm>
          <a:off x="4143375" y="7905750"/>
          <a:ext cx="685800" cy="3429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</xdr:col>
      <xdr:colOff>0</xdr:colOff>
      <xdr:row>52</xdr:row>
      <xdr:rowOff>0</xdr:rowOff>
    </xdr:from>
    <xdr:to>
      <xdr:col>4</xdr:col>
      <xdr:colOff>28575</xdr:colOff>
      <xdr:row>52</xdr:row>
      <xdr:rowOff>195384</xdr:rowOff>
    </xdr:to>
    <xdr:sp macro="" textlink="">
      <xdr:nvSpPr>
        <xdr:cNvPr id="17517" name="Rectangle 3288"/>
        <xdr:cNvSpPr>
          <a:spLocks noChangeArrowheads="1"/>
        </xdr:cNvSpPr>
      </xdr:nvSpPr>
      <xdr:spPr bwMode="auto">
        <a:xfrm>
          <a:off x="3105150" y="10315575"/>
          <a:ext cx="895350" cy="2000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7</xdr:col>
      <xdr:colOff>152400</xdr:colOff>
      <xdr:row>33</xdr:row>
      <xdr:rowOff>28575</xdr:rowOff>
    </xdr:from>
    <xdr:to>
      <xdr:col>16382</xdr:col>
      <xdr:colOff>9525</xdr:colOff>
      <xdr:row>46</xdr:row>
      <xdr:rowOff>304800</xdr:rowOff>
    </xdr:to>
    <xdr:pic>
      <xdr:nvPicPr>
        <xdr:cNvPr id="17518" name="Imagem 73" descr="Recorte de Tela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 r="6125" b="2344"/>
        <a:stretch>
          <a:fillRect/>
        </a:stretch>
      </xdr:blipFill>
      <xdr:spPr bwMode="auto">
        <a:xfrm>
          <a:off x="6934200" y="6791325"/>
          <a:ext cx="1152525" cy="2495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2</xdr:col>
      <xdr:colOff>152400</xdr:colOff>
      <xdr:row>57</xdr:row>
      <xdr:rowOff>200025</xdr:rowOff>
    </xdr:from>
    <xdr:to>
      <xdr:col>3</xdr:col>
      <xdr:colOff>238125</xdr:colOff>
      <xdr:row>59</xdr:row>
      <xdr:rowOff>57150</xdr:rowOff>
    </xdr:to>
    <xdr:sp macro="" textlink="">
      <xdr:nvSpPr>
        <xdr:cNvPr id="17519" name="Rectangle 3288"/>
        <xdr:cNvSpPr>
          <a:spLocks noChangeArrowheads="1"/>
        </xdr:cNvSpPr>
      </xdr:nvSpPr>
      <xdr:spPr bwMode="auto">
        <a:xfrm>
          <a:off x="1962150" y="11668125"/>
          <a:ext cx="1381125" cy="2286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</xdr:col>
      <xdr:colOff>723900</xdr:colOff>
      <xdr:row>62</xdr:row>
      <xdr:rowOff>38099</xdr:rowOff>
    </xdr:from>
    <xdr:to>
      <xdr:col>5</xdr:col>
      <xdr:colOff>0</xdr:colOff>
      <xdr:row>63</xdr:row>
      <xdr:rowOff>4081</xdr:rowOff>
    </xdr:to>
    <xdr:sp macro="" textlink="">
      <xdr:nvSpPr>
        <xdr:cNvPr id="17520" name="Rectangle 3288"/>
        <xdr:cNvSpPr>
          <a:spLocks noChangeArrowheads="1"/>
        </xdr:cNvSpPr>
      </xdr:nvSpPr>
      <xdr:spPr bwMode="auto">
        <a:xfrm>
          <a:off x="3829050" y="12363449"/>
          <a:ext cx="1171575" cy="2381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</xdr:col>
      <xdr:colOff>57149</xdr:colOff>
      <xdr:row>63</xdr:row>
      <xdr:rowOff>47625</xdr:rowOff>
    </xdr:from>
    <xdr:to>
      <xdr:col>3</xdr:col>
      <xdr:colOff>771524</xdr:colOff>
      <xdr:row>64</xdr:row>
      <xdr:rowOff>0</xdr:rowOff>
    </xdr:to>
    <xdr:sp macro="" textlink="">
      <xdr:nvSpPr>
        <xdr:cNvPr id="17521" name="Rectangle 3288"/>
        <xdr:cNvSpPr>
          <a:spLocks noChangeArrowheads="1"/>
        </xdr:cNvSpPr>
      </xdr:nvSpPr>
      <xdr:spPr bwMode="auto">
        <a:xfrm>
          <a:off x="3162299" y="12649200"/>
          <a:ext cx="714375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</xdr:col>
      <xdr:colOff>381000</xdr:colOff>
      <xdr:row>69</xdr:row>
      <xdr:rowOff>19050</xdr:rowOff>
    </xdr:from>
    <xdr:to>
      <xdr:col>2</xdr:col>
      <xdr:colOff>942975</xdr:colOff>
      <xdr:row>70</xdr:row>
      <xdr:rowOff>0</xdr:rowOff>
    </xdr:to>
    <xdr:sp macro="" textlink="">
      <xdr:nvSpPr>
        <xdr:cNvPr id="17522" name="Rectangle 3288"/>
        <xdr:cNvSpPr>
          <a:spLocks noChangeArrowheads="1"/>
        </xdr:cNvSpPr>
      </xdr:nvSpPr>
      <xdr:spPr bwMode="auto">
        <a:xfrm>
          <a:off x="2190750" y="13611225"/>
          <a:ext cx="561975" cy="2667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590550</xdr:colOff>
      <xdr:row>69</xdr:row>
      <xdr:rowOff>28575</xdr:rowOff>
    </xdr:from>
    <xdr:to>
      <xdr:col>1</xdr:col>
      <xdr:colOff>1057275</xdr:colOff>
      <xdr:row>70</xdr:row>
      <xdr:rowOff>0</xdr:rowOff>
    </xdr:to>
    <xdr:sp macro="" textlink="">
      <xdr:nvSpPr>
        <xdr:cNvPr id="17523" name="Rectangle 3288"/>
        <xdr:cNvSpPr>
          <a:spLocks noChangeArrowheads="1"/>
        </xdr:cNvSpPr>
      </xdr:nvSpPr>
      <xdr:spPr bwMode="auto">
        <a:xfrm>
          <a:off x="809625" y="13620750"/>
          <a:ext cx="466725" cy="25717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</xdr:col>
      <xdr:colOff>561975</xdr:colOff>
      <xdr:row>57</xdr:row>
      <xdr:rowOff>9525</xdr:rowOff>
    </xdr:from>
    <xdr:to>
      <xdr:col>4</xdr:col>
      <xdr:colOff>466725</xdr:colOff>
      <xdr:row>62</xdr:row>
      <xdr:rowOff>28575</xdr:rowOff>
    </xdr:to>
    <xdr:pic>
      <xdr:nvPicPr>
        <xdr:cNvPr id="17524" name="Picture 579" descr="!À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67125" y="11420475"/>
          <a:ext cx="771525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2</xdr:col>
      <xdr:colOff>152400</xdr:colOff>
      <xdr:row>59</xdr:row>
      <xdr:rowOff>133350</xdr:rowOff>
    </xdr:from>
    <xdr:to>
      <xdr:col>3</xdr:col>
      <xdr:colOff>238125</xdr:colOff>
      <xdr:row>61</xdr:row>
      <xdr:rowOff>38100</xdr:rowOff>
    </xdr:to>
    <xdr:sp macro="" textlink="">
      <xdr:nvSpPr>
        <xdr:cNvPr id="17525" name="Rectangle 3288"/>
        <xdr:cNvSpPr>
          <a:spLocks noChangeArrowheads="1"/>
        </xdr:cNvSpPr>
      </xdr:nvSpPr>
      <xdr:spPr bwMode="auto">
        <a:xfrm>
          <a:off x="1962150" y="11915775"/>
          <a:ext cx="1381125" cy="2286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</xdr:col>
      <xdr:colOff>0</xdr:colOff>
      <xdr:row>29</xdr:row>
      <xdr:rowOff>238125</xdr:rowOff>
    </xdr:from>
    <xdr:to>
      <xdr:col>3</xdr:col>
      <xdr:colOff>495300</xdr:colOff>
      <xdr:row>30</xdr:row>
      <xdr:rowOff>238125</xdr:rowOff>
    </xdr:to>
    <xdr:sp macro="" textlink="">
      <xdr:nvSpPr>
        <xdr:cNvPr id="17526" name="Rectangle 3287"/>
        <xdr:cNvSpPr>
          <a:spLocks noChangeArrowheads="1"/>
        </xdr:cNvSpPr>
      </xdr:nvSpPr>
      <xdr:spPr bwMode="auto">
        <a:xfrm>
          <a:off x="1809750" y="6029325"/>
          <a:ext cx="1790700" cy="2476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</xdr:col>
      <xdr:colOff>57150</xdr:colOff>
      <xdr:row>26</xdr:row>
      <xdr:rowOff>28575</xdr:rowOff>
    </xdr:from>
    <xdr:to>
      <xdr:col>2</xdr:col>
      <xdr:colOff>1181100</xdr:colOff>
      <xdr:row>26</xdr:row>
      <xdr:rowOff>276225</xdr:rowOff>
    </xdr:to>
    <xdr:sp macro="" textlink="">
      <xdr:nvSpPr>
        <xdr:cNvPr id="17527" name="Rectangle 3287"/>
        <xdr:cNvSpPr>
          <a:spLocks noChangeArrowheads="1"/>
        </xdr:cNvSpPr>
      </xdr:nvSpPr>
      <xdr:spPr bwMode="auto">
        <a:xfrm>
          <a:off x="1866900" y="5029200"/>
          <a:ext cx="1123950" cy="2476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4</xdr:col>
      <xdr:colOff>104775</xdr:colOff>
      <xdr:row>117</xdr:row>
      <xdr:rowOff>40821</xdr:rowOff>
    </xdr:from>
    <xdr:to>
      <xdr:col>4</xdr:col>
      <xdr:colOff>190500</xdr:colOff>
      <xdr:row>118</xdr:row>
      <xdr:rowOff>47625</xdr:rowOff>
    </xdr:to>
    <xdr:sp macro="" textlink="">
      <xdr:nvSpPr>
        <xdr:cNvPr id="17529" name="Line 315"/>
        <xdr:cNvSpPr>
          <a:spLocks noChangeShapeType="1"/>
        </xdr:cNvSpPr>
      </xdr:nvSpPr>
      <xdr:spPr bwMode="auto">
        <a:xfrm flipV="1">
          <a:off x="4078061" y="15144750"/>
          <a:ext cx="85725" cy="197304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3</xdr:col>
      <xdr:colOff>823232</xdr:colOff>
      <xdr:row>109</xdr:row>
      <xdr:rowOff>66675</xdr:rowOff>
    </xdr:from>
    <xdr:to>
      <xdr:col>5</xdr:col>
      <xdr:colOff>19050</xdr:colOff>
      <xdr:row>117</xdr:row>
      <xdr:rowOff>0</xdr:rowOff>
    </xdr:to>
    <xdr:sp macro="" textlink="">
      <xdr:nvSpPr>
        <xdr:cNvPr id="17530" name="Rectangle 3484"/>
        <xdr:cNvSpPr>
          <a:spLocks noChangeArrowheads="1"/>
        </xdr:cNvSpPr>
      </xdr:nvSpPr>
      <xdr:spPr bwMode="auto">
        <a:xfrm>
          <a:off x="3928382" y="14525625"/>
          <a:ext cx="1091293" cy="5429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</xdr:col>
      <xdr:colOff>120795</xdr:colOff>
      <xdr:row>17</xdr:row>
      <xdr:rowOff>38100</xdr:rowOff>
    </xdr:from>
    <xdr:to>
      <xdr:col>2</xdr:col>
      <xdr:colOff>1056795</xdr:colOff>
      <xdr:row>19</xdr:row>
      <xdr:rowOff>47625</xdr:rowOff>
    </xdr:to>
    <xdr:sp macro="" textlink="">
      <xdr:nvSpPr>
        <xdr:cNvPr id="17531" name="Rectangle 3287"/>
        <xdr:cNvSpPr>
          <a:spLocks noChangeArrowheads="1"/>
        </xdr:cNvSpPr>
      </xdr:nvSpPr>
      <xdr:spPr bwMode="auto">
        <a:xfrm>
          <a:off x="1930545" y="3771900"/>
          <a:ext cx="936000" cy="25717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</xdr:col>
      <xdr:colOff>142875</xdr:colOff>
      <xdr:row>19</xdr:row>
      <xdr:rowOff>123825</xdr:rowOff>
    </xdr:from>
    <xdr:to>
      <xdr:col>2</xdr:col>
      <xdr:colOff>1078875</xdr:colOff>
      <xdr:row>23</xdr:row>
      <xdr:rowOff>17475</xdr:rowOff>
    </xdr:to>
    <xdr:sp macro="" textlink="">
      <xdr:nvSpPr>
        <xdr:cNvPr id="17532" name="Rectangle 3287"/>
        <xdr:cNvSpPr>
          <a:spLocks noChangeArrowheads="1"/>
        </xdr:cNvSpPr>
      </xdr:nvSpPr>
      <xdr:spPr bwMode="auto">
        <a:xfrm>
          <a:off x="1952625" y="4048125"/>
          <a:ext cx="936000" cy="2556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/>
        <a:lstStyle/>
        <a:p>
          <a:endParaRPr lang="pt-BR"/>
        </a:p>
      </xdr:txBody>
    </xdr:sp>
    <xdr:clientData/>
  </xdr:twoCellAnchor>
  <xdr:twoCellAnchor editAs="oneCell">
    <xdr:from>
      <xdr:col>0</xdr:col>
      <xdr:colOff>28575</xdr:colOff>
      <xdr:row>0</xdr:row>
      <xdr:rowOff>47625</xdr:rowOff>
    </xdr:from>
    <xdr:to>
      <xdr:col>1</xdr:col>
      <xdr:colOff>1276350</xdr:colOff>
      <xdr:row>0</xdr:row>
      <xdr:rowOff>504825</xdr:rowOff>
    </xdr:to>
    <xdr:pic>
      <xdr:nvPicPr>
        <xdr:cNvPr id="17533" name="Imagem 85" descr="cid:image001.jpg@01D2AC8B.331BD7A0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47625"/>
          <a:ext cx="1466850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2</xdr:col>
      <xdr:colOff>25853</xdr:colOff>
      <xdr:row>109</xdr:row>
      <xdr:rowOff>57151</xdr:rowOff>
    </xdr:from>
    <xdr:to>
      <xdr:col>2</xdr:col>
      <xdr:colOff>1247775</xdr:colOff>
      <xdr:row>116</xdr:row>
      <xdr:rowOff>136072</xdr:rowOff>
    </xdr:to>
    <xdr:sp macro="" textlink="">
      <xdr:nvSpPr>
        <xdr:cNvPr id="86" name="Rectangle 3484"/>
        <xdr:cNvSpPr>
          <a:spLocks noChangeArrowheads="1"/>
        </xdr:cNvSpPr>
      </xdr:nvSpPr>
      <xdr:spPr bwMode="auto">
        <a:xfrm>
          <a:off x="1835603" y="14516101"/>
          <a:ext cx="1221922" cy="526596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</xdr:col>
      <xdr:colOff>1247775</xdr:colOff>
      <xdr:row>17</xdr:row>
      <xdr:rowOff>38100</xdr:rowOff>
    </xdr:from>
    <xdr:to>
      <xdr:col>4</xdr:col>
      <xdr:colOff>21600</xdr:colOff>
      <xdr:row>19</xdr:row>
      <xdr:rowOff>47625</xdr:rowOff>
    </xdr:to>
    <xdr:sp macro="" textlink="">
      <xdr:nvSpPr>
        <xdr:cNvPr id="87" name="Rectangle 3287"/>
        <xdr:cNvSpPr>
          <a:spLocks noChangeArrowheads="1"/>
        </xdr:cNvSpPr>
      </xdr:nvSpPr>
      <xdr:spPr bwMode="auto">
        <a:xfrm>
          <a:off x="3057525" y="3771900"/>
          <a:ext cx="936000" cy="25717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</xdr:col>
      <xdr:colOff>1257300</xdr:colOff>
      <xdr:row>19</xdr:row>
      <xdr:rowOff>123825</xdr:rowOff>
    </xdr:from>
    <xdr:to>
      <xdr:col>4</xdr:col>
      <xdr:colOff>31125</xdr:colOff>
      <xdr:row>23</xdr:row>
      <xdr:rowOff>17475</xdr:rowOff>
    </xdr:to>
    <xdr:sp macro="" textlink="">
      <xdr:nvSpPr>
        <xdr:cNvPr id="88" name="Rectangle 3287"/>
        <xdr:cNvSpPr>
          <a:spLocks noChangeArrowheads="1"/>
        </xdr:cNvSpPr>
      </xdr:nvSpPr>
      <xdr:spPr bwMode="auto">
        <a:xfrm>
          <a:off x="3067050" y="4105275"/>
          <a:ext cx="936000" cy="2556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/>
        <a:lstStyle/>
        <a:p>
          <a:pPr marL="0" indent="0"/>
          <a:endParaRPr lang="pt-BR" sz="1100"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781050</xdr:colOff>
      <xdr:row>126</xdr:row>
      <xdr:rowOff>152400</xdr:rowOff>
    </xdr:from>
    <xdr:to>
      <xdr:col>6</xdr:col>
      <xdr:colOff>28575</xdr:colOff>
      <xdr:row>129</xdr:row>
      <xdr:rowOff>66675</xdr:rowOff>
    </xdr:to>
    <xdr:sp macro="" textlink="">
      <xdr:nvSpPr>
        <xdr:cNvPr id="89" name="Line 307"/>
        <xdr:cNvSpPr>
          <a:spLocks noChangeShapeType="1"/>
        </xdr:cNvSpPr>
      </xdr:nvSpPr>
      <xdr:spPr bwMode="auto">
        <a:xfrm>
          <a:off x="5781675" y="16811625"/>
          <a:ext cx="219075" cy="466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absolute">
    <xdr:from>
      <xdr:col>5</xdr:col>
      <xdr:colOff>447675</xdr:colOff>
      <xdr:row>129</xdr:row>
      <xdr:rowOff>85725</xdr:rowOff>
    </xdr:from>
    <xdr:to>
      <xdr:col>8</xdr:col>
      <xdr:colOff>504825</xdr:colOff>
      <xdr:row>133</xdr:row>
      <xdr:rowOff>152400</xdr:rowOff>
    </xdr:to>
    <xdr:sp macro="" textlink="">
      <xdr:nvSpPr>
        <xdr:cNvPr id="90" name="Rectangle 3299"/>
        <xdr:cNvSpPr>
          <a:spLocks noChangeArrowheads="1"/>
        </xdr:cNvSpPr>
      </xdr:nvSpPr>
      <xdr:spPr bwMode="auto">
        <a:xfrm>
          <a:off x="5448300" y="17297400"/>
          <a:ext cx="2305050" cy="7429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76200</xdr:colOff>
      <xdr:row>15</xdr:row>
      <xdr:rowOff>38100</xdr:rowOff>
    </xdr:from>
    <xdr:to>
      <xdr:col>10</xdr:col>
      <xdr:colOff>1133475</xdr:colOff>
      <xdr:row>24</xdr:row>
      <xdr:rowOff>66675</xdr:rowOff>
    </xdr:to>
    <xdr:pic>
      <xdr:nvPicPr>
        <xdr:cNvPr id="5221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15100" y="3971925"/>
          <a:ext cx="2286000" cy="1581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488950</xdr:colOff>
          <xdr:row>2</xdr:row>
          <xdr:rowOff>31750</xdr:rowOff>
        </xdr:from>
        <xdr:to>
          <xdr:col>1</xdr:col>
          <xdr:colOff>1270000</xdr:colOff>
          <xdr:row>2</xdr:row>
          <xdr:rowOff>431800</xdr:rowOff>
        </xdr:to>
        <xdr:sp macro="" textlink="">
          <xdr:nvSpPr>
            <xdr:cNvPr id="7169" name="Object 1" hidden="1">
              <a:extLst>
                <a:ext uri="{63B3BB69-23CF-44E3-9099-C40C66FF867C}">
                  <a14:compatExt spid="_x0000_s71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342900</xdr:colOff>
          <xdr:row>2</xdr:row>
          <xdr:rowOff>0</xdr:rowOff>
        </xdr:from>
        <xdr:to>
          <xdr:col>2</xdr:col>
          <xdr:colOff>1028700</xdr:colOff>
          <xdr:row>2</xdr:row>
          <xdr:rowOff>431800</xdr:rowOff>
        </xdr:to>
        <xdr:sp macro="" textlink="">
          <xdr:nvSpPr>
            <xdr:cNvPr id="7170" name="Object 2" hidden="1">
              <a:extLst>
                <a:ext uri="{63B3BB69-23CF-44E3-9099-C40C66FF867C}">
                  <a14:compatExt spid="_x0000_s71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942975</xdr:colOff>
      <xdr:row>5</xdr:row>
      <xdr:rowOff>266700</xdr:rowOff>
    </xdr:from>
    <xdr:to>
      <xdr:col>8</xdr:col>
      <xdr:colOff>0</xdr:colOff>
      <xdr:row>11</xdr:row>
      <xdr:rowOff>9525</xdr:rowOff>
    </xdr:to>
    <xdr:sp macro="" textlink="">
      <xdr:nvSpPr>
        <xdr:cNvPr id="8545" name="Rectangle 2"/>
        <xdr:cNvSpPr>
          <a:spLocks noChangeArrowheads="1"/>
        </xdr:cNvSpPr>
      </xdr:nvSpPr>
      <xdr:spPr bwMode="auto">
        <a:xfrm>
          <a:off x="6029325" y="1752600"/>
          <a:ext cx="2667000" cy="2028825"/>
        </a:xfrm>
        <a:prstGeom prst="rect">
          <a:avLst/>
        </a:prstGeom>
        <a:noFill/>
        <a:ln w="38100">
          <a:solidFill>
            <a:srgbClr val="FF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11</xdr:col>
      <xdr:colOff>152400</xdr:colOff>
      <xdr:row>18</xdr:row>
      <xdr:rowOff>28575</xdr:rowOff>
    </xdr:from>
    <xdr:to>
      <xdr:col>12</xdr:col>
      <xdr:colOff>561975</xdr:colOff>
      <xdr:row>19</xdr:row>
      <xdr:rowOff>152400</xdr:rowOff>
    </xdr:to>
    <xdr:sp macro="" textlink="">
      <xdr:nvSpPr>
        <xdr:cNvPr id="3" name="Rectangle 3">
          <a:hlinkClick xmlns:r="http://schemas.openxmlformats.org/officeDocument/2006/relationships" r:id="rId1"/>
        </xdr:cNvPr>
        <xdr:cNvSpPr>
          <a:spLocks noChangeArrowheads="1"/>
        </xdr:cNvSpPr>
      </xdr:nvSpPr>
      <xdr:spPr bwMode="auto">
        <a:xfrm>
          <a:off x="11687175" y="5229225"/>
          <a:ext cx="1095375" cy="409575"/>
        </a:xfrm>
        <a:prstGeom prst="rect">
          <a:avLst/>
        </a:prstGeom>
        <a:noFill/>
        <a:ln w="25400">
          <a:solidFill>
            <a:srgbClr val="000080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80" mc:Ignorable="a14" a14:legacySpreadsheetColorIndex="18"/>
              </a:solidFill>
            </a14:hiddenFill>
          </a:ext>
        </a:extLst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pt-BR" sz="1000" b="1" i="0" u="none" strike="noStrike" baseline="0">
              <a:solidFill>
                <a:srgbClr val="000080"/>
              </a:solidFill>
              <a:latin typeface="Arial"/>
              <a:cs typeface="Arial"/>
            </a:rPr>
            <a:t>VOLTA</a:t>
          </a:r>
        </a:p>
      </xdr:txBody>
    </xdr:sp>
    <xdr:clientData/>
  </xdr:twoCellAnchor>
  <xdr:twoCellAnchor>
    <xdr:from>
      <xdr:col>4</xdr:col>
      <xdr:colOff>723900</xdr:colOff>
      <xdr:row>9</xdr:row>
      <xdr:rowOff>0</xdr:rowOff>
    </xdr:from>
    <xdr:to>
      <xdr:col>5</xdr:col>
      <xdr:colOff>942975</xdr:colOff>
      <xdr:row>9</xdr:row>
      <xdr:rowOff>0</xdr:rowOff>
    </xdr:to>
    <xdr:sp macro="" textlink="">
      <xdr:nvSpPr>
        <xdr:cNvPr id="8547" name="Line 5"/>
        <xdr:cNvSpPr>
          <a:spLocks noChangeShapeType="1"/>
        </xdr:cNvSpPr>
      </xdr:nvSpPr>
      <xdr:spPr bwMode="auto">
        <a:xfrm>
          <a:off x="3667125" y="2628900"/>
          <a:ext cx="2362200" cy="0"/>
        </a:xfrm>
        <a:prstGeom prst="line">
          <a:avLst/>
        </a:prstGeom>
        <a:noFill/>
        <a:ln w="25400">
          <a:solidFill>
            <a:srgbClr val="FF0000"/>
          </a:solidFill>
          <a:round/>
          <a:headEnd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0</xdr:colOff>
      <xdr:row>1</xdr:row>
      <xdr:rowOff>0</xdr:rowOff>
    </xdr:from>
    <xdr:to>
      <xdr:col>13</xdr:col>
      <xdr:colOff>0</xdr:colOff>
      <xdr:row>20</xdr:row>
      <xdr:rowOff>0</xdr:rowOff>
    </xdr:to>
    <xdr:sp macro="" textlink="">
      <xdr:nvSpPr>
        <xdr:cNvPr id="8548" name="Rectangle 8"/>
        <xdr:cNvSpPr>
          <a:spLocks noChangeArrowheads="1"/>
        </xdr:cNvSpPr>
      </xdr:nvSpPr>
      <xdr:spPr bwMode="auto">
        <a:xfrm>
          <a:off x="685800" y="285750"/>
          <a:ext cx="12220575" cy="54864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>
              <a:alpha val="50000"/>
            </a:srgb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781050</xdr:colOff>
      <xdr:row>45</xdr:row>
      <xdr:rowOff>57150</xdr:rowOff>
    </xdr:from>
    <xdr:to>
      <xdr:col>8</xdr:col>
      <xdr:colOff>819150</xdr:colOff>
      <xdr:row>47</xdr:row>
      <xdr:rowOff>133350</xdr:rowOff>
    </xdr:to>
    <xdr:sp macro="" textlink="">
      <xdr:nvSpPr>
        <xdr:cNvPr id="2" name="Rectangle 2">
          <a:hlinkClick xmlns:r="http://schemas.openxmlformats.org/officeDocument/2006/relationships" r:id="rId1"/>
        </xdr:cNvPr>
        <xdr:cNvSpPr>
          <a:spLocks noChangeArrowheads="1"/>
        </xdr:cNvSpPr>
      </xdr:nvSpPr>
      <xdr:spPr bwMode="auto">
        <a:xfrm>
          <a:off x="8439150" y="7600950"/>
          <a:ext cx="1095375" cy="409575"/>
        </a:xfrm>
        <a:prstGeom prst="rect">
          <a:avLst/>
        </a:prstGeom>
        <a:noFill/>
        <a:ln w="25400">
          <a:solidFill>
            <a:srgbClr val="000080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80" mc:Ignorable="a14" a14:legacySpreadsheetColorIndex="18"/>
              </a:solidFill>
            </a14:hiddenFill>
          </a:ext>
        </a:extLst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pt-BR" sz="1000" b="1" i="0" u="none" strike="noStrike" baseline="0">
              <a:solidFill>
                <a:srgbClr val="000080"/>
              </a:solidFill>
              <a:latin typeface="Arial"/>
              <a:cs typeface="Arial"/>
            </a:rPr>
            <a:t>VOLTA</a:t>
          </a:r>
        </a:p>
      </xdr:txBody>
    </xdr:sp>
    <xdr:clientData/>
  </xdr:twoCellAnchor>
  <xdr:twoCellAnchor>
    <xdr:from>
      <xdr:col>2</xdr:col>
      <xdr:colOff>0</xdr:colOff>
      <xdr:row>1</xdr:row>
      <xdr:rowOff>0</xdr:rowOff>
    </xdr:from>
    <xdr:to>
      <xdr:col>8</xdr:col>
      <xdr:colOff>0</xdr:colOff>
      <xdr:row>2</xdr:row>
      <xdr:rowOff>0</xdr:rowOff>
    </xdr:to>
    <xdr:sp macro="" textlink="">
      <xdr:nvSpPr>
        <xdr:cNvPr id="9482" name="Rectangle 7"/>
        <xdr:cNvSpPr>
          <a:spLocks noChangeArrowheads="1"/>
        </xdr:cNvSpPr>
      </xdr:nvSpPr>
      <xdr:spPr bwMode="auto">
        <a:xfrm>
          <a:off x="2114550" y="171450"/>
          <a:ext cx="6600825" cy="4000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</xdr:col>
      <xdr:colOff>0</xdr:colOff>
      <xdr:row>1</xdr:row>
      <xdr:rowOff>0</xdr:rowOff>
    </xdr:from>
    <xdr:to>
      <xdr:col>9</xdr:col>
      <xdr:colOff>0</xdr:colOff>
      <xdr:row>49</xdr:row>
      <xdr:rowOff>0</xdr:rowOff>
    </xdr:to>
    <xdr:sp macro="" textlink="">
      <xdr:nvSpPr>
        <xdr:cNvPr id="9483" name="Rectangle 8"/>
        <xdr:cNvSpPr>
          <a:spLocks noChangeArrowheads="1"/>
        </xdr:cNvSpPr>
      </xdr:nvSpPr>
      <xdr:spPr bwMode="auto">
        <a:xfrm>
          <a:off x="1057275" y="171450"/>
          <a:ext cx="8715375" cy="80391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>
              <a:alpha val="50000"/>
            </a:srgb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Users\u10043\Documents\ANEXO%20NT%2031%20002%20-%20Dimensionamento%20SE%20A&#233;rea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álculo"/>
      <sheetName val="CONFIGURAÇÕES"/>
      <sheetName val="GERAL"/>
      <sheetName val="TAB 02"/>
      <sheetName val="TAB 03"/>
      <sheetName val="TAB 04"/>
      <sheetName val="TAB 20 "/>
      <sheetName val="Para Raios"/>
      <sheetName val="TAB 26"/>
      <sheetName val="Pararraios"/>
      <sheetName val="TAPs Primário"/>
      <sheetName val="AJUDA"/>
    </sheetNames>
    <sheetDataSet>
      <sheetData sheetId="0"/>
      <sheetData sheetId="1"/>
      <sheetData sheetId="2"/>
      <sheetData sheetId="3"/>
      <sheetData sheetId="4">
        <row r="15">
          <cell r="P15">
            <v>30</v>
          </cell>
          <cell r="Q15" t="str">
            <v>220/127</v>
          </cell>
          <cell r="R15">
            <v>87</v>
          </cell>
          <cell r="S15">
            <v>0</v>
          </cell>
          <cell r="T15">
            <v>80</v>
          </cell>
          <cell r="U15">
            <v>0</v>
          </cell>
          <cell r="V15" t="str">
            <v>3#25 (25)</v>
          </cell>
          <cell r="W15">
            <v>0</v>
          </cell>
          <cell r="X15" t="str">
            <v>40 (1 1/2")</v>
          </cell>
          <cell r="Y15">
            <v>0</v>
          </cell>
          <cell r="Z15">
            <v>25</v>
          </cell>
          <cell r="AA15">
            <v>0</v>
          </cell>
          <cell r="AB15">
            <v>2</v>
          </cell>
        </row>
        <row r="16">
          <cell r="A16" t="str">
            <v>Até 15</v>
          </cell>
          <cell r="B16" t="str">
            <v>380/220</v>
          </cell>
          <cell r="C16">
            <v>25</v>
          </cell>
          <cell r="D16">
            <v>0</v>
          </cell>
          <cell r="E16">
            <v>25</v>
          </cell>
          <cell r="F16">
            <v>0</v>
          </cell>
          <cell r="G16" t="str">
            <v>3#6 (6)</v>
          </cell>
          <cell r="H16">
            <v>0</v>
          </cell>
          <cell r="I16" t="str">
            <v>20 (3/4")</v>
          </cell>
          <cell r="J16">
            <v>0</v>
          </cell>
          <cell r="K16">
            <v>25</v>
          </cell>
          <cell r="L16">
            <v>2</v>
          </cell>
          <cell r="M16">
            <v>0</v>
          </cell>
          <cell r="P16">
            <v>45</v>
          </cell>
          <cell r="Q16">
            <v>0</v>
          </cell>
          <cell r="R16">
            <v>129</v>
          </cell>
          <cell r="S16">
            <v>0</v>
          </cell>
          <cell r="T16">
            <v>125</v>
          </cell>
          <cell r="U16">
            <v>0</v>
          </cell>
          <cell r="V16" t="str">
            <v>3#35 (25)</v>
          </cell>
          <cell r="W16">
            <v>0</v>
          </cell>
          <cell r="X16" t="str">
            <v>40 (1 1/2")</v>
          </cell>
          <cell r="Y16">
            <v>0</v>
          </cell>
          <cell r="Z16">
            <v>25</v>
          </cell>
          <cell r="AA16">
            <v>0</v>
          </cell>
          <cell r="AB16">
            <v>2</v>
          </cell>
        </row>
        <row r="17">
          <cell r="A17">
            <v>30</v>
          </cell>
          <cell r="B17">
            <v>0</v>
          </cell>
          <cell r="C17">
            <v>50</v>
          </cell>
          <cell r="D17">
            <v>0</v>
          </cell>
          <cell r="E17">
            <v>50</v>
          </cell>
          <cell r="F17">
            <v>0</v>
          </cell>
          <cell r="G17" t="str">
            <v>3#10 (10)</v>
          </cell>
          <cell r="H17">
            <v>0</v>
          </cell>
          <cell r="I17" t="str">
            <v>25 (1")</v>
          </cell>
          <cell r="J17">
            <v>0</v>
          </cell>
          <cell r="K17">
            <v>25</v>
          </cell>
          <cell r="L17">
            <v>2</v>
          </cell>
          <cell r="M17">
            <v>0</v>
          </cell>
          <cell r="P17">
            <v>75</v>
          </cell>
          <cell r="Q17">
            <v>0</v>
          </cell>
          <cell r="R17">
            <v>216</v>
          </cell>
          <cell r="S17">
            <v>0</v>
          </cell>
          <cell r="T17">
            <v>200</v>
          </cell>
          <cell r="U17">
            <v>0</v>
          </cell>
          <cell r="V17" t="str">
            <v>3#70 (35)</v>
          </cell>
          <cell r="W17">
            <v>0</v>
          </cell>
          <cell r="X17" t="str">
            <v>65 (2 1/2")</v>
          </cell>
          <cell r="Y17">
            <v>0</v>
          </cell>
          <cell r="Z17">
            <v>50</v>
          </cell>
          <cell r="AA17">
            <v>0</v>
          </cell>
          <cell r="AB17" t="str">
            <v>1/0</v>
          </cell>
        </row>
        <row r="18">
          <cell r="A18">
            <v>45</v>
          </cell>
          <cell r="B18">
            <v>0</v>
          </cell>
          <cell r="C18">
            <v>75</v>
          </cell>
          <cell r="D18">
            <v>0</v>
          </cell>
          <cell r="E18">
            <v>70</v>
          </cell>
          <cell r="F18">
            <v>0</v>
          </cell>
          <cell r="G18" t="str">
            <v>3#16 (16)</v>
          </cell>
          <cell r="H18">
            <v>0</v>
          </cell>
          <cell r="I18" t="str">
            <v>32 (1 1/4")</v>
          </cell>
          <cell r="J18">
            <v>0</v>
          </cell>
          <cell r="K18">
            <v>25</v>
          </cell>
          <cell r="L18">
            <v>2</v>
          </cell>
          <cell r="M18">
            <v>0</v>
          </cell>
          <cell r="P18">
            <v>112.5</v>
          </cell>
          <cell r="Q18">
            <v>0</v>
          </cell>
          <cell r="R18">
            <v>325</v>
          </cell>
          <cell r="S18">
            <v>0</v>
          </cell>
          <cell r="T18">
            <v>300</v>
          </cell>
          <cell r="U18">
            <v>0</v>
          </cell>
          <cell r="V18" t="str">
            <v>3#150 (70)</v>
          </cell>
          <cell r="W18">
            <v>0</v>
          </cell>
          <cell r="X18" t="str">
            <v>80 (3")</v>
          </cell>
          <cell r="Y18">
            <v>0</v>
          </cell>
          <cell r="Z18">
            <v>50</v>
          </cell>
          <cell r="AA18">
            <v>0</v>
          </cell>
          <cell r="AB18" t="str">
            <v>1/0</v>
          </cell>
        </row>
        <row r="19">
          <cell r="A19">
            <v>75</v>
          </cell>
          <cell r="B19">
            <v>0</v>
          </cell>
          <cell r="C19">
            <v>125</v>
          </cell>
          <cell r="D19">
            <v>0</v>
          </cell>
          <cell r="E19">
            <v>125</v>
          </cell>
          <cell r="F19">
            <v>0</v>
          </cell>
          <cell r="G19" t="str">
            <v>3#35 (25)</v>
          </cell>
          <cell r="H19">
            <v>0</v>
          </cell>
          <cell r="I19" t="str">
            <v>32 (1 1/4")</v>
          </cell>
          <cell r="J19">
            <v>0</v>
          </cell>
          <cell r="K19">
            <v>25</v>
          </cell>
          <cell r="L19">
            <v>2</v>
          </cell>
          <cell r="M19">
            <v>0</v>
          </cell>
          <cell r="P19">
            <v>150</v>
          </cell>
          <cell r="Q19">
            <v>0</v>
          </cell>
          <cell r="R19">
            <v>433</v>
          </cell>
          <cell r="S19">
            <v>0</v>
          </cell>
          <cell r="T19">
            <v>400</v>
          </cell>
          <cell r="U19">
            <v>0</v>
          </cell>
          <cell r="V19" t="str">
            <v>2x3#70 (70)</v>
          </cell>
          <cell r="W19">
            <v>0</v>
          </cell>
          <cell r="X19" t="str">
            <v>100 (4")</v>
          </cell>
          <cell r="Y19">
            <v>0</v>
          </cell>
          <cell r="Z19">
            <v>50</v>
          </cell>
          <cell r="AA19">
            <v>0</v>
          </cell>
          <cell r="AB19" t="str">
            <v>1/0</v>
          </cell>
        </row>
        <row r="20">
          <cell r="A20">
            <v>112.5</v>
          </cell>
          <cell r="B20">
            <v>0</v>
          </cell>
          <cell r="C20">
            <v>188</v>
          </cell>
          <cell r="D20">
            <v>0</v>
          </cell>
          <cell r="E20">
            <v>175</v>
          </cell>
          <cell r="F20">
            <v>0</v>
          </cell>
          <cell r="G20" t="str">
            <v>3#70 (35)</v>
          </cell>
          <cell r="H20">
            <v>0</v>
          </cell>
          <cell r="I20" t="str">
            <v>50 (2")</v>
          </cell>
          <cell r="J20">
            <v>0</v>
          </cell>
          <cell r="K20">
            <v>25</v>
          </cell>
          <cell r="L20">
            <v>2</v>
          </cell>
          <cell r="M20">
            <v>0</v>
          </cell>
          <cell r="P20">
            <v>225</v>
          </cell>
          <cell r="Q20">
            <v>0</v>
          </cell>
          <cell r="R20">
            <v>656</v>
          </cell>
          <cell r="S20">
            <v>0</v>
          </cell>
          <cell r="T20">
            <v>600</v>
          </cell>
          <cell r="U20">
            <v>0</v>
          </cell>
          <cell r="V20" t="str">
            <v>2x3#150 (150)</v>
          </cell>
          <cell r="W20">
            <v>0</v>
          </cell>
          <cell r="X20" t="str">
            <v>100 (4")</v>
          </cell>
          <cell r="Y20">
            <v>0</v>
          </cell>
          <cell r="Z20">
            <v>50</v>
          </cell>
          <cell r="AA20">
            <v>0</v>
          </cell>
          <cell r="AB20" t="str">
            <v>1/0</v>
          </cell>
        </row>
        <row r="21">
          <cell r="A21">
            <v>150</v>
          </cell>
          <cell r="B21">
            <v>0</v>
          </cell>
          <cell r="C21">
            <v>250</v>
          </cell>
          <cell r="D21">
            <v>0</v>
          </cell>
          <cell r="E21">
            <v>250</v>
          </cell>
          <cell r="F21">
            <v>0</v>
          </cell>
          <cell r="G21" t="str">
            <v>3#95 (50)</v>
          </cell>
          <cell r="H21">
            <v>0</v>
          </cell>
          <cell r="I21" t="str">
            <v>65 (2 1/2")</v>
          </cell>
          <cell r="J21">
            <v>0</v>
          </cell>
          <cell r="K21">
            <v>50</v>
          </cell>
          <cell r="L21" t="str">
            <v>1/0</v>
          </cell>
          <cell r="M21">
            <v>0</v>
          </cell>
          <cell r="P21">
            <v>300</v>
          </cell>
          <cell r="Q21">
            <v>0</v>
          </cell>
          <cell r="R21">
            <v>874</v>
          </cell>
          <cell r="S21">
            <v>0</v>
          </cell>
          <cell r="T21">
            <v>800</v>
          </cell>
          <cell r="U21">
            <v>0</v>
          </cell>
          <cell r="V21" t="str">
            <v>3x3#120 (3#95)</v>
          </cell>
          <cell r="W21">
            <v>0</v>
          </cell>
          <cell r="X21" t="str">
            <v>3x80 (3")</v>
          </cell>
          <cell r="Y21">
            <v>0</v>
          </cell>
          <cell r="Z21">
            <v>50</v>
          </cell>
          <cell r="AA21">
            <v>0</v>
          </cell>
          <cell r="AB21" t="str">
            <v>1/0</v>
          </cell>
        </row>
        <row r="22">
          <cell r="A22">
            <v>225</v>
          </cell>
          <cell r="B22">
            <v>0</v>
          </cell>
          <cell r="C22">
            <v>376</v>
          </cell>
          <cell r="D22">
            <v>0</v>
          </cell>
          <cell r="E22">
            <v>350</v>
          </cell>
          <cell r="F22">
            <v>0</v>
          </cell>
          <cell r="G22" t="str">
            <v>3#185 (95)</v>
          </cell>
          <cell r="H22">
            <v>0</v>
          </cell>
          <cell r="I22" t="str">
            <v>80 (3")</v>
          </cell>
          <cell r="J22">
            <v>0</v>
          </cell>
          <cell r="K22">
            <v>50</v>
          </cell>
          <cell r="L22" t="str">
            <v>1/0</v>
          </cell>
          <cell r="M22">
            <v>0</v>
          </cell>
        </row>
        <row r="23">
          <cell r="A23">
            <v>300</v>
          </cell>
          <cell r="B23">
            <v>0</v>
          </cell>
          <cell r="C23">
            <v>501</v>
          </cell>
          <cell r="D23">
            <v>0</v>
          </cell>
          <cell r="E23">
            <v>500</v>
          </cell>
          <cell r="F23">
            <v>0</v>
          </cell>
          <cell r="G23" t="str">
            <v>2x3#95 (95)</v>
          </cell>
          <cell r="H23">
            <v>0</v>
          </cell>
          <cell r="I23" t="str">
            <v>100 (4")</v>
          </cell>
          <cell r="J23">
            <v>0</v>
          </cell>
          <cell r="K23">
            <v>50</v>
          </cell>
          <cell r="L23" t="str">
            <v>1/0</v>
          </cell>
          <cell r="M23">
            <v>0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.xml"/><Relationship Id="rId5" Type="http://schemas.openxmlformats.org/officeDocument/2006/relationships/image" Target="../media/image1.wmf"/><Relationship Id="rId4" Type="http://schemas.openxmlformats.org/officeDocument/2006/relationships/oleObject" Target="../embeddings/oleObject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2.bin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Relationship Id="rId6" Type="http://schemas.openxmlformats.org/officeDocument/2006/relationships/image" Target="../media/image12.wmf"/><Relationship Id="rId5" Type="http://schemas.openxmlformats.org/officeDocument/2006/relationships/oleObject" Target="../embeddings/oleObject3.bin"/><Relationship Id="rId4" Type="http://schemas.openxmlformats.org/officeDocument/2006/relationships/image" Target="../media/image11.wmf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1">
    <tabColor rgb="FF002060"/>
    <pageSetUpPr fitToPage="1"/>
  </sheetPr>
  <dimension ref="A1:XFC190"/>
  <sheetViews>
    <sheetView zoomScaleNormal="100" zoomScaleSheetLayoutView="100" workbookViewId="0">
      <selection activeCell="E5" sqref="E5"/>
    </sheetView>
  </sheetViews>
  <sheetFormatPr defaultColWidth="0" defaultRowHeight="14.5" zeroHeight="1"/>
  <cols>
    <col min="1" max="1" width="0.26953125" style="8" customWidth="1"/>
    <col min="2" max="2" width="6.1796875" style="339" customWidth="1"/>
    <col min="3" max="3" width="20.1796875" style="337" customWidth="1"/>
    <col min="4" max="4" width="6" style="337" customWidth="1"/>
    <col min="5" max="5" width="9" style="337" customWidth="1"/>
    <col min="6" max="6" width="9.1796875" style="337" customWidth="1"/>
    <col min="7" max="7" width="5.1796875" style="337" customWidth="1"/>
    <col min="8" max="8" width="9.54296875" style="337" customWidth="1"/>
    <col min="9" max="9" width="5.453125" style="337" customWidth="1"/>
    <col min="10" max="10" width="9.54296875" style="337" customWidth="1"/>
    <col min="11" max="11" width="10.54296875" style="340" customWidth="1"/>
    <col min="12" max="12" width="2.453125" style="8" hidden="1" customWidth="1"/>
    <col min="13" max="16383" width="9.1796875" style="8" hidden="1"/>
    <col min="16384" max="16384" width="0.1796875" style="8" customWidth="1"/>
  </cols>
  <sheetData>
    <row r="1" spans="1:12" ht="1.5" customHeight="1" thickBot="1">
      <c r="A1" s="338"/>
      <c r="B1" s="351"/>
      <c r="C1" s="352"/>
      <c r="D1" s="352"/>
      <c r="E1" s="352"/>
      <c r="F1" s="352"/>
      <c r="G1" s="352"/>
      <c r="H1" s="352"/>
      <c r="I1" s="352"/>
      <c r="J1" s="352"/>
      <c r="K1" s="353"/>
    </row>
    <row r="2" spans="1:12">
      <c r="A2" s="339"/>
      <c r="B2" s="389" t="s">
        <v>261</v>
      </c>
      <c r="C2" s="390"/>
      <c r="D2" s="390"/>
      <c r="E2" s="390"/>
      <c r="F2" s="390"/>
      <c r="G2" s="390"/>
      <c r="H2" s="390"/>
      <c r="I2" s="390"/>
      <c r="J2" s="390"/>
      <c r="K2" s="391"/>
    </row>
    <row r="3" spans="1:12" ht="20.149999999999999" customHeight="1">
      <c r="A3" s="339"/>
      <c r="B3" s="398" t="s">
        <v>16</v>
      </c>
      <c r="C3" s="399"/>
      <c r="D3" s="399"/>
      <c r="E3" s="399"/>
      <c r="F3" s="399"/>
      <c r="G3" s="399"/>
      <c r="H3" s="399"/>
      <c r="I3" s="399"/>
      <c r="J3" s="26"/>
      <c r="K3" s="354"/>
    </row>
    <row r="4" spans="1:12" s="349" customFormat="1" ht="39">
      <c r="A4" s="347"/>
      <c r="B4" s="355" t="s">
        <v>0</v>
      </c>
      <c r="C4" s="350" t="s">
        <v>1</v>
      </c>
      <c r="D4" s="350" t="s">
        <v>28</v>
      </c>
      <c r="E4" s="350" t="s">
        <v>24</v>
      </c>
      <c r="F4" s="350" t="s">
        <v>8</v>
      </c>
      <c r="G4" s="350" t="s">
        <v>4</v>
      </c>
      <c r="H4" s="350" t="s">
        <v>7</v>
      </c>
      <c r="I4" s="350" t="s">
        <v>2</v>
      </c>
      <c r="J4" s="350" t="s">
        <v>3</v>
      </c>
      <c r="K4" s="356" t="s">
        <v>5</v>
      </c>
      <c r="L4" s="348"/>
    </row>
    <row r="5" spans="1:12">
      <c r="A5" s="339"/>
      <c r="B5" s="357">
        <v>1</v>
      </c>
      <c r="C5" s="7"/>
      <c r="D5" s="7"/>
      <c r="E5" s="7"/>
      <c r="F5" s="343" t="str">
        <f>IF(E5="","",D5*E5)</f>
        <v/>
      </c>
      <c r="G5" s="7"/>
      <c r="H5" s="345" t="str">
        <f>IF(G5="","",F5/G5)</f>
        <v/>
      </c>
      <c r="I5" s="7"/>
      <c r="J5" s="345" t="str">
        <f>IF(I5="","",F5*I5)</f>
        <v/>
      </c>
      <c r="K5" s="358" t="str">
        <f>IF(I5="","",H5*I5)</f>
        <v/>
      </c>
      <c r="L5" s="10"/>
    </row>
    <row r="6" spans="1:12">
      <c r="A6" s="339"/>
      <c r="B6" s="357">
        <v>2</v>
      </c>
      <c r="C6" s="7"/>
      <c r="D6" s="7"/>
      <c r="E6" s="7"/>
      <c r="F6" s="343" t="str">
        <f t="shared" ref="F6:F54" si="0">IF(E6="","",D6*E6)</f>
        <v/>
      </c>
      <c r="G6" s="7"/>
      <c r="H6" s="345" t="str">
        <f t="shared" ref="H6:H54" si="1">IF(G6="","",F6/G6)</f>
        <v/>
      </c>
      <c r="I6" s="7"/>
      <c r="J6" s="345" t="str">
        <f t="shared" ref="J6:J54" si="2">IF(I6="","",F6*I6)</f>
        <v/>
      </c>
      <c r="K6" s="358" t="str">
        <f t="shared" ref="K6:K31" si="3">IF(I6="","",H6*I6)</f>
        <v/>
      </c>
      <c r="L6" s="10"/>
    </row>
    <row r="7" spans="1:12">
      <c r="A7" s="339"/>
      <c r="B7" s="357">
        <v>3</v>
      </c>
      <c r="C7" s="7"/>
      <c r="D7" s="7"/>
      <c r="E7" s="7"/>
      <c r="F7" s="343" t="str">
        <f t="shared" si="0"/>
        <v/>
      </c>
      <c r="G7" s="7"/>
      <c r="H7" s="345" t="str">
        <f t="shared" si="1"/>
        <v/>
      </c>
      <c r="I7" s="7"/>
      <c r="J7" s="345" t="str">
        <f t="shared" si="2"/>
        <v/>
      </c>
      <c r="K7" s="358" t="str">
        <f t="shared" si="3"/>
        <v/>
      </c>
      <c r="L7" s="10"/>
    </row>
    <row r="8" spans="1:12">
      <c r="A8" s="339"/>
      <c r="B8" s="357">
        <v>4</v>
      </c>
      <c r="C8" s="7"/>
      <c r="D8" s="7"/>
      <c r="E8" s="7"/>
      <c r="F8" s="343" t="str">
        <f t="shared" si="0"/>
        <v/>
      </c>
      <c r="G8" s="7"/>
      <c r="H8" s="345" t="str">
        <f t="shared" si="1"/>
        <v/>
      </c>
      <c r="I8" s="7"/>
      <c r="J8" s="345" t="str">
        <f t="shared" si="2"/>
        <v/>
      </c>
      <c r="K8" s="358" t="str">
        <f t="shared" si="3"/>
        <v/>
      </c>
      <c r="L8" s="10"/>
    </row>
    <row r="9" spans="1:12">
      <c r="A9" s="339"/>
      <c r="B9" s="357">
        <v>5</v>
      </c>
      <c r="C9" s="7"/>
      <c r="D9" s="7"/>
      <c r="E9" s="7"/>
      <c r="F9" s="343" t="str">
        <f t="shared" si="0"/>
        <v/>
      </c>
      <c r="G9" s="7"/>
      <c r="H9" s="345" t="str">
        <f t="shared" si="1"/>
        <v/>
      </c>
      <c r="I9" s="7"/>
      <c r="J9" s="345" t="str">
        <f t="shared" si="2"/>
        <v/>
      </c>
      <c r="K9" s="358" t="str">
        <f t="shared" si="3"/>
        <v/>
      </c>
      <c r="L9" s="10"/>
    </row>
    <row r="10" spans="1:12">
      <c r="A10" s="339"/>
      <c r="B10" s="357">
        <v>6</v>
      </c>
      <c r="C10" s="7"/>
      <c r="D10" s="7"/>
      <c r="E10" s="7"/>
      <c r="F10" s="343" t="str">
        <f t="shared" si="0"/>
        <v/>
      </c>
      <c r="G10" s="7"/>
      <c r="H10" s="345" t="str">
        <f t="shared" si="1"/>
        <v/>
      </c>
      <c r="I10" s="7"/>
      <c r="J10" s="345" t="str">
        <f t="shared" si="2"/>
        <v/>
      </c>
      <c r="K10" s="358" t="str">
        <f t="shared" si="3"/>
        <v/>
      </c>
      <c r="L10" s="10"/>
    </row>
    <row r="11" spans="1:12">
      <c r="A11" s="339"/>
      <c r="B11" s="357">
        <v>7</v>
      </c>
      <c r="C11" s="7"/>
      <c r="D11" s="7"/>
      <c r="E11" s="7"/>
      <c r="F11" s="343" t="str">
        <f t="shared" si="0"/>
        <v/>
      </c>
      <c r="G11" s="7"/>
      <c r="H11" s="345" t="str">
        <f t="shared" si="1"/>
        <v/>
      </c>
      <c r="I11" s="7"/>
      <c r="J11" s="345" t="str">
        <f t="shared" si="2"/>
        <v/>
      </c>
      <c r="K11" s="358" t="str">
        <f t="shared" si="3"/>
        <v/>
      </c>
      <c r="L11" s="10"/>
    </row>
    <row r="12" spans="1:12">
      <c r="A12" s="339"/>
      <c r="B12" s="357">
        <v>8</v>
      </c>
      <c r="C12" s="7"/>
      <c r="D12" s="7"/>
      <c r="E12" s="7"/>
      <c r="F12" s="343" t="str">
        <f t="shared" si="0"/>
        <v/>
      </c>
      <c r="G12" s="7"/>
      <c r="H12" s="345" t="str">
        <f t="shared" si="1"/>
        <v/>
      </c>
      <c r="I12" s="7"/>
      <c r="J12" s="345" t="str">
        <f t="shared" si="2"/>
        <v/>
      </c>
      <c r="K12" s="358" t="str">
        <f t="shared" si="3"/>
        <v/>
      </c>
      <c r="L12" s="10"/>
    </row>
    <row r="13" spans="1:12">
      <c r="A13" s="339"/>
      <c r="B13" s="357">
        <v>9</v>
      </c>
      <c r="C13" s="7"/>
      <c r="D13" s="7"/>
      <c r="E13" s="7"/>
      <c r="F13" s="343" t="str">
        <f t="shared" si="0"/>
        <v/>
      </c>
      <c r="G13" s="7"/>
      <c r="H13" s="345" t="str">
        <f t="shared" si="1"/>
        <v/>
      </c>
      <c r="I13" s="7"/>
      <c r="J13" s="345" t="str">
        <f t="shared" si="2"/>
        <v/>
      </c>
      <c r="K13" s="358" t="str">
        <f t="shared" si="3"/>
        <v/>
      </c>
      <c r="L13" s="10"/>
    </row>
    <row r="14" spans="1:12">
      <c r="A14" s="339"/>
      <c r="B14" s="357">
        <v>10</v>
      </c>
      <c r="C14" s="7"/>
      <c r="D14" s="7"/>
      <c r="E14" s="7"/>
      <c r="F14" s="343" t="str">
        <f t="shared" si="0"/>
        <v/>
      </c>
      <c r="G14" s="7"/>
      <c r="H14" s="345" t="str">
        <f t="shared" si="1"/>
        <v/>
      </c>
      <c r="I14" s="7"/>
      <c r="J14" s="345" t="str">
        <f t="shared" si="2"/>
        <v/>
      </c>
      <c r="K14" s="358" t="str">
        <f t="shared" si="3"/>
        <v/>
      </c>
      <c r="L14" s="10"/>
    </row>
    <row r="15" spans="1:12">
      <c r="A15" s="339"/>
      <c r="B15" s="357">
        <v>11</v>
      </c>
      <c r="C15" s="7"/>
      <c r="D15" s="7"/>
      <c r="E15" s="7"/>
      <c r="F15" s="343" t="str">
        <f t="shared" si="0"/>
        <v/>
      </c>
      <c r="G15" s="7"/>
      <c r="H15" s="345" t="str">
        <f t="shared" si="1"/>
        <v/>
      </c>
      <c r="I15" s="7"/>
      <c r="J15" s="345" t="str">
        <f t="shared" si="2"/>
        <v/>
      </c>
      <c r="K15" s="358" t="str">
        <f t="shared" si="3"/>
        <v/>
      </c>
      <c r="L15" s="10"/>
    </row>
    <row r="16" spans="1:12">
      <c r="A16" s="339"/>
      <c r="B16" s="357">
        <v>12</v>
      </c>
      <c r="C16" s="7"/>
      <c r="D16" s="7"/>
      <c r="E16" s="7"/>
      <c r="F16" s="343" t="str">
        <f t="shared" si="0"/>
        <v/>
      </c>
      <c r="G16" s="7"/>
      <c r="H16" s="345" t="str">
        <f t="shared" si="1"/>
        <v/>
      </c>
      <c r="I16" s="7"/>
      <c r="J16" s="345" t="str">
        <f t="shared" si="2"/>
        <v/>
      </c>
      <c r="K16" s="358" t="str">
        <f t="shared" si="3"/>
        <v/>
      </c>
      <c r="L16" s="10"/>
    </row>
    <row r="17" spans="1:12">
      <c r="A17" s="339"/>
      <c r="B17" s="357">
        <v>13</v>
      </c>
      <c r="C17" s="7"/>
      <c r="D17" s="7"/>
      <c r="E17" s="7"/>
      <c r="F17" s="343" t="str">
        <f t="shared" si="0"/>
        <v/>
      </c>
      <c r="G17" s="7"/>
      <c r="H17" s="345" t="str">
        <f t="shared" si="1"/>
        <v/>
      </c>
      <c r="I17" s="7"/>
      <c r="J17" s="345" t="str">
        <f t="shared" si="2"/>
        <v/>
      </c>
      <c r="K17" s="358" t="str">
        <f t="shared" si="3"/>
        <v/>
      </c>
      <c r="L17" s="10"/>
    </row>
    <row r="18" spans="1:12">
      <c r="A18" s="339"/>
      <c r="B18" s="357">
        <v>14</v>
      </c>
      <c r="C18" s="7"/>
      <c r="D18" s="7"/>
      <c r="E18" s="7"/>
      <c r="F18" s="343" t="str">
        <f t="shared" si="0"/>
        <v/>
      </c>
      <c r="G18" s="7"/>
      <c r="H18" s="345" t="str">
        <f t="shared" si="1"/>
        <v/>
      </c>
      <c r="I18" s="7"/>
      <c r="J18" s="345" t="str">
        <f t="shared" si="2"/>
        <v/>
      </c>
      <c r="K18" s="358" t="str">
        <f t="shared" si="3"/>
        <v/>
      </c>
      <c r="L18" s="10"/>
    </row>
    <row r="19" spans="1:12">
      <c r="A19" s="339"/>
      <c r="B19" s="357">
        <v>15</v>
      </c>
      <c r="C19" s="7"/>
      <c r="D19" s="7"/>
      <c r="E19" s="7"/>
      <c r="F19" s="343" t="str">
        <f t="shared" si="0"/>
        <v/>
      </c>
      <c r="G19" s="7"/>
      <c r="H19" s="345" t="str">
        <f t="shared" si="1"/>
        <v/>
      </c>
      <c r="I19" s="7"/>
      <c r="J19" s="345" t="str">
        <f t="shared" si="2"/>
        <v/>
      </c>
      <c r="K19" s="358" t="str">
        <f t="shared" si="3"/>
        <v/>
      </c>
      <c r="L19" s="10"/>
    </row>
    <row r="20" spans="1:12">
      <c r="A20" s="339"/>
      <c r="B20" s="357">
        <v>16</v>
      </c>
      <c r="C20" s="7"/>
      <c r="D20" s="7"/>
      <c r="E20" s="7"/>
      <c r="F20" s="343" t="str">
        <f t="shared" si="0"/>
        <v/>
      </c>
      <c r="G20" s="7"/>
      <c r="H20" s="345" t="str">
        <f t="shared" si="1"/>
        <v/>
      </c>
      <c r="I20" s="7"/>
      <c r="J20" s="345" t="str">
        <f t="shared" si="2"/>
        <v/>
      </c>
      <c r="K20" s="358" t="str">
        <f t="shared" si="3"/>
        <v/>
      </c>
      <c r="L20" s="10"/>
    </row>
    <row r="21" spans="1:12">
      <c r="A21" s="339"/>
      <c r="B21" s="357">
        <v>17</v>
      </c>
      <c r="C21" s="7"/>
      <c r="D21" s="7"/>
      <c r="E21" s="7"/>
      <c r="F21" s="343" t="str">
        <f t="shared" si="0"/>
        <v/>
      </c>
      <c r="G21" s="7"/>
      <c r="H21" s="345" t="str">
        <f t="shared" si="1"/>
        <v/>
      </c>
      <c r="I21" s="7"/>
      <c r="J21" s="345" t="str">
        <f t="shared" si="2"/>
        <v/>
      </c>
      <c r="K21" s="358" t="str">
        <f t="shared" si="3"/>
        <v/>
      </c>
      <c r="L21" s="10"/>
    </row>
    <row r="22" spans="1:12">
      <c r="A22" s="339"/>
      <c r="B22" s="357">
        <v>18</v>
      </c>
      <c r="C22" s="7"/>
      <c r="D22" s="7"/>
      <c r="E22" s="7"/>
      <c r="F22" s="343" t="str">
        <f t="shared" si="0"/>
        <v/>
      </c>
      <c r="G22" s="7"/>
      <c r="H22" s="345" t="str">
        <f t="shared" si="1"/>
        <v/>
      </c>
      <c r="I22" s="7"/>
      <c r="J22" s="345" t="str">
        <f t="shared" si="2"/>
        <v/>
      </c>
      <c r="K22" s="358" t="str">
        <f t="shared" si="3"/>
        <v/>
      </c>
      <c r="L22" s="10"/>
    </row>
    <row r="23" spans="1:12">
      <c r="A23" s="339"/>
      <c r="B23" s="357">
        <v>19</v>
      </c>
      <c r="C23" s="7"/>
      <c r="D23" s="7"/>
      <c r="E23" s="7"/>
      <c r="F23" s="343" t="str">
        <f t="shared" si="0"/>
        <v/>
      </c>
      <c r="G23" s="7"/>
      <c r="H23" s="345" t="str">
        <f t="shared" si="1"/>
        <v/>
      </c>
      <c r="I23" s="7"/>
      <c r="J23" s="345" t="str">
        <f t="shared" si="2"/>
        <v/>
      </c>
      <c r="K23" s="358" t="str">
        <f t="shared" si="3"/>
        <v/>
      </c>
      <c r="L23" s="10"/>
    </row>
    <row r="24" spans="1:12">
      <c r="A24" s="339"/>
      <c r="B24" s="357">
        <v>20</v>
      </c>
      <c r="C24" s="7"/>
      <c r="D24" s="7"/>
      <c r="E24" s="7"/>
      <c r="F24" s="343" t="str">
        <f t="shared" si="0"/>
        <v/>
      </c>
      <c r="G24" s="7"/>
      <c r="H24" s="345" t="str">
        <f t="shared" si="1"/>
        <v/>
      </c>
      <c r="I24" s="7"/>
      <c r="J24" s="345" t="str">
        <f t="shared" si="2"/>
        <v/>
      </c>
      <c r="K24" s="358" t="str">
        <f t="shared" si="3"/>
        <v/>
      </c>
      <c r="L24" s="10"/>
    </row>
    <row r="25" spans="1:12">
      <c r="A25" s="339"/>
      <c r="B25" s="357">
        <v>21</v>
      </c>
      <c r="C25" s="7"/>
      <c r="D25" s="7"/>
      <c r="E25" s="7"/>
      <c r="F25" s="343" t="str">
        <f t="shared" si="0"/>
        <v/>
      </c>
      <c r="G25" s="7"/>
      <c r="H25" s="345" t="str">
        <f t="shared" si="1"/>
        <v/>
      </c>
      <c r="I25" s="7"/>
      <c r="J25" s="345" t="str">
        <f t="shared" si="2"/>
        <v/>
      </c>
      <c r="K25" s="358" t="str">
        <f t="shared" si="3"/>
        <v/>
      </c>
      <c r="L25" s="10"/>
    </row>
    <row r="26" spans="1:12">
      <c r="A26" s="339"/>
      <c r="B26" s="357">
        <v>22</v>
      </c>
      <c r="C26" s="7"/>
      <c r="D26" s="7"/>
      <c r="E26" s="7"/>
      <c r="F26" s="343" t="str">
        <f t="shared" si="0"/>
        <v/>
      </c>
      <c r="G26" s="7"/>
      <c r="H26" s="345" t="str">
        <f t="shared" si="1"/>
        <v/>
      </c>
      <c r="I26" s="7"/>
      <c r="J26" s="345" t="str">
        <f t="shared" si="2"/>
        <v/>
      </c>
      <c r="K26" s="358" t="str">
        <f t="shared" si="3"/>
        <v/>
      </c>
      <c r="L26" s="10"/>
    </row>
    <row r="27" spans="1:12">
      <c r="A27" s="339"/>
      <c r="B27" s="357">
        <v>23</v>
      </c>
      <c r="C27" s="7"/>
      <c r="D27" s="7"/>
      <c r="E27" s="7"/>
      <c r="F27" s="343" t="str">
        <f t="shared" si="0"/>
        <v/>
      </c>
      <c r="G27" s="7"/>
      <c r="H27" s="345" t="str">
        <f t="shared" si="1"/>
        <v/>
      </c>
      <c r="I27" s="7"/>
      <c r="J27" s="345" t="str">
        <f t="shared" si="2"/>
        <v/>
      </c>
      <c r="K27" s="358" t="str">
        <f t="shared" si="3"/>
        <v/>
      </c>
      <c r="L27" s="10"/>
    </row>
    <row r="28" spans="1:12">
      <c r="A28" s="339"/>
      <c r="B28" s="357">
        <v>24</v>
      </c>
      <c r="C28" s="7"/>
      <c r="D28" s="7"/>
      <c r="E28" s="7"/>
      <c r="F28" s="343" t="str">
        <f t="shared" si="0"/>
        <v/>
      </c>
      <c r="G28" s="7"/>
      <c r="H28" s="345" t="str">
        <f t="shared" si="1"/>
        <v/>
      </c>
      <c r="I28" s="7"/>
      <c r="J28" s="345" t="str">
        <f t="shared" si="2"/>
        <v/>
      </c>
      <c r="K28" s="358" t="str">
        <f t="shared" si="3"/>
        <v/>
      </c>
      <c r="L28" s="10"/>
    </row>
    <row r="29" spans="1:12">
      <c r="A29" s="339"/>
      <c r="B29" s="357">
        <v>25</v>
      </c>
      <c r="C29" s="7"/>
      <c r="D29" s="7"/>
      <c r="E29" s="7"/>
      <c r="F29" s="343" t="str">
        <f t="shared" si="0"/>
        <v/>
      </c>
      <c r="G29" s="7"/>
      <c r="H29" s="345" t="str">
        <f t="shared" si="1"/>
        <v/>
      </c>
      <c r="I29" s="7"/>
      <c r="J29" s="345" t="str">
        <f t="shared" si="2"/>
        <v/>
      </c>
      <c r="K29" s="358" t="str">
        <f t="shared" si="3"/>
        <v/>
      </c>
      <c r="L29" s="10"/>
    </row>
    <row r="30" spans="1:12">
      <c r="A30" s="339"/>
      <c r="B30" s="357">
        <v>26</v>
      </c>
      <c r="C30" s="7"/>
      <c r="D30" s="7"/>
      <c r="E30" s="7"/>
      <c r="F30" s="343" t="str">
        <f t="shared" si="0"/>
        <v/>
      </c>
      <c r="G30" s="7"/>
      <c r="H30" s="345" t="str">
        <f t="shared" si="1"/>
        <v/>
      </c>
      <c r="I30" s="7"/>
      <c r="J30" s="345" t="str">
        <f t="shared" si="2"/>
        <v/>
      </c>
      <c r="K30" s="358" t="str">
        <f t="shared" si="3"/>
        <v/>
      </c>
      <c r="L30" s="10"/>
    </row>
    <row r="31" spans="1:12">
      <c r="A31" s="339"/>
      <c r="B31" s="357">
        <v>27</v>
      </c>
      <c r="C31" s="7"/>
      <c r="D31" s="7"/>
      <c r="E31" s="7"/>
      <c r="F31" s="343" t="str">
        <f t="shared" si="0"/>
        <v/>
      </c>
      <c r="G31" s="7"/>
      <c r="H31" s="345" t="str">
        <f t="shared" si="1"/>
        <v/>
      </c>
      <c r="I31" s="7"/>
      <c r="J31" s="345" t="str">
        <f t="shared" si="2"/>
        <v/>
      </c>
      <c r="K31" s="358" t="str">
        <f t="shared" si="3"/>
        <v/>
      </c>
      <c r="L31" s="10"/>
    </row>
    <row r="32" spans="1:12">
      <c r="A32" s="339"/>
      <c r="B32" s="357">
        <v>28</v>
      </c>
      <c r="C32" s="7"/>
      <c r="D32" s="7"/>
      <c r="E32" s="7"/>
      <c r="F32" s="343" t="str">
        <f t="shared" si="0"/>
        <v/>
      </c>
      <c r="G32" s="7"/>
      <c r="H32" s="345" t="str">
        <f t="shared" si="1"/>
        <v/>
      </c>
      <c r="I32" s="7"/>
      <c r="J32" s="345" t="str">
        <f t="shared" si="2"/>
        <v/>
      </c>
      <c r="K32" s="358" t="str">
        <f t="shared" ref="K32:K55" si="4">IF(I32="","",H32*I32)</f>
        <v/>
      </c>
      <c r="L32" s="10"/>
    </row>
    <row r="33" spans="1:12">
      <c r="A33" s="339"/>
      <c r="B33" s="357">
        <v>29</v>
      </c>
      <c r="C33" s="7"/>
      <c r="D33" s="7"/>
      <c r="E33" s="7"/>
      <c r="F33" s="343" t="str">
        <f t="shared" si="0"/>
        <v/>
      </c>
      <c r="G33" s="7"/>
      <c r="H33" s="345" t="str">
        <f t="shared" si="1"/>
        <v/>
      </c>
      <c r="I33" s="7"/>
      <c r="J33" s="345" t="str">
        <f t="shared" si="2"/>
        <v/>
      </c>
      <c r="K33" s="358" t="str">
        <f t="shared" si="4"/>
        <v/>
      </c>
      <c r="L33" s="10"/>
    </row>
    <row r="34" spans="1:12">
      <c r="A34" s="339"/>
      <c r="B34" s="357">
        <v>30</v>
      </c>
      <c r="C34" s="7"/>
      <c r="D34" s="7"/>
      <c r="E34" s="7"/>
      <c r="F34" s="343" t="str">
        <f t="shared" si="0"/>
        <v/>
      </c>
      <c r="G34" s="7"/>
      <c r="H34" s="345" t="str">
        <f t="shared" si="1"/>
        <v/>
      </c>
      <c r="I34" s="7"/>
      <c r="J34" s="345" t="str">
        <f t="shared" si="2"/>
        <v/>
      </c>
      <c r="K34" s="358" t="str">
        <f t="shared" si="4"/>
        <v/>
      </c>
      <c r="L34" s="10"/>
    </row>
    <row r="35" spans="1:12">
      <c r="A35" s="339"/>
      <c r="B35" s="357">
        <v>31</v>
      </c>
      <c r="C35" s="7"/>
      <c r="D35" s="7"/>
      <c r="E35" s="7"/>
      <c r="F35" s="343" t="str">
        <f t="shared" si="0"/>
        <v/>
      </c>
      <c r="G35" s="7"/>
      <c r="H35" s="345" t="str">
        <f t="shared" si="1"/>
        <v/>
      </c>
      <c r="I35" s="7"/>
      <c r="J35" s="345" t="str">
        <f t="shared" si="2"/>
        <v/>
      </c>
      <c r="K35" s="358" t="str">
        <f t="shared" si="4"/>
        <v/>
      </c>
      <c r="L35" s="10"/>
    </row>
    <row r="36" spans="1:12">
      <c r="A36" s="339"/>
      <c r="B36" s="357">
        <v>32</v>
      </c>
      <c r="C36" s="7"/>
      <c r="D36" s="7"/>
      <c r="E36" s="7"/>
      <c r="F36" s="343" t="str">
        <f t="shared" si="0"/>
        <v/>
      </c>
      <c r="G36" s="7"/>
      <c r="H36" s="345" t="str">
        <f t="shared" si="1"/>
        <v/>
      </c>
      <c r="I36" s="7"/>
      <c r="J36" s="345" t="str">
        <f t="shared" si="2"/>
        <v/>
      </c>
      <c r="K36" s="358" t="str">
        <f t="shared" si="4"/>
        <v/>
      </c>
      <c r="L36" s="10"/>
    </row>
    <row r="37" spans="1:12">
      <c r="A37" s="339"/>
      <c r="B37" s="357">
        <v>33</v>
      </c>
      <c r="C37" s="7"/>
      <c r="D37" s="7"/>
      <c r="E37" s="7"/>
      <c r="F37" s="343" t="str">
        <f t="shared" si="0"/>
        <v/>
      </c>
      <c r="G37" s="7"/>
      <c r="H37" s="345" t="str">
        <f t="shared" si="1"/>
        <v/>
      </c>
      <c r="I37" s="7"/>
      <c r="J37" s="345" t="str">
        <f t="shared" si="2"/>
        <v/>
      </c>
      <c r="K37" s="358" t="str">
        <f t="shared" si="4"/>
        <v/>
      </c>
      <c r="L37" s="10"/>
    </row>
    <row r="38" spans="1:12">
      <c r="A38" s="339"/>
      <c r="B38" s="357">
        <v>34</v>
      </c>
      <c r="C38" s="7"/>
      <c r="D38" s="7"/>
      <c r="E38" s="7"/>
      <c r="F38" s="343" t="str">
        <f t="shared" si="0"/>
        <v/>
      </c>
      <c r="G38" s="7"/>
      <c r="H38" s="345" t="str">
        <f t="shared" si="1"/>
        <v/>
      </c>
      <c r="I38" s="7"/>
      <c r="J38" s="345" t="str">
        <f t="shared" si="2"/>
        <v/>
      </c>
      <c r="K38" s="358" t="str">
        <f t="shared" si="4"/>
        <v/>
      </c>
      <c r="L38" s="10"/>
    </row>
    <row r="39" spans="1:12">
      <c r="A39" s="339"/>
      <c r="B39" s="357">
        <v>35</v>
      </c>
      <c r="C39" s="7"/>
      <c r="D39" s="7"/>
      <c r="E39" s="7"/>
      <c r="F39" s="343" t="str">
        <f t="shared" si="0"/>
        <v/>
      </c>
      <c r="G39" s="7"/>
      <c r="H39" s="345" t="str">
        <f t="shared" si="1"/>
        <v/>
      </c>
      <c r="I39" s="7"/>
      <c r="J39" s="345" t="str">
        <f t="shared" si="2"/>
        <v/>
      </c>
      <c r="K39" s="358" t="str">
        <f t="shared" si="4"/>
        <v/>
      </c>
      <c r="L39" s="10"/>
    </row>
    <row r="40" spans="1:12">
      <c r="A40" s="339"/>
      <c r="B40" s="357">
        <v>36</v>
      </c>
      <c r="C40" s="7"/>
      <c r="D40" s="7"/>
      <c r="E40" s="7"/>
      <c r="F40" s="343" t="str">
        <f t="shared" si="0"/>
        <v/>
      </c>
      <c r="G40" s="7"/>
      <c r="H40" s="345" t="str">
        <f t="shared" si="1"/>
        <v/>
      </c>
      <c r="I40" s="7"/>
      <c r="J40" s="345" t="str">
        <f t="shared" si="2"/>
        <v/>
      </c>
      <c r="K40" s="358" t="str">
        <f t="shared" si="4"/>
        <v/>
      </c>
      <c r="L40" s="10"/>
    </row>
    <row r="41" spans="1:12">
      <c r="A41" s="339"/>
      <c r="B41" s="357">
        <v>37</v>
      </c>
      <c r="C41" s="7"/>
      <c r="D41" s="7"/>
      <c r="E41" s="7"/>
      <c r="F41" s="343" t="str">
        <f t="shared" si="0"/>
        <v/>
      </c>
      <c r="G41" s="7"/>
      <c r="H41" s="345" t="str">
        <f t="shared" si="1"/>
        <v/>
      </c>
      <c r="I41" s="7"/>
      <c r="J41" s="345" t="str">
        <f t="shared" si="2"/>
        <v/>
      </c>
      <c r="K41" s="358" t="str">
        <f t="shared" si="4"/>
        <v/>
      </c>
      <c r="L41" s="10"/>
    </row>
    <row r="42" spans="1:12">
      <c r="A42" s="339"/>
      <c r="B42" s="357">
        <v>38</v>
      </c>
      <c r="C42" s="7"/>
      <c r="D42" s="7"/>
      <c r="E42" s="7"/>
      <c r="F42" s="343" t="str">
        <f t="shared" si="0"/>
        <v/>
      </c>
      <c r="G42" s="7"/>
      <c r="H42" s="345" t="str">
        <f t="shared" si="1"/>
        <v/>
      </c>
      <c r="I42" s="7"/>
      <c r="J42" s="345" t="str">
        <f t="shared" si="2"/>
        <v/>
      </c>
      <c r="K42" s="358" t="str">
        <f t="shared" si="4"/>
        <v/>
      </c>
      <c r="L42" s="10"/>
    </row>
    <row r="43" spans="1:12">
      <c r="A43" s="339"/>
      <c r="B43" s="357">
        <v>39</v>
      </c>
      <c r="C43" s="7"/>
      <c r="D43" s="7"/>
      <c r="E43" s="7"/>
      <c r="F43" s="343" t="str">
        <f t="shared" si="0"/>
        <v/>
      </c>
      <c r="G43" s="7"/>
      <c r="H43" s="345" t="str">
        <f t="shared" si="1"/>
        <v/>
      </c>
      <c r="I43" s="7"/>
      <c r="J43" s="345" t="str">
        <f t="shared" si="2"/>
        <v/>
      </c>
      <c r="K43" s="358" t="str">
        <f t="shared" si="4"/>
        <v/>
      </c>
      <c r="L43" s="10"/>
    </row>
    <row r="44" spans="1:12">
      <c r="A44" s="339"/>
      <c r="B44" s="357">
        <v>40</v>
      </c>
      <c r="C44" s="7"/>
      <c r="D44" s="7"/>
      <c r="E44" s="7"/>
      <c r="F44" s="343" t="str">
        <f t="shared" si="0"/>
        <v/>
      </c>
      <c r="G44" s="7"/>
      <c r="H44" s="345" t="str">
        <f t="shared" si="1"/>
        <v/>
      </c>
      <c r="I44" s="7"/>
      <c r="J44" s="345" t="str">
        <f t="shared" si="2"/>
        <v/>
      </c>
      <c r="K44" s="358" t="str">
        <f t="shared" si="4"/>
        <v/>
      </c>
      <c r="L44" s="10"/>
    </row>
    <row r="45" spans="1:12">
      <c r="A45" s="339"/>
      <c r="B45" s="357">
        <v>41</v>
      </c>
      <c r="C45" s="7"/>
      <c r="D45" s="7"/>
      <c r="E45" s="7"/>
      <c r="F45" s="343" t="str">
        <f t="shared" si="0"/>
        <v/>
      </c>
      <c r="G45" s="7"/>
      <c r="H45" s="345" t="str">
        <f t="shared" si="1"/>
        <v/>
      </c>
      <c r="I45" s="7"/>
      <c r="J45" s="345" t="str">
        <f t="shared" si="2"/>
        <v/>
      </c>
      <c r="K45" s="358" t="str">
        <f t="shared" si="4"/>
        <v/>
      </c>
      <c r="L45" s="10"/>
    </row>
    <row r="46" spans="1:12">
      <c r="A46" s="339"/>
      <c r="B46" s="357">
        <v>42</v>
      </c>
      <c r="C46" s="7"/>
      <c r="D46" s="7"/>
      <c r="E46" s="7"/>
      <c r="F46" s="343" t="str">
        <f t="shared" si="0"/>
        <v/>
      </c>
      <c r="G46" s="7"/>
      <c r="H46" s="345" t="str">
        <f t="shared" si="1"/>
        <v/>
      </c>
      <c r="I46" s="7"/>
      <c r="J46" s="345" t="str">
        <f t="shared" si="2"/>
        <v/>
      </c>
      <c r="K46" s="358" t="str">
        <f t="shared" si="4"/>
        <v/>
      </c>
      <c r="L46" s="10"/>
    </row>
    <row r="47" spans="1:12">
      <c r="A47" s="339"/>
      <c r="B47" s="357">
        <v>43</v>
      </c>
      <c r="C47" s="7"/>
      <c r="D47" s="7"/>
      <c r="E47" s="7"/>
      <c r="F47" s="343" t="str">
        <f t="shared" si="0"/>
        <v/>
      </c>
      <c r="G47" s="7"/>
      <c r="H47" s="345" t="str">
        <f t="shared" si="1"/>
        <v/>
      </c>
      <c r="I47" s="7"/>
      <c r="J47" s="345" t="str">
        <f t="shared" si="2"/>
        <v/>
      </c>
      <c r="K47" s="358" t="str">
        <f t="shared" si="4"/>
        <v/>
      </c>
      <c r="L47" s="10"/>
    </row>
    <row r="48" spans="1:12">
      <c r="A48" s="339"/>
      <c r="B48" s="357">
        <v>44</v>
      </c>
      <c r="C48" s="7"/>
      <c r="D48" s="7"/>
      <c r="E48" s="7"/>
      <c r="F48" s="343" t="str">
        <f t="shared" si="0"/>
        <v/>
      </c>
      <c r="G48" s="7"/>
      <c r="H48" s="345" t="str">
        <f t="shared" si="1"/>
        <v/>
      </c>
      <c r="I48" s="7"/>
      <c r="J48" s="345" t="str">
        <f t="shared" si="2"/>
        <v/>
      </c>
      <c r="K48" s="358" t="str">
        <f t="shared" si="4"/>
        <v/>
      </c>
      <c r="L48" s="10"/>
    </row>
    <row r="49" spans="1:12">
      <c r="A49" s="339"/>
      <c r="B49" s="357">
        <v>45</v>
      </c>
      <c r="C49" s="7"/>
      <c r="D49" s="7"/>
      <c r="E49" s="7"/>
      <c r="F49" s="343" t="str">
        <f t="shared" si="0"/>
        <v/>
      </c>
      <c r="G49" s="7"/>
      <c r="H49" s="345" t="str">
        <f t="shared" si="1"/>
        <v/>
      </c>
      <c r="I49" s="7"/>
      <c r="J49" s="345" t="str">
        <f t="shared" si="2"/>
        <v/>
      </c>
      <c r="K49" s="358" t="str">
        <f t="shared" si="4"/>
        <v/>
      </c>
      <c r="L49" s="10"/>
    </row>
    <row r="50" spans="1:12">
      <c r="A50" s="339"/>
      <c r="B50" s="357">
        <v>46</v>
      </c>
      <c r="C50" s="7"/>
      <c r="D50" s="7"/>
      <c r="E50" s="7"/>
      <c r="F50" s="343" t="str">
        <f t="shared" si="0"/>
        <v/>
      </c>
      <c r="G50" s="7"/>
      <c r="H50" s="345" t="str">
        <f t="shared" si="1"/>
        <v/>
      </c>
      <c r="I50" s="7"/>
      <c r="J50" s="345" t="str">
        <f t="shared" si="2"/>
        <v/>
      </c>
      <c r="K50" s="358" t="str">
        <f t="shared" si="4"/>
        <v/>
      </c>
      <c r="L50" s="10"/>
    </row>
    <row r="51" spans="1:12">
      <c r="A51" s="339"/>
      <c r="B51" s="357">
        <v>47</v>
      </c>
      <c r="C51" s="7"/>
      <c r="D51" s="7"/>
      <c r="E51" s="7"/>
      <c r="F51" s="343" t="str">
        <f t="shared" si="0"/>
        <v/>
      </c>
      <c r="G51" s="7"/>
      <c r="H51" s="345" t="str">
        <f t="shared" si="1"/>
        <v/>
      </c>
      <c r="I51" s="7"/>
      <c r="J51" s="345" t="str">
        <f t="shared" si="2"/>
        <v/>
      </c>
      <c r="K51" s="358" t="str">
        <f t="shared" si="4"/>
        <v/>
      </c>
      <c r="L51" s="10"/>
    </row>
    <row r="52" spans="1:12">
      <c r="A52" s="339"/>
      <c r="B52" s="357">
        <v>48</v>
      </c>
      <c r="C52" s="7"/>
      <c r="D52" s="7"/>
      <c r="E52" s="7"/>
      <c r="F52" s="343" t="str">
        <f t="shared" si="0"/>
        <v/>
      </c>
      <c r="G52" s="7"/>
      <c r="H52" s="345" t="str">
        <f t="shared" si="1"/>
        <v/>
      </c>
      <c r="I52" s="7"/>
      <c r="J52" s="345" t="str">
        <f t="shared" si="2"/>
        <v/>
      </c>
      <c r="K52" s="358" t="str">
        <f t="shared" si="4"/>
        <v/>
      </c>
      <c r="L52" s="10"/>
    </row>
    <row r="53" spans="1:12">
      <c r="A53" s="339"/>
      <c r="B53" s="357">
        <v>49</v>
      </c>
      <c r="C53" s="7"/>
      <c r="D53" s="7"/>
      <c r="E53" s="7"/>
      <c r="F53" s="343" t="str">
        <f t="shared" si="0"/>
        <v/>
      </c>
      <c r="G53" s="7"/>
      <c r="H53" s="345" t="str">
        <f t="shared" si="1"/>
        <v/>
      </c>
      <c r="I53" s="7"/>
      <c r="J53" s="345" t="str">
        <f t="shared" si="2"/>
        <v/>
      </c>
      <c r="K53" s="358" t="str">
        <f t="shared" si="4"/>
        <v/>
      </c>
      <c r="L53" s="10"/>
    </row>
    <row r="54" spans="1:12">
      <c r="A54" s="339"/>
      <c r="B54" s="357">
        <v>50</v>
      </c>
      <c r="C54" s="7"/>
      <c r="D54" s="7"/>
      <c r="E54" s="7"/>
      <c r="F54" s="343" t="str">
        <f t="shared" si="0"/>
        <v/>
      </c>
      <c r="G54" s="7"/>
      <c r="H54" s="345" t="str">
        <f t="shared" si="1"/>
        <v/>
      </c>
      <c r="I54" s="7"/>
      <c r="J54" s="345" t="str">
        <f t="shared" si="2"/>
        <v/>
      </c>
      <c r="K54" s="358" t="str">
        <f t="shared" si="4"/>
        <v/>
      </c>
      <c r="L54" s="10"/>
    </row>
    <row r="55" spans="1:12" ht="0.65" customHeight="1">
      <c r="A55" s="339">
        <v>55</v>
      </c>
      <c r="B55" s="357"/>
      <c r="C55" s="7"/>
      <c r="D55" s="7"/>
      <c r="E55" s="7"/>
      <c r="F55" s="343" t="str">
        <f t="shared" ref="F55" si="5">IF(E55="","",D55*E55)</f>
        <v/>
      </c>
      <c r="G55" s="7"/>
      <c r="H55" s="345" t="str">
        <f t="shared" ref="H55" si="6">IF(G55="","",F55/G55)</f>
        <v/>
      </c>
      <c r="I55" s="7"/>
      <c r="J55" s="345" t="str">
        <f t="shared" ref="J55" si="7">IF(I55="","",F55*I55)</f>
        <v/>
      </c>
      <c r="K55" s="358" t="str">
        <f t="shared" si="4"/>
        <v/>
      </c>
      <c r="L55" s="10"/>
    </row>
    <row r="56" spans="1:12" ht="16.5" customHeight="1">
      <c r="A56" s="339"/>
      <c r="B56" s="395" t="s">
        <v>6</v>
      </c>
      <c r="C56" s="396"/>
      <c r="D56" s="396"/>
      <c r="E56" s="397"/>
      <c r="F56" s="344">
        <f>SUM(F5:F55)</f>
        <v>0</v>
      </c>
      <c r="G56" s="11"/>
      <c r="H56" s="346">
        <f>SUM(H5:H55)</f>
        <v>0</v>
      </c>
      <c r="I56" s="11"/>
      <c r="J56" s="344">
        <f>SUM(J5:J55)</f>
        <v>0</v>
      </c>
      <c r="K56" s="359">
        <f>SUM(K5:K55)</f>
        <v>0</v>
      </c>
      <c r="L56" s="10"/>
    </row>
    <row r="57" spans="1:12" ht="18" hidden="1" customHeight="1">
      <c r="A57" s="339"/>
      <c r="B57" s="392" t="s">
        <v>10</v>
      </c>
      <c r="C57" s="393"/>
      <c r="D57" s="393"/>
      <c r="E57" s="394"/>
      <c r="F57" s="12"/>
      <c r="G57" s="13"/>
      <c r="H57" s="14"/>
      <c r="I57" s="13"/>
      <c r="J57" s="14"/>
      <c r="K57" s="360"/>
      <c r="L57" s="10"/>
    </row>
    <row r="58" spans="1:12">
      <c r="A58" s="339"/>
      <c r="B58" s="392" t="s">
        <v>12</v>
      </c>
      <c r="C58" s="393"/>
      <c r="D58" s="393"/>
      <c r="E58" s="394"/>
      <c r="F58" s="16">
        <v>0.92</v>
      </c>
      <c r="G58" s="400"/>
      <c r="H58" s="401"/>
      <c r="I58" s="401"/>
      <c r="J58" s="401"/>
      <c r="K58" s="402"/>
      <c r="L58" s="10"/>
    </row>
    <row r="59" spans="1:12" ht="27.75" customHeight="1">
      <c r="A59" s="339"/>
      <c r="B59" s="392" t="s">
        <v>25</v>
      </c>
      <c r="C59" s="393"/>
      <c r="D59" s="393"/>
      <c r="E59" s="394"/>
      <c r="F59" s="306" t="str">
        <f>IFERROR(F56/H56," ")</f>
        <v xml:space="preserve"> </v>
      </c>
      <c r="G59" s="400"/>
      <c r="H59" s="401"/>
      <c r="I59" s="401"/>
      <c r="J59" s="401"/>
      <c r="K59" s="402"/>
      <c r="L59" s="10"/>
    </row>
    <row r="60" spans="1:12" ht="30" customHeight="1" thickBot="1">
      <c r="A60" s="341"/>
      <c r="B60" s="386" t="s">
        <v>262</v>
      </c>
      <c r="C60" s="387"/>
      <c r="D60" s="387"/>
      <c r="E60" s="387"/>
      <c r="F60" s="387"/>
      <c r="G60" s="387"/>
      <c r="H60" s="387"/>
      <c r="I60" s="387"/>
      <c r="J60" s="387"/>
      <c r="K60" s="388"/>
      <c r="L60" s="10"/>
    </row>
    <row r="61" spans="1:12" ht="30" hidden="1" customHeight="1">
      <c r="A61" s="337"/>
      <c r="B61" s="330">
        <v>57</v>
      </c>
      <c r="C61" s="330"/>
      <c r="D61" s="330"/>
      <c r="E61" s="330"/>
      <c r="F61" s="330"/>
      <c r="G61" s="330"/>
      <c r="H61" s="330"/>
      <c r="I61" s="330"/>
      <c r="J61" s="330"/>
      <c r="K61" s="330"/>
      <c r="L61" s="10"/>
    </row>
    <row r="62" spans="1:12" ht="30" hidden="1" customHeight="1">
      <c r="A62" s="337"/>
      <c r="B62" s="330">
        <v>58</v>
      </c>
      <c r="C62" s="330"/>
      <c r="D62" s="330"/>
      <c r="E62" s="330"/>
      <c r="F62" s="330"/>
      <c r="G62" s="330"/>
      <c r="H62" s="330"/>
      <c r="I62" s="330"/>
      <c r="J62" s="330"/>
      <c r="K62" s="330"/>
      <c r="L62" s="10"/>
    </row>
    <row r="63" spans="1:12" ht="30" hidden="1" customHeight="1">
      <c r="A63" s="337"/>
      <c r="B63" s="330">
        <v>59</v>
      </c>
      <c r="C63" s="330"/>
      <c r="D63" s="330"/>
      <c r="E63" s="330"/>
      <c r="F63" s="330"/>
      <c r="G63" s="330"/>
      <c r="H63" s="330"/>
      <c r="I63" s="330"/>
      <c r="J63" s="330"/>
      <c r="K63" s="330"/>
      <c r="L63" s="10"/>
    </row>
    <row r="64" spans="1:12" ht="30" hidden="1" customHeight="1">
      <c r="A64" s="337"/>
      <c r="B64" s="330">
        <v>60</v>
      </c>
      <c r="C64" s="330"/>
      <c r="D64" s="330"/>
      <c r="E64" s="330"/>
      <c r="F64" s="330"/>
      <c r="G64" s="330"/>
      <c r="H64" s="330"/>
      <c r="I64" s="330"/>
      <c r="J64" s="330"/>
      <c r="K64" s="330"/>
      <c r="L64" s="10"/>
    </row>
    <row r="65" spans="1:12" ht="30" hidden="1" customHeight="1">
      <c r="A65" s="337"/>
      <c r="B65" s="330">
        <v>61</v>
      </c>
      <c r="C65" s="330"/>
      <c r="D65" s="330"/>
      <c r="E65" s="330"/>
      <c r="F65" s="330"/>
      <c r="G65" s="330"/>
      <c r="H65" s="330"/>
      <c r="I65" s="330"/>
      <c r="J65" s="330"/>
      <c r="K65" s="330"/>
      <c r="L65" s="10"/>
    </row>
    <row r="66" spans="1:12" ht="30" hidden="1" customHeight="1">
      <c r="A66" s="337"/>
      <c r="B66" s="330">
        <v>62</v>
      </c>
      <c r="C66" s="330"/>
      <c r="D66" s="330"/>
      <c r="E66" s="330"/>
      <c r="F66" s="330"/>
      <c r="G66" s="330"/>
      <c r="H66" s="330"/>
      <c r="I66" s="330"/>
      <c r="J66" s="330"/>
      <c r="K66" s="330"/>
      <c r="L66" s="10"/>
    </row>
    <row r="67" spans="1:12" ht="30" hidden="1" customHeight="1">
      <c r="A67" s="337"/>
      <c r="B67" s="330">
        <v>63</v>
      </c>
      <c r="C67" s="330"/>
      <c r="D67" s="330"/>
      <c r="E67" s="330"/>
      <c r="F67" s="330"/>
      <c r="G67" s="330"/>
      <c r="H67" s="330"/>
      <c r="I67" s="330"/>
      <c r="J67" s="330"/>
      <c r="K67" s="330"/>
      <c r="L67" s="10"/>
    </row>
    <row r="68" spans="1:12" ht="30" hidden="1" customHeight="1">
      <c r="A68" s="337"/>
      <c r="B68" s="330">
        <v>64</v>
      </c>
      <c r="C68" s="330"/>
      <c r="D68" s="330"/>
      <c r="E68" s="330"/>
      <c r="F68" s="330"/>
      <c r="G68" s="330"/>
      <c r="H68" s="330"/>
      <c r="I68" s="330"/>
      <c r="J68" s="330"/>
      <c r="K68" s="330"/>
      <c r="L68" s="10"/>
    </row>
    <row r="69" spans="1:12" ht="30" hidden="1" customHeight="1">
      <c r="A69" s="337"/>
      <c r="B69" s="330">
        <v>65</v>
      </c>
      <c r="C69" s="330"/>
      <c r="D69" s="330"/>
      <c r="E69" s="330"/>
      <c r="F69" s="330"/>
      <c r="G69" s="330"/>
      <c r="H69" s="330"/>
      <c r="I69" s="330"/>
      <c r="J69" s="330"/>
      <c r="K69" s="330"/>
      <c r="L69" s="10"/>
    </row>
    <row r="70" spans="1:12" ht="30" hidden="1" customHeight="1">
      <c r="A70" s="337"/>
      <c r="B70" s="330">
        <v>66</v>
      </c>
      <c r="C70" s="330"/>
      <c r="D70" s="330"/>
      <c r="E70" s="330"/>
      <c r="F70" s="330"/>
      <c r="G70" s="330"/>
      <c r="H70" s="330"/>
      <c r="I70" s="330"/>
      <c r="J70" s="330"/>
      <c r="K70" s="330"/>
      <c r="L70" s="10"/>
    </row>
    <row r="71" spans="1:12" ht="30" hidden="1" customHeight="1">
      <c r="A71" s="337"/>
      <c r="B71" s="330">
        <v>67</v>
      </c>
      <c r="C71" s="330"/>
      <c r="D71" s="330"/>
      <c r="E71" s="330"/>
      <c r="F71" s="330"/>
      <c r="G71" s="330"/>
      <c r="H71" s="330"/>
      <c r="I71" s="330"/>
      <c r="J71" s="330"/>
      <c r="K71" s="330"/>
      <c r="L71" s="10"/>
    </row>
    <row r="72" spans="1:12" ht="30" hidden="1" customHeight="1">
      <c r="A72" s="337"/>
      <c r="B72" s="330">
        <v>68</v>
      </c>
      <c r="C72" s="330"/>
      <c r="D72" s="330"/>
      <c r="E72" s="330"/>
      <c r="F72" s="330"/>
      <c r="G72" s="330"/>
      <c r="H72" s="330"/>
      <c r="I72" s="330"/>
      <c r="J72" s="330"/>
      <c r="K72" s="330"/>
      <c r="L72" s="10"/>
    </row>
    <row r="73" spans="1:12" ht="30" hidden="1" customHeight="1">
      <c r="A73" s="337"/>
      <c r="B73" s="330">
        <v>69</v>
      </c>
      <c r="C73" s="330"/>
      <c r="D73" s="330"/>
      <c r="E73" s="330"/>
      <c r="F73" s="330"/>
      <c r="G73" s="330"/>
      <c r="H73" s="330"/>
      <c r="I73" s="330"/>
      <c r="J73" s="330"/>
      <c r="K73" s="330"/>
      <c r="L73" s="10"/>
    </row>
    <row r="74" spans="1:12" ht="30" hidden="1" customHeight="1">
      <c r="A74" s="337"/>
      <c r="B74" s="330">
        <v>70</v>
      </c>
      <c r="C74" s="330"/>
      <c r="D74" s="330"/>
      <c r="E74" s="330"/>
      <c r="F74" s="330"/>
      <c r="G74" s="330"/>
      <c r="H74" s="330"/>
      <c r="I74" s="330"/>
      <c r="J74" s="330"/>
      <c r="K74" s="330"/>
      <c r="L74" s="10"/>
    </row>
    <row r="75" spans="1:12" ht="30" hidden="1" customHeight="1">
      <c r="A75" s="337"/>
      <c r="B75" s="330">
        <v>71</v>
      </c>
      <c r="C75" s="330"/>
      <c r="D75" s="330"/>
      <c r="E75" s="330"/>
      <c r="F75" s="330"/>
      <c r="G75" s="330"/>
      <c r="H75" s="330"/>
      <c r="I75" s="330"/>
      <c r="J75" s="330"/>
      <c r="K75" s="330"/>
      <c r="L75" s="10"/>
    </row>
    <row r="76" spans="1:12" ht="30" hidden="1" customHeight="1">
      <c r="A76" s="337"/>
      <c r="B76" s="330">
        <v>72</v>
      </c>
      <c r="C76" s="330"/>
      <c r="D76" s="330"/>
      <c r="E76" s="330"/>
      <c r="F76" s="330"/>
      <c r="G76" s="330"/>
      <c r="H76" s="330"/>
      <c r="I76" s="330"/>
      <c r="J76" s="330"/>
      <c r="K76" s="330"/>
      <c r="L76" s="10"/>
    </row>
    <row r="77" spans="1:12" hidden="1"/>
    <row r="78" spans="1:12" hidden="1"/>
    <row r="79" spans="1:12" hidden="1"/>
    <row r="80" spans="1:12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  <row r="111" hidden="1"/>
    <row r="112" hidden="1"/>
    <row r="113" hidden="1"/>
    <row r="114" hidden="1"/>
    <row r="115" hidden="1"/>
    <row r="116" hidden="1"/>
    <row r="117" hidden="1"/>
    <row r="118" hidden="1"/>
    <row r="119" hidden="1"/>
    <row r="120" hidden="1"/>
    <row r="121" hidden="1"/>
    <row r="122" hidden="1"/>
    <row r="123" hidden="1"/>
    <row r="124" hidden="1"/>
    <row r="125" hidden="1"/>
    <row r="126" hidden="1"/>
    <row r="127" hidden="1"/>
    <row r="128" hidden="1"/>
    <row r="129" hidden="1"/>
    <row r="130" hidden="1"/>
    <row r="131" hidden="1"/>
    <row r="132" hidden="1"/>
    <row r="133" hidden="1"/>
    <row r="134" hidden="1"/>
    <row r="135" hidden="1"/>
    <row r="136" hidden="1"/>
    <row r="137" hidden="1"/>
    <row r="138" hidden="1"/>
    <row r="139" hidden="1"/>
    <row r="140" hidden="1"/>
    <row r="141" hidden="1"/>
    <row r="142" hidden="1"/>
    <row r="143" hidden="1"/>
    <row r="144" hidden="1"/>
    <row r="145" hidden="1"/>
    <row r="146" hidden="1"/>
    <row r="147" hidden="1"/>
    <row r="148" hidden="1"/>
    <row r="149" hidden="1"/>
    <row r="150" hidden="1"/>
    <row r="151" hidden="1"/>
    <row r="152" hidden="1"/>
    <row r="153" hidden="1"/>
    <row r="154" hidden="1"/>
    <row r="155" hidden="1"/>
    <row r="156" hidden="1"/>
    <row r="157" hidden="1"/>
    <row r="158" hidden="1"/>
    <row r="159" hidden="1"/>
    <row r="160" hidden="1"/>
    <row r="161" hidden="1"/>
    <row r="162" hidden="1"/>
    <row r="163" hidden="1"/>
    <row r="164" hidden="1"/>
    <row r="165" hidden="1"/>
    <row r="166" hidden="1"/>
    <row r="167" hidden="1"/>
    <row r="168" hidden="1"/>
    <row r="169" hidden="1"/>
    <row r="170" hidden="1"/>
    <row r="171" hidden="1"/>
    <row r="172" hidden="1"/>
    <row r="173" hidden="1"/>
    <row r="174" hidden="1"/>
    <row r="175" hidden="1"/>
    <row r="176" hidden="1"/>
    <row r="177" hidden="1"/>
    <row r="178" hidden="1"/>
    <row r="179" hidden="1"/>
    <row r="180" hidden="1"/>
    <row r="181" hidden="1"/>
    <row r="182" hidden="1"/>
    <row r="183" hidden="1"/>
    <row r="184" hidden="1"/>
    <row r="185" hidden="1"/>
    <row r="186" hidden="1"/>
    <row r="187" hidden="1"/>
    <row r="188" hidden="1"/>
    <row r="189" hidden="1"/>
    <row r="190" hidden="1"/>
  </sheetData>
  <sheetProtection algorithmName="SHA-512" hashValue="licsht+B7klHBLojfdGgyB2rvD8BCigw/aMuWcvwZFY1ZXbCmOyL1XRSxiS8xcjfmZdBcrQx7HT7wVlGyCML+Q==" saltValue="V75pIURO0/g4E9KC6alM2w==" spinCount="100000" sheet="1" selectLockedCells="1"/>
  <mergeCells count="8">
    <mergeCell ref="B60:K60"/>
    <mergeCell ref="B2:K2"/>
    <mergeCell ref="B57:E57"/>
    <mergeCell ref="B58:E58"/>
    <mergeCell ref="B59:E59"/>
    <mergeCell ref="B56:E56"/>
    <mergeCell ref="B3:I3"/>
    <mergeCell ref="G58:K59"/>
  </mergeCells>
  <printOptions horizontalCentered="1"/>
  <pageMargins left="0.51181102362204722" right="0.51181102362204722" top="0.59055118110236227" bottom="0.59055118110236227" header="0.31496062992125984" footer="0.31496062992125984"/>
  <pageSetup paperSize="9" scale="85" fitToWidth="0" orientation="portrait" horizontalDpi="4294967295" verticalDpi="4294967295" r:id="rId1"/>
  <rowBreaks count="1" manualBreakCount="1">
    <brk id="59" max="14" man="1"/>
  </rowBreaks>
  <ignoredErrors>
    <ignoredError sqref="F56:K56 K6:K31" unlockedFormula="1"/>
  </ignoredErrors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2"/>
  <dimension ref="A1:D6"/>
  <sheetViews>
    <sheetView zoomScaleNormal="100" workbookViewId="0">
      <selection activeCell="C7" sqref="C7"/>
    </sheetView>
  </sheetViews>
  <sheetFormatPr defaultColWidth="9.1796875" defaultRowHeight="12.5"/>
  <cols>
    <col min="1" max="2" width="42" style="202" customWidth="1"/>
    <col min="3" max="4" width="18.453125" style="202" customWidth="1"/>
    <col min="5" max="16384" width="9.1796875" style="202"/>
  </cols>
  <sheetData>
    <row r="1" spans="1:4" ht="13" thickBot="1"/>
    <row r="2" spans="1:4" ht="13.5" thickBot="1">
      <c r="A2" s="606" t="s">
        <v>206</v>
      </c>
      <c r="B2" s="606"/>
      <c r="C2" s="606"/>
      <c r="D2" s="606"/>
    </row>
    <row r="3" spans="1:4" ht="13" thickBot="1">
      <c r="A3" s="266" t="s">
        <v>184</v>
      </c>
      <c r="B3" s="266"/>
      <c r="C3" s="224" t="s">
        <v>207</v>
      </c>
      <c r="D3" s="225" t="s">
        <v>207</v>
      </c>
    </row>
    <row r="4" spans="1:4" ht="13" thickBot="1">
      <c r="A4" s="266" t="s">
        <v>208</v>
      </c>
      <c r="B4" s="266"/>
      <c r="C4" s="224" t="s">
        <v>190</v>
      </c>
      <c r="D4" s="225" t="s">
        <v>190</v>
      </c>
    </row>
    <row r="5" spans="1:4" ht="13" thickBot="1">
      <c r="A5" s="268" t="s">
        <v>184</v>
      </c>
      <c r="B5" s="268"/>
      <c r="C5" s="217" t="s">
        <v>293</v>
      </c>
      <c r="D5" s="218" t="s">
        <v>293</v>
      </c>
    </row>
    <row r="6" spans="1:4" ht="13" thickBot="1">
      <c r="A6" s="268" t="s">
        <v>208</v>
      </c>
      <c r="B6" s="268"/>
      <c r="C6" s="217" t="s">
        <v>190</v>
      </c>
      <c r="D6" s="218" t="s">
        <v>190</v>
      </c>
    </row>
  </sheetData>
  <mergeCells count="1">
    <mergeCell ref="A2:D2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11">
    <tabColor rgb="FF002060"/>
  </sheetPr>
  <dimension ref="A1:XFD308"/>
  <sheetViews>
    <sheetView showGridLines="0" tabSelected="1" topLeftCell="B4" zoomScale="130" zoomScaleNormal="130" zoomScaleSheetLayoutView="100" workbookViewId="0">
      <selection activeCell="C4" sqref="C4:I5"/>
    </sheetView>
  </sheetViews>
  <sheetFormatPr defaultColWidth="0" defaultRowHeight="12.5" zeroHeight="1"/>
  <cols>
    <col min="1" max="1" width="3.26953125" style="171" customWidth="1"/>
    <col min="2" max="2" width="23.81640625" style="53" customWidth="1"/>
    <col min="3" max="3" width="19.453125" style="53" customWidth="1"/>
    <col min="4" max="4" width="13" style="53" customWidth="1"/>
    <col min="5" max="5" width="15.453125" style="53" customWidth="1"/>
    <col min="6" max="6" width="14.54296875" style="53" customWidth="1"/>
    <col min="7" max="7" width="12.7265625" style="53" customWidth="1"/>
    <col min="8" max="8" width="6.453125" style="53" customWidth="1"/>
    <col min="9" max="9" width="13" style="96" customWidth="1"/>
    <col min="10" max="10" width="1.7265625" style="35" hidden="1" customWidth="1"/>
    <col min="11" max="11" width="13.26953125" style="57" hidden="1" customWidth="1"/>
    <col min="12" max="12" width="14.7265625" style="58" hidden="1" customWidth="1"/>
    <col min="13" max="13" width="6.54296875" style="53" hidden="1" customWidth="1"/>
    <col min="14" max="32" width="9.1796875" style="53" hidden="1" customWidth="1"/>
    <col min="33" max="33" width="21.453125" style="53" hidden="1" customWidth="1"/>
    <col min="34" max="34" width="8.26953125" style="53" hidden="1" customWidth="1"/>
    <col min="35" max="36" width="9.1796875" style="172" hidden="1" customWidth="1"/>
    <col min="37" max="37" width="13.81640625" style="172" hidden="1" customWidth="1"/>
    <col min="38" max="38" width="9.1796875" style="172" hidden="1" customWidth="1"/>
    <col min="39" max="39" width="35.81640625" style="172" hidden="1" customWidth="1"/>
    <col min="40" max="40" width="12.1796875" style="172" hidden="1" customWidth="1"/>
    <col min="41" max="41" width="9.1796875" style="172" hidden="1" customWidth="1"/>
    <col min="42" max="42" width="63.26953125" style="172" hidden="1" customWidth="1"/>
    <col min="43" max="43" width="19.26953125" style="173" hidden="1" customWidth="1"/>
    <col min="44" max="16382" width="9.1796875" style="53" hidden="1"/>
    <col min="16383" max="16383" width="15" style="53" customWidth="1"/>
    <col min="16384" max="16384" width="7.81640625" style="53" customWidth="1"/>
  </cols>
  <sheetData>
    <row r="1" spans="1:21" ht="44.25" customHeight="1" thickBot="1">
      <c r="A1" s="445" t="s">
        <v>297</v>
      </c>
      <c r="B1" s="446"/>
      <c r="C1" s="446"/>
      <c r="D1" s="446"/>
      <c r="E1" s="446"/>
      <c r="F1" s="446"/>
      <c r="G1" s="446"/>
      <c r="H1" s="446"/>
      <c r="I1" s="447"/>
    </row>
    <row r="2" spans="1:21" ht="27.75" customHeight="1">
      <c r="A2" s="456" t="s">
        <v>29</v>
      </c>
      <c r="B2" s="370" t="s">
        <v>30</v>
      </c>
      <c r="C2" s="371"/>
      <c r="D2" s="371"/>
      <c r="E2" s="371"/>
      <c r="F2" s="372"/>
      <c r="G2" s="372"/>
      <c r="H2" s="372"/>
      <c r="I2" s="373"/>
    </row>
    <row r="3" spans="1:21" ht="8.25" customHeight="1">
      <c r="A3" s="457"/>
      <c r="B3" s="38"/>
      <c r="C3" s="39"/>
      <c r="D3" s="40"/>
      <c r="E3" s="39"/>
      <c r="F3" s="39"/>
      <c r="G3" s="39"/>
      <c r="H3" s="39"/>
      <c r="I3" s="41"/>
    </row>
    <row r="4" spans="1:21" ht="16.5" customHeight="1">
      <c r="A4" s="457"/>
      <c r="B4" s="448" t="s">
        <v>31</v>
      </c>
      <c r="C4" s="450"/>
      <c r="D4" s="451"/>
      <c r="E4" s="451"/>
      <c r="F4" s="451"/>
      <c r="G4" s="451"/>
      <c r="H4" s="451"/>
      <c r="I4" s="452"/>
    </row>
    <row r="5" spans="1:21" ht="16.5" customHeight="1">
      <c r="A5" s="457"/>
      <c r="B5" s="449"/>
      <c r="C5" s="453"/>
      <c r="D5" s="454"/>
      <c r="E5" s="454"/>
      <c r="F5" s="454"/>
      <c r="G5" s="454"/>
      <c r="H5" s="454"/>
      <c r="I5" s="455"/>
    </row>
    <row r="6" spans="1:21" ht="11.25" customHeight="1">
      <c r="A6" s="457"/>
      <c r="B6" s="361"/>
      <c r="C6" s="42"/>
      <c r="D6" s="42"/>
      <c r="E6" s="42"/>
      <c r="F6" s="42"/>
      <c r="G6" s="42"/>
      <c r="H6" s="43"/>
      <c r="I6" s="44"/>
    </row>
    <row r="7" spans="1:21" ht="16.5" customHeight="1">
      <c r="A7" s="457"/>
      <c r="B7" s="448" t="s">
        <v>32</v>
      </c>
      <c r="C7" s="450"/>
      <c r="D7" s="451"/>
      <c r="E7" s="451"/>
      <c r="F7" s="451"/>
      <c r="G7" s="451"/>
      <c r="H7" s="451"/>
      <c r="I7" s="452"/>
    </row>
    <row r="8" spans="1:21" ht="16.5" customHeight="1">
      <c r="A8" s="457"/>
      <c r="B8" s="449"/>
      <c r="C8" s="453"/>
      <c r="D8" s="454"/>
      <c r="E8" s="454"/>
      <c r="F8" s="454"/>
      <c r="G8" s="454"/>
      <c r="H8" s="454"/>
      <c r="I8" s="455"/>
      <c r="T8" s="312">
        <v>34.5</v>
      </c>
      <c r="U8" s="313" t="s">
        <v>36</v>
      </c>
    </row>
    <row r="9" spans="1:21" ht="15.75" customHeight="1">
      <c r="A9" s="457"/>
      <c r="B9" s="362"/>
      <c r="C9" s="42"/>
      <c r="D9" s="42"/>
      <c r="E9" s="42"/>
      <c r="F9" s="42"/>
      <c r="G9" s="42"/>
      <c r="H9" s="42"/>
      <c r="I9" s="46"/>
      <c r="T9" s="312">
        <v>13.8</v>
      </c>
      <c r="U9" s="313" t="s">
        <v>96</v>
      </c>
    </row>
    <row r="10" spans="1:21" ht="16.5" customHeight="1">
      <c r="A10" s="457"/>
      <c r="B10" s="448" t="s">
        <v>33</v>
      </c>
      <c r="C10" s="450"/>
      <c r="D10" s="451"/>
      <c r="E10" s="451"/>
      <c r="F10" s="451"/>
      <c r="G10" s="451"/>
      <c r="H10" s="451"/>
      <c r="I10" s="452"/>
      <c r="T10" s="53">
        <v>23.1</v>
      </c>
    </row>
    <row r="11" spans="1:21" ht="16.5" customHeight="1">
      <c r="A11" s="457"/>
      <c r="B11" s="449"/>
      <c r="C11" s="453"/>
      <c r="D11" s="454"/>
      <c r="E11" s="454"/>
      <c r="F11" s="454"/>
      <c r="G11" s="454"/>
      <c r="H11" s="454"/>
      <c r="I11" s="455"/>
    </row>
    <row r="12" spans="1:21" ht="6.75" customHeight="1" thickBot="1">
      <c r="A12" s="457"/>
      <c r="B12" s="45"/>
      <c r="C12" s="42"/>
      <c r="D12" s="42"/>
      <c r="E12" s="42"/>
      <c r="F12" s="42"/>
      <c r="G12" s="42"/>
      <c r="H12" s="42"/>
      <c r="I12" s="46"/>
    </row>
    <row r="13" spans="1:21" ht="19.5" customHeight="1">
      <c r="A13" s="457"/>
      <c r="B13" s="459" t="s">
        <v>259</v>
      </c>
      <c r="C13" s="460"/>
      <c r="D13" s="460"/>
      <c r="E13" s="299"/>
      <c r="F13" s="299"/>
      <c r="G13" s="37"/>
      <c r="H13" s="37"/>
      <c r="I13" s="297"/>
    </row>
    <row r="14" spans="1:21" ht="15.75" customHeight="1">
      <c r="A14" s="457"/>
      <c r="B14" s="378" t="s">
        <v>38</v>
      </c>
      <c r="C14" s="342"/>
      <c r="D14" s="380" t="s">
        <v>39</v>
      </c>
      <c r="E14" s="39"/>
      <c r="F14" s="39"/>
      <c r="G14" s="39"/>
      <c r="H14" s="39"/>
      <c r="I14" s="41"/>
      <c r="J14" s="60"/>
      <c r="K14" s="61"/>
    </row>
    <row r="15" spans="1:21" ht="15.75" customHeight="1">
      <c r="A15" s="457"/>
      <c r="B15" s="54"/>
      <c r="C15" s="52"/>
      <c r="D15" s="59"/>
      <c r="E15" s="39"/>
      <c r="F15" s="39"/>
      <c r="G15" s="39"/>
      <c r="H15" s="39"/>
      <c r="I15" s="41"/>
      <c r="J15" s="60"/>
      <c r="K15" s="61"/>
    </row>
    <row r="16" spans="1:21" ht="15.75" customHeight="1">
      <c r="A16" s="457"/>
      <c r="B16" s="378" t="s">
        <v>35</v>
      </c>
      <c r="C16" s="342"/>
      <c r="D16" s="380" t="s">
        <v>37</v>
      </c>
      <c r="E16" s="296"/>
      <c r="F16" s="39"/>
      <c r="G16" s="39"/>
      <c r="H16" s="39"/>
      <c r="I16" s="41"/>
      <c r="J16" s="56"/>
    </row>
    <row r="17" spans="1:12" ht="14.25" customHeight="1" thickBot="1">
      <c r="A17" s="457"/>
      <c r="B17" s="54"/>
      <c r="C17" s="52"/>
      <c r="D17" s="59"/>
      <c r="E17" s="39"/>
      <c r="F17" s="39"/>
      <c r="G17" s="149"/>
      <c r="H17" s="149"/>
      <c r="I17" s="298"/>
      <c r="J17" s="56"/>
    </row>
    <row r="18" spans="1:12" ht="3.75" customHeight="1">
      <c r="A18" s="457"/>
      <c r="B18" s="464"/>
      <c r="C18" s="465"/>
      <c r="D18" s="465"/>
      <c r="E18" s="299"/>
      <c r="F18" s="299"/>
      <c r="G18" s="47"/>
      <c r="H18" s="47"/>
      <c r="I18" s="48"/>
    </row>
    <row r="19" spans="1:12" ht="15.75" customHeight="1">
      <c r="A19" s="457"/>
      <c r="B19" s="379" t="s">
        <v>34</v>
      </c>
      <c r="C19" s="314" t="str">
        <f>IF(OR(C14="",C16=""),"",IF('QUADRO DE CARGAS'!H56=0," ",CONCATENATE(ROUND('QUADRO DE CARGAS'!H56,2)," kVA")))</f>
        <v/>
      </c>
      <c r="D19" s="336" t="str">
        <f>IF(OR(C14="",C16=""),"",IF('QUADRO DE CARGAS'!F56=0," ",CONCATENATE(ROUND('QUADRO DE CARGAS'!F56,2)," kW")))</f>
        <v/>
      </c>
      <c r="E19" s="331"/>
      <c r="F19" s="466" t="s">
        <v>260</v>
      </c>
      <c r="G19" s="466"/>
      <c r="H19" s="466"/>
      <c r="I19" s="467"/>
    </row>
    <row r="20" spans="1:12" ht="13.5" customHeight="1">
      <c r="A20" s="457"/>
      <c r="B20" s="302"/>
      <c r="C20" s="305"/>
      <c r="D20" s="334"/>
      <c r="E20" s="331"/>
      <c r="F20" s="466"/>
      <c r="G20" s="466"/>
      <c r="H20" s="466"/>
      <c r="I20" s="467"/>
    </row>
    <row r="21" spans="1:12" ht="15" customHeight="1">
      <c r="A21" s="457"/>
      <c r="B21" s="379" t="s">
        <v>258</v>
      </c>
      <c r="C21" s="304" t="str">
        <f>IF(C19="","",IF('QUADRO DE CARGAS'!K56=0," ",CONCATENATE(ROUND('QUADRO DE CARGAS'!K56,2)," kVA")))</f>
        <v/>
      </c>
      <c r="D21" s="305" t="str">
        <f>IF(C19="","",IF('QUADRO DE CARGAS'!J56=0," ",CONCATENATE(ROUND('QUADRO DE CARGAS'!J56,2)," kW")))</f>
        <v/>
      </c>
      <c r="E21" s="331"/>
      <c r="F21" s="466"/>
      <c r="G21" s="466"/>
      <c r="H21" s="466"/>
      <c r="I21" s="467"/>
    </row>
    <row r="22" spans="1:12" ht="15.75" hidden="1" customHeight="1">
      <c r="A22" s="457"/>
      <c r="B22" s="62"/>
      <c r="C22" s="51"/>
      <c r="D22" s="51"/>
      <c r="E22" s="51"/>
      <c r="F22" s="51"/>
      <c r="G22" s="51"/>
      <c r="H22" s="51"/>
      <c r="I22" s="63"/>
      <c r="J22" s="56"/>
      <c r="K22" s="61"/>
    </row>
    <row r="23" spans="1:12" ht="15.75" hidden="1" customHeight="1">
      <c r="A23" s="457"/>
      <c r="B23" s="65" t="s">
        <v>40</v>
      </c>
      <c r="C23" s="461" t="s">
        <v>41</v>
      </c>
      <c r="D23" s="462"/>
      <c r="E23" s="70"/>
      <c r="F23" s="70"/>
      <c r="G23" s="39"/>
      <c r="H23" s="68"/>
      <c r="I23" s="69"/>
      <c r="J23" s="66"/>
    </row>
    <row r="24" spans="1:12" ht="7.5" customHeight="1" thickBot="1">
      <c r="A24" s="458"/>
      <c r="B24" s="71"/>
      <c r="C24" s="463"/>
      <c r="D24" s="463"/>
      <c r="E24" s="463"/>
      <c r="F24" s="463"/>
      <c r="G24" s="463"/>
      <c r="H24" s="72"/>
      <c r="I24" s="73"/>
      <c r="J24" s="74"/>
      <c r="K24" s="75"/>
    </row>
    <row r="25" spans="1:12" ht="19.5" customHeight="1">
      <c r="A25" s="471" t="s">
        <v>270</v>
      </c>
      <c r="B25" s="370" t="s">
        <v>42</v>
      </c>
      <c r="C25" s="374"/>
      <c r="D25" s="374"/>
      <c r="E25" s="374"/>
      <c r="F25" s="374"/>
      <c r="G25" s="374"/>
      <c r="H25" s="374"/>
      <c r="I25" s="375"/>
    </row>
    <row r="26" spans="1:12" ht="29.25" customHeight="1">
      <c r="A26" s="472"/>
      <c r="B26" s="54"/>
      <c r="C26" s="77"/>
      <c r="D26" s="77"/>
      <c r="E26" s="77"/>
      <c r="F26" s="77"/>
      <c r="G26" s="77"/>
      <c r="H26" s="77"/>
      <c r="I26" s="76"/>
      <c r="K26" s="74"/>
      <c r="L26" s="74"/>
    </row>
    <row r="27" spans="1:12" ht="23.25" customHeight="1">
      <c r="A27" s="472"/>
      <c r="B27" s="78" t="s">
        <v>19</v>
      </c>
      <c r="C27" s="79" t="str">
        <f>IF(OR(C14="",C16=""),"",IF('QUADRO DE CARGAS'!F59=0," ",'QUADRO DE CARGAS'!F59))</f>
        <v/>
      </c>
      <c r="D27" s="77"/>
      <c r="E27" s="77"/>
      <c r="F27" s="51"/>
      <c r="G27" s="77"/>
      <c r="H27" s="77"/>
      <c r="I27" s="76"/>
    </row>
    <row r="28" spans="1:12" ht="23.25" customHeight="1">
      <c r="A28" s="472"/>
      <c r="B28" s="78" t="s">
        <v>290</v>
      </c>
      <c r="C28" s="79">
        <f>IF(C19=" "," ",IF('QUADRO DE CARGAS'!F58=0," ",'QUADRO DE CARGAS'!F58))</f>
        <v>0.92</v>
      </c>
      <c r="D28" s="68"/>
      <c r="E28" s="68"/>
      <c r="F28" s="68"/>
      <c r="G28" s="68"/>
      <c r="H28" s="68"/>
      <c r="I28" s="69"/>
    </row>
    <row r="29" spans="1:12" ht="15.5">
      <c r="A29" s="472"/>
      <c r="B29" s="81"/>
      <c r="C29" s="82"/>
      <c r="D29" s="68"/>
      <c r="E29" s="68"/>
      <c r="F29" s="68"/>
      <c r="G29" s="68"/>
      <c r="H29" s="68"/>
      <c r="I29" s="69"/>
    </row>
    <row r="30" spans="1:12" ht="19.5" customHeight="1">
      <c r="A30" s="472"/>
      <c r="B30" s="474" t="s">
        <v>43</v>
      </c>
      <c r="C30" s="475"/>
      <c r="D30" s="475"/>
      <c r="E30" s="475"/>
      <c r="F30" s="475"/>
      <c r="G30" s="83"/>
      <c r="H30" s="68"/>
      <c r="I30" s="69"/>
      <c r="J30" s="74"/>
    </row>
    <row r="31" spans="1:12" ht="19.5" customHeight="1">
      <c r="A31" s="472"/>
      <c r="B31" s="84"/>
      <c r="C31" s="79" t="str">
        <f>IF(OR(C14="",C16=""),"",IF(C19=" "," ",CÁLCULOS!C26))</f>
        <v/>
      </c>
      <c r="D31" s="80" t="s">
        <v>11</v>
      </c>
      <c r="F31" s="55"/>
      <c r="G31" s="83"/>
      <c r="H31" s="68"/>
      <c r="I31" s="69"/>
      <c r="J31" s="74"/>
    </row>
    <row r="32" spans="1:12" ht="19.5" customHeight="1" thickBot="1">
      <c r="A32" s="473"/>
      <c r="B32" s="84"/>
      <c r="C32" s="79"/>
      <c r="D32" s="80"/>
      <c r="F32" s="55"/>
      <c r="G32" s="83"/>
      <c r="H32" s="68"/>
      <c r="I32" s="69"/>
      <c r="J32" s="74"/>
    </row>
    <row r="33" spans="1:43 16383:16384" ht="18" customHeight="1">
      <c r="A33" s="488" t="s">
        <v>269</v>
      </c>
      <c r="B33" s="370" t="s">
        <v>44</v>
      </c>
      <c r="C33" s="374"/>
      <c r="D33" s="374"/>
      <c r="E33" s="374"/>
      <c r="F33" s="374"/>
      <c r="G33" s="374"/>
      <c r="H33" s="374"/>
      <c r="I33" s="376"/>
      <c r="K33" s="74"/>
    </row>
    <row r="34" spans="1:43 16383:16384" ht="15" customHeight="1">
      <c r="A34" s="489"/>
      <c r="B34" s="78"/>
      <c r="C34" s="300" t="str">
        <f>IF(CÁLCULOS!C13=0," ",CONCATENATE(ROUND(CÁLCULOS!C13,2)," kVA"))</f>
        <v xml:space="preserve"> </v>
      </c>
      <c r="D34" s="86"/>
      <c r="G34" s="39"/>
      <c r="H34" s="68"/>
      <c r="I34" s="87"/>
      <c r="J34" s="85"/>
      <c r="K34" s="75"/>
    </row>
    <row r="35" spans="1:43 16383:16384" ht="15.5">
      <c r="A35" s="489"/>
      <c r="B35" s="88">
        <f>IF(CÁLCULOS!C13&gt;330,"Consultar NT.31.002.06",CÁLCULOS!C13)</f>
        <v>0</v>
      </c>
      <c r="C35" s="68"/>
      <c r="D35" s="68"/>
      <c r="E35" s="68"/>
      <c r="F35" s="68"/>
      <c r="G35" s="68"/>
      <c r="H35" s="68"/>
      <c r="I35" s="69"/>
      <c r="J35" s="85"/>
      <c r="K35" s="74"/>
    </row>
    <row r="36" spans="1:43 16383:16384" ht="15" customHeight="1">
      <c r="A36" s="489"/>
      <c r="B36" s="422" t="s">
        <v>45</v>
      </c>
      <c r="C36" s="480" t="str">
        <f>IF(OR(C14="",C16=""),"",IF(B35="Consultar NT.31.002.06","SE Abrigada NT.31.002",IF('QUADRO DE CARGAS'!K56=0," ",IF('QUADRO DE CARGAS'!K56&lt;60,CÁLCULOS!D15,CONCATENATE(CÁLCULOS!D15," kVA")))))</f>
        <v/>
      </c>
      <c r="D36" s="480"/>
      <c r="E36" s="68"/>
      <c r="G36" s="89" t="s">
        <v>268</v>
      </c>
      <c r="H36" s="90"/>
      <c r="I36" s="91"/>
      <c r="J36" s="89"/>
      <c r="K36" s="74"/>
      <c r="L36" s="294"/>
    </row>
    <row r="37" spans="1:43 16383:16384" ht="15.5">
      <c r="A37" s="489"/>
      <c r="B37" s="422"/>
      <c r="C37" s="480"/>
      <c r="D37" s="480"/>
      <c r="E37" s="92"/>
      <c r="G37" s="290" t="str">
        <f>IF(OR(C14="",C16=""),"",IF(B35=0," ",IF(B35="Consultar NT.31.002.06"," ",IFERROR(VLOOKUP(CÁLCULOS!D15,GERAL!A12:D16,4,TRUE),"11"))))</f>
        <v/>
      </c>
      <c r="H37" s="93"/>
      <c r="I37" s="94"/>
      <c r="J37" s="95"/>
      <c r="K37" s="75"/>
      <c r="L37" s="294"/>
    </row>
    <row r="38" spans="1:43 16383:16384" ht="12.75" customHeight="1">
      <c r="A38" s="489"/>
      <c r="B38" s="64"/>
      <c r="E38" s="68"/>
      <c r="F38" s="68"/>
      <c r="G38" s="96"/>
      <c r="H38" s="68"/>
      <c r="I38" s="69"/>
      <c r="J38" s="85"/>
      <c r="K38" s="74"/>
      <c r="L38" s="294"/>
    </row>
    <row r="39" spans="1:43 16383:16384" ht="15" customHeight="1">
      <c r="A39" s="489"/>
      <c r="B39" s="64"/>
      <c r="F39" s="39"/>
      <c r="G39" s="485" t="s">
        <v>46</v>
      </c>
      <c r="H39" s="90"/>
      <c r="I39" s="91"/>
      <c r="J39" s="85"/>
      <c r="K39" s="75"/>
      <c r="L39" s="294"/>
    </row>
    <row r="40" spans="1:43 16383:16384" ht="16.5" customHeight="1">
      <c r="A40" s="489"/>
      <c r="B40" s="486" t="s">
        <v>47</v>
      </c>
      <c r="C40" s="487"/>
      <c r="D40" s="487"/>
      <c r="E40" s="415" t="str">
        <f>IF(OR(C14="",C16=""),"",IFERROR(IF(G37=" "," ",CONCATENATE(VLOOKUP(CÁLCULOS!D15,GERAL!A21:B29,2,FALSE)," kVAr"))," "))</f>
        <v/>
      </c>
      <c r="F40" s="39"/>
      <c r="G40" s="485"/>
      <c r="H40" s="93"/>
      <c r="I40" s="97" t="s">
        <v>48</v>
      </c>
      <c r="J40" s="85"/>
      <c r="K40" s="75"/>
      <c r="L40" s="294"/>
    </row>
    <row r="41" spans="1:43 16383:16384" ht="12.75" customHeight="1">
      <c r="A41" s="489"/>
      <c r="B41" s="486"/>
      <c r="C41" s="487"/>
      <c r="D41" s="487"/>
      <c r="E41" s="415"/>
      <c r="F41" s="39"/>
      <c r="G41" s="290" t="str">
        <f>IF(OR(C14="",C16=""),"",IF(G37=" "," ",IFERROR(VLOOKUP(CÁLCULOS!D15,GERAL!A12:D16,3,TRUE),300)))</f>
        <v/>
      </c>
      <c r="H41" s="68"/>
      <c r="I41" s="69"/>
      <c r="J41" s="85"/>
      <c r="K41" s="75"/>
      <c r="L41" s="294"/>
    </row>
    <row r="42" spans="1:43 16383:16384" ht="15.5">
      <c r="A42" s="489"/>
      <c r="B42" s="98"/>
      <c r="C42" s="99"/>
      <c r="D42" s="99"/>
      <c r="E42" s="100"/>
      <c r="F42" s="101"/>
      <c r="G42" s="68"/>
      <c r="H42" s="68"/>
      <c r="I42" s="69"/>
      <c r="J42" s="85"/>
      <c r="K42" s="75"/>
      <c r="L42" s="294"/>
    </row>
    <row r="43" spans="1:43 16383:16384" ht="15" customHeight="1">
      <c r="A43" s="489"/>
      <c r="B43" s="102"/>
      <c r="C43" s="103"/>
      <c r="D43" s="103"/>
      <c r="E43" s="103"/>
      <c r="F43" s="103"/>
      <c r="G43" s="103"/>
      <c r="H43" s="103"/>
      <c r="I43" s="104"/>
      <c r="J43" s="85"/>
      <c r="K43" s="75"/>
      <c r="L43" s="294"/>
    </row>
    <row r="44" spans="1:43 16383:16384" ht="12.75" customHeight="1">
      <c r="A44" s="489"/>
      <c r="B44" s="491" t="s">
        <v>295</v>
      </c>
      <c r="C44" s="492"/>
      <c r="D44" s="492"/>
      <c r="E44" s="492"/>
      <c r="F44" s="492"/>
      <c r="G44" s="492"/>
      <c r="H44" s="103"/>
      <c r="I44" s="104"/>
      <c r="J44" s="85"/>
      <c r="K44" s="75"/>
      <c r="L44" s="294"/>
    </row>
    <row r="45" spans="1:43 16383:16384" ht="12.75" customHeight="1">
      <c r="A45" s="489"/>
      <c r="B45" s="491"/>
      <c r="C45" s="492"/>
      <c r="D45" s="492"/>
      <c r="E45" s="492"/>
      <c r="F45" s="492"/>
      <c r="G45" s="492"/>
      <c r="H45" s="103"/>
      <c r="I45" s="104"/>
      <c r="J45" s="85"/>
      <c r="K45" s="75"/>
      <c r="L45" s="294"/>
    </row>
    <row r="46" spans="1:43 16383:16384" ht="13.5" hidden="1" customHeight="1" thickBot="1">
      <c r="A46" s="489"/>
      <c r="B46" s="105"/>
      <c r="C46" s="106"/>
      <c r="D46" s="106"/>
      <c r="E46" s="106"/>
      <c r="F46" s="106"/>
      <c r="G46" s="106"/>
      <c r="H46" s="103"/>
      <c r="I46" s="104"/>
      <c r="J46" s="85"/>
      <c r="K46" s="75"/>
      <c r="L46" s="294"/>
    </row>
    <row r="47" spans="1:43 16383:16384" ht="25.5" customHeight="1" thickBot="1">
      <c r="A47" s="490"/>
      <c r="B47" s="107"/>
      <c r="C47" s="108"/>
      <c r="D47" s="108"/>
      <c r="E47" s="108"/>
      <c r="F47" s="108"/>
      <c r="G47" s="108"/>
      <c r="H47" s="72"/>
      <c r="I47" s="73"/>
      <c r="J47" s="85"/>
      <c r="K47" s="75"/>
      <c r="L47" s="294"/>
    </row>
    <row r="48" spans="1:43 16383:16384" s="366" customFormat="1" ht="22.5" customHeight="1">
      <c r="A48" s="481" t="s">
        <v>265</v>
      </c>
      <c r="B48" s="370" t="s">
        <v>49</v>
      </c>
      <c r="C48" s="374"/>
      <c r="D48" s="374"/>
      <c r="E48" s="374"/>
      <c r="F48" s="374"/>
      <c r="G48" s="374"/>
      <c r="H48" s="374"/>
      <c r="I48" s="376"/>
      <c r="J48" s="363"/>
      <c r="K48" s="364"/>
      <c r="L48" s="365"/>
      <c r="AI48" s="367"/>
      <c r="AJ48" s="367"/>
      <c r="AK48" s="367"/>
      <c r="AL48" s="367"/>
      <c r="AM48" s="367"/>
      <c r="AN48" s="367"/>
      <c r="AO48" s="367"/>
      <c r="AP48" s="367"/>
      <c r="AQ48" s="368"/>
      <c r="XFC48" s="53"/>
      <c r="XFD48" s="369"/>
    </row>
    <row r="49" spans="1:43 16383:16384">
      <c r="A49" s="482"/>
      <c r="B49" s="483"/>
      <c r="C49" s="484"/>
      <c r="D49" s="484"/>
      <c r="E49" s="484"/>
      <c r="F49" s="68"/>
      <c r="G49" s="68"/>
      <c r="H49" s="68"/>
      <c r="I49" s="69"/>
      <c r="J49" s="85"/>
      <c r="K49" s="75"/>
      <c r="L49" s="294"/>
      <c r="XFC49" s="366"/>
    </row>
    <row r="50" spans="1:43 16383:16384">
      <c r="A50" s="482"/>
      <c r="B50" s="64"/>
      <c r="C50" s="68"/>
      <c r="D50" s="68"/>
      <c r="E50" s="68"/>
      <c r="F50" s="68"/>
      <c r="G50" s="68"/>
      <c r="H50" s="68"/>
      <c r="I50" s="69"/>
      <c r="J50" s="85"/>
      <c r="K50" s="75"/>
      <c r="L50" s="294"/>
    </row>
    <row r="51" spans="1:43 16383:16384" ht="15.75" customHeight="1">
      <c r="A51" s="482"/>
      <c r="B51" s="477" t="s">
        <v>50</v>
      </c>
      <c r="C51" s="478"/>
      <c r="D51" s="290" t="b">
        <f>IF(G37=" "," ",IF(C14=13.8,VLOOKUP(CÁLCULOS!D15,'TAB 02'!A11:F24,2,0),IF(C14=34.5,VLOOKUP(CÁLCULOS!D15,'TAB 02'!A11:F24,3,0),IF(C14=23.1,VLOOKUP(CÁLCULOS!D15,'TAB 02'!A11:F24,6,0)))))</f>
        <v>0</v>
      </c>
      <c r="E51" s="109"/>
      <c r="G51" s="110"/>
      <c r="H51" s="110"/>
      <c r="I51" s="111"/>
      <c r="J51" s="85"/>
      <c r="K51" s="75"/>
      <c r="L51" s="294"/>
    </row>
    <row r="52" spans="1:43 16383:16384" ht="15.75" customHeight="1">
      <c r="A52" s="482"/>
      <c r="B52" s="112"/>
      <c r="C52" s="113"/>
      <c r="D52" s="113"/>
      <c r="E52" s="113"/>
      <c r="F52" s="114"/>
      <c r="G52" s="68"/>
      <c r="H52" s="68"/>
      <c r="I52" s="69"/>
      <c r="J52" s="85"/>
      <c r="K52" s="75"/>
      <c r="L52" s="294"/>
    </row>
    <row r="53" spans="1:43 16383:16384" ht="15.5">
      <c r="A53" s="482"/>
      <c r="B53" s="477" t="s">
        <v>51</v>
      </c>
      <c r="C53" s="478"/>
      <c r="D53" s="290" t="b">
        <f>IF(G37=" "," ",IF(C14=13.8,VLOOKUP(CÁLCULOS!D15,'TAB 02'!A11:E24,4,0),IF(C14=34.5,VLOOKUP(CÁLCULOS!D15,'TAB 02'!A11:E24,5,0),IF(C14=23.1,VLOOKUP(CÁLCULOS!D15,'TAB 02'!A11:F24,6,0)))))</f>
        <v>0</v>
      </c>
      <c r="E53" s="109"/>
      <c r="F53" s="115"/>
      <c r="G53" s="110"/>
      <c r="H53" s="110"/>
      <c r="I53" s="116"/>
      <c r="J53" s="85"/>
      <c r="K53" s="75"/>
      <c r="L53" s="294"/>
    </row>
    <row r="54" spans="1:43 16383:16384">
      <c r="A54" s="482"/>
      <c r="B54" s="117"/>
      <c r="C54" s="109"/>
      <c r="D54" s="109"/>
      <c r="E54" s="109"/>
      <c r="F54" s="118"/>
      <c r="G54" s="110"/>
      <c r="H54" s="110"/>
      <c r="I54" s="116"/>
      <c r="J54" s="85"/>
      <c r="K54" s="75"/>
      <c r="L54" s="294"/>
    </row>
    <row r="55" spans="1:43 16383:16384" ht="37.5" customHeight="1" thickBot="1">
      <c r="A55" s="482"/>
      <c r="B55" s="416" t="s">
        <v>296</v>
      </c>
      <c r="C55" s="417"/>
      <c r="D55" s="417"/>
      <c r="E55" s="417"/>
      <c r="F55" s="417"/>
      <c r="G55" s="417"/>
      <c r="H55" s="119"/>
      <c r="I55" s="120"/>
      <c r="J55" s="85"/>
      <c r="K55" s="75"/>
      <c r="L55" s="294"/>
    </row>
    <row r="56" spans="1:43 16383:16384" ht="15" hidden="1" customHeight="1" thickBot="1">
      <c r="A56" s="482"/>
      <c r="B56" s="64"/>
      <c r="C56" s="68"/>
      <c r="D56" s="68"/>
      <c r="E56" s="68"/>
      <c r="F56" s="68"/>
      <c r="G56" s="68"/>
      <c r="H56" s="68"/>
      <c r="I56" s="69"/>
      <c r="J56" s="85"/>
      <c r="K56" s="75"/>
      <c r="L56" s="294"/>
    </row>
    <row r="57" spans="1:43 16383:16384" s="366" customFormat="1" ht="20.25" customHeight="1">
      <c r="A57" s="419" t="s">
        <v>273</v>
      </c>
      <c r="B57" s="370" t="s">
        <v>53</v>
      </c>
      <c r="C57" s="370"/>
      <c r="D57" s="370"/>
      <c r="E57" s="370"/>
      <c r="F57" s="381"/>
      <c r="G57" s="476"/>
      <c r="H57" s="476"/>
      <c r="I57" s="377"/>
      <c r="J57" s="363"/>
      <c r="K57" s="364"/>
      <c r="L57" s="365"/>
      <c r="AI57" s="367"/>
      <c r="AJ57" s="367"/>
      <c r="AK57" s="367"/>
      <c r="AL57" s="367"/>
      <c r="AM57" s="367"/>
      <c r="AN57" s="367"/>
      <c r="AO57" s="367"/>
      <c r="AP57" s="367"/>
      <c r="AQ57" s="368"/>
      <c r="XFC57" s="53"/>
      <c r="XFD57" s="369"/>
    </row>
    <row r="58" spans="1:43 16383:16384" ht="16.5" customHeight="1">
      <c r="A58" s="420"/>
      <c r="B58" s="64"/>
      <c r="C58" s="68"/>
      <c r="D58" s="68"/>
      <c r="E58" s="68"/>
      <c r="F58" s="68"/>
      <c r="G58" s="68"/>
      <c r="H58" s="68"/>
      <c r="I58" s="69"/>
      <c r="J58" s="85"/>
      <c r="K58" s="75"/>
      <c r="L58" s="294"/>
      <c r="XFC58" s="366"/>
    </row>
    <row r="59" spans="1:43 16383:16384" ht="13">
      <c r="A59" s="420"/>
      <c r="B59" s="121" t="s">
        <v>54</v>
      </c>
      <c r="C59" s="290" t="str">
        <f>IF(OR(C14="",C16=""),"",IFERROR(IF(C19=" "," ",IF($C$16="380/220",VLOOKUP(CÁLCULOS!D15,'TAB 03'!$A$16:$M$22,3,TRUE),VLOOKUP(CÁLCULOS!D15,'TAB 03'!$P$15:$AB$21,3,TRUE)))," "))</f>
        <v/>
      </c>
      <c r="D59" s="100" t="s">
        <v>55</v>
      </c>
      <c r="E59" s="68"/>
      <c r="F59" s="68"/>
      <c r="G59" s="55"/>
      <c r="H59" s="68"/>
      <c r="I59" s="69"/>
      <c r="J59" s="85"/>
      <c r="K59" s="74"/>
    </row>
    <row r="60" spans="1:43 16383:16384" ht="13">
      <c r="A60" s="420"/>
      <c r="B60" s="122"/>
      <c r="C60" s="290"/>
      <c r="D60" s="68"/>
      <c r="E60" s="68"/>
      <c r="F60" s="68"/>
      <c r="G60" s="55"/>
      <c r="H60" s="68"/>
      <c r="I60" s="69"/>
      <c r="J60" s="85"/>
      <c r="K60" s="74"/>
    </row>
    <row r="61" spans="1:43 16383:16384" ht="13">
      <c r="A61" s="420"/>
      <c r="B61" s="121" t="s">
        <v>56</v>
      </c>
      <c r="C61" s="291" t="str">
        <f>IF(OR(C14="",C16=""),"",IFERROR(IF(C19=" "," ",IF(C16="380/220",VLOOKUP(CÁLCULOS!D15,'TAB 03'!A16:M22,5,TRUE),VLOOKUP(CÁLCULOS!D15,'TAB 03'!P15:AB21,5,TRUE)))," "))</f>
        <v/>
      </c>
      <c r="D61" s="100" t="s">
        <v>55</v>
      </c>
      <c r="E61" s="68"/>
      <c r="F61" s="68"/>
      <c r="G61" s="55"/>
      <c r="H61" s="68"/>
      <c r="I61" s="69"/>
      <c r="J61" s="85"/>
      <c r="K61" s="74"/>
    </row>
    <row r="62" spans="1:43 16383:16384" ht="13">
      <c r="A62" s="420"/>
      <c r="B62" s="64"/>
      <c r="C62" s="290"/>
      <c r="D62" s="68"/>
      <c r="E62" s="68"/>
      <c r="F62" s="68"/>
      <c r="G62" s="55"/>
      <c r="H62" s="68"/>
      <c r="I62" s="69"/>
      <c r="J62" s="85"/>
      <c r="K62" s="74"/>
    </row>
    <row r="63" spans="1:43 16383:16384" ht="21.75" customHeight="1">
      <c r="A63" s="420"/>
      <c r="B63" s="477" t="s">
        <v>57</v>
      </c>
      <c r="C63" s="478"/>
      <c r="D63" s="478"/>
      <c r="E63" s="479" t="str">
        <f>IF(OR(C14="",C16=""),"",IFERROR(IF(C19=" "," ",IF($C$16="380/220",VLOOKUP(CÁLCULOS!D15,'TAB 03'!$A$16:$M$22,7,TRUE),VLOOKUP(CÁLCULOS!D15,'TAB 03'!$P$15:$AB$21,7,TRUE)))," "))</f>
        <v/>
      </c>
      <c r="F63" s="479"/>
      <c r="G63" s="68"/>
      <c r="H63" s="68"/>
      <c r="I63" s="69"/>
    </row>
    <row r="64" spans="1:43 16383:16384" ht="29.25" customHeight="1">
      <c r="A64" s="420"/>
      <c r="B64" s="422" t="s">
        <v>291</v>
      </c>
      <c r="C64" s="423"/>
      <c r="D64" s="290" t="str">
        <f>IF(OR(C14="",C16=""),"",IFERROR(IF(C19=" "," ",IF($C$16="380/220",VLOOKUP(CÁLCULOS!D15,'TAB 03'!$A$16:$M$22,9,TRUE),VLOOKUP(CÁLCULOS!D15,'TAB 03'!$P$15:$AB$21,9,TRUE)))," "))</f>
        <v/>
      </c>
      <c r="E64" s="67"/>
      <c r="F64" s="67"/>
      <c r="G64" s="67"/>
      <c r="H64" s="67"/>
      <c r="I64" s="50"/>
    </row>
    <row r="65" spans="1:12" ht="6" hidden="1" customHeight="1">
      <c r="A65" s="420"/>
      <c r="B65" s="123"/>
      <c r="C65" s="67"/>
      <c r="D65" s="67"/>
      <c r="E65" s="67"/>
      <c r="F65" s="67"/>
      <c r="G65" s="67"/>
      <c r="H65" s="67"/>
      <c r="I65" s="50"/>
    </row>
    <row r="66" spans="1:12">
      <c r="A66" s="420"/>
      <c r="B66" s="123"/>
      <c r="C66" s="67"/>
      <c r="D66" s="67"/>
      <c r="E66" s="67"/>
      <c r="F66" s="67"/>
      <c r="G66" s="67"/>
      <c r="H66" s="67"/>
      <c r="I66" s="50"/>
    </row>
    <row r="67" spans="1:12" ht="13">
      <c r="A67" s="420"/>
      <c r="B67" s="123"/>
      <c r="E67" s="291"/>
      <c r="F67" s="85"/>
      <c r="G67" s="124"/>
      <c r="H67" s="294"/>
      <c r="I67" s="125"/>
      <c r="J67" s="85"/>
      <c r="K67" s="53"/>
      <c r="L67" s="53"/>
    </row>
    <row r="68" spans="1:12" ht="13">
      <c r="A68" s="420"/>
      <c r="B68" s="414" t="s">
        <v>58</v>
      </c>
      <c r="C68" s="415"/>
      <c r="D68" s="415"/>
      <c r="E68" s="68"/>
      <c r="F68" s="68"/>
      <c r="G68" s="68"/>
      <c r="H68" s="68"/>
      <c r="I68" s="69"/>
      <c r="J68" s="85"/>
      <c r="K68" s="75"/>
      <c r="L68" s="294"/>
    </row>
    <row r="69" spans="1:12" ht="22.5" customHeight="1">
      <c r="A69" s="420"/>
      <c r="B69" s="289" t="s">
        <v>59</v>
      </c>
      <c r="C69" s="126" t="s">
        <v>60</v>
      </c>
      <c r="D69" s="126"/>
      <c r="E69" s="68"/>
      <c r="F69" s="68"/>
      <c r="G69" s="68"/>
      <c r="H69" s="68"/>
      <c r="I69" s="69"/>
      <c r="J69" s="85"/>
      <c r="K69" s="75"/>
      <c r="L69" s="294"/>
    </row>
    <row r="70" spans="1:12" ht="22.5" customHeight="1">
      <c r="A70" s="420"/>
      <c r="B70" s="127" t="str">
        <f>IF(OR(C14="",C16=""),"",IFERROR(IF(C19=" "," ",IF($C$16="380/220",VLOOKUP(CÁLCULOS!D15,'TAB 03'!$A$16:$M$22,11,TRUE),VLOOKUP(CÁLCULOS!D15,'TAB 03'!$P$15:$AB$21,11,TRUE)))," "))</f>
        <v/>
      </c>
      <c r="C70" s="291" t="str">
        <f>IF(OR(C14="",C16=""),"",IFERROR(IF(C19=" "," ",IF($C$16="380/220",VLOOKUP(CÁLCULOS!D15,'TAB 03'!$A$17:$M$22,13,0),VLOOKUP(CÁLCULOS!D15,'TAB 03'!$P$15:$AB$21,13,0)))," "))</f>
        <v/>
      </c>
      <c r="D70" s="100"/>
      <c r="E70" s="68"/>
      <c r="F70" s="68"/>
      <c r="G70" s="68"/>
      <c r="H70" s="68"/>
      <c r="I70" s="69"/>
      <c r="J70" s="85"/>
      <c r="K70" s="75"/>
      <c r="L70" s="294"/>
    </row>
    <row r="71" spans="1:12" ht="13.5" thickBot="1">
      <c r="A71" s="421"/>
      <c r="B71" s="292"/>
      <c r="C71" s="72"/>
      <c r="D71" s="72"/>
      <c r="E71" s="72"/>
      <c r="F71" s="72"/>
      <c r="G71" s="72"/>
      <c r="H71" s="72"/>
      <c r="I71" s="73"/>
      <c r="J71" s="85"/>
      <c r="K71" s="75"/>
      <c r="L71" s="294"/>
    </row>
    <row r="72" spans="1:12" ht="18.5" hidden="1" thickBot="1">
      <c r="A72" s="425" t="s">
        <v>52</v>
      </c>
      <c r="B72" s="36" t="s">
        <v>61</v>
      </c>
      <c r="C72" s="47"/>
      <c r="D72" s="47"/>
      <c r="E72" s="47"/>
      <c r="F72" s="47"/>
      <c r="G72" s="47"/>
      <c r="H72" s="47"/>
      <c r="I72" s="48"/>
    </row>
    <row r="73" spans="1:12" ht="13" hidden="1" thickBot="1">
      <c r="A73" s="425"/>
      <c r="B73" s="64"/>
      <c r="C73" s="68"/>
      <c r="D73" s="68"/>
      <c r="E73" s="68"/>
      <c r="F73" s="128"/>
      <c r="G73" s="68"/>
      <c r="H73" s="68"/>
      <c r="I73" s="69"/>
    </row>
    <row r="74" spans="1:12" ht="13" hidden="1" thickBot="1">
      <c r="A74" s="425"/>
      <c r="B74" s="64"/>
      <c r="C74" s="68"/>
      <c r="D74" s="68"/>
      <c r="E74" s="68"/>
      <c r="F74" s="128"/>
      <c r="G74" s="68"/>
      <c r="H74" s="68"/>
      <c r="I74" s="69"/>
    </row>
    <row r="75" spans="1:12" ht="13" hidden="1" thickBot="1">
      <c r="A75" s="425"/>
      <c r="B75" s="129" t="e">
        <f>VLOOKUP(#REF!,#REF!,2,FALSE)</f>
        <v>#REF!</v>
      </c>
      <c r="C75" s="130" t="e">
        <f>#REF!*4</f>
        <v>#REF!</v>
      </c>
      <c r="D75" s="131" t="s">
        <v>62</v>
      </c>
      <c r="E75" s="68"/>
      <c r="F75" s="68"/>
      <c r="G75" s="68"/>
      <c r="H75" s="68"/>
      <c r="I75" s="69"/>
      <c r="K75" s="132"/>
    </row>
    <row r="76" spans="1:12" ht="13" hidden="1" thickBot="1">
      <c r="A76" s="425"/>
      <c r="B76" s="129" t="s">
        <v>63</v>
      </c>
      <c r="C76" s="130" t="e">
        <f>#REF!</f>
        <v>#REF!</v>
      </c>
      <c r="D76" s="133" t="s">
        <v>64</v>
      </c>
      <c r="E76" s="68"/>
      <c r="F76" s="68"/>
      <c r="G76" s="134"/>
      <c r="H76" s="68"/>
      <c r="I76" s="69"/>
    </row>
    <row r="77" spans="1:12" ht="13.5" hidden="1" thickBot="1">
      <c r="A77" s="425"/>
      <c r="B77" s="135" t="s">
        <v>65</v>
      </c>
      <c r="C77" s="136" t="e">
        <f>4*#REF!</f>
        <v>#REF!</v>
      </c>
      <c r="D77" s="137" t="s">
        <v>62</v>
      </c>
      <c r="E77" s="68"/>
      <c r="F77" s="68"/>
      <c r="G77" s="134"/>
      <c r="H77" s="68"/>
      <c r="I77" s="69"/>
      <c r="K77" s="74"/>
    </row>
    <row r="78" spans="1:12" ht="13.5" hidden="1" thickBot="1">
      <c r="A78" s="425"/>
      <c r="B78" s="64"/>
      <c r="C78" s="138"/>
      <c r="D78" s="68"/>
      <c r="E78" s="68"/>
      <c r="F78" s="55"/>
      <c r="G78" s="68"/>
      <c r="H78" s="139" t="e">
        <f>VLOOKUP(C81,#REF!,2,TRUE)</f>
        <v>#REF!</v>
      </c>
      <c r="I78" s="69"/>
    </row>
    <row r="79" spans="1:12" ht="13" hidden="1" thickBot="1">
      <c r="A79" s="425"/>
      <c r="B79" s="64"/>
      <c r="C79" s="68"/>
      <c r="D79" s="68"/>
      <c r="E79" s="468"/>
      <c r="F79" s="68"/>
      <c r="G79" s="68"/>
      <c r="H79" s="68"/>
      <c r="I79" s="69"/>
    </row>
    <row r="80" spans="1:12" ht="13" hidden="1" thickBot="1">
      <c r="A80" s="425"/>
      <c r="B80" s="64"/>
      <c r="C80" s="68"/>
      <c r="D80" s="68"/>
      <c r="E80" s="468"/>
      <c r="F80" s="68"/>
      <c r="G80" s="68"/>
      <c r="H80" s="68"/>
      <c r="I80" s="69"/>
    </row>
    <row r="81" spans="1:12" ht="13" hidden="1" thickBot="1">
      <c r="A81" s="425"/>
      <c r="B81" s="64"/>
      <c r="C81" s="138" t="e">
        <f>SQRT(((G67*G67)*4*#REF!)/0.4)</f>
        <v>#REF!</v>
      </c>
      <c r="D81" s="68" t="s">
        <v>66</v>
      </c>
      <c r="E81" s="468"/>
      <c r="F81" s="68"/>
      <c r="G81" s="68"/>
      <c r="H81" s="68"/>
      <c r="I81" s="69"/>
    </row>
    <row r="82" spans="1:12" ht="13" hidden="1" thickBot="1">
      <c r="A82" s="425"/>
      <c r="B82" s="64"/>
      <c r="C82" s="138"/>
      <c r="D82" s="68"/>
      <c r="E82" s="468"/>
      <c r="F82" s="68"/>
      <c r="G82" s="68"/>
      <c r="H82" s="68"/>
      <c r="I82" s="69"/>
    </row>
    <row r="83" spans="1:12" ht="13" hidden="1" thickBot="1">
      <c r="A83" s="425"/>
      <c r="B83" s="64"/>
      <c r="C83" s="138"/>
      <c r="D83" s="68"/>
      <c r="E83" s="140"/>
      <c r="F83" s="68"/>
      <c r="G83" s="68"/>
      <c r="H83" s="68"/>
      <c r="I83" s="69"/>
    </row>
    <row r="84" spans="1:12" ht="16" hidden="1" thickBot="1">
      <c r="A84" s="425"/>
      <c r="B84" s="141" t="s">
        <v>67</v>
      </c>
      <c r="C84" s="49" t="s">
        <v>68</v>
      </c>
      <c r="D84" s="49"/>
      <c r="E84" s="49"/>
      <c r="F84" s="39"/>
      <c r="G84" s="68"/>
      <c r="H84" s="68"/>
      <c r="I84" s="69"/>
    </row>
    <row r="85" spans="1:12" ht="16" hidden="1" thickBot="1">
      <c r="A85" s="425"/>
      <c r="B85" s="141" t="s">
        <v>69</v>
      </c>
      <c r="C85" s="49" t="s">
        <v>70</v>
      </c>
      <c r="D85" s="49"/>
      <c r="E85" s="49"/>
      <c r="F85" s="39"/>
      <c r="G85" s="68"/>
      <c r="H85" s="68"/>
      <c r="I85" s="69"/>
    </row>
    <row r="86" spans="1:12" ht="13" hidden="1" thickBot="1">
      <c r="A86" s="425"/>
      <c r="B86" s="142"/>
      <c r="C86" s="39"/>
      <c r="D86" s="39"/>
      <c r="E86" s="39"/>
      <c r="F86" s="39"/>
      <c r="G86" s="68"/>
      <c r="H86" s="68"/>
      <c r="I86" s="69"/>
    </row>
    <row r="87" spans="1:12" ht="19.5" hidden="1" thickBot="1">
      <c r="A87" s="425"/>
      <c r="B87" s="38" t="s">
        <v>71</v>
      </c>
      <c r="C87" s="143" t="e">
        <f>VLOOKUP(C68,#REF!,5,FALSE)</f>
        <v>#REF!</v>
      </c>
      <c r="D87" s="39"/>
      <c r="E87" s="39"/>
      <c r="F87" s="39"/>
      <c r="G87" s="144" t="e">
        <f>VLOOKUP($H$78,#REF!,2,FALSE)</f>
        <v>#REF!</v>
      </c>
      <c r="H87" s="68"/>
      <c r="I87" s="145" t="e">
        <f>VLOOKUP($H$78,#REF!,2,FALSE)</f>
        <v>#REF!</v>
      </c>
    </row>
    <row r="88" spans="1:12" ht="13" hidden="1" thickBot="1">
      <c r="A88" s="425"/>
      <c r="B88" s="38"/>
      <c r="C88" s="39"/>
      <c r="D88" s="39"/>
      <c r="E88" s="39"/>
      <c r="F88" s="39"/>
      <c r="G88" s="68"/>
      <c r="H88" s="68"/>
      <c r="I88" s="69"/>
    </row>
    <row r="89" spans="1:12" ht="20.25" hidden="1" customHeight="1" thickBot="1">
      <c r="A89" s="425"/>
      <c r="B89" s="122" t="e">
        <f>IF(C89&gt;1,"SERÃO INSTALADOS","SERÁ INSTALADO")</f>
        <v>#REF!</v>
      </c>
      <c r="C89" s="146" t="e">
        <f>VLOOKUP((#REF!/#REF!),#REF!,2,TRUE)</f>
        <v>#REF!</v>
      </c>
      <c r="D89" s="469" t="s">
        <v>71</v>
      </c>
      <c r="E89" s="469"/>
      <c r="F89" s="143" t="e">
        <f>VLOOKUP(C68,#REF!,5,FALSE)</f>
        <v>#REF!</v>
      </c>
      <c r="G89" s="68"/>
      <c r="H89" s="68"/>
      <c r="I89" s="69"/>
    </row>
    <row r="90" spans="1:12" ht="13.5" hidden="1" customHeight="1" thickBot="1">
      <c r="A90" s="425"/>
      <c r="B90" s="470" t="str">
        <f>C23</f>
        <v>AÇO GALVANIZADO</v>
      </c>
      <c r="C90" s="436"/>
      <c r="D90" s="436"/>
      <c r="E90" s="436"/>
      <c r="F90" s="436"/>
      <c r="G90" s="68"/>
      <c r="H90" s="147" t="e">
        <f>H78+G87+I87</f>
        <v>#REF!</v>
      </c>
      <c r="I90" s="69"/>
    </row>
    <row r="91" spans="1:12" ht="13.5" hidden="1" customHeight="1" thickBot="1">
      <c r="A91" s="425"/>
      <c r="B91" s="470"/>
      <c r="C91" s="436"/>
      <c r="D91" s="436"/>
      <c r="E91" s="436"/>
      <c r="F91" s="436"/>
      <c r="G91" s="68"/>
      <c r="H91" s="294"/>
      <c r="I91" s="69"/>
    </row>
    <row r="92" spans="1:12" ht="13" hidden="1" thickBot="1">
      <c r="A92" s="425"/>
      <c r="B92" s="38"/>
      <c r="C92" s="39"/>
      <c r="D92" s="39"/>
      <c r="E92" s="39"/>
      <c r="F92" s="39"/>
      <c r="G92" s="68"/>
      <c r="H92" s="294"/>
      <c r="I92" s="69"/>
      <c r="J92" s="74"/>
    </row>
    <row r="93" spans="1:12" ht="13" hidden="1" thickBot="1">
      <c r="A93" s="426"/>
      <c r="B93" s="148"/>
      <c r="C93" s="149"/>
      <c r="D93" s="149"/>
      <c r="E93" s="149"/>
      <c r="F93" s="149"/>
      <c r="G93" s="72"/>
      <c r="H93" s="72"/>
      <c r="I93" s="73"/>
    </row>
    <row r="94" spans="1:12" ht="18.5" hidden="1" thickBot="1">
      <c r="A94" s="424" t="s">
        <v>72</v>
      </c>
      <c r="B94" s="36" t="s">
        <v>73</v>
      </c>
      <c r="C94" s="47"/>
      <c r="D94" s="47"/>
      <c r="E94" s="47"/>
      <c r="F94" s="47"/>
      <c r="G94" s="47"/>
      <c r="H94" s="47"/>
      <c r="I94" s="48"/>
      <c r="J94" s="85"/>
      <c r="K94" s="75"/>
      <c r="L94" s="294"/>
    </row>
    <row r="95" spans="1:12" ht="12.75" hidden="1" customHeight="1">
      <c r="A95" s="425"/>
      <c r="B95" s="150"/>
      <c r="C95" s="151"/>
      <c r="D95" s="151"/>
      <c r="E95" s="151"/>
      <c r="F95" s="151"/>
      <c r="G95" s="151"/>
      <c r="H95" s="151"/>
      <c r="I95" s="152"/>
      <c r="J95" s="85"/>
      <c r="K95" s="75"/>
      <c r="L95" s="294"/>
    </row>
    <row r="96" spans="1:12" ht="12" hidden="1" customHeight="1">
      <c r="A96" s="425"/>
      <c r="B96" s="38"/>
      <c r="C96" s="67"/>
      <c r="D96" s="67"/>
      <c r="E96" s="39"/>
      <c r="F96" s="39"/>
      <c r="G96" s="151"/>
      <c r="H96" s="151"/>
      <c r="I96" s="111"/>
      <c r="J96" s="85"/>
      <c r="K96" s="75"/>
      <c r="L96" s="294"/>
    </row>
    <row r="97" spans="1:43 16383:16384" ht="12" hidden="1" customHeight="1">
      <c r="A97" s="425"/>
      <c r="B97" s="153" t="s">
        <v>74</v>
      </c>
      <c r="C97" s="154" t="e">
        <f>IF(C16="380/220",C34/(SQRT(3)*0.38),C34/(SQRT(3)*0.22))</f>
        <v>#VALUE!</v>
      </c>
      <c r="D97" s="154" t="s">
        <v>55</v>
      </c>
      <c r="G97" s="151"/>
      <c r="H97" s="151"/>
      <c r="I97" s="111"/>
      <c r="J97" s="85"/>
      <c r="K97" s="75"/>
      <c r="L97" s="294"/>
    </row>
    <row r="98" spans="1:43 16383:16384" ht="12" hidden="1" customHeight="1">
      <c r="A98" s="425"/>
      <c r="B98" s="64"/>
      <c r="C98" s="68"/>
      <c r="D98" s="68"/>
      <c r="E98" s="68"/>
      <c r="F98" s="68"/>
      <c r="G98" s="151"/>
      <c r="H98" s="151"/>
      <c r="I98" s="111"/>
      <c r="J98" s="85"/>
      <c r="K98" s="75"/>
      <c r="L98" s="294"/>
    </row>
    <row r="99" spans="1:43 16383:16384" ht="12" hidden="1" customHeight="1">
      <c r="A99" s="425"/>
      <c r="B99" s="150"/>
      <c r="C99" s="151"/>
      <c r="D99" s="151"/>
      <c r="E99" s="151"/>
      <c r="F99" s="151"/>
      <c r="G99" s="151"/>
      <c r="H99" s="151"/>
      <c r="I99" s="111"/>
      <c r="J99" s="85"/>
      <c r="K99" s="75"/>
      <c r="L99" s="294"/>
    </row>
    <row r="100" spans="1:43 16383:16384" ht="13" hidden="1" thickBot="1">
      <c r="A100" s="425"/>
      <c r="B100" s="64"/>
      <c r="C100" s="68"/>
      <c r="D100" s="68"/>
      <c r="E100" s="68"/>
      <c r="F100" s="68"/>
      <c r="G100" s="68"/>
      <c r="H100" s="68"/>
      <c r="I100" s="69"/>
      <c r="J100" s="85"/>
      <c r="K100" s="75"/>
      <c r="L100" s="294"/>
    </row>
    <row r="101" spans="1:43 16383:16384" ht="13" hidden="1" thickBot="1">
      <c r="A101" s="425"/>
      <c r="B101" s="64" t="s">
        <v>75</v>
      </c>
      <c r="C101" s="68"/>
      <c r="D101" s="68"/>
      <c r="E101" s="68"/>
      <c r="F101" s="68"/>
      <c r="G101" s="68"/>
      <c r="H101" s="68"/>
      <c r="I101" s="69"/>
      <c r="J101" s="85"/>
      <c r="K101" s="75"/>
      <c r="L101" s="294"/>
    </row>
    <row r="102" spans="1:43 16383:16384" ht="13" hidden="1" thickBot="1">
      <c r="A102" s="425"/>
      <c r="B102" s="64"/>
      <c r="C102" s="68"/>
      <c r="D102" s="68"/>
      <c r="E102" s="68"/>
      <c r="F102" s="68"/>
      <c r="G102" s="68"/>
      <c r="H102" s="68"/>
      <c r="I102" s="69"/>
      <c r="J102" s="85"/>
      <c r="K102" s="75"/>
      <c r="L102" s="294"/>
    </row>
    <row r="103" spans="1:43 16383:16384" ht="2.25" hidden="1" customHeight="1">
      <c r="A103" s="425"/>
      <c r="B103" s="64"/>
      <c r="C103" s="68"/>
      <c r="D103" s="68"/>
      <c r="E103" s="68"/>
      <c r="F103" s="68"/>
      <c r="G103" s="68"/>
      <c r="H103" s="68"/>
      <c r="I103" s="69"/>
      <c r="J103" s="85"/>
      <c r="K103" s="75"/>
      <c r="L103" s="294"/>
    </row>
    <row r="104" spans="1:43 16383:16384" ht="23.25" hidden="1" customHeight="1">
      <c r="A104" s="425"/>
      <c r="B104" s="293" t="s">
        <v>76</v>
      </c>
      <c r="C104" s="68"/>
      <c r="D104" s="155">
        <v>3</v>
      </c>
      <c r="E104" s="100" t="e">
        <f>IF(C16="380/220",VLOOKUP(C97,'[1]TAB 03'!A16:M23,5,TRUE),VLOOKUP(C97,'[1]TAB 03'!P15:AB21,5,TRUE))</f>
        <v>#VALUE!</v>
      </c>
      <c r="F104" s="156" t="s">
        <v>55</v>
      </c>
      <c r="G104" s="39"/>
      <c r="H104" s="39"/>
      <c r="I104" s="69"/>
      <c r="J104" s="85"/>
      <c r="K104" s="75"/>
      <c r="L104" s="294"/>
    </row>
    <row r="105" spans="1:43 16383:16384" ht="17.25" hidden="1" customHeight="1">
      <c r="A105" s="425"/>
      <c r="B105" s="427" t="s">
        <v>77</v>
      </c>
      <c r="C105" s="428"/>
      <c r="D105" s="428"/>
      <c r="E105" s="428"/>
      <c r="F105" s="428"/>
      <c r="G105" s="428"/>
      <c r="H105" s="428"/>
      <c r="I105" s="429"/>
      <c r="J105" s="85"/>
      <c r="K105" s="75"/>
      <c r="L105" s="294"/>
    </row>
    <row r="106" spans="1:43 16383:16384" ht="2.25" hidden="1" customHeight="1" thickBot="1">
      <c r="A106" s="426"/>
      <c r="B106" s="430"/>
      <c r="C106" s="431"/>
      <c r="D106" s="431"/>
      <c r="E106" s="431"/>
      <c r="F106" s="431"/>
      <c r="G106" s="431"/>
      <c r="H106" s="431"/>
      <c r="I106" s="432"/>
      <c r="J106" s="85"/>
      <c r="K106" s="75"/>
      <c r="L106" s="294"/>
    </row>
    <row r="107" spans="1:43 16383:16384" ht="3" hidden="1" customHeight="1" thickBot="1">
      <c r="A107" s="288"/>
      <c r="B107" s="64"/>
      <c r="C107" s="68"/>
      <c r="D107" s="68"/>
      <c r="E107" s="68"/>
      <c r="F107" s="68"/>
      <c r="G107" s="68"/>
      <c r="H107" s="68"/>
      <c r="I107" s="69"/>
      <c r="J107" s="85"/>
      <c r="K107" s="75"/>
      <c r="L107" s="294"/>
    </row>
    <row r="108" spans="1:43 16383:16384" ht="1.5" hidden="1" customHeight="1" thickBot="1">
      <c r="A108" s="288"/>
      <c r="B108" s="157"/>
      <c r="C108" s="158"/>
      <c r="D108" s="158"/>
      <c r="E108" s="158"/>
      <c r="F108" s="158"/>
      <c r="G108" s="158"/>
      <c r="H108" s="158"/>
      <c r="I108" s="159"/>
      <c r="J108" s="85"/>
      <c r="K108" s="75"/>
      <c r="L108" s="294"/>
    </row>
    <row r="109" spans="1:43 16383:16384" s="366" customFormat="1" ht="20.25" customHeight="1">
      <c r="A109" s="433" t="s">
        <v>78</v>
      </c>
      <c r="B109" s="370" t="s">
        <v>79</v>
      </c>
      <c r="C109" s="374"/>
      <c r="D109" s="374"/>
      <c r="E109" s="374"/>
      <c r="F109" s="374"/>
      <c r="G109" s="374"/>
      <c r="H109" s="374"/>
      <c r="I109" s="376"/>
      <c r="J109" s="363"/>
      <c r="K109" s="364"/>
      <c r="L109" s="365"/>
      <c r="AI109" s="367"/>
      <c r="AJ109" s="367"/>
      <c r="AK109" s="367"/>
      <c r="AL109" s="367"/>
      <c r="AM109" s="367"/>
      <c r="AN109" s="367"/>
      <c r="AO109" s="367"/>
      <c r="AP109" s="367"/>
      <c r="AQ109" s="368"/>
      <c r="XFC109" s="53"/>
      <c r="XFD109" s="369"/>
    </row>
    <row r="110" spans="1:43 16383:16384" ht="7.5" customHeight="1">
      <c r="A110" s="434"/>
      <c r="B110" s="38"/>
      <c r="C110" s="39"/>
      <c r="D110" s="39"/>
      <c r="E110" s="39"/>
      <c r="F110" s="39"/>
      <c r="G110" s="39"/>
      <c r="H110" s="39"/>
      <c r="I110" s="50"/>
      <c r="J110" s="85"/>
      <c r="K110" s="75"/>
      <c r="L110" s="294"/>
      <c r="XFC110" s="366"/>
    </row>
    <row r="111" spans="1:43 16383:16384" hidden="1">
      <c r="A111" s="434"/>
      <c r="B111" s="38"/>
      <c r="C111" s="39"/>
      <c r="D111" s="39"/>
      <c r="E111" s="39"/>
      <c r="F111" s="39"/>
      <c r="G111" s="39"/>
      <c r="H111" s="39"/>
      <c r="I111" s="50"/>
      <c r="J111" s="85"/>
      <c r="K111" s="75"/>
      <c r="L111" s="294"/>
    </row>
    <row r="112" spans="1:43 16383:16384" hidden="1">
      <c r="A112" s="434"/>
      <c r="B112" s="38"/>
      <c r="C112" s="39"/>
      <c r="D112" s="39"/>
      <c r="E112" s="39"/>
      <c r="F112" s="39"/>
      <c r="G112" s="39"/>
      <c r="H112" s="39"/>
      <c r="I112" s="50"/>
      <c r="J112" s="85"/>
      <c r="K112" s="75"/>
      <c r="L112" s="294"/>
    </row>
    <row r="113" spans="1:12" hidden="1">
      <c r="A113" s="434"/>
      <c r="B113" s="64"/>
      <c r="C113" s="68"/>
      <c r="D113" s="68"/>
      <c r="E113" s="68"/>
      <c r="F113" s="68"/>
      <c r="G113" s="68"/>
      <c r="H113" s="68"/>
      <c r="I113" s="69"/>
      <c r="J113" s="85"/>
      <c r="K113" s="75"/>
      <c r="L113" s="294"/>
    </row>
    <row r="114" spans="1:12" hidden="1">
      <c r="A114" s="434"/>
      <c r="B114" s="64"/>
      <c r="C114" s="138"/>
      <c r="D114" s="68"/>
      <c r="E114" s="68"/>
      <c r="F114" s="68"/>
      <c r="G114" s="68"/>
      <c r="H114" s="68"/>
      <c r="I114" s="69"/>
      <c r="J114" s="85"/>
      <c r="K114" s="75"/>
      <c r="L114" s="294"/>
    </row>
    <row r="115" spans="1:12" ht="15" customHeight="1">
      <c r="A115" s="434"/>
      <c r="C115" s="291" t="s">
        <v>300</v>
      </c>
      <c r="E115" s="291" t="s">
        <v>299</v>
      </c>
      <c r="F115" s="39"/>
      <c r="G115" s="39"/>
      <c r="H115" s="39"/>
      <c r="I115" s="50"/>
      <c r="J115" s="85"/>
      <c r="K115" s="75"/>
      <c r="L115" s="294"/>
    </row>
    <row r="116" spans="1:12">
      <c r="A116" s="434"/>
      <c r="C116" s="443" t="str">
        <f>IF(C14=13.8,"12 kV   10 kA",IF(C14=34.5,IF(C16="380/220","30 kV   10 kA","30 kV   10 kA"),"21kV 10kA "))</f>
        <v xml:space="preserve">21kV 10kA </v>
      </c>
      <c r="E116" s="442" t="str">
        <f>IF(OR(C14="",C16=""),"",IF(C16=0," ","280 V   10 kA"))</f>
        <v/>
      </c>
      <c r="F116" s="39"/>
      <c r="G116" s="40"/>
      <c r="H116" s="39"/>
      <c r="I116" s="125"/>
      <c r="J116" s="85"/>
      <c r="K116" s="75"/>
      <c r="L116" s="294"/>
    </row>
    <row r="117" spans="1:12" ht="13">
      <c r="A117" s="434"/>
      <c r="B117" s="293"/>
      <c r="C117" s="443"/>
      <c r="D117" s="68"/>
      <c r="E117" s="442"/>
      <c r="F117" s="39"/>
      <c r="G117" s="68"/>
      <c r="H117" s="160"/>
      <c r="I117" s="69"/>
      <c r="J117" s="85"/>
      <c r="K117" s="75"/>
      <c r="L117" s="294"/>
    </row>
    <row r="118" spans="1:12" ht="15.5">
      <c r="A118" s="434"/>
      <c r="B118" s="293"/>
      <c r="C118" s="68"/>
      <c r="D118" s="85"/>
      <c r="E118" s="161"/>
      <c r="F118" s="68"/>
      <c r="G118" s="68"/>
      <c r="H118" s="160"/>
      <c r="I118" s="69"/>
      <c r="J118" s="85"/>
      <c r="K118" s="75"/>
      <c r="L118" s="294"/>
    </row>
    <row r="119" spans="1:12" ht="15" customHeight="1">
      <c r="A119" s="434"/>
      <c r="B119" s="293"/>
      <c r="C119" s="68"/>
      <c r="I119" s="69"/>
      <c r="J119" s="85"/>
      <c r="K119" s="75"/>
      <c r="L119" s="294"/>
    </row>
    <row r="120" spans="1:12">
      <c r="A120" s="434"/>
      <c r="B120" s="293"/>
      <c r="C120" s="68"/>
      <c r="I120" s="69"/>
      <c r="J120" s="85"/>
      <c r="K120" s="75"/>
      <c r="L120" s="294"/>
    </row>
    <row r="121" spans="1:12">
      <c r="A121" s="434"/>
      <c r="B121" s="293"/>
      <c r="C121" s="68"/>
      <c r="F121" s="68"/>
      <c r="G121" s="418" t="s">
        <v>267</v>
      </c>
      <c r="H121" s="418"/>
      <c r="I121" s="69"/>
      <c r="J121" s="85"/>
      <c r="K121" s="75"/>
      <c r="L121" s="294"/>
    </row>
    <row r="122" spans="1:12" ht="15.5">
      <c r="A122" s="434"/>
      <c r="B122" s="293"/>
      <c r="C122" s="68"/>
      <c r="D122" s="39"/>
      <c r="E122" s="39"/>
      <c r="F122" s="68"/>
      <c r="G122" s="438" t="str">
        <f>IF(OR(C14="",C16=""),"",D64)</f>
        <v/>
      </c>
      <c r="H122" s="438"/>
      <c r="I122" s="69"/>
      <c r="J122" s="85"/>
      <c r="K122" s="75"/>
      <c r="L122" s="294"/>
    </row>
    <row r="123" spans="1:12" ht="15.5">
      <c r="A123" s="434"/>
      <c r="B123" s="115" t="b">
        <f>D53</f>
        <v>0</v>
      </c>
      <c r="C123" s="115" t="b">
        <f>D51</f>
        <v>0</v>
      </c>
      <c r="D123" s="115" t="str">
        <f>C36</f>
        <v/>
      </c>
      <c r="E123" s="162"/>
      <c r="F123" s="68"/>
      <c r="G123" s="303" t="s">
        <v>41</v>
      </c>
      <c r="H123" s="303"/>
      <c r="I123" s="163"/>
      <c r="J123" s="85"/>
      <c r="K123" s="75"/>
      <c r="L123" s="294"/>
    </row>
    <row r="124" spans="1:12">
      <c r="A124" s="434"/>
      <c r="D124" s="68"/>
      <c r="E124" s="68"/>
      <c r="F124" s="68"/>
      <c r="G124" s="68"/>
      <c r="H124" s="68"/>
      <c r="I124" s="69"/>
      <c r="J124" s="85"/>
      <c r="K124" s="75"/>
      <c r="L124" s="294"/>
    </row>
    <row r="125" spans="1:12">
      <c r="A125" s="434"/>
      <c r="B125" s="293"/>
      <c r="C125" s="68"/>
      <c r="D125" s="68"/>
      <c r="E125" s="68"/>
      <c r="F125" s="68"/>
      <c r="G125" s="68"/>
      <c r="H125" s="68"/>
      <c r="I125" s="69"/>
      <c r="J125" s="85"/>
      <c r="K125" s="75"/>
      <c r="L125" s="294"/>
    </row>
    <row r="126" spans="1:12">
      <c r="A126" s="434"/>
      <c r="B126" s="293"/>
      <c r="C126" s="68"/>
      <c r="D126" s="68"/>
      <c r="E126" s="68"/>
      <c r="F126" s="68"/>
      <c r="G126" s="68"/>
      <c r="H126" s="68"/>
      <c r="I126" s="295"/>
      <c r="J126" s="85"/>
      <c r="K126" s="75"/>
      <c r="L126" s="294"/>
    </row>
    <row r="127" spans="1:12">
      <c r="A127" s="434"/>
      <c r="B127" s="293"/>
      <c r="C127" s="68"/>
      <c r="D127" s="68"/>
      <c r="E127" s="436"/>
      <c r="F127" s="437"/>
      <c r="G127" s="68"/>
      <c r="H127" s="68"/>
      <c r="I127" s="69"/>
      <c r="J127" s="85"/>
      <c r="K127" s="75"/>
      <c r="L127" s="294"/>
    </row>
    <row r="128" spans="1:12" ht="17.5">
      <c r="A128" s="434"/>
      <c r="B128" s="293"/>
      <c r="C128" s="68"/>
      <c r="D128" s="68"/>
      <c r="E128" s="436"/>
      <c r="F128" s="437"/>
      <c r="G128" s="164"/>
      <c r="H128" s="301" t="str">
        <f>IF(OR(C14="",C16=""),"",C61)</f>
        <v/>
      </c>
      <c r="I128" s="69"/>
      <c r="J128" s="85"/>
      <c r="K128" s="75"/>
      <c r="L128" s="294"/>
    </row>
    <row r="129" spans="1:43 16383:16384">
      <c r="A129" s="434"/>
      <c r="B129" s="293"/>
      <c r="C129" s="68"/>
      <c r="D129" s="68"/>
      <c r="E129" s="68"/>
      <c r="F129" s="68"/>
      <c r="G129" s="68"/>
      <c r="H129" s="68"/>
      <c r="I129" s="69"/>
      <c r="J129" s="85"/>
      <c r="K129" s="75"/>
      <c r="L129" s="294"/>
    </row>
    <row r="130" spans="1:43 16383:16384">
      <c r="A130" s="434"/>
      <c r="B130" s="293"/>
      <c r="C130" s="68"/>
      <c r="D130" s="68"/>
      <c r="E130" s="68"/>
      <c r="F130" s="68"/>
      <c r="G130" s="68"/>
      <c r="H130" s="68"/>
      <c r="I130" s="69"/>
      <c r="J130" s="85"/>
      <c r="K130" s="75"/>
      <c r="L130" s="294"/>
    </row>
    <row r="131" spans="1:43 16383:16384">
      <c r="A131" s="434"/>
      <c r="B131" s="293"/>
      <c r="C131" s="68"/>
      <c r="D131" s="68"/>
      <c r="E131" s="68"/>
      <c r="F131" s="439" t="s">
        <v>287</v>
      </c>
      <c r="G131" s="440"/>
      <c r="H131" s="440"/>
      <c r="I131" s="441"/>
      <c r="J131" s="85"/>
      <c r="K131" s="75"/>
      <c r="L131" s="294"/>
    </row>
    <row r="132" spans="1:43 16383:16384">
      <c r="A132" s="434"/>
      <c r="B132" s="293"/>
      <c r="C132" s="68"/>
      <c r="D132" s="68"/>
      <c r="E132" s="294"/>
      <c r="F132" s="440"/>
      <c r="G132" s="440"/>
      <c r="H132" s="440"/>
      <c r="I132" s="441"/>
      <c r="J132" s="85"/>
      <c r="K132" s="75"/>
      <c r="L132" s="294"/>
    </row>
    <row r="133" spans="1:43 16383:16384" ht="14">
      <c r="A133" s="434"/>
      <c r="B133" s="293"/>
      <c r="C133" s="68"/>
      <c r="D133" s="39"/>
      <c r="E133" s="39"/>
      <c r="F133" s="39"/>
      <c r="G133" s="382" t="str">
        <f>IF(OR(C14="",C16=""),"",E63)</f>
        <v/>
      </c>
      <c r="I133" s="383" t="s">
        <v>298</v>
      </c>
      <c r="J133" s="85"/>
      <c r="K133" s="75"/>
      <c r="L133" s="294"/>
    </row>
    <row r="134" spans="1:43 16383:16384" ht="15.5">
      <c r="A134" s="434"/>
      <c r="B134" s="293"/>
      <c r="C134" s="165"/>
      <c r="D134" s="39"/>
      <c r="E134" s="166"/>
      <c r="F134" s="167"/>
      <c r="H134" s="39"/>
      <c r="I134" s="69"/>
      <c r="J134" s="85"/>
      <c r="K134" s="75"/>
      <c r="L134" s="294"/>
    </row>
    <row r="135" spans="1:43 16383:16384" ht="15.5">
      <c r="A135" s="434"/>
      <c r="B135" s="293"/>
      <c r="C135" s="165" t="str">
        <f>IF(C14=0," ",CONCATENATE(C14," kV"))</f>
        <v xml:space="preserve"> </v>
      </c>
      <c r="D135" s="68"/>
      <c r="E135" s="166" t="str">
        <f>IF(C16=0," ",CONCATENATE(C16," V"))</f>
        <v xml:space="preserve"> </v>
      </c>
      <c r="F135" s="166"/>
      <c r="G135" s="166"/>
      <c r="H135" s="109"/>
      <c r="I135" s="69"/>
      <c r="J135" s="85"/>
      <c r="K135" s="75"/>
      <c r="L135" s="294"/>
    </row>
    <row r="136" spans="1:43 16383:16384">
      <c r="A136" s="434"/>
      <c r="B136" s="293"/>
      <c r="C136" s="68"/>
      <c r="D136" s="68"/>
      <c r="E136" s="68"/>
      <c r="F136" s="68"/>
      <c r="G136" s="68"/>
      <c r="H136" s="68"/>
      <c r="I136" s="69"/>
      <c r="J136" s="85"/>
      <c r="K136" s="75"/>
      <c r="L136" s="294"/>
    </row>
    <row r="137" spans="1:43 16383:16384" ht="15.5">
      <c r="A137" s="434"/>
      <c r="B137" s="335" t="s">
        <v>80</v>
      </c>
      <c r="C137" s="82" t="str">
        <f>IF(C14=0," ",C14)</f>
        <v xml:space="preserve"> </v>
      </c>
      <c r="D137" s="68" t="s">
        <v>81</v>
      </c>
      <c r="E137" s="68"/>
      <c r="F137" s="315" t="s">
        <v>268</v>
      </c>
      <c r="G137" s="444" t="s">
        <v>278</v>
      </c>
      <c r="H137" s="444"/>
      <c r="I137" s="316"/>
      <c r="J137" s="85"/>
      <c r="K137" s="75"/>
      <c r="L137" s="294"/>
    </row>
    <row r="138" spans="1:43 16383:16384" ht="13">
      <c r="A138" s="434"/>
      <c r="B138" s="64"/>
      <c r="C138" s="68"/>
      <c r="D138" s="68"/>
      <c r="E138" s="68"/>
      <c r="F138" s="290" t="str">
        <f>G37</f>
        <v/>
      </c>
      <c r="G138" s="403" t="str">
        <f>G41</f>
        <v/>
      </c>
      <c r="H138" s="403"/>
      <c r="I138" s="50"/>
      <c r="J138" s="85"/>
      <c r="K138" s="75"/>
      <c r="L138" s="294"/>
    </row>
    <row r="139" spans="1:43 16383:16384" hidden="1">
      <c r="A139" s="434"/>
      <c r="B139" s="64"/>
      <c r="C139" s="68"/>
      <c r="D139" s="68"/>
      <c r="E139" s="68"/>
      <c r="F139" s="68"/>
      <c r="G139" s="68"/>
      <c r="H139" s="68"/>
      <c r="I139" s="69"/>
      <c r="J139" s="85"/>
      <c r="K139" s="75"/>
      <c r="L139" s="294"/>
    </row>
    <row r="140" spans="1:43 16383:16384" hidden="1">
      <c r="A140" s="434"/>
      <c r="B140" s="64"/>
      <c r="C140" s="68"/>
      <c r="D140" s="68"/>
      <c r="E140" s="68"/>
      <c r="F140" s="68"/>
      <c r="G140" s="68"/>
      <c r="H140" s="68"/>
      <c r="I140" s="69"/>
      <c r="J140" s="85"/>
      <c r="K140" s="75"/>
      <c r="L140" s="294"/>
    </row>
    <row r="141" spans="1:43 16383:16384">
      <c r="A141" s="434"/>
      <c r="B141" s="64"/>
      <c r="C141" s="68"/>
      <c r="D141" s="68"/>
      <c r="E141" s="68"/>
      <c r="F141" s="68"/>
      <c r="G141" s="68"/>
      <c r="H141" s="68"/>
      <c r="I141" s="69"/>
      <c r="J141" s="85"/>
      <c r="K141" s="75"/>
      <c r="L141" s="294"/>
    </row>
    <row r="142" spans="1:43 16383:16384" ht="12" customHeight="1" thickBot="1">
      <c r="A142" s="434"/>
      <c r="B142" s="64" t="str">
        <f>'QUADRO DE CARGAS'!B60:K60</f>
        <v>¹ Os cálculos definitivos devem seguir conforme projeto elétrico realizado por profissional devidamente habilitado.</v>
      </c>
      <c r="C142" s="68"/>
      <c r="D142" s="68"/>
      <c r="E142" s="68"/>
      <c r="F142" s="68"/>
      <c r="G142" s="68"/>
      <c r="H142" s="68"/>
      <c r="I142" s="69"/>
      <c r="J142" s="85"/>
      <c r="K142" s="75"/>
      <c r="L142" s="294"/>
    </row>
    <row r="143" spans="1:43 16383:16384" ht="13" hidden="1" thickBot="1">
      <c r="A143" s="434"/>
      <c r="B143" s="38"/>
      <c r="C143" s="39"/>
      <c r="D143" s="39"/>
      <c r="E143" s="39"/>
      <c r="F143" s="39"/>
      <c r="G143" s="39"/>
      <c r="H143" s="39"/>
      <c r="I143" s="50"/>
      <c r="J143" s="85"/>
      <c r="K143" s="75"/>
      <c r="L143" s="294"/>
    </row>
    <row r="144" spans="1:43 16383:16384" s="366" customFormat="1" ht="13" thickBot="1">
      <c r="A144" s="434"/>
      <c r="B144" s="410" t="s">
        <v>266</v>
      </c>
      <c r="C144" s="411"/>
      <c r="D144" s="411"/>
      <c r="E144" s="411"/>
      <c r="F144" s="411"/>
      <c r="G144" s="411"/>
      <c r="H144" s="411"/>
      <c r="I144" s="412"/>
      <c r="J144" s="363"/>
      <c r="K144" s="364"/>
      <c r="L144" s="365"/>
      <c r="AI144" s="367"/>
      <c r="AJ144" s="367"/>
      <c r="AK144" s="367"/>
      <c r="AL144" s="367"/>
      <c r="AM144" s="367"/>
      <c r="AN144" s="367"/>
      <c r="AO144" s="367"/>
      <c r="AP144" s="367"/>
      <c r="AQ144" s="368"/>
      <c r="XFC144" s="53"/>
      <c r="XFD144" s="369"/>
    </row>
    <row r="145" spans="1:70 16383:16383" ht="13.5" hidden="1" customHeight="1" thickBot="1">
      <c r="A145" s="435"/>
      <c r="B145" s="168"/>
      <c r="C145" s="169"/>
      <c r="D145" s="169"/>
      <c r="E145" s="169"/>
      <c r="F145" s="169"/>
      <c r="G145" s="169"/>
      <c r="H145" s="169"/>
      <c r="I145" s="170"/>
      <c r="J145" s="85"/>
      <c r="K145" s="75"/>
      <c r="L145" s="294"/>
      <c r="XFC145" s="366"/>
    </row>
    <row r="146" spans="1:70 16383:16383">
      <c r="B146" s="68"/>
      <c r="C146" s="68"/>
      <c r="D146" s="68"/>
      <c r="E146" s="68"/>
      <c r="F146" s="68"/>
      <c r="G146" s="68"/>
      <c r="H146" s="68"/>
      <c r="I146" s="68"/>
      <c r="J146" s="85"/>
      <c r="K146" s="75"/>
      <c r="L146" s="294"/>
    </row>
    <row r="147" spans="1:70 16383:16383" hidden="1">
      <c r="B147" s="68"/>
      <c r="C147" s="68"/>
      <c r="D147" s="68"/>
      <c r="E147" s="68"/>
      <c r="F147" s="68"/>
      <c r="G147" s="68"/>
      <c r="H147" s="68"/>
      <c r="I147" s="68"/>
      <c r="J147" s="85"/>
      <c r="K147" s="75"/>
      <c r="L147" s="294"/>
    </row>
    <row r="148" spans="1:70 16383:16383" hidden="1">
      <c r="B148" s="68"/>
      <c r="C148" s="68"/>
      <c r="D148" s="68"/>
      <c r="E148" s="68"/>
      <c r="F148" s="68"/>
      <c r="G148" s="68"/>
      <c r="H148" s="68"/>
      <c r="I148" s="68"/>
      <c r="J148" s="85"/>
      <c r="K148" s="75"/>
      <c r="L148" s="294"/>
    </row>
    <row r="149" spans="1:70 16383:16383" hidden="1">
      <c r="B149" s="68"/>
      <c r="C149" s="68"/>
      <c r="D149" s="68"/>
      <c r="E149" s="68"/>
      <c r="F149" s="68"/>
      <c r="G149" s="68"/>
      <c r="H149" s="68"/>
      <c r="I149" s="68"/>
      <c r="J149" s="85"/>
      <c r="K149" s="75"/>
      <c r="L149" s="294"/>
    </row>
    <row r="150" spans="1:70 16383:16383" hidden="1">
      <c r="B150" s="68"/>
      <c r="C150" s="68"/>
      <c r="D150" s="68"/>
      <c r="E150" s="68"/>
      <c r="F150" s="68"/>
      <c r="G150" s="68"/>
      <c r="H150" s="68"/>
      <c r="I150" s="68"/>
      <c r="J150" s="85"/>
      <c r="K150" s="75"/>
      <c r="L150" s="294"/>
    </row>
    <row r="151" spans="1:70 16383:16383" hidden="1">
      <c r="B151" s="68"/>
      <c r="C151" s="68"/>
      <c r="D151" s="68"/>
      <c r="E151" s="68"/>
      <c r="F151" s="68"/>
      <c r="G151" s="68"/>
      <c r="H151" s="68"/>
      <c r="I151" s="68"/>
      <c r="J151" s="85"/>
      <c r="K151" s="75"/>
      <c r="L151" s="294"/>
    </row>
    <row r="152" spans="1:70 16383:16383" hidden="1">
      <c r="B152" s="68"/>
      <c r="C152" s="68"/>
      <c r="D152" s="68"/>
      <c r="E152" s="68"/>
      <c r="F152" s="68"/>
      <c r="G152" s="68"/>
      <c r="H152" s="68"/>
      <c r="I152" s="68"/>
      <c r="J152" s="85"/>
      <c r="K152" s="75"/>
      <c r="L152" s="294"/>
    </row>
    <row r="153" spans="1:70 16383:16383" hidden="1">
      <c r="B153" s="68"/>
      <c r="C153" s="68"/>
      <c r="D153" s="68"/>
      <c r="E153" s="68"/>
      <c r="F153" s="68"/>
      <c r="G153" s="68"/>
      <c r="H153" s="68"/>
      <c r="I153" s="68"/>
      <c r="J153" s="85"/>
      <c r="K153" s="75"/>
      <c r="L153" s="294"/>
    </row>
    <row r="154" spans="1:70 16383:16383" hidden="1">
      <c r="M154" s="174"/>
      <c r="N154" s="174"/>
      <c r="O154" s="174"/>
      <c r="P154" s="174"/>
      <c r="Q154" s="174"/>
      <c r="R154" s="174"/>
      <c r="S154" s="174"/>
      <c r="T154" s="174"/>
      <c r="U154" s="174"/>
      <c r="V154" s="174"/>
      <c r="W154" s="174"/>
      <c r="X154" s="174"/>
      <c r="Y154" s="174"/>
      <c r="Z154" s="174"/>
      <c r="AA154" s="174"/>
      <c r="AB154" s="174"/>
      <c r="AC154" s="174"/>
      <c r="AD154" s="174"/>
      <c r="AE154" s="174"/>
      <c r="AF154" s="174"/>
      <c r="AG154" s="174"/>
      <c r="AH154" s="174"/>
      <c r="AI154" s="175"/>
      <c r="AJ154" s="175"/>
      <c r="AK154" s="175"/>
      <c r="AL154" s="175"/>
      <c r="AM154" s="175"/>
      <c r="AN154" s="175"/>
      <c r="AO154" s="175"/>
      <c r="AP154" s="175"/>
      <c r="AQ154" s="176"/>
      <c r="AR154" s="174"/>
      <c r="AS154" s="174"/>
      <c r="AT154" s="174"/>
      <c r="AU154" s="174"/>
      <c r="AV154" s="174"/>
      <c r="AW154" s="174"/>
      <c r="AX154" s="174"/>
      <c r="AY154" s="174"/>
      <c r="AZ154" s="174"/>
      <c r="BA154" s="174"/>
      <c r="BB154" s="174"/>
      <c r="BC154" s="174"/>
      <c r="BD154" s="174"/>
      <c r="BE154" s="174"/>
      <c r="BF154" s="174"/>
      <c r="BG154" s="96"/>
      <c r="BH154" s="96"/>
      <c r="BI154" s="96"/>
      <c r="BJ154" s="96"/>
      <c r="BK154" s="96"/>
      <c r="BL154" s="96"/>
      <c r="BM154" s="96"/>
      <c r="BN154" s="96"/>
      <c r="BO154" s="96"/>
      <c r="BP154" s="96"/>
      <c r="BQ154" s="96"/>
      <c r="BR154" s="96"/>
    </row>
    <row r="155" spans="1:70 16383:16383" hidden="1">
      <c r="M155" s="174"/>
      <c r="N155" s="174"/>
      <c r="O155" s="174"/>
      <c r="P155" s="174"/>
      <c r="Q155" s="174"/>
      <c r="R155" s="174"/>
      <c r="S155" s="174"/>
      <c r="T155" s="174"/>
      <c r="U155" s="174"/>
      <c r="V155" s="174"/>
      <c r="W155" s="174"/>
      <c r="X155" s="174"/>
      <c r="Y155" s="174"/>
      <c r="Z155" s="174"/>
      <c r="AA155" s="174"/>
      <c r="AB155" s="174"/>
      <c r="AC155" s="174"/>
      <c r="AD155" s="174"/>
      <c r="AE155" s="174"/>
      <c r="AF155" s="174"/>
      <c r="AG155" s="174"/>
      <c r="AH155" s="174"/>
      <c r="AI155" s="175"/>
      <c r="AJ155" s="175"/>
      <c r="AK155" s="175"/>
      <c r="AL155" s="175"/>
      <c r="AM155" s="175"/>
      <c r="AN155" s="175"/>
      <c r="AO155" s="175"/>
      <c r="AP155" s="175"/>
      <c r="AQ155" s="176"/>
      <c r="AR155" s="174"/>
      <c r="AS155" s="174"/>
      <c r="AT155" s="174"/>
      <c r="AU155" s="174"/>
      <c r="AV155" s="174"/>
      <c r="AW155" s="174"/>
      <c r="AX155" s="174"/>
      <c r="AY155" s="174"/>
      <c r="AZ155" s="174"/>
      <c r="BA155" s="174"/>
      <c r="BB155" s="174"/>
      <c r="BC155" s="174"/>
      <c r="BD155" s="174"/>
      <c r="BE155" s="174"/>
      <c r="BF155" s="174"/>
      <c r="BG155" s="96"/>
      <c r="BH155" s="96"/>
      <c r="BI155" s="96"/>
      <c r="BJ155" s="96"/>
      <c r="BK155" s="96"/>
      <c r="BL155" s="96"/>
      <c r="BM155" s="96"/>
      <c r="BN155" s="96"/>
      <c r="BO155" s="96"/>
      <c r="BP155" s="96"/>
      <c r="BQ155" s="96"/>
      <c r="BR155" s="96"/>
    </row>
    <row r="156" spans="1:70 16383:16383" hidden="1">
      <c r="M156" s="174"/>
      <c r="N156" s="174"/>
      <c r="O156" s="174"/>
      <c r="P156" s="174"/>
      <c r="Q156" s="174"/>
      <c r="R156" s="174"/>
      <c r="S156" s="174"/>
      <c r="T156" s="174"/>
      <c r="U156" s="174"/>
      <c r="V156" s="174"/>
      <c r="W156" s="174"/>
      <c r="X156" s="174"/>
      <c r="Y156" s="174"/>
      <c r="Z156" s="174"/>
      <c r="AA156" s="174"/>
      <c r="AB156" s="174"/>
      <c r="AC156" s="174"/>
      <c r="AD156" s="174"/>
      <c r="AE156" s="174"/>
      <c r="AF156" s="174"/>
      <c r="AG156" s="174"/>
      <c r="AH156" s="174"/>
      <c r="AI156" s="175"/>
      <c r="AJ156" s="175"/>
      <c r="AK156" s="175"/>
      <c r="AL156" s="175"/>
      <c r="AM156" s="175"/>
      <c r="AN156" s="175"/>
      <c r="AO156" s="175"/>
      <c r="AP156" s="175"/>
      <c r="AQ156" s="176"/>
      <c r="AR156" s="174"/>
      <c r="AS156" s="174"/>
      <c r="AT156" s="174"/>
      <c r="AU156" s="174"/>
      <c r="AV156" s="174"/>
      <c r="AW156" s="174"/>
      <c r="AX156" s="174"/>
      <c r="AY156" s="174"/>
      <c r="AZ156" s="174"/>
      <c r="BA156" s="174"/>
      <c r="BB156" s="174"/>
      <c r="BC156" s="174"/>
      <c r="BD156" s="174"/>
      <c r="BE156" s="174"/>
      <c r="BF156" s="174"/>
      <c r="BG156" s="96"/>
      <c r="BH156" s="96"/>
      <c r="BI156" s="96"/>
      <c r="BJ156" s="96"/>
      <c r="BK156" s="96"/>
      <c r="BL156" s="96"/>
      <c r="BM156" s="96"/>
      <c r="BN156" s="96"/>
      <c r="BO156" s="96"/>
      <c r="BP156" s="96"/>
      <c r="BQ156" s="96"/>
      <c r="BR156" s="96"/>
    </row>
    <row r="157" spans="1:70 16383:16383" hidden="1">
      <c r="M157" s="174"/>
      <c r="N157" s="174"/>
      <c r="O157" s="174"/>
      <c r="P157" s="174"/>
      <c r="Q157" s="174"/>
      <c r="R157" s="174"/>
      <c r="S157" s="174"/>
      <c r="T157" s="174"/>
      <c r="U157" s="174"/>
      <c r="V157" s="174"/>
      <c r="W157" s="174"/>
      <c r="X157" s="174"/>
      <c r="Y157" s="174"/>
      <c r="Z157" s="174"/>
      <c r="AA157" s="174"/>
      <c r="AB157" s="174"/>
      <c r="AC157" s="174"/>
      <c r="AD157" s="174"/>
      <c r="AE157" s="174"/>
      <c r="AF157" s="174"/>
      <c r="AG157" s="174"/>
      <c r="AH157" s="174"/>
      <c r="AI157" s="175"/>
      <c r="AJ157" s="175"/>
      <c r="AK157" s="175"/>
      <c r="AL157" s="175"/>
      <c r="AM157" s="175"/>
      <c r="AN157" s="175"/>
      <c r="AO157" s="175"/>
      <c r="AP157" s="175"/>
      <c r="AQ157" s="176"/>
      <c r="AR157" s="174"/>
      <c r="AS157" s="174"/>
      <c r="AT157" s="174"/>
      <c r="AU157" s="174"/>
      <c r="AV157" s="174"/>
      <c r="AW157" s="174"/>
      <c r="AX157" s="174"/>
      <c r="AY157" s="174"/>
      <c r="AZ157" s="174"/>
      <c r="BA157" s="174"/>
      <c r="BB157" s="174"/>
      <c r="BC157" s="174"/>
      <c r="BD157" s="174"/>
      <c r="BE157" s="174"/>
      <c r="BF157" s="174"/>
      <c r="BG157" s="96"/>
      <c r="BH157" s="96"/>
      <c r="BI157" s="96"/>
      <c r="BJ157" s="96"/>
      <c r="BK157" s="96"/>
      <c r="BL157" s="96"/>
      <c r="BM157" s="96"/>
      <c r="BN157" s="96"/>
      <c r="BO157" s="96"/>
      <c r="BP157" s="96"/>
      <c r="BQ157" s="96"/>
      <c r="BR157" s="96"/>
    </row>
    <row r="158" spans="1:70 16383:16383" hidden="1">
      <c r="M158" s="174"/>
      <c r="N158" s="174"/>
      <c r="O158" s="174"/>
      <c r="P158" s="174"/>
      <c r="Q158" s="174"/>
      <c r="R158" s="174"/>
      <c r="S158" s="174"/>
      <c r="T158" s="174"/>
      <c r="U158" s="174"/>
      <c r="V158" s="174"/>
      <c r="W158" s="174"/>
      <c r="X158" s="174"/>
      <c r="Y158" s="174"/>
      <c r="Z158" s="174"/>
      <c r="AA158" s="174"/>
      <c r="AB158" s="174"/>
      <c r="AC158" s="174"/>
      <c r="AD158" s="174"/>
      <c r="AE158" s="174"/>
      <c r="AF158" s="174"/>
      <c r="AG158" s="174"/>
      <c r="AH158" s="174"/>
      <c r="AI158" s="175"/>
      <c r="AJ158" s="175"/>
      <c r="AK158" s="175"/>
      <c r="AL158" s="175"/>
      <c r="AM158" s="175"/>
      <c r="AN158" s="175"/>
      <c r="AO158" s="175"/>
      <c r="AP158" s="175"/>
      <c r="AQ158" s="176"/>
      <c r="AR158" s="174"/>
      <c r="AS158" s="174"/>
      <c r="AT158" s="174"/>
      <c r="AU158" s="174"/>
      <c r="AV158" s="174"/>
      <c r="AW158" s="174"/>
      <c r="AX158" s="174"/>
      <c r="AY158" s="174"/>
      <c r="AZ158" s="174"/>
      <c r="BA158" s="174"/>
      <c r="BB158" s="174"/>
      <c r="BC158" s="174"/>
      <c r="BD158" s="174"/>
      <c r="BE158" s="174"/>
      <c r="BF158" s="174"/>
      <c r="BG158" s="96"/>
      <c r="BH158" s="96"/>
      <c r="BI158" s="96"/>
      <c r="BJ158" s="96"/>
      <c r="BK158" s="96"/>
      <c r="BL158" s="96"/>
      <c r="BM158" s="96"/>
      <c r="BN158" s="96"/>
      <c r="BO158" s="96"/>
      <c r="BP158" s="96"/>
      <c r="BQ158" s="96"/>
      <c r="BR158" s="96"/>
    </row>
    <row r="159" spans="1:70 16383:16383" hidden="1">
      <c r="M159" s="174"/>
      <c r="N159" s="174"/>
      <c r="O159" s="174"/>
      <c r="P159" s="174"/>
      <c r="Q159" s="174"/>
      <c r="R159" s="174"/>
      <c r="S159" s="174"/>
      <c r="T159" s="174"/>
      <c r="U159" s="174"/>
      <c r="V159" s="174"/>
      <c r="W159" s="413"/>
      <c r="X159" s="413"/>
      <c r="Y159" s="413"/>
      <c r="Z159" s="413"/>
      <c r="AA159" s="413"/>
      <c r="AB159" s="413"/>
      <c r="AC159" s="413"/>
      <c r="AD159" s="174"/>
      <c r="AE159" s="174"/>
      <c r="AF159" s="174"/>
      <c r="AG159" s="174"/>
      <c r="AH159" s="174"/>
      <c r="AI159" s="175"/>
      <c r="AJ159" s="175"/>
      <c r="AK159" s="175"/>
      <c r="AL159" s="175"/>
      <c r="AM159" s="175"/>
      <c r="AN159" s="175"/>
      <c r="AO159" s="175"/>
      <c r="AP159" s="175"/>
      <c r="AQ159" s="176"/>
      <c r="AR159" s="174"/>
      <c r="AS159" s="174"/>
      <c r="AT159" s="174"/>
      <c r="AU159" s="174"/>
      <c r="AV159" s="174"/>
      <c r="AW159" s="174"/>
      <c r="AX159" s="174"/>
      <c r="AY159" s="174"/>
      <c r="AZ159" s="174"/>
      <c r="BA159" s="174"/>
      <c r="BB159" s="174"/>
      <c r="BC159" s="174"/>
      <c r="BD159" s="174"/>
      <c r="BE159" s="174"/>
      <c r="BF159" s="174"/>
      <c r="BG159" s="96"/>
      <c r="BH159" s="96"/>
      <c r="BI159" s="96"/>
      <c r="BJ159" s="96"/>
      <c r="BK159" s="96"/>
      <c r="BL159" s="96"/>
      <c r="BM159" s="96"/>
      <c r="BN159" s="96"/>
      <c r="BO159" s="96"/>
      <c r="BP159" s="96"/>
      <c r="BQ159" s="96"/>
      <c r="BR159" s="96"/>
    </row>
    <row r="160" spans="1:70 16383:16383" hidden="1">
      <c r="M160" s="174"/>
      <c r="N160" s="174"/>
      <c r="O160" s="174"/>
      <c r="P160" s="174"/>
      <c r="Q160" s="174"/>
      <c r="R160" s="174"/>
      <c r="S160" s="174"/>
      <c r="T160" s="174"/>
      <c r="U160" s="174"/>
      <c r="V160" s="177"/>
      <c r="W160" s="404" t="s">
        <v>82</v>
      </c>
      <c r="X160" s="405"/>
      <c r="Y160" s="405"/>
      <c r="Z160" s="405"/>
      <c r="AA160" s="405"/>
      <c r="AB160" s="405"/>
      <c r="AC160" s="406"/>
      <c r="AD160" s="177"/>
      <c r="AE160" s="177"/>
      <c r="AF160" s="177"/>
      <c r="AG160" s="177"/>
      <c r="AH160" s="177"/>
      <c r="AI160" s="178"/>
      <c r="AJ160" s="178"/>
      <c r="AK160" s="178"/>
      <c r="AL160" s="178"/>
      <c r="AM160" s="179"/>
      <c r="AN160" s="178"/>
      <c r="AO160" s="178"/>
      <c r="AP160" s="178"/>
      <c r="AQ160" s="180"/>
      <c r="AR160" s="174"/>
      <c r="AS160" s="174"/>
      <c r="AT160" s="174"/>
      <c r="AU160" s="174"/>
      <c r="AV160" s="174"/>
      <c r="AW160" s="174"/>
      <c r="AX160" s="174"/>
      <c r="AY160" s="174"/>
      <c r="AZ160" s="174"/>
      <c r="BA160" s="174"/>
      <c r="BB160" s="174"/>
      <c r="BC160" s="174"/>
      <c r="BD160" s="174"/>
      <c r="BE160" s="174"/>
      <c r="BF160" s="174"/>
      <c r="BG160" s="96"/>
      <c r="BH160" s="96"/>
      <c r="BI160" s="96"/>
      <c r="BJ160" s="96"/>
      <c r="BK160" s="96"/>
      <c r="BL160" s="96"/>
      <c r="BM160" s="96"/>
      <c r="BN160" s="96"/>
      <c r="BO160" s="96"/>
      <c r="BP160" s="96"/>
      <c r="BQ160" s="96"/>
      <c r="BR160" s="96"/>
    </row>
    <row r="161" spans="13:70" hidden="1">
      <c r="M161" s="174"/>
      <c r="N161" s="174"/>
      <c r="O161" s="174"/>
      <c r="P161" s="174"/>
      <c r="Q161" s="174"/>
      <c r="R161" s="174"/>
      <c r="S161" s="174"/>
      <c r="T161" s="174"/>
      <c r="U161" s="174"/>
      <c r="V161" s="177"/>
      <c r="W161" s="404" t="s">
        <v>83</v>
      </c>
      <c r="X161" s="405"/>
      <c r="Y161" s="405"/>
      <c r="Z161" s="405"/>
      <c r="AA161" s="405"/>
      <c r="AB161" s="405"/>
      <c r="AC161" s="406"/>
      <c r="AD161" s="177"/>
      <c r="AE161" s="177"/>
      <c r="AF161" s="177"/>
      <c r="AG161" s="177"/>
      <c r="AH161" s="177"/>
      <c r="AI161" s="178"/>
      <c r="AJ161" s="178"/>
      <c r="AK161" s="178"/>
      <c r="AL161" s="178"/>
      <c r="AM161" s="181" t="s">
        <v>84</v>
      </c>
      <c r="AN161" s="178"/>
      <c r="AO161" s="178"/>
      <c r="AP161" s="178"/>
      <c r="AQ161" s="180"/>
      <c r="AR161" s="174"/>
      <c r="AS161" s="174"/>
      <c r="AT161" s="174"/>
      <c r="AU161" s="174"/>
      <c r="AV161" s="174"/>
      <c r="AW161" s="174"/>
      <c r="AX161" s="174"/>
      <c r="AY161" s="174"/>
      <c r="AZ161" s="174"/>
      <c r="BA161" s="174"/>
      <c r="BB161" s="174"/>
      <c r="BC161" s="174"/>
      <c r="BD161" s="174"/>
      <c r="BE161" s="174"/>
      <c r="BF161" s="174"/>
      <c r="BG161" s="96"/>
      <c r="BH161" s="96"/>
      <c r="BI161" s="96"/>
      <c r="BJ161" s="96"/>
      <c r="BK161" s="96"/>
      <c r="BL161" s="96"/>
      <c r="BM161" s="96"/>
      <c r="BN161" s="96"/>
      <c r="BO161" s="96"/>
      <c r="BP161" s="96"/>
      <c r="BQ161" s="96"/>
      <c r="BR161" s="96"/>
    </row>
    <row r="162" spans="13:70" hidden="1">
      <c r="M162" s="174"/>
      <c r="N162" s="174"/>
      <c r="O162" s="174"/>
      <c r="P162" s="174"/>
      <c r="Q162" s="174"/>
      <c r="R162" s="174"/>
      <c r="S162" s="174"/>
      <c r="T162" s="174"/>
      <c r="U162" s="174"/>
      <c r="V162" s="177"/>
      <c r="W162" s="404" t="s">
        <v>85</v>
      </c>
      <c r="X162" s="405"/>
      <c r="Y162" s="405"/>
      <c r="Z162" s="405"/>
      <c r="AA162" s="405"/>
      <c r="AB162" s="405"/>
      <c r="AC162" s="406"/>
      <c r="AD162" s="177"/>
      <c r="AE162" s="177"/>
      <c r="AF162" s="177"/>
      <c r="AG162" s="177"/>
      <c r="AH162" s="177"/>
      <c r="AI162" s="178"/>
      <c r="AJ162" s="178"/>
      <c r="AK162" s="178"/>
      <c r="AL162" s="178"/>
      <c r="AM162" s="181" t="s">
        <v>86</v>
      </c>
      <c r="AN162" s="178"/>
      <c r="AO162" s="178"/>
      <c r="AP162" s="178"/>
      <c r="AQ162" s="180"/>
      <c r="AR162" s="174"/>
      <c r="AS162" s="174"/>
      <c r="AT162" s="174"/>
      <c r="AU162" s="174"/>
      <c r="AV162" s="174"/>
      <c r="AW162" s="174"/>
      <c r="AX162" s="174"/>
      <c r="AY162" s="174"/>
      <c r="AZ162" s="174"/>
      <c r="BA162" s="174"/>
      <c r="BB162" s="174"/>
      <c r="BC162" s="174"/>
      <c r="BD162" s="174"/>
      <c r="BE162" s="174"/>
      <c r="BF162" s="174"/>
      <c r="BG162" s="96"/>
      <c r="BH162" s="96"/>
      <c r="BI162" s="96"/>
      <c r="BJ162" s="96"/>
      <c r="BK162" s="96"/>
      <c r="BL162" s="96"/>
      <c r="BM162" s="96"/>
      <c r="BN162" s="96"/>
      <c r="BO162" s="96"/>
      <c r="BP162" s="96"/>
      <c r="BQ162" s="96"/>
      <c r="BR162" s="96"/>
    </row>
    <row r="163" spans="13:70" hidden="1">
      <c r="M163" s="174"/>
      <c r="N163" s="174"/>
      <c r="O163" s="174"/>
      <c r="P163" s="174"/>
      <c r="Q163" s="174"/>
      <c r="R163" s="174"/>
      <c r="S163" s="174"/>
      <c r="T163" s="174"/>
      <c r="U163" s="174"/>
      <c r="V163" s="177"/>
      <c r="W163" s="177"/>
      <c r="X163" s="177"/>
      <c r="Y163" s="177"/>
      <c r="Z163" s="177"/>
      <c r="AA163" s="177"/>
      <c r="AB163" s="177"/>
      <c r="AC163" s="177"/>
      <c r="AD163" s="177"/>
      <c r="AE163" s="177"/>
      <c r="AF163" s="177"/>
      <c r="AG163" s="177"/>
      <c r="AH163" s="177"/>
      <c r="AI163" s="178"/>
      <c r="AJ163" s="178"/>
      <c r="AK163" s="178"/>
      <c r="AL163" s="178"/>
      <c r="AM163" s="181" t="s">
        <v>87</v>
      </c>
      <c r="AN163" s="178"/>
      <c r="AO163" s="178"/>
      <c r="AP163" s="178"/>
      <c r="AQ163" s="180"/>
      <c r="AR163" s="174"/>
      <c r="AS163" s="174"/>
      <c r="AT163" s="174"/>
      <c r="AU163" s="174"/>
      <c r="AV163" s="174"/>
      <c r="AW163" s="174"/>
      <c r="AX163" s="174"/>
      <c r="AY163" s="174"/>
      <c r="AZ163" s="174"/>
      <c r="BA163" s="174"/>
      <c r="BB163" s="174"/>
      <c r="BC163" s="174"/>
      <c r="BD163" s="174"/>
      <c r="BE163" s="174"/>
      <c r="BF163" s="174"/>
      <c r="BG163" s="96"/>
      <c r="BH163" s="96"/>
      <c r="BI163" s="96"/>
      <c r="BJ163" s="96"/>
      <c r="BK163" s="96"/>
      <c r="BL163" s="96"/>
      <c r="BM163" s="96"/>
      <c r="BN163" s="96"/>
      <c r="BO163" s="96"/>
      <c r="BP163" s="96"/>
      <c r="BQ163" s="96"/>
      <c r="BR163" s="96"/>
    </row>
    <row r="164" spans="13:70" hidden="1">
      <c r="M164" s="174"/>
      <c r="N164" s="174"/>
      <c r="O164" s="174"/>
      <c r="P164" s="174"/>
      <c r="Q164" s="174"/>
      <c r="R164" s="174"/>
      <c r="S164" s="174"/>
      <c r="T164" s="174"/>
      <c r="U164" s="174"/>
      <c r="V164" s="177"/>
      <c r="W164" s="177"/>
      <c r="X164" s="177"/>
      <c r="Y164" s="177"/>
      <c r="Z164" s="177"/>
      <c r="AA164" s="177"/>
      <c r="AB164" s="177"/>
      <c r="AC164" s="177"/>
      <c r="AD164" s="177"/>
      <c r="AE164" s="177"/>
      <c r="AF164" s="177"/>
      <c r="AG164" s="177"/>
      <c r="AH164" s="177"/>
      <c r="AI164" s="178"/>
      <c r="AJ164" s="178"/>
      <c r="AK164" s="178"/>
      <c r="AL164" s="178"/>
      <c r="AM164" s="181" t="s">
        <v>88</v>
      </c>
      <c r="AN164" s="178"/>
      <c r="AO164" s="178"/>
      <c r="AP164" s="178"/>
      <c r="AQ164" s="180"/>
      <c r="AR164" s="174"/>
      <c r="AS164" s="174"/>
      <c r="AT164" s="174"/>
      <c r="AU164" s="174"/>
      <c r="AV164" s="174"/>
      <c r="AW164" s="174"/>
      <c r="AX164" s="174"/>
      <c r="AY164" s="174"/>
      <c r="AZ164" s="174"/>
      <c r="BA164" s="174"/>
      <c r="BB164" s="174"/>
      <c r="BC164" s="174"/>
      <c r="BD164" s="174"/>
      <c r="BE164" s="174"/>
      <c r="BF164" s="174"/>
      <c r="BG164" s="96"/>
      <c r="BH164" s="96"/>
      <c r="BI164" s="96"/>
      <c r="BJ164" s="96"/>
      <c r="BK164" s="96"/>
      <c r="BL164" s="96"/>
      <c r="BM164" s="96"/>
      <c r="BN164" s="96"/>
      <c r="BO164" s="96"/>
      <c r="BP164" s="96"/>
      <c r="BQ164" s="96"/>
      <c r="BR164" s="96"/>
    </row>
    <row r="165" spans="13:70" hidden="1">
      <c r="M165" s="174"/>
      <c r="N165" s="174"/>
      <c r="O165" s="174"/>
      <c r="P165" s="174"/>
      <c r="Q165" s="174"/>
      <c r="R165" s="174"/>
      <c r="S165" s="174"/>
      <c r="T165" s="174"/>
      <c r="U165" s="174"/>
      <c r="V165" s="177"/>
      <c r="W165" s="177"/>
      <c r="X165" s="177"/>
      <c r="Y165" s="177"/>
      <c r="Z165" s="177"/>
      <c r="AA165" s="177"/>
      <c r="AB165" s="177"/>
      <c r="AC165" s="177"/>
      <c r="AD165" s="177"/>
      <c r="AE165" s="177"/>
      <c r="AF165" s="177"/>
      <c r="AG165" s="177"/>
      <c r="AH165" s="177"/>
      <c r="AI165" s="178"/>
      <c r="AJ165" s="178"/>
      <c r="AK165" s="178"/>
      <c r="AL165" s="178"/>
      <c r="AM165" s="181" t="s">
        <v>89</v>
      </c>
      <c r="AN165" s="178"/>
      <c r="AO165" s="178"/>
      <c r="AP165" s="178"/>
      <c r="AQ165" s="180"/>
      <c r="AR165" s="174"/>
      <c r="AS165" s="174"/>
      <c r="AT165" s="174"/>
      <c r="AU165" s="174"/>
      <c r="AV165" s="174"/>
      <c r="AW165" s="174"/>
      <c r="AX165" s="174"/>
      <c r="AY165" s="174"/>
      <c r="AZ165" s="174"/>
      <c r="BA165" s="174"/>
      <c r="BB165" s="174"/>
      <c r="BC165" s="174"/>
      <c r="BD165" s="174"/>
      <c r="BE165" s="174"/>
      <c r="BF165" s="174"/>
      <c r="BG165" s="96"/>
      <c r="BH165" s="96"/>
      <c r="BI165" s="96"/>
      <c r="BJ165" s="96"/>
      <c r="BK165" s="96"/>
      <c r="BL165" s="96"/>
      <c r="BM165" s="96"/>
      <c r="BN165" s="96"/>
      <c r="BO165" s="96"/>
      <c r="BP165" s="96"/>
      <c r="BQ165" s="96"/>
      <c r="BR165" s="96"/>
    </row>
    <row r="166" spans="13:70" hidden="1">
      <c r="M166" s="174"/>
      <c r="N166" s="174"/>
      <c r="O166" s="174"/>
      <c r="P166" s="174"/>
      <c r="Q166" s="174"/>
      <c r="R166" s="174"/>
      <c r="S166" s="174"/>
      <c r="T166" s="174"/>
      <c r="U166" s="174"/>
      <c r="V166" s="177"/>
      <c r="W166" s="177"/>
      <c r="X166" s="177"/>
      <c r="Y166" s="177"/>
      <c r="Z166" s="177"/>
      <c r="AA166" s="177"/>
      <c r="AB166" s="177"/>
      <c r="AC166" s="177"/>
      <c r="AD166" s="177"/>
      <c r="AE166" s="177"/>
      <c r="AF166" s="177"/>
      <c r="AG166" s="177"/>
      <c r="AH166" s="177"/>
      <c r="AI166" s="178"/>
      <c r="AJ166" s="178"/>
      <c r="AK166" s="178"/>
      <c r="AL166" s="178"/>
      <c r="AM166" s="178"/>
      <c r="AN166" s="178"/>
      <c r="AO166" s="178"/>
      <c r="AP166" s="178"/>
      <c r="AQ166" s="180"/>
      <c r="AR166" s="174"/>
      <c r="AS166" s="174"/>
      <c r="AT166" s="174"/>
      <c r="AU166" s="174"/>
      <c r="AV166" s="174"/>
      <c r="AW166" s="174"/>
      <c r="AX166" s="174"/>
      <c r="AY166" s="174"/>
      <c r="AZ166" s="174"/>
      <c r="BA166" s="174"/>
      <c r="BB166" s="174"/>
      <c r="BC166" s="174"/>
      <c r="BD166" s="174"/>
      <c r="BE166" s="174"/>
      <c r="BF166" s="174"/>
      <c r="BG166" s="96"/>
      <c r="BH166" s="96"/>
      <c r="BI166" s="96"/>
      <c r="BJ166" s="96"/>
      <c r="BK166" s="96"/>
      <c r="BL166" s="96"/>
      <c r="BM166" s="96"/>
      <c r="BN166" s="96"/>
      <c r="BO166" s="96"/>
      <c r="BP166" s="96"/>
      <c r="BQ166" s="96"/>
      <c r="BR166" s="96"/>
    </row>
    <row r="167" spans="13:70" hidden="1">
      <c r="M167" s="174"/>
      <c r="N167" s="174"/>
      <c r="O167" s="174"/>
      <c r="P167" s="174"/>
      <c r="Q167" s="174"/>
      <c r="R167" s="174"/>
      <c r="S167" s="174"/>
      <c r="T167" s="174"/>
      <c r="U167" s="174"/>
      <c r="V167" s="177"/>
      <c r="W167" s="177"/>
      <c r="X167" s="177"/>
      <c r="Y167" s="177"/>
      <c r="Z167" s="177"/>
      <c r="AA167" s="177"/>
      <c r="AB167" s="177"/>
      <c r="AC167" s="177"/>
      <c r="AD167" s="177"/>
      <c r="AE167" s="177"/>
      <c r="AF167" s="177"/>
      <c r="AG167" s="177"/>
      <c r="AH167" s="177"/>
      <c r="AI167" s="178"/>
      <c r="AJ167" s="178"/>
      <c r="AK167" s="178"/>
      <c r="AL167" s="178"/>
      <c r="AM167" s="178"/>
      <c r="AN167" s="178"/>
      <c r="AO167" s="178"/>
      <c r="AP167" s="178"/>
      <c r="AQ167" s="180"/>
      <c r="AR167" s="174"/>
      <c r="AS167" s="174"/>
      <c r="AT167" s="174"/>
      <c r="AU167" s="174"/>
      <c r="AV167" s="174"/>
      <c r="AW167" s="174"/>
      <c r="AX167" s="174"/>
      <c r="AY167" s="174"/>
      <c r="AZ167" s="174"/>
      <c r="BA167" s="174"/>
      <c r="BB167" s="174"/>
      <c r="BC167" s="174"/>
      <c r="BD167" s="174"/>
      <c r="BE167" s="174"/>
      <c r="BF167" s="174"/>
      <c r="BG167" s="96"/>
      <c r="BH167" s="96"/>
      <c r="BI167" s="96"/>
      <c r="BJ167" s="96"/>
      <c r="BK167" s="96"/>
      <c r="BL167" s="96"/>
      <c r="BM167" s="96"/>
      <c r="BN167" s="96"/>
      <c r="BO167" s="96"/>
      <c r="BP167" s="96"/>
      <c r="BQ167" s="96"/>
      <c r="BR167" s="96"/>
    </row>
    <row r="168" spans="13:70" hidden="1">
      <c r="M168" s="174"/>
      <c r="N168" s="174"/>
      <c r="O168" s="174"/>
      <c r="P168" s="174"/>
      <c r="Q168" s="174"/>
      <c r="R168" s="174"/>
      <c r="S168" s="174"/>
      <c r="T168" s="174"/>
      <c r="U168" s="174"/>
      <c r="V168" s="177"/>
      <c r="W168" s="177"/>
      <c r="X168" s="177"/>
      <c r="Y168" s="177"/>
      <c r="Z168" s="177"/>
      <c r="AA168" s="177"/>
      <c r="AB168" s="177"/>
      <c r="AC168" s="177"/>
      <c r="AD168" s="177"/>
      <c r="AE168" s="177"/>
      <c r="AF168" s="177"/>
      <c r="AG168" s="177"/>
      <c r="AH168" s="177"/>
      <c r="AI168" s="178"/>
      <c r="AJ168" s="178"/>
      <c r="AK168" s="178"/>
      <c r="AL168" s="178"/>
      <c r="AM168" s="178"/>
      <c r="AN168" s="178"/>
      <c r="AO168" s="178"/>
      <c r="AP168" s="178"/>
      <c r="AQ168" s="180"/>
      <c r="AR168" s="174"/>
      <c r="AS168" s="174"/>
      <c r="AT168" s="174"/>
      <c r="AU168" s="174"/>
      <c r="AV168" s="174"/>
      <c r="AW168" s="174"/>
      <c r="AX168" s="174"/>
      <c r="AY168" s="174"/>
      <c r="AZ168" s="174"/>
      <c r="BA168" s="174"/>
      <c r="BB168" s="174"/>
      <c r="BC168" s="174"/>
      <c r="BD168" s="174"/>
      <c r="BE168" s="174"/>
      <c r="BF168" s="174"/>
      <c r="BG168" s="96"/>
      <c r="BH168" s="96"/>
      <c r="BI168" s="96"/>
      <c r="BJ168" s="96"/>
      <c r="BK168" s="96"/>
      <c r="BL168" s="96"/>
      <c r="BM168" s="96"/>
      <c r="BN168" s="96"/>
      <c r="BO168" s="96"/>
      <c r="BP168" s="96"/>
      <c r="BQ168" s="96"/>
      <c r="BR168" s="96"/>
    </row>
    <row r="169" spans="13:70" hidden="1">
      <c r="M169" s="174"/>
      <c r="N169" s="174"/>
      <c r="O169" s="174"/>
      <c r="P169" s="174"/>
      <c r="Q169" s="174"/>
      <c r="R169" s="174"/>
      <c r="S169" s="174"/>
      <c r="T169" s="174"/>
      <c r="U169" s="174"/>
      <c r="V169" s="177"/>
      <c r="W169" s="177"/>
      <c r="X169" s="177"/>
      <c r="Y169" s="177"/>
      <c r="Z169" s="177"/>
      <c r="AA169" s="177"/>
      <c r="AB169" s="177"/>
      <c r="AC169" s="177"/>
      <c r="AD169" s="177"/>
      <c r="AE169" s="177"/>
      <c r="AF169" s="177"/>
      <c r="AG169" s="177"/>
      <c r="AH169" s="177"/>
      <c r="AI169" s="178"/>
      <c r="AJ169" s="178"/>
      <c r="AK169" s="178"/>
      <c r="AL169" s="178"/>
      <c r="AM169" s="178"/>
      <c r="AN169" s="178"/>
      <c r="AO169" s="178"/>
      <c r="AP169" s="178"/>
      <c r="AQ169" s="180"/>
      <c r="AR169" s="174"/>
      <c r="AS169" s="174"/>
      <c r="AT169" s="174"/>
      <c r="AU169" s="174"/>
      <c r="AV169" s="174"/>
      <c r="AW169" s="174"/>
      <c r="AX169" s="174"/>
      <c r="AY169" s="174"/>
      <c r="AZ169" s="174"/>
      <c r="BA169" s="174"/>
      <c r="BB169" s="174"/>
      <c r="BC169" s="174"/>
      <c r="BD169" s="174"/>
      <c r="BE169" s="174"/>
      <c r="BF169" s="174"/>
      <c r="BG169" s="96"/>
      <c r="BH169" s="96"/>
      <c r="BI169" s="96"/>
      <c r="BJ169" s="96"/>
      <c r="BK169" s="96"/>
      <c r="BL169" s="96"/>
      <c r="BM169" s="96"/>
      <c r="BN169" s="96"/>
      <c r="BO169" s="96"/>
      <c r="BP169" s="96"/>
      <c r="BQ169" s="96"/>
      <c r="BR169" s="96"/>
    </row>
    <row r="170" spans="13:70" hidden="1">
      <c r="M170" s="174"/>
      <c r="N170" s="174"/>
      <c r="O170" s="174"/>
      <c r="P170" s="174"/>
      <c r="Q170" s="174"/>
      <c r="R170" s="174"/>
      <c r="S170" s="174"/>
      <c r="T170" s="174"/>
      <c r="U170" s="174"/>
      <c r="V170" s="177"/>
      <c r="W170" s="177"/>
      <c r="X170" s="177"/>
      <c r="Y170" s="177"/>
      <c r="Z170" s="177"/>
      <c r="AA170" s="177"/>
      <c r="AB170" s="177"/>
      <c r="AC170" s="177"/>
      <c r="AD170" s="177"/>
      <c r="AE170" s="177"/>
      <c r="AF170" s="177"/>
      <c r="AG170" s="177"/>
      <c r="AH170" s="177"/>
      <c r="AI170" s="178"/>
      <c r="AJ170" s="178"/>
      <c r="AK170" s="178"/>
      <c r="AL170" s="178"/>
      <c r="AM170" s="178"/>
      <c r="AN170" s="178"/>
      <c r="AO170" s="178"/>
      <c r="AP170" s="178"/>
      <c r="AQ170" s="180"/>
      <c r="AR170" s="174"/>
      <c r="AS170" s="174"/>
      <c r="AT170" s="174"/>
      <c r="AU170" s="174"/>
      <c r="AV170" s="174"/>
      <c r="AW170" s="174"/>
      <c r="AX170" s="174"/>
      <c r="AY170" s="174"/>
      <c r="AZ170" s="174"/>
      <c r="BA170" s="174"/>
      <c r="BB170" s="174"/>
      <c r="BC170" s="174"/>
      <c r="BD170" s="174"/>
      <c r="BE170" s="174"/>
      <c r="BF170" s="174"/>
      <c r="BG170" s="96"/>
      <c r="BH170" s="96"/>
      <c r="BI170" s="96"/>
      <c r="BJ170" s="96"/>
      <c r="BK170" s="96"/>
      <c r="BL170" s="96"/>
      <c r="BM170" s="96"/>
      <c r="BN170" s="96"/>
      <c r="BO170" s="96"/>
      <c r="BP170" s="96"/>
      <c r="BQ170" s="96"/>
      <c r="BR170" s="96"/>
    </row>
    <row r="171" spans="13:70" hidden="1">
      <c r="M171" s="174"/>
      <c r="N171" s="174"/>
      <c r="O171" s="174"/>
      <c r="P171" s="174"/>
      <c r="Q171" s="174"/>
      <c r="R171" s="174"/>
      <c r="S171" s="174"/>
      <c r="T171" s="174"/>
      <c r="U171" s="174"/>
      <c r="V171" s="177"/>
      <c r="W171" s="177"/>
      <c r="X171" s="177"/>
      <c r="Y171" s="177"/>
      <c r="Z171" s="177"/>
      <c r="AA171" s="177"/>
      <c r="AB171" s="177"/>
      <c r="AC171" s="177"/>
      <c r="AD171" s="177"/>
      <c r="AE171" s="177"/>
      <c r="AF171" s="177"/>
      <c r="AG171" s="177"/>
      <c r="AH171" s="177"/>
      <c r="AI171" s="178"/>
      <c r="AJ171" s="178"/>
      <c r="AK171" s="178"/>
      <c r="AL171" s="178"/>
      <c r="AM171" s="178"/>
      <c r="AN171" s="178"/>
      <c r="AO171" s="178"/>
      <c r="AP171" s="178"/>
      <c r="AQ171" s="180"/>
      <c r="AR171" s="174"/>
      <c r="AS171" s="174"/>
      <c r="AT171" s="174"/>
      <c r="AU171" s="174"/>
      <c r="AV171" s="174"/>
      <c r="AW171" s="174"/>
      <c r="AX171" s="174"/>
      <c r="AY171" s="174"/>
      <c r="AZ171" s="174"/>
      <c r="BA171" s="174"/>
      <c r="BB171" s="174"/>
      <c r="BC171" s="174"/>
      <c r="BD171" s="174"/>
      <c r="BE171" s="174"/>
      <c r="BF171" s="174"/>
      <c r="BG171" s="96"/>
      <c r="BH171" s="96"/>
      <c r="BI171" s="96"/>
      <c r="BJ171" s="96"/>
      <c r="BK171" s="96"/>
      <c r="BL171" s="96"/>
      <c r="BM171" s="96"/>
      <c r="BN171" s="96"/>
      <c r="BO171" s="96"/>
      <c r="BP171" s="96"/>
      <c r="BQ171" s="96"/>
      <c r="BR171" s="96"/>
    </row>
    <row r="172" spans="13:70" ht="13" hidden="1">
      <c r="M172" s="174"/>
      <c r="N172" s="174"/>
      <c r="O172" s="174"/>
      <c r="P172" s="174"/>
      <c r="Q172" s="174"/>
      <c r="R172" s="174"/>
      <c r="S172" s="174"/>
      <c r="T172" s="174"/>
      <c r="U172" s="174"/>
      <c r="V172" s="177"/>
      <c r="W172" s="177"/>
      <c r="X172" s="177"/>
      <c r="Y172" s="177"/>
      <c r="Z172" s="177"/>
      <c r="AA172" s="177"/>
      <c r="AB172" s="177"/>
      <c r="AC172" s="177"/>
      <c r="AD172" s="177"/>
      <c r="AE172" s="177"/>
      <c r="AF172" s="177"/>
      <c r="AG172" s="179" t="s">
        <v>90</v>
      </c>
      <c r="AH172" s="177"/>
      <c r="AI172" s="182" t="s">
        <v>91</v>
      </c>
      <c r="AJ172" s="183" t="s">
        <v>2</v>
      </c>
      <c r="AK172" s="183" t="s">
        <v>92</v>
      </c>
      <c r="AL172" s="183" t="s">
        <v>93</v>
      </c>
      <c r="AM172" s="178"/>
      <c r="AN172" s="407" t="s">
        <v>94</v>
      </c>
      <c r="AO172" s="408"/>
      <c r="AP172" s="408"/>
      <c r="AQ172" s="409"/>
      <c r="AR172" s="174"/>
      <c r="AS172" s="174"/>
      <c r="AT172" s="174"/>
      <c r="AU172" s="174"/>
      <c r="AV172" s="174"/>
      <c r="AW172" s="174"/>
      <c r="AX172" s="174"/>
      <c r="AY172" s="174"/>
      <c r="AZ172" s="174"/>
      <c r="BA172" s="174"/>
      <c r="BB172" s="174"/>
      <c r="BC172" s="174"/>
      <c r="BD172" s="174"/>
      <c r="BE172" s="174"/>
      <c r="BF172" s="174"/>
      <c r="BG172" s="96"/>
      <c r="BH172" s="96"/>
      <c r="BI172" s="96"/>
      <c r="BJ172" s="96"/>
      <c r="BK172" s="96"/>
      <c r="BL172" s="96"/>
      <c r="BM172" s="96"/>
      <c r="BN172" s="96"/>
      <c r="BO172" s="96"/>
      <c r="BP172" s="96"/>
      <c r="BQ172" s="96"/>
      <c r="BR172" s="96"/>
    </row>
    <row r="173" spans="13:70" hidden="1">
      <c r="M173" s="174"/>
      <c r="N173" s="174"/>
      <c r="O173" s="174"/>
      <c r="P173" s="174"/>
      <c r="Q173" s="174"/>
      <c r="R173" s="174"/>
      <c r="S173" s="174"/>
      <c r="T173" s="174"/>
      <c r="U173" s="174"/>
      <c r="V173" s="177"/>
      <c r="W173" s="177"/>
      <c r="X173" s="177"/>
      <c r="Y173" s="177"/>
      <c r="Z173" s="177"/>
      <c r="AA173" s="177"/>
      <c r="AB173" s="177"/>
      <c r="AC173" s="177"/>
      <c r="AD173" s="177"/>
      <c r="AE173" s="177"/>
      <c r="AF173" s="177"/>
      <c r="AG173" s="184"/>
      <c r="AH173" s="177"/>
      <c r="AI173" s="185">
        <v>220</v>
      </c>
      <c r="AJ173" s="179"/>
      <c r="AK173" s="179"/>
      <c r="AL173" s="179"/>
      <c r="AM173" s="178"/>
      <c r="AN173" s="186"/>
      <c r="AO173" s="187"/>
      <c r="AP173" s="187"/>
      <c r="AQ173" s="188"/>
      <c r="AR173" s="174"/>
      <c r="AS173" s="174"/>
      <c r="AT173" s="174"/>
      <c r="AU173" s="174"/>
      <c r="AV173" s="174"/>
      <c r="AW173" s="174"/>
      <c r="AX173" s="174"/>
      <c r="AY173" s="174"/>
      <c r="AZ173" s="174"/>
      <c r="BA173" s="174"/>
      <c r="BB173" s="174"/>
      <c r="BC173" s="174"/>
      <c r="BD173" s="174"/>
      <c r="BE173" s="174"/>
      <c r="BF173" s="174"/>
      <c r="BG173" s="96"/>
      <c r="BH173" s="96"/>
      <c r="BI173" s="96"/>
      <c r="BJ173" s="96"/>
      <c r="BK173" s="96"/>
      <c r="BL173" s="96"/>
      <c r="BM173" s="96"/>
      <c r="BN173" s="96"/>
      <c r="BO173" s="96"/>
      <c r="BP173" s="96"/>
      <c r="BQ173" s="96"/>
      <c r="BR173" s="96"/>
    </row>
    <row r="174" spans="13:70" hidden="1">
      <c r="M174" s="174"/>
      <c r="N174" s="174"/>
      <c r="O174" s="174"/>
      <c r="P174" s="174"/>
      <c r="Q174" s="174"/>
      <c r="R174" s="174"/>
      <c r="S174" s="174"/>
      <c r="T174" s="174"/>
      <c r="U174" s="174"/>
      <c r="V174" s="177"/>
      <c r="W174" s="177"/>
      <c r="X174" s="177"/>
      <c r="Y174" s="177"/>
      <c r="Z174" s="177"/>
      <c r="AA174" s="177"/>
      <c r="AB174" s="177"/>
      <c r="AC174" s="177"/>
      <c r="AD174" s="177"/>
      <c r="AE174" s="177"/>
      <c r="AF174" s="177"/>
      <c r="AG174" s="179" t="s">
        <v>95</v>
      </c>
      <c r="AH174" s="177"/>
      <c r="AI174" s="189" t="s">
        <v>96</v>
      </c>
      <c r="AJ174" s="179">
        <v>0.01</v>
      </c>
      <c r="AK174" s="190">
        <v>13.8</v>
      </c>
      <c r="AL174" s="179">
        <v>0.1</v>
      </c>
      <c r="AM174" s="178"/>
      <c r="AN174" s="186" t="s">
        <v>97</v>
      </c>
      <c r="AO174" s="187"/>
      <c r="AP174" s="187"/>
      <c r="AQ174" s="188"/>
      <c r="AR174" s="174"/>
      <c r="AS174" s="174"/>
      <c r="AT174" s="174"/>
      <c r="AU174" s="174"/>
      <c r="AV174" s="174"/>
      <c r="AW174" s="174"/>
      <c r="AX174" s="174"/>
      <c r="AY174" s="174"/>
      <c r="AZ174" s="174"/>
      <c r="BA174" s="174"/>
      <c r="BB174" s="174"/>
      <c r="BC174" s="174"/>
      <c r="BD174" s="174"/>
      <c r="BE174" s="174"/>
      <c r="BF174" s="174"/>
      <c r="BG174" s="96"/>
      <c r="BH174" s="96"/>
      <c r="BI174" s="96"/>
      <c r="BJ174" s="96"/>
      <c r="BK174" s="96"/>
      <c r="BL174" s="96"/>
      <c r="BM174" s="96"/>
      <c r="BN174" s="96"/>
      <c r="BO174" s="96"/>
      <c r="BP174" s="96"/>
      <c r="BQ174" s="96"/>
      <c r="BR174" s="96"/>
    </row>
    <row r="175" spans="13:70" ht="13" hidden="1" thickBot="1">
      <c r="M175" s="174"/>
      <c r="N175" s="174"/>
      <c r="O175" s="174"/>
      <c r="P175" s="174"/>
      <c r="Q175" s="174"/>
      <c r="R175" s="174"/>
      <c r="S175" s="174"/>
      <c r="T175" s="174"/>
      <c r="U175" s="174"/>
      <c r="V175" s="177"/>
      <c r="W175" s="177"/>
      <c r="X175" s="177"/>
      <c r="Y175" s="177"/>
      <c r="Z175" s="177"/>
      <c r="AA175" s="177"/>
      <c r="AB175" s="177"/>
      <c r="AC175" s="177"/>
      <c r="AD175" s="177"/>
      <c r="AE175" s="177"/>
      <c r="AF175" s="177"/>
      <c r="AG175" s="179" t="s">
        <v>41</v>
      </c>
      <c r="AH175" s="177"/>
      <c r="AI175" s="189" t="s">
        <v>36</v>
      </c>
      <c r="AJ175" s="179">
        <v>0.02</v>
      </c>
      <c r="AK175" s="190">
        <v>34.5</v>
      </c>
      <c r="AL175" s="179">
        <v>0.2</v>
      </c>
      <c r="AM175" s="178"/>
      <c r="AN175" s="191" t="s">
        <v>98</v>
      </c>
      <c r="AO175" s="192"/>
      <c r="AP175" s="192"/>
      <c r="AQ175" s="193"/>
      <c r="AR175" s="174"/>
      <c r="AS175" s="174"/>
      <c r="AT175" s="174"/>
      <c r="AU175" s="174"/>
      <c r="AV175" s="174"/>
      <c r="AW175" s="174"/>
      <c r="AX175" s="174"/>
      <c r="AY175" s="174"/>
      <c r="AZ175" s="174"/>
      <c r="BA175" s="174"/>
      <c r="BB175" s="174"/>
      <c r="BC175" s="174"/>
      <c r="BD175" s="174"/>
      <c r="BE175" s="174"/>
      <c r="BF175" s="174"/>
      <c r="BG175" s="96"/>
      <c r="BH175" s="96"/>
      <c r="BI175" s="96"/>
      <c r="BJ175" s="96"/>
      <c r="BK175" s="96"/>
      <c r="BL175" s="96"/>
      <c r="BM175" s="96"/>
      <c r="BN175" s="96"/>
      <c r="BO175" s="96"/>
      <c r="BP175" s="96"/>
      <c r="BQ175" s="96"/>
      <c r="BR175" s="96"/>
    </row>
    <row r="176" spans="13:70" hidden="1">
      <c r="M176" s="174"/>
      <c r="N176" s="174"/>
      <c r="O176" s="174"/>
      <c r="P176" s="174"/>
      <c r="Q176" s="174"/>
      <c r="R176" s="174"/>
      <c r="S176" s="174"/>
      <c r="T176" s="174"/>
      <c r="U176" s="174"/>
      <c r="V176" s="177"/>
      <c r="W176" s="177"/>
      <c r="X176" s="177"/>
      <c r="Y176" s="177"/>
      <c r="Z176" s="177"/>
      <c r="AA176" s="177"/>
      <c r="AB176" s="177"/>
      <c r="AC176" s="177"/>
      <c r="AD176" s="177"/>
      <c r="AE176" s="177"/>
      <c r="AF176" s="177"/>
      <c r="AG176" s="179"/>
      <c r="AH176" s="177"/>
      <c r="AI176" s="179"/>
      <c r="AJ176" s="179">
        <v>0.03</v>
      </c>
      <c r="AK176" s="179"/>
      <c r="AL176" s="179">
        <v>0.3</v>
      </c>
      <c r="AM176" s="178"/>
      <c r="AN176" s="178"/>
      <c r="AO176" s="178"/>
      <c r="AP176" s="178"/>
      <c r="AQ176" s="180"/>
      <c r="AR176" s="174"/>
      <c r="AS176" s="174"/>
      <c r="AT176" s="174"/>
      <c r="AU176" s="174"/>
      <c r="AV176" s="174"/>
      <c r="AW176" s="174"/>
      <c r="AX176" s="174"/>
      <c r="AY176" s="174"/>
      <c r="AZ176" s="174"/>
      <c r="BA176" s="174"/>
      <c r="BB176" s="174"/>
      <c r="BC176" s="174"/>
      <c r="BD176" s="174"/>
      <c r="BE176" s="174"/>
      <c r="BF176" s="174"/>
      <c r="BG176" s="96"/>
      <c r="BH176" s="96"/>
      <c r="BI176" s="96"/>
      <c r="BJ176" s="96"/>
      <c r="BK176" s="96"/>
      <c r="BL176" s="96"/>
      <c r="BM176" s="96"/>
      <c r="BN176" s="96"/>
      <c r="BO176" s="96"/>
      <c r="BP176" s="96"/>
      <c r="BQ176" s="96"/>
      <c r="BR176" s="96"/>
    </row>
    <row r="177" spans="13:70" hidden="1">
      <c r="M177" s="174"/>
      <c r="N177" s="174"/>
      <c r="O177" s="174"/>
      <c r="P177" s="174"/>
      <c r="Q177" s="174"/>
      <c r="R177" s="174"/>
      <c r="S177" s="174"/>
      <c r="T177" s="174"/>
      <c r="U177" s="174"/>
      <c r="V177" s="177"/>
      <c r="W177" s="177"/>
      <c r="X177" s="177"/>
      <c r="Y177" s="177"/>
      <c r="Z177" s="177"/>
      <c r="AA177" s="177"/>
      <c r="AB177" s="177"/>
      <c r="AC177" s="177"/>
      <c r="AD177" s="177"/>
      <c r="AE177" s="177"/>
      <c r="AF177" s="177"/>
      <c r="AG177" s="194"/>
      <c r="AH177" s="177"/>
      <c r="AI177" s="178"/>
      <c r="AJ177" s="179">
        <v>0.04</v>
      </c>
      <c r="AK177" s="179"/>
      <c r="AL177" s="179">
        <v>0.4</v>
      </c>
      <c r="AM177" s="178"/>
      <c r="AN177" s="178"/>
      <c r="AO177" s="178"/>
      <c r="AP177" s="178"/>
      <c r="AQ177" s="180"/>
      <c r="AR177" s="174"/>
      <c r="AS177" s="174"/>
      <c r="AT177" s="174"/>
      <c r="AU177" s="174"/>
      <c r="AV177" s="174"/>
      <c r="AW177" s="174"/>
      <c r="AX177" s="174"/>
      <c r="AY177" s="174"/>
      <c r="AZ177" s="174"/>
      <c r="BA177" s="174"/>
      <c r="BB177" s="174"/>
      <c r="BC177" s="174"/>
      <c r="BD177" s="174"/>
      <c r="BE177" s="174"/>
      <c r="BF177" s="174"/>
      <c r="BG177" s="96"/>
      <c r="BH177" s="96"/>
      <c r="BI177" s="96"/>
      <c r="BJ177" s="96"/>
      <c r="BK177" s="96"/>
      <c r="BL177" s="96"/>
      <c r="BM177" s="96"/>
      <c r="BN177" s="96"/>
      <c r="BO177" s="96"/>
      <c r="BP177" s="96"/>
      <c r="BQ177" s="96"/>
      <c r="BR177" s="96"/>
    </row>
    <row r="178" spans="13:70" hidden="1">
      <c r="M178" s="174"/>
      <c r="N178" s="174"/>
      <c r="O178" s="174"/>
      <c r="P178" s="174"/>
      <c r="Q178" s="174"/>
      <c r="R178" s="174"/>
      <c r="S178" s="174"/>
      <c r="T178" s="174"/>
      <c r="U178" s="174"/>
      <c r="V178" s="177"/>
      <c r="W178" s="177"/>
      <c r="X178" s="177"/>
      <c r="Y178" s="177"/>
      <c r="Z178" s="177"/>
      <c r="AA178" s="177"/>
      <c r="AB178" s="177"/>
      <c r="AC178" s="177"/>
      <c r="AD178" s="177"/>
      <c r="AE178" s="177"/>
      <c r="AF178" s="177"/>
      <c r="AG178" s="177"/>
      <c r="AH178" s="177"/>
      <c r="AI178" s="178"/>
      <c r="AJ178" s="179">
        <v>0.05</v>
      </c>
      <c r="AK178" s="179"/>
      <c r="AL178" s="179">
        <v>0.5</v>
      </c>
      <c r="AM178" s="178"/>
      <c r="AN178" s="178"/>
      <c r="AO178" s="178"/>
      <c r="AP178" s="178"/>
      <c r="AQ178" s="180"/>
      <c r="AR178" s="174"/>
      <c r="AS178" s="174"/>
      <c r="AT178" s="174"/>
      <c r="AU178" s="174"/>
      <c r="AV178" s="174"/>
      <c r="AW178" s="174"/>
      <c r="AX178" s="174"/>
      <c r="AY178" s="174"/>
      <c r="AZ178" s="174"/>
      <c r="BA178" s="174"/>
      <c r="BB178" s="174"/>
      <c r="BC178" s="174"/>
      <c r="BD178" s="174"/>
      <c r="BE178" s="174"/>
      <c r="BF178" s="174"/>
      <c r="BG178" s="96"/>
      <c r="BH178" s="96"/>
      <c r="BI178" s="96"/>
      <c r="BJ178" s="96"/>
      <c r="BK178" s="96"/>
      <c r="BL178" s="96"/>
      <c r="BM178" s="96"/>
      <c r="BN178" s="96"/>
      <c r="BO178" s="96"/>
      <c r="BP178" s="96"/>
      <c r="BQ178" s="96"/>
      <c r="BR178" s="96"/>
    </row>
    <row r="179" spans="13:70" hidden="1">
      <c r="M179" s="174"/>
      <c r="N179" s="174"/>
      <c r="O179" s="174"/>
      <c r="P179" s="174"/>
      <c r="Q179" s="174"/>
      <c r="R179" s="174"/>
      <c r="S179" s="174"/>
      <c r="T179" s="174"/>
      <c r="U179" s="174"/>
      <c r="V179" s="177"/>
      <c r="W179" s="177"/>
      <c r="X179" s="177"/>
      <c r="Y179" s="177"/>
      <c r="Z179" s="177"/>
      <c r="AA179" s="177"/>
      <c r="AB179" s="177"/>
      <c r="AC179" s="177"/>
      <c r="AD179" s="177"/>
      <c r="AE179" s="177"/>
      <c r="AF179" s="177"/>
      <c r="AG179" s="177"/>
      <c r="AH179" s="177"/>
      <c r="AI179" s="178"/>
      <c r="AJ179" s="179">
        <v>0.06</v>
      </c>
      <c r="AL179" s="179">
        <v>0.6</v>
      </c>
      <c r="AM179" s="178"/>
      <c r="AN179" s="178"/>
      <c r="AO179" s="178"/>
      <c r="AP179" s="178"/>
      <c r="AQ179" s="180"/>
      <c r="AR179" s="174"/>
      <c r="AS179" s="174"/>
      <c r="AT179" s="174"/>
      <c r="AU179" s="174"/>
      <c r="AV179" s="174"/>
      <c r="AW179" s="174"/>
      <c r="AX179" s="174"/>
      <c r="AY179" s="174"/>
      <c r="AZ179" s="174"/>
      <c r="BA179" s="174"/>
      <c r="BB179" s="174"/>
      <c r="BC179" s="174"/>
      <c r="BD179" s="174"/>
      <c r="BE179" s="174"/>
      <c r="BF179" s="174"/>
      <c r="BG179" s="96"/>
      <c r="BH179" s="96"/>
      <c r="BI179" s="96"/>
      <c r="BJ179" s="96"/>
      <c r="BK179" s="96"/>
      <c r="BL179" s="96"/>
      <c r="BM179" s="96"/>
      <c r="BN179" s="96"/>
      <c r="BO179" s="96"/>
      <c r="BP179" s="96"/>
      <c r="BQ179" s="96"/>
      <c r="BR179" s="96"/>
    </row>
    <row r="180" spans="13:70" hidden="1">
      <c r="M180" s="174"/>
      <c r="N180" s="174"/>
      <c r="O180" s="174"/>
      <c r="P180" s="174"/>
      <c r="Q180" s="174"/>
      <c r="R180" s="174"/>
      <c r="S180" s="174"/>
      <c r="T180" s="174"/>
      <c r="U180" s="174"/>
      <c r="V180" s="177"/>
      <c r="W180" s="177"/>
      <c r="X180" s="177"/>
      <c r="Y180" s="177"/>
      <c r="Z180" s="177"/>
      <c r="AA180" s="177"/>
      <c r="AB180" s="177"/>
      <c r="AC180" s="177"/>
      <c r="AD180" s="177"/>
      <c r="AE180" s="177"/>
      <c r="AF180" s="177"/>
      <c r="AG180" s="177"/>
      <c r="AH180" s="177"/>
      <c r="AI180" s="178"/>
      <c r="AJ180" s="179">
        <v>7.0000000000000007E-2</v>
      </c>
      <c r="AK180" s="178"/>
      <c r="AL180" s="179">
        <v>0.7</v>
      </c>
      <c r="AM180" s="178"/>
      <c r="AN180" s="179" t="s">
        <v>99</v>
      </c>
      <c r="AO180" s="179" t="s">
        <v>100</v>
      </c>
      <c r="AP180" s="179" t="s">
        <v>101</v>
      </c>
      <c r="AQ180" s="180"/>
      <c r="AR180" s="174"/>
      <c r="AS180" s="174"/>
      <c r="AT180" s="174"/>
      <c r="AU180" s="174"/>
      <c r="AV180" s="174"/>
      <c r="AW180" s="174"/>
      <c r="AX180" s="174"/>
      <c r="AY180" s="174"/>
      <c r="AZ180" s="174"/>
      <c r="BA180" s="174"/>
      <c r="BB180" s="174"/>
      <c r="BC180" s="174"/>
      <c r="BD180" s="174"/>
      <c r="BE180" s="174"/>
      <c r="BF180" s="174"/>
      <c r="BG180" s="96"/>
      <c r="BH180" s="96"/>
      <c r="BI180" s="96"/>
      <c r="BJ180" s="96"/>
      <c r="BK180" s="96"/>
      <c r="BL180" s="96"/>
      <c r="BM180" s="96"/>
      <c r="BN180" s="96"/>
      <c r="BO180" s="96"/>
      <c r="BP180" s="96"/>
      <c r="BQ180" s="96"/>
      <c r="BR180" s="96"/>
    </row>
    <row r="181" spans="13:70" hidden="1">
      <c r="M181" s="174"/>
      <c r="N181" s="174"/>
      <c r="O181" s="174"/>
      <c r="P181" s="174"/>
      <c r="Q181" s="174"/>
      <c r="R181" s="174"/>
      <c r="S181" s="174"/>
      <c r="T181" s="174"/>
      <c r="U181" s="174"/>
      <c r="V181" s="177"/>
      <c r="W181" s="177"/>
      <c r="X181" s="177"/>
      <c r="Y181" s="177"/>
      <c r="Z181" s="177"/>
      <c r="AA181" s="177"/>
      <c r="AB181" s="177"/>
      <c r="AC181" s="177"/>
      <c r="AD181" s="177"/>
      <c r="AE181" s="177"/>
      <c r="AF181" s="177"/>
      <c r="AG181" s="177"/>
      <c r="AH181" s="177"/>
      <c r="AI181" s="178"/>
      <c r="AJ181" s="179">
        <v>0.08</v>
      </c>
      <c r="AK181" s="178"/>
      <c r="AL181" s="179">
        <v>0.8</v>
      </c>
      <c r="AM181" s="178"/>
      <c r="AN181" s="179"/>
      <c r="AO181" s="179"/>
      <c r="AP181" s="195"/>
      <c r="AQ181" s="180"/>
      <c r="AR181" s="174"/>
      <c r="AS181" s="174"/>
      <c r="AT181" s="174"/>
      <c r="AU181" s="174"/>
      <c r="AV181" s="174"/>
      <c r="AW181" s="174"/>
      <c r="AX181" s="174"/>
      <c r="AY181" s="174"/>
      <c r="AZ181" s="174"/>
      <c r="BA181" s="174"/>
      <c r="BB181" s="174"/>
      <c r="BC181" s="174"/>
      <c r="BD181" s="174"/>
      <c r="BE181" s="174"/>
      <c r="BF181" s="174"/>
      <c r="BG181" s="96"/>
      <c r="BH181" s="96"/>
      <c r="BI181" s="96"/>
      <c r="BJ181" s="96"/>
      <c r="BK181" s="96"/>
      <c r="BL181" s="96"/>
      <c r="BM181" s="96"/>
      <c r="BN181" s="96"/>
      <c r="BO181" s="96"/>
      <c r="BP181" s="96"/>
      <c r="BQ181" s="96"/>
      <c r="BR181" s="96"/>
    </row>
    <row r="182" spans="13:70" hidden="1">
      <c r="M182" s="174"/>
      <c r="N182" s="174"/>
      <c r="O182" s="174"/>
      <c r="P182" s="174"/>
      <c r="Q182" s="174"/>
      <c r="R182" s="174"/>
      <c r="S182" s="174"/>
      <c r="T182" s="174"/>
      <c r="U182" s="174"/>
      <c r="V182" s="177"/>
      <c r="W182" s="177"/>
      <c r="X182" s="177"/>
      <c r="Y182" s="177"/>
      <c r="Z182" s="177"/>
      <c r="AA182" s="177"/>
      <c r="AB182" s="177"/>
      <c r="AC182" s="177"/>
      <c r="AD182" s="177"/>
      <c r="AE182" s="177"/>
      <c r="AF182" s="177"/>
      <c r="AG182" s="177"/>
      <c r="AH182" s="177"/>
      <c r="AI182" s="178"/>
      <c r="AJ182" s="179">
        <v>0.09</v>
      </c>
      <c r="AK182" s="178"/>
      <c r="AL182" s="179">
        <v>0.9</v>
      </c>
      <c r="AM182" s="178"/>
      <c r="AN182" s="179">
        <v>1</v>
      </c>
      <c r="AO182" s="179" t="e">
        <f>IF(#REF!=$AP$182,"(A)","")</f>
        <v>#REF!</v>
      </c>
      <c r="AP182" s="196" t="s">
        <v>82</v>
      </c>
      <c r="AQ182" s="180"/>
      <c r="AR182" s="174"/>
      <c r="AS182" s="174"/>
      <c r="AT182" s="174"/>
      <c r="AU182" s="174"/>
      <c r="AV182" s="174"/>
      <c r="AW182" s="174"/>
      <c r="AX182" s="174"/>
      <c r="AY182" s="174"/>
      <c r="AZ182" s="174"/>
      <c r="BA182" s="174"/>
      <c r="BB182" s="174"/>
      <c r="BC182" s="174"/>
      <c r="BD182" s="174"/>
      <c r="BE182" s="174"/>
      <c r="BF182" s="174"/>
      <c r="BG182" s="96"/>
      <c r="BH182" s="96"/>
      <c r="BI182" s="96"/>
      <c r="BJ182" s="96"/>
      <c r="BK182" s="96"/>
      <c r="BL182" s="96"/>
      <c r="BM182" s="96"/>
      <c r="BN182" s="96"/>
      <c r="BO182" s="96"/>
      <c r="BP182" s="96"/>
      <c r="BQ182" s="96"/>
      <c r="BR182" s="96"/>
    </row>
    <row r="183" spans="13:70" hidden="1">
      <c r="M183" s="174"/>
      <c r="N183" s="174"/>
      <c r="O183" s="174"/>
      <c r="P183" s="174"/>
      <c r="Q183" s="174"/>
      <c r="R183" s="174"/>
      <c r="S183" s="174"/>
      <c r="T183" s="174"/>
      <c r="U183" s="174"/>
      <c r="V183" s="177"/>
      <c r="W183" s="177"/>
      <c r="X183" s="177"/>
      <c r="Y183" s="177"/>
      <c r="Z183" s="177"/>
      <c r="AA183" s="177"/>
      <c r="AB183" s="177"/>
      <c r="AC183" s="177"/>
      <c r="AD183" s="177"/>
      <c r="AE183" s="177"/>
      <c r="AF183" s="177"/>
      <c r="AG183" s="178" t="s">
        <v>102</v>
      </c>
      <c r="AH183" s="177"/>
      <c r="AI183" s="178"/>
      <c r="AJ183" s="179">
        <v>0.1</v>
      </c>
      <c r="AK183" s="178"/>
      <c r="AL183" s="179">
        <v>1</v>
      </c>
      <c r="AM183" s="178"/>
      <c r="AN183" s="179">
        <v>2</v>
      </c>
      <c r="AO183" s="179" t="e">
        <f>IF(#REF!&lt;&gt;$AP$182,"(B)","")</f>
        <v>#REF!</v>
      </c>
      <c r="AP183" s="196" t="s">
        <v>83</v>
      </c>
      <c r="AQ183" s="180"/>
      <c r="AR183" s="174"/>
      <c r="AS183" s="174"/>
      <c r="AT183" s="174"/>
      <c r="AU183" s="174"/>
      <c r="AV183" s="174"/>
      <c r="AW183" s="174"/>
      <c r="AX183" s="174"/>
      <c r="AY183" s="174"/>
      <c r="AZ183" s="174"/>
      <c r="BA183" s="174"/>
      <c r="BB183" s="174"/>
      <c r="BC183" s="174"/>
      <c r="BD183" s="174"/>
      <c r="BE183" s="174"/>
      <c r="BF183" s="174"/>
      <c r="BG183" s="96"/>
      <c r="BH183" s="96"/>
      <c r="BI183" s="96"/>
      <c r="BJ183" s="96"/>
      <c r="BK183" s="96"/>
      <c r="BL183" s="96"/>
      <c r="BM183" s="96"/>
      <c r="BN183" s="96"/>
      <c r="BO183" s="96"/>
      <c r="BP183" s="96"/>
      <c r="BQ183" s="96"/>
      <c r="BR183" s="96"/>
    </row>
    <row r="184" spans="13:70" hidden="1">
      <c r="M184" s="174"/>
      <c r="N184" s="174"/>
      <c r="O184" s="174"/>
      <c r="P184" s="174"/>
      <c r="Q184" s="174"/>
      <c r="R184" s="174"/>
      <c r="S184" s="174"/>
      <c r="T184" s="174"/>
      <c r="U184" s="174"/>
      <c r="V184" s="177"/>
      <c r="W184" s="177"/>
      <c r="X184" s="177"/>
      <c r="Y184" s="177"/>
      <c r="Z184" s="177"/>
      <c r="AA184" s="177"/>
      <c r="AB184" s="177"/>
      <c r="AC184" s="177"/>
      <c r="AD184" s="177"/>
      <c r="AE184" s="177"/>
      <c r="AF184" s="177"/>
      <c r="AG184" s="177"/>
      <c r="AH184" s="177"/>
      <c r="AI184" s="178"/>
      <c r="AJ184" s="179">
        <v>0.11</v>
      </c>
      <c r="AK184" s="178"/>
      <c r="AL184" s="178"/>
      <c r="AM184" s="178"/>
      <c r="AN184" s="197">
        <v>3</v>
      </c>
      <c r="AO184" s="179" t="e">
        <f>IF(#REF!&lt;&gt;$AP$182,"(C)","")</f>
        <v>#REF!</v>
      </c>
      <c r="AP184" s="196" t="s">
        <v>85</v>
      </c>
      <c r="AQ184" s="180"/>
      <c r="AR184" s="174"/>
      <c r="AS184" s="174"/>
      <c r="AT184" s="174"/>
      <c r="AU184" s="174"/>
      <c r="AV184" s="174"/>
      <c r="AW184" s="174"/>
      <c r="AX184" s="174"/>
      <c r="AY184" s="174"/>
      <c r="AZ184" s="174"/>
      <c r="BA184" s="174"/>
      <c r="BB184" s="174"/>
      <c r="BC184" s="174"/>
      <c r="BD184" s="174"/>
      <c r="BE184" s="174"/>
      <c r="BF184" s="174"/>
      <c r="BG184" s="96"/>
      <c r="BH184" s="96"/>
      <c r="BI184" s="96"/>
      <c r="BJ184" s="96"/>
      <c r="BK184" s="96"/>
      <c r="BL184" s="96"/>
      <c r="BM184" s="96"/>
      <c r="BN184" s="96"/>
      <c r="BO184" s="96"/>
      <c r="BP184" s="96"/>
      <c r="BQ184" s="96"/>
      <c r="BR184" s="96"/>
    </row>
    <row r="185" spans="13:70" ht="13" hidden="1" thickBot="1">
      <c r="M185" s="174"/>
      <c r="N185" s="174"/>
      <c r="O185" s="174"/>
      <c r="P185" s="174"/>
      <c r="Q185" s="174"/>
      <c r="R185" s="174"/>
      <c r="S185" s="174"/>
      <c r="T185" s="174"/>
      <c r="U185" s="174"/>
      <c r="V185" s="177"/>
      <c r="W185" s="177"/>
      <c r="X185" s="177"/>
      <c r="Y185" s="177"/>
      <c r="Z185" s="177"/>
      <c r="AA185" s="177"/>
      <c r="AB185" s="177"/>
      <c r="AC185" s="177"/>
      <c r="AD185" s="177"/>
      <c r="AE185" s="177"/>
      <c r="AF185" s="177"/>
      <c r="AG185" s="177"/>
      <c r="AH185" s="177"/>
      <c r="AI185" s="178"/>
      <c r="AJ185" s="179">
        <v>0.12</v>
      </c>
      <c r="AK185" s="178"/>
      <c r="AL185" s="178"/>
      <c r="AM185" s="178"/>
      <c r="AN185" s="198">
        <v>4</v>
      </c>
      <c r="AO185" s="179" t="e">
        <f>IF(#REF!&lt;&gt;$AP$182,"(D)","")</f>
        <v>#REF!</v>
      </c>
      <c r="AP185" s="178"/>
      <c r="AQ185" s="180"/>
      <c r="AR185" s="174"/>
      <c r="AS185" s="174"/>
      <c r="AT185" s="174"/>
      <c r="AU185" s="174"/>
      <c r="AV185" s="174"/>
      <c r="AW185" s="174"/>
      <c r="AX185" s="174"/>
      <c r="AY185" s="174"/>
      <c r="AZ185" s="174"/>
      <c r="BA185" s="174"/>
      <c r="BB185" s="174"/>
      <c r="BC185" s="174"/>
      <c r="BD185" s="174"/>
      <c r="BE185" s="174"/>
      <c r="BF185" s="174"/>
      <c r="BG185" s="96"/>
      <c r="BH185" s="96"/>
      <c r="BI185" s="96"/>
      <c r="BJ185" s="96"/>
      <c r="BK185" s="96"/>
      <c r="BL185" s="96"/>
      <c r="BM185" s="96"/>
      <c r="BN185" s="96"/>
      <c r="BO185" s="96"/>
      <c r="BP185" s="96"/>
      <c r="BQ185" s="96"/>
      <c r="BR185" s="96"/>
    </row>
    <row r="186" spans="13:70" hidden="1">
      <c r="M186" s="174"/>
      <c r="N186" s="174"/>
      <c r="O186" s="174"/>
      <c r="P186" s="174"/>
      <c r="Q186" s="174"/>
      <c r="R186" s="174"/>
      <c r="S186" s="174"/>
      <c r="T186" s="174"/>
      <c r="U186" s="174"/>
      <c r="V186" s="177"/>
      <c r="W186" s="177"/>
      <c r="X186" s="177"/>
      <c r="Y186" s="177"/>
      <c r="Z186" s="177"/>
      <c r="AA186" s="177"/>
      <c r="AB186" s="177"/>
      <c r="AC186" s="177"/>
      <c r="AD186" s="177"/>
      <c r="AE186" s="177"/>
      <c r="AF186" s="177"/>
      <c r="AG186" s="177"/>
      <c r="AH186" s="177"/>
      <c r="AI186" s="178"/>
      <c r="AJ186" s="179">
        <v>0.13</v>
      </c>
      <c r="AK186" s="178"/>
      <c r="AL186" s="178"/>
      <c r="AM186" s="178"/>
      <c r="AN186" s="178"/>
      <c r="AO186" s="179" t="e">
        <f>IF(#REF!&lt;&gt;$AP$182,"(E)","")</f>
        <v>#REF!</v>
      </c>
      <c r="AP186" s="178"/>
      <c r="AQ186" s="180"/>
      <c r="AR186" s="174"/>
      <c r="AS186" s="174"/>
      <c r="AT186" s="174"/>
      <c r="AU186" s="174"/>
      <c r="AV186" s="174"/>
      <c r="AW186" s="174"/>
      <c r="AX186" s="174"/>
      <c r="AY186" s="174"/>
      <c r="AZ186" s="174"/>
      <c r="BA186" s="174"/>
      <c r="BB186" s="174"/>
      <c r="BC186" s="174"/>
      <c r="BD186" s="174"/>
      <c r="BE186" s="174"/>
      <c r="BF186" s="174"/>
      <c r="BG186" s="96"/>
      <c r="BH186" s="96"/>
      <c r="BI186" s="96"/>
      <c r="BJ186" s="96"/>
      <c r="BK186" s="96"/>
      <c r="BL186" s="96"/>
      <c r="BM186" s="96"/>
      <c r="BN186" s="96"/>
      <c r="BO186" s="96"/>
      <c r="BP186" s="96"/>
      <c r="BQ186" s="96"/>
      <c r="BR186" s="96"/>
    </row>
    <row r="187" spans="13:70" hidden="1">
      <c r="M187" s="174"/>
      <c r="N187" s="174"/>
      <c r="O187" s="174"/>
      <c r="P187" s="174"/>
      <c r="Q187" s="174"/>
      <c r="R187" s="174"/>
      <c r="S187" s="174"/>
      <c r="T187" s="174"/>
      <c r="U187" s="174"/>
      <c r="V187" s="177"/>
      <c r="W187" s="177"/>
      <c r="X187" s="177"/>
      <c r="Y187" s="177"/>
      <c r="Z187" s="177"/>
      <c r="AA187" s="177"/>
      <c r="AB187" s="177"/>
      <c r="AC187" s="177"/>
      <c r="AD187" s="177"/>
      <c r="AE187" s="177"/>
      <c r="AF187" s="177"/>
      <c r="AG187" s="177"/>
      <c r="AH187" s="177"/>
      <c r="AI187" s="178"/>
      <c r="AJ187" s="179">
        <v>0.14000000000000001</v>
      </c>
      <c r="AK187" s="178"/>
      <c r="AL187" s="178"/>
      <c r="AM187" s="178"/>
      <c r="AN187" s="178"/>
      <c r="AO187" s="179" t="e">
        <f>IF(#REF!&lt;&gt;$AP$182,"(F)","")</f>
        <v>#REF!</v>
      </c>
      <c r="AP187" s="178"/>
      <c r="AQ187" s="180"/>
      <c r="AR187" s="174"/>
      <c r="AS187" s="174"/>
      <c r="AT187" s="174"/>
      <c r="AU187" s="174"/>
      <c r="AV187" s="174"/>
      <c r="AW187" s="174"/>
      <c r="AX187" s="174"/>
      <c r="AY187" s="174"/>
      <c r="AZ187" s="174"/>
      <c r="BA187" s="174"/>
      <c r="BB187" s="174"/>
      <c r="BC187" s="174"/>
      <c r="BD187" s="174"/>
      <c r="BE187" s="174"/>
      <c r="BF187" s="174"/>
      <c r="BG187" s="96"/>
      <c r="BH187" s="96"/>
      <c r="BI187" s="96"/>
      <c r="BJ187" s="96"/>
      <c r="BK187" s="96"/>
      <c r="BL187" s="96"/>
      <c r="BM187" s="96"/>
      <c r="BN187" s="96"/>
      <c r="BO187" s="96"/>
      <c r="BP187" s="96"/>
      <c r="BQ187" s="96"/>
      <c r="BR187" s="96"/>
    </row>
    <row r="188" spans="13:70" hidden="1">
      <c r="M188" s="174"/>
      <c r="N188" s="174"/>
      <c r="O188" s="174"/>
      <c r="P188" s="174"/>
      <c r="Q188" s="174"/>
      <c r="R188" s="174"/>
      <c r="S188" s="174"/>
      <c r="T188" s="174"/>
      <c r="U188" s="174"/>
      <c r="V188" s="177"/>
      <c r="W188" s="177"/>
      <c r="X188" s="177"/>
      <c r="Y188" s="177"/>
      <c r="Z188" s="177"/>
      <c r="AA188" s="177"/>
      <c r="AB188" s="177"/>
      <c r="AC188" s="177"/>
      <c r="AD188" s="177"/>
      <c r="AE188" s="177"/>
      <c r="AF188" s="177"/>
      <c r="AG188" s="177"/>
      <c r="AH188" s="177"/>
      <c r="AI188" s="178"/>
      <c r="AJ188" s="179">
        <v>0.15</v>
      </c>
      <c r="AK188" s="178"/>
      <c r="AL188" s="178"/>
      <c r="AM188" s="178"/>
      <c r="AN188" s="178"/>
      <c r="AO188" s="178"/>
      <c r="AP188" s="178"/>
      <c r="AQ188" s="180"/>
      <c r="AR188" s="174"/>
      <c r="AS188" s="174"/>
      <c r="AT188" s="174"/>
      <c r="AU188" s="174"/>
      <c r="AV188" s="174"/>
      <c r="AW188" s="174"/>
      <c r="AX188" s="174"/>
      <c r="AY188" s="174"/>
      <c r="AZ188" s="174"/>
      <c r="BA188" s="174"/>
      <c r="BB188" s="174"/>
      <c r="BC188" s="174"/>
      <c r="BD188" s="174"/>
      <c r="BE188" s="174"/>
      <c r="BF188" s="174"/>
      <c r="BG188" s="96"/>
      <c r="BH188" s="96"/>
      <c r="BI188" s="96"/>
      <c r="BJ188" s="96"/>
      <c r="BK188" s="96"/>
      <c r="BL188" s="96"/>
      <c r="BM188" s="96"/>
      <c r="BN188" s="96"/>
      <c r="BO188" s="96"/>
      <c r="BP188" s="96"/>
      <c r="BQ188" s="96"/>
      <c r="BR188" s="96"/>
    </row>
    <row r="189" spans="13:70" hidden="1">
      <c r="M189" s="174"/>
      <c r="N189" s="174"/>
      <c r="O189" s="174"/>
      <c r="P189" s="174"/>
      <c r="Q189" s="174"/>
      <c r="R189" s="174"/>
      <c r="S189" s="174"/>
      <c r="T189" s="174"/>
      <c r="U189" s="174"/>
      <c r="V189" s="177"/>
      <c r="W189" s="177"/>
      <c r="X189" s="177"/>
      <c r="Y189" s="177"/>
      <c r="Z189" s="177"/>
      <c r="AA189" s="177"/>
      <c r="AB189" s="177"/>
      <c r="AC189" s="177"/>
      <c r="AD189" s="177"/>
      <c r="AE189" s="177"/>
      <c r="AF189" s="177"/>
      <c r="AG189" s="177"/>
      <c r="AH189" s="177"/>
      <c r="AI189" s="178"/>
      <c r="AJ189" s="179">
        <v>0.16</v>
      </c>
      <c r="AK189" s="178"/>
      <c r="AL189" s="177"/>
      <c r="AM189" s="178"/>
      <c r="AN189" s="178"/>
      <c r="AO189" s="178"/>
      <c r="AP189" s="178"/>
      <c r="AQ189" s="180"/>
      <c r="AR189" s="174"/>
      <c r="AS189" s="174"/>
      <c r="AT189" s="174"/>
      <c r="AU189" s="174"/>
      <c r="AV189" s="174"/>
      <c r="AW189" s="174"/>
      <c r="AX189" s="174"/>
      <c r="AY189" s="174"/>
      <c r="AZ189" s="174"/>
      <c r="BA189" s="174"/>
      <c r="BB189" s="174"/>
      <c r="BC189" s="174"/>
      <c r="BD189" s="174"/>
      <c r="BE189" s="174"/>
      <c r="BF189" s="174"/>
      <c r="BG189" s="96"/>
      <c r="BH189" s="96"/>
      <c r="BI189" s="96"/>
      <c r="BJ189" s="96"/>
      <c r="BK189" s="96"/>
      <c r="BL189" s="96"/>
      <c r="BM189" s="96"/>
      <c r="BN189" s="96"/>
      <c r="BO189" s="96"/>
      <c r="BP189" s="96"/>
      <c r="BQ189" s="96"/>
      <c r="BR189" s="96"/>
    </row>
    <row r="190" spans="13:70" hidden="1">
      <c r="M190" s="174"/>
      <c r="N190" s="174"/>
      <c r="O190" s="174"/>
      <c r="P190" s="174"/>
      <c r="Q190" s="174"/>
      <c r="R190" s="174"/>
      <c r="S190" s="174"/>
      <c r="T190" s="174"/>
      <c r="U190" s="174"/>
      <c r="V190" s="177"/>
      <c r="W190" s="177"/>
      <c r="X190" s="177"/>
      <c r="Y190" s="177"/>
      <c r="Z190" s="177"/>
      <c r="AA190" s="177"/>
      <c r="AB190" s="177"/>
      <c r="AC190" s="177"/>
      <c r="AD190" s="177"/>
      <c r="AE190" s="177"/>
      <c r="AF190" s="177"/>
      <c r="AG190" s="177"/>
      <c r="AH190" s="177"/>
      <c r="AI190" s="178"/>
      <c r="AJ190" s="179">
        <v>0.17</v>
      </c>
      <c r="AK190" s="178"/>
      <c r="AL190" s="177"/>
      <c r="AM190" s="178"/>
      <c r="AN190" s="178"/>
      <c r="AO190" s="178"/>
      <c r="AP190" s="178"/>
      <c r="AQ190" s="180"/>
      <c r="AR190" s="174"/>
      <c r="AS190" s="174"/>
      <c r="AT190" s="174"/>
      <c r="AU190" s="174"/>
      <c r="AV190" s="174"/>
      <c r="AW190" s="174"/>
      <c r="AX190" s="174"/>
      <c r="AY190" s="174"/>
      <c r="AZ190" s="174"/>
      <c r="BA190" s="174"/>
      <c r="BB190" s="174"/>
      <c r="BC190" s="174"/>
      <c r="BD190" s="174"/>
      <c r="BE190" s="174"/>
      <c r="BF190" s="174"/>
      <c r="BG190" s="96"/>
      <c r="BH190" s="96"/>
      <c r="BI190" s="96"/>
      <c r="BJ190" s="96"/>
      <c r="BK190" s="96"/>
      <c r="BL190" s="96"/>
      <c r="BM190" s="96"/>
      <c r="BN190" s="96"/>
      <c r="BO190" s="96"/>
      <c r="BP190" s="96"/>
      <c r="BQ190" s="96"/>
      <c r="BR190" s="96"/>
    </row>
    <row r="191" spans="13:70" hidden="1">
      <c r="M191" s="174"/>
      <c r="N191" s="174"/>
      <c r="O191" s="174"/>
      <c r="P191" s="174"/>
      <c r="Q191" s="174"/>
      <c r="R191" s="174"/>
      <c r="S191" s="174"/>
      <c r="T191" s="174"/>
      <c r="U191" s="174"/>
      <c r="V191" s="177"/>
      <c r="W191" s="177"/>
      <c r="X191" s="177"/>
      <c r="Y191" s="177"/>
      <c r="Z191" s="177"/>
      <c r="AA191" s="177"/>
      <c r="AB191" s="177"/>
      <c r="AC191" s="177"/>
      <c r="AD191" s="177"/>
      <c r="AE191" s="177"/>
      <c r="AF191" s="177"/>
      <c r="AG191" s="177"/>
      <c r="AH191" s="177"/>
      <c r="AI191" s="178"/>
      <c r="AJ191" s="179">
        <v>0.18</v>
      </c>
      <c r="AK191" s="178"/>
      <c r="AL191" s="177"/>
      <c r="AM191" s="178"/>
      <c r="AN191" s="178"/>
      <c r="AO191" s="178"/>
      <c r="AP191" s="178"/>
      <c r="AQ191" s="180"/>
      <c r="AR191" s="174"/>
      <c r="AS191" s="174"/>
      <c r="AT191" s="174"/>
      <c r="AU191" s="174"/>
      <c r="AV191" s="174"/>
      <c r="AW191" s="174"/>
      <c r="AX191" s="174"/>
      <c r="AY191" s="174"/>
      <c r="AZ191" s="174"/>
      <c r="BA191" s="174"/>
      <c r="BB191" s="174"/>
      <c r="BC191" s="174"/>
      <c r="BD191" s="174"/>
      <c r="BE191" s="174"/>
      <c r="BF191" s="174"/>
      <c r="BG191" s="96"/>
      <c r="BH191" s="96"/>
      <c r="BI191" s="96"/>
      <c r="BJ191" s="96"/>
      <c r="BK191" s="96"/>
      <c r="BL191" s="96"/>
      <c r="BM191" s="96"/>
      <c r="BN191" s="96"/>
      <c r="BO191" s="96"/>
      <c r="BP191" s="96"/>
      <c r="BQ191" s="96"/>
      <c r="BR191" s="96"/>
    </row>
    <row r="192" spans="13:70" hidden="1">
      <c r="M192" s="174"/>
      <c r="N192" s="174"/>
      <c r="O192" s="174"/>
      <c r="P192" s="174"/>
      <c r="Q192" s="174"/>
      <c r="R192" s="174"/>
      <c r="S192" s="174"/>
      <c r="T192" s="174"/>
      <c r="U192" s="174"/>
      <c r="V192" s="177"/>
      <c r="W192" s="177"/>
      <c r="X192" s="177"/>
      <c r="Y192" s="177"/>
      <c r="Z192" s="177"/>
      <c r="AA192" s="177"/>
      <c r="AB192" s="177"/>
      <c r="AC192" s="177"/>
      <c r="AD192" s="177"/>
      <c r="AE192" s="177"/>
      <c r="AF192" s="177"/>
      <c r="AG192" s="177"/>
      <c r="AH192" s="177"/>
      <c r="AI192" s="178"/>
      <c r="AJ192" s="179">
        <v>0.19</v>
      </c>
      <c r="AK192" s="178"/>
      <c r="AL192" s="178"/>
      <c r="AM192" s="178"/>
      <c r="AN192" s="178"/>
      <c r="AO192" s="178"/>
      <c r="AP192" s="178"/>
      <c r="AQ192" s="180"/>
      <c r="AR192" s="174"/>
      <c r="AS192" s="174"/>
      <c r="AT192" s="174"/>
      <c r="AU192" s="174"/>
      <c r="AV192" s="174"/>
      <c r="AW192" s="174"/>
      <c r="AX192" s="174"/>
      <c r="AY192" s="174"/>
      <c r="AZ192" s="174"/>
      <c r="BA192" s="174"/>
      <c r="BB192" s="174"/>
      <c r="BC192" s="174"/>
      <c r="BD192" s="174"/>
      <c r="BE192" s="174"/>
      <c r="BF192" s="174"/>
      <c r="BG192" s="96"/>
      <c r="BH192" s="96"/>
      <c r="BI192" s="96"/>
      <c r="BJ192" s="96"/>
      <c r="BK192" s="96"/>
      <c r="BL192" s="96"/>
      <c r="BM192" s="96"/>
      <c r="BN192" s="96"/>
      <c r="BO192" s="96"/>
      <c r="BP192" s="96"/>
      <c r="BQ192" s="96"/>
      <c r="BR192" s="96"/>
    </row>
    <row r="193" spans="13:70" hidden="1">
      <c r="M193" s="174"/>
      <c r="N193" s="174"/>
      <c r="O193" s="174"/>
      <c r="P193" s="174"/>
      <c r="Q193" s="174"/>
      <c r="R193" s="174"/>
      <c r="S193" s="174"/>
      <c r="T193" s="174"/>
      <c r="U193" s="174"/>
      <c r="V193" s="177"/>
      <c r="W193" s="177"/>
      <c r="X193" s="177"/>
      <c r="Y193" s="177"/>
      <c r="Z193" s="177"/>
      <c r="AA193" s="177"/>
      <c r="AB193" s="177"/>
      <c r="AC193" s="177"/>
      <c r="AD193" s="177"/>
      <c r="AE193" s="177"/>
      <c r="AF193" s="177"/>
      <c r="AG193" s="177"/>
      <c r="AH193" s="177"/>
      <c r="AI193" s="178"/>
      <c r="AJ193" s="179">
        <v>0.2</v>
      </c>
      <c r="AK193" s="178"/>
      <c r="AL193" s="178"/>
      <c r="AM193" s="178"/>
      <c r="AN193" s="178"/>
      <c r="AO193" s="178"/>
      <c r="AP193" s="178"/>
      <c r="AQ193" s="180"/>
      <c r="AR193" s="174"/>
      <c r="AS193" s="174"/>
      <c r="AT193" s="174"/>
      <c r="AU193" s="174"/>
      <c r="AV193" s="174"/>
      <c r="AW193" s="174"/>
      <c r="AX193" s="174"/>
      <c r="AY193" s="174"/>
      <c r="AZ193" s="174"/>
      <c r="BA193" s="174"/>
      <c r="BB193" s="174"/>
      <c r="BC193" s="174"/>
      <c r="BD193" s="174"/>
      <c r="BE193" s="174"/>
      <c r="BF193" s="174"/>
      <c r="BG193" s="96"/>
      <c r="BH193" s="96"/>
      <c r="BI193" s="96"/>
      <c r="BJ193" s="96"/>
      <c r="BK193" s="96"/>
      <c r="BL193" s="96"/>
      <c r="BM193" s="96"/>
      <c r="BN193" s="96"/>
      <c r="BO193" s="96"/>
      <c r="BP193" s="96"/>
      <c r="BQ193" s="96"/>
      <c r="BR193" s="96"/>
    </row>
    <row r="194" spans="13:70" hidden="1">
      <c r="M194" s="174"/>
      <c r="N194" s="174"/>
      <c r="O194" s="174"/>
      <c r="P194" s="174"/>
      <c r="Q194" s="174"/>
      <c r="R194" s="174"/>
      <c r="S194" s="174"/>
      <c r="T194" s="174"/>
      <c r="U194" s="174"/>
      <c r="V194" s="177"/>
      <c r="W194" s="177"/>
      <c r="X194" s="177"/>
      <c r="Y194" s="177"/>
      <c r="Z194" s="177"/>
      <c r="AA194" s="177"/>
      <c r="AB194" s="177"/>
      <c r="AC194" s="177"/>
      <c r="AD194" s="177"/>
      <c r="AE194" s="177"/>
      <c r="AF194" s="177"/>
      <c r="AG194" s="177"/>
      <c r="AH194" s="177"/>
      <c r="AI194" s="178"/>
      <c r="AJ194" s="179">
        <v>0.21</v>
      </c>
      <c r="AK194" s="178"/>
      <c r="AL194" s="178"/>
      <c r="AM194" s="178"/>
      <c r="AN194" s="178"/>
      <c r="AO194" s="178"/>
      <c r="AP194" s="178"/>
      <c r="AQ194" s="180"/>
      <c r="AR194" s="174"/>
      <c r="AS194" s="174"/>
      <c r="AT194" s="174"/>
      <c r="AU194" s="174"/>
      <c r="AV194" s="174"/>
      <c r="AW194" s="174"/>
      <c r="AX194" s="174"/>
      <c r="AY194" s="174"/>
      <c r="AZ194" s="174"/>
      <c r="BA194" s="174"/>
      <c r="BB194" s="174"/>
      <c r="BC194" s="174"/>
      <c r="BD194" s="174"/>
      <c r="BE194" s="174"/>
      <c r="BF194" s="174"/>
      <c r="BG194" s="96"/>
      <c r="BH194" s="96"/>
      <c r="BI194" s="96"/>
      <c r="BJ194" s="96"/>
      <c r="BK194" s="96"/>
      <c r="BL194" s="96"/>
      <c r="BM194" s="96"/>
      <c r="BN194" s="96"/>
      <c r="BO194" s="96"/>
      <c r="BP194" s="96"/>
      <c r="BQ194" s="96"/>
      <c r="BR194" s="96"/>
    </row>
    <row r="195" spans="13:70" hidden="1">
      <c r="M195" s="174"/>
      <c r="N195" s="174"/>
      <c r="O195" s="174"/>
      <c r="P195" s="174"/>
      <c r="Q195" s="174"/>
      <c r="R195" s="174"/>
      <c r="S195" s="174"/>
      <c r="T195" s="174"/>
      <c r="U195" s="174"/>
      <c r="V195" s="177"/>
      <c r="W195" s="177"/>
      <c r="X195" s="177"/>
      <c r="Y195" s="177"/>
      <c r="Z195" s="177"/>
      <c r="AA195" s="177"/>
      <c r="AB195" s="177"/>
      <c r="AC195" s="177"/>
      <c r="AD195" s="177"/>
      <c r="AE195" s="177"/>
      <c r="AF195" s="177"/>
      <c r="AG195" s="177"/>
      <c r="AH195" s="177"/>
      <c r="AI195" s="178"/>
      <c r="AJ195" s="179">
        <v>0.22</v>
      </c>
      <c r="AK195" s="178"/>
      <c r="AL195" s="178"/>
      <c r="AM195" s="178"/>
      <c r="AN195" s="178"/>
      <c r="AO195" s="178"/>
      <c r="AP195" s="178"/>
      <c r="AQ195" s="180"/>
      <c r="AR195" s="174"/>
      <c r="AS195" s="174"/>
      <c r="AT195" s="174"/>
      <c r="AU195" s="174"/>
      <c r="AV195" s="174"/>
      <c r="AW195" s="174"/>
      <c r="AX195" s="174"/>
      <c r="AY195" s="174"/>
      <c r="AZ195" s="174"/>
      <c r="BA195" s="174"/>
      <c r="BB195" s="174"/>
      <c r="BC195" s="174"/>
      <c r="BD195" s="174"/>
      <c r="BE195" s="174"/>
      <c r="BF195" s="174"/>
      <c r="BG195" s="96"/>
      <c r="BH195" s="96"/>
      <c r="BI195" s="96"/>
      <c r="BJ195" s="96"/>
      <c r="BK195" s="96"/>
      <c r="BL195" s="96"/>
      <c r="BM195" s="96"/>
      <c r="BN195" s="96"/>
      <c r="BO195" s="96"/>
      <c r="BP195" s="96"/>
      <c r="BQ195" s="96"/>
      <c r="BR195" s="96"/>
    </row>
    <row r="196" spans="13:70" hidden="1">
      <c r="M196" s="174"/>
      <c r="N196" s="174"/>
      <c r="O196" s="174"/>
      <c r="P196" s="174"/>
      <c r="Q196" s="174"/>
      <c r="R196" s="174"/>
      <c r="S196" s="174"/>
      <c r="T196" s="174"/>
      <c r="U196" s="174"/>
      <c r="V196" s="177"/>
      <c r="W196" s="177"/>
      <c r="X196" s="177"/>
      <c r="Y196" s="177"/>
      <c r="Z196" s="177"/>
      <c r="AA196" s="177"/>
      <c r="AB196" s="177"/>
      <c r="AC196" s="177"/>
      <c r="AD196" s="177"/>
      <c r="AE196" s="177"/>
      <c r="AF196" s="177"/>
      <c r="AG196" s="177"/>
      <c r="AH196" s="177"/>
      <c r="AI196" s="178"/>
      <c r="AJ196" s="179">
        <v>0.23</v>
      </c>
      <c r="AK196" s="178"/>
      <c r="AL196" s="178"/>
      <c r="AM196" s="178"/>
      <c r="AN196" s="178"/>
      <c r="AO196" s="178"/>
      <c r="AP196" s="178"/>
      <c r="AQ196" s="180"/>
      <c r="AR196" s="174"/>
      <c r="AS196" s="174"/>
      <c r="AT196" s="174"/>
      <c r="AU196" s="174"/>
      <c r="AV196" s="174"/>
      <c r="AW196" s="174"/>
      <c r="AX196" s="174"/>
      <c r="AY196" s="174"/>
      <c r="AZ196" s="174"/>
      <c r="BA196" s="174"/>
      <c r="BB196" s="174"/>
      <c r="BC196" s="174"/>
      <c r="BD196" s="174"/>
      <c r="BE196" s="174"/>
      <c r="BF196" s="174"/>
      <c r="BG196" s="96"/>
      <c r="BH196" s="96"/>
      <c r="BI196" s="96"/>
      <c r="BJ196" s="96"/>
      <c r="BK196" s="96"/>
      <c r="BL196" s="96"/>
      <c r="BM196" s="96"/>
      <c r="BN196" s="96"/>
      <c r="BO196" s="96"/>
      <c r="BP196" s="96"/>
      <c r="BQ196" s="96"/>
      <c r="BR196" s="96"/>
    </row>
    <row r="197" spans="13:70" hidden="1">
      <c r="M197" s="174"/>
      <c r="N197" s="174"/>
      <c r="O197" s="174"/>
      <c r="P197" s="174"/>
      <c r="Q197" s="174"/>
      <c r="R197" s="174"/>
      <c r="S197" s="174"/>
      <c r="T197" s="174"/>
      <c r="U197" s="174"/>
      <c r="V197" s="177"/>
      <c r="W197" s="177"/>
      <c r="X197" s="177"/>
      <c r="Y197" s="177"/>
      <c r="Z197" s="177"/>
      <c r="AA197" s="177"/>
      <c r="AB197" s="177"/>
      <c r="AC197" s="177"/>
      <c r="AD197" s="177"/>
      <c r="AE197" s="177"/>
      <c r="AF197" s="177"/>
      <c r="AG197" s="177"/>
      <c r="AH197" s="177"/>
      <c r="AI197" s="178"/>
      <c r="AJ197" s="179">
        <v>0.24</v>
      </c>
      <c r="AK197" s="178"/>
      <c r="AL197" s="178"/>
      <c r="AM197" s="178"/>
      <c r="AN197" s="178"/>
      <c r="AO197" s="178"/>
      <c r="AP197" s="178"/>
      <c r="AQ197" s="180"/>
      <c r="AR197" s="174"/>
      <c r="AS197" s="174"/>
      <c r="AT197" s="174"/>
      <c r="AU197" s="174"/>
      <c r="AV197" s="174"/>
      <c r="AW197" s="174"/>
      <c r="AX197" s="174"/>
      <c r="AY197" s="174"/>
      <c r="AZ197" s="174"/>
      <c r="BA197" s="174"/>
      <c r="BB197" s="174"/>
      <c r="BC197" s="174"/>
      <c r="BD197" s="174"/>
      <c r="BE197" s="174"/>
      <c r="BF197" s="174"/>
      <c r="BG197" s="96"/>
      <c r="BH197" s="96"/>
      <c r="BI197" s="96"/>
      <c r="BJ197" s="96"/>
      <c r="BK197" s="96"/>
      <c r="BL197" s="96"/>
      <c r="BM197" s="96"/>
      <c r="BN197" s="96"/>
      <c r="BO197" s="96"/>
      <c r="BP197" s="96"/>
      <c r="BQ197" s="96"/>
      <c r="BR197" s="96"/>
    </row>
    <row r="198" spans="13:70" hidden="1">
      <c r="M198" s="174"/>
      <c r="N198" s="174"/>
      <c r="O198" s="174"/>
      <c r="P198" s="174"/>
      <c r="Q198" s="174"/>
      <c r="R198" s="174"/>
      <c r="S198" s="174"/>
      <c r="T198" s="174"/>
      <c r="U198" s="174"/>
      <c r="V198" s="177"/>
      <c r="W198" s="177"/>
      <c r="X198" s="177"/>
      <c r="Y198" s="177"/>
      <c r="Z198" s="177"/>
      <c r="AA198" s="177"/>
      <c r="AB198" s="177"/>
      <c r="AC198" s="177"/>
      <c r="AD198" s="177"/>
      <c r="AE198" s="177"/>
      <c r="AF198" s="177"/>
      <c r="AG198" s="177"/>
      <c r="AH198" s="177"/>
      <c r="AI198" s="178"/>
      <c r="AJ198" s="179">
        <v>0.25</v>
      </c>
      <c r="AK198" s="178"/>
      <c r="AL198" s="178"/>
      <c r="AM198" s="178"/>
      <c r="AN198" s="178"/>
      <c r="AO198" s="178"/>
      <c r="AP198" s="178"/>
      <c r="AQ198" s="180"/>
      <c r="AR198" s="174"/>
      <c r="AS198" s="174"/>
      <c r="AT198" s="174"/>
      <c r="AU198" s="174"/>
      <c r="AV198" s="174"/>
      <c r="AW198" s="174"/>
      <c r="AX198" s="174"/>
      <c r="AY198" s="174"/>
      <c r="AZ198" s="174"/>
      <c r="BA198" s="174"/>
      <c r="BB198" s="174"/>
      <c r="BC198" s="174"/>
      <c r="BD198" s="174"/>
      <c r="BE198" s="174"/>
      <c r="BF198" s="174"/>
      <c r="BG198" s="96"/>
      <c r="BH198" s="96"/>
      <c r="BI198" s="96"/>
      <c r="BJ198" s="96"/>
      <c r="BK198" s="96"/>
      <c r="BL198" s="96"/>
      <c r="BM198" s="96"/>
      <c r="BN198" s="96"/>
      <c r="BO198" s="96"/>
      <c r="BP198" s="96"/>
      <c r="BQ198" s="96"/>
      <c r="BR198" s="96"/>
    </row>
    <row r="199" spans="13:70" hidden="1">
      <c r="M199" s="174"/>
      <c r="N199" s="174"/>
      <c r="O199" s="174"/>
      <c r="P199" s="174"/>
      <c r="Q199" s="174"/>
      <c r="R199" s="174"/>
      <c r="S199" s="174"/>
      <c r="T199" s="174"/>
      <c r="U199" s="174"/>
      <c r="V199" s="177"/>
      <c r="W199" s="177"/>
      <c r="X199" s="177"/>
      <c r="Y199" s="177"/>
      <c r="Z199" s="177"/>
      <c r="AA199" s="177"/>
      <c r="AB199" s="177"/>
      <c r="AC199" s="177"/>
      <c r="AD199" s="177"/>
      <c r="AE199" s="177"/>
      <c r="AF199" s="177"/>
      <c r="AG199" s="177"/>
      <c r="AH199" s="177"/>
      <c r="AI199" s="178"/>
      <c r="AJ199" s="179">
        <v>0.26</v>
      </c>
      <c r="AK199" s="178"/>
      <c r="AL199" s="178"/>
      <c r="AM199" s="178"/>
      <c r="AN199" s="178"/>
      <c r="AO199" s="178"/>
      <c r="AP199" s="178"/>
      <c r="AQ199" s="180"/>
      <c r="AR199" s="174"/>
      <c r="AS199" s="174"/>
      <c r="AT199" s="174"/>
      <c r="AU199" s="174"/>
      <c r="AV199" s="174"/>
      <c r="AW199" s="174"/>
      <c r="AX199" s="174"/>
      <c r="AY199" s="174"/>
      <c r="AZ199" s="174"/>
      <c r="BA199" s="174"/>
      <c r="BB199" s="174"/>
      <c r="BC199" s="174"/>
      <c r="BD199" s="174"/>
      <c r="BE199" s="174"/>
      <c r="BF199" s="174"/>
      <c r="BG199" s="96"/>
      <c r="BH199" s="96"/>
      <c r="BI199" s="96"/>
      <c r="BJ199" s="96"/>
      <c r="BK199" s="96"/>
      <c r="BL199" s="96"/>
      <c r="BM199" s="96"/>
      <c r="BN199" s="96"/>
      <c r="BO199" s="96"/>
      <c r="BP199" s="96"/>
      <c r="BQ199" s="96"/>
      <c r="BR199" s="96"/>
    </row>
    <row r="200" spans="13:70" hidden="1">
      <c r="M200" s="174"/>
      <c r="N200" s="174"/>
      <c r="O200" s="174"/>
      <c r="P200" s="174"/>
      <c r="Q200" s="174"/>
      <c r="R200" s="174"/>
      <c r="S200" s="174"/>
      <c r="T200" s="174"/>
      <c r="U200" s="174"/>
      <c r="V200" s="177"/>
      <c r="W200" s="177"/>
      <c r="X200" s="177"/>
      <c r="Y200" s="177"/>
      <c r="Z200" s="177"/>
      <c r="AA200" s="177"/>
      <c r="AB200" s="177"/>
      <c r="AC200" s="177"/>
      <c r="AD200" s="177"/>
      <c r="AE200" s="177"/>
      <c r="AF200" s="177"/>
      <c r="AG200" s="177"/>
      <c r="AH200" s="177"/>
      <c r="AI200" s="178"/>
      <c r="AJ200" s="179">
        <v>0.27</v>
      </c>
      <c r="AK200" s="178"/>
      <c r="AL200" s="178"/>
      <c r="AM200" s="178"/>
      <c r="AN200" s="178"/>
      <c r="AO200" s="178"/>
      <c r="AP200" s="178"/>
      <c r="AQ200" s="180"/>
      <c r="AR200" s="174"/>
      <c r="AS200" s="174"/>
      <c r="AT200" s="174"/>
      <c r="AU200" s="174"/>
      <c r="AV200" s="174"/>
      <c r="AW200" s="174"/>
      <c r="AX200" s="174"/>
      <c r="AY200" s="174"/>
      <c r="AZ200" s="174"/>
      <c r="BA200" s="174"/>
      <c r="BB200" s="174"/>
      <c r="BC200" s="174"/>
      <c r="BD200" s="174"/>
      <c r="BE200" s="174"/>
      <c r="BF200" s="174"/>
      <c r="BG200" s="96"/>
      <c r="BH200" s="96"/>
      <c r="BI200" s="96"/>
      <c r="BJ200" s="96"/>
      <c r="BK200" s="96"/>
      <c r="BL200" s="96"/>
      <c r="BM200" s="96"/>
      <c r="BN200" s="96"/>
      <c r="BO200" s="96"/>
      <c r="BP200" s="96"/>
      <c r="BQ200" s="96"/>
      <c r="BR200" s="96"/>
    </row>
    <row r="201" spans="13:70" hidden="1">
      <c r="M201" s="174"/>
      <c r="N201" s="174"/>
      <c r="O201" s="174"/>
      <c r="P201" s="174"/>
      <c r="Q201" s="174"/>
      <c r="R201" s="174"/>
      <c r="S201" s="174"/>
      <c r="T201" s="174"/>
      <c r="U201" s="174"/>
      <c r="V201" s="177"/>
      <c r="W201" s="177"/>
      <c r="X201" s="177"/>
      <c r="Y201" s="177"/>
      <c r="Z201" s="177"/>
      <c r="AA201" s="177"/>
      <c r="AB201" s="177"/>
      <c r="AC201" s="177"/>
      <c r="AD201" s="177"/>
      <c r="AE201" s="177"/>
      <c r="AF201" s="177"/>
      <c r="AG201" s="177"/>
      <c r="AH201" s="177"/>
      <c r="AI201" s="178"/>
      <c r="AJ201" s="179">
        <v>0.28000000000000003</v>
      </c>
      <c r="AK201" s="178"/>
      <c r="AL201" s="178"/>
      <c r="AM201" s="178"/>
      <c r="AN201" s="178"/>
      <c r="AO201" s="178"/>
      <c r="AP201" s="178"/>
      <c r="AQ201" s="180"/>
      <c r="AR201" s="174"/>
      <c r="AS201" s="174"/>
      <c r="AT201" s="174"/>
      <c r="AU201" s="174"/>
      <c r="AV201" s="174"/>
      <c r="AW201" s="174"/>
      <c r="AX201" s="174"/>
      <c r="AY201" s="174"/>
      <c r="AZ201" s="174"/>
      <c r="BA201" s="174"/>
      <c r="BB201" s="174"/>
      <c r="BC201" s="174"/>
      <c r="BD201" s="174"/>
      <c r="BE201" s="174"/>
      <c r="BF201" s="174"/>
      <c r="BG201" s="96"/>
      <c r="BH201" s="96"/>
      <c r="BI201" s="96"/>
      <c r="BJ201" s="96"/>
      <c r="BK201" s="96"/>
      <c r="BL201" s="96"/>
      <c r="BM201" s="96"/>
      <c r="BN201" s="96"/>
      <c r="BO201" s="96"/>
      <c r="BP201" s="96"/>
      <c r="BQ201" s="96"/>
      <c r="BR201" s="96"/>
    </row>
    <row r="202" spans="13:70" hidden="1">
      <c r="M202" s="174"/>
      <c r="N202" s="174"/>
      <c r="O202" s="174"/>
      <c r="P202" s="174"/>
      <c r="Q202" s="174"/>
      <c r="R202" s="174"/>
      <c r="S202" s="174"/>
      <c r="T202" s="174"/>
      <c r="U202" s="174"/>
      <c r="V202" s="177"/>
      <c r="W202" s="177"/>
      <c r="X202" s="177"/>
      <c r="Y202" s="177"/>
      <c r="Z202" s="177"/>
      <c r="AA202" s="177"/>
      <c r="AB202" s="177"/>
      <c r="AC202" s="177"/>
      <c r="AD202" s="177"/>
      <c r="AE202" s="177"/>
      <c r="AF202" s="177"/>
      <c r="AG202" s="177"/>
      <c r="AH202" s="177"/>
      <c r="AI202" s="178"/>
      <c r="AJ202" s="179">
        <v>0.28999999999999998</v>
      </c>
      <c r="AK202" s="178"/>
      <c r="AL202" s="178"/>
      <c r="AM202" s="178"/>
      <c r="AN202" s="178"/>
      <c r="AO202" s="178"/>
      <c r="AP202" s="178"/>
      <c r="AQ202" s="180"/>
      <c r="AR202" s="174"/>
      <c r="AS202" s="174"/>
      <c r="AT202" s="174"/>
      <c r="AU202" s="174"/>
      <c r="AV202" s="174"/>
      <c r="AW202" s="174"/>
      <c r="AX202" s="174"/>
      <c r="AY202" s="174"/>
      <c r="AZ202" s="174"/>
      <c r="BA202" s="174"/>
      <c r="BB202" s="174"/>
      <c r="BC202" s="174"/>
      <c r="BD202" s="174"/>
      <c r="BE202" s="174"/>
      <c r="BF202" s="174"/>
      <c r="BG202" s="96"/>
      <c r="BH202" s="96"/>
      <c r="BI202" s="96"/>
      <c r="BJ202" s="96"/>
      <c r="BK202" s="96"/>
      <c r="BL202" s="96"/>
      <c r="BM202" s="96"/>
      <c r="BN202" s="96"/>
      <c r="BO202" s="96"/>
      <c r="BP202" s="96"/>
      <c r="BQ202" s="96"/>
      <c r="BR202" s="96"/>
    </row>
    <row r="203" spans="13:70" hidden="1">
      <c r="M203" s="174"/>
      <c r="N203" s="174"/>
      <c r="O203" s="174"/>
      <c r="P203" s="174"/>
      <c r="Q203" s="174"/>
      <c r="R203" s="174"/>
      <c r="S203" s="174"/>
      <c r="T203" s="174"/>
      <c r="U203" s="174"/>
      <c r="V203" s="177"/>
      <c r="W203" s="177"/>
      <c r="X203" s="177"/>
      <c r="Y203" s="177"/>
      <c r="Z203" s="177"/>
      <c r="AA203" s="177"/>
      <c r="AB203" s="177"/>
      <c r="AC203" s="177"/>
      <c r="AD203" s="177"/>
      <c r="AE203" s="177"/>
      <c r="AF203" s="177"/>
      <c r="AG203" s="177"/>
      <c r="AH203" s="177"/>
      <c r="AI203" s="178"/>
      <c r="AJ203" s="179">
        <v>0.3</v>
      </c>
      <c r="AK203" s="178"/>
      <c r="AL203" s="178"/>
      <c r="AM203" s="178"/>
      <c r="AN203" s="178"/>
      <c r="AO203" s="178"/>
      <c r="AP203" s="178"/>
      <c r="AQ203" s="180"/>
      <c r="AR203" s="174"/>
      <c r="AS203" s="174"/>
      <c r="AT203" s="174"/>
      <c r="AU203" s="174"/>
      <c r="AV203" s="174"/>
      <c r="AW203" s="174"/>
      <c r="AX203" s="174"/>
      <c r="AY203" s="174"/>
      <c r="AZ203" s="174"/>
      <c r="BA203" s="174"/>
      <c r="BB203" s="174"/>
      <c r="BC203" s="174"/>
      <c r="BD203" s="174"/>
      <c r="BE203" s="174"/>
      <c r="BF203" s="174"/>
      <c r="BG203" s="96"/>
      <c r="BH203" s="96"/>
      <c r="BI203" s="96"/>
      <c r="BJ203" s="96"/>
      <c r="BK203" s="96"/>
      <c r="BL203" s="96"/>
      <c r="BM203" s="96"/>
      <c r="BN203" s="96"/>
      <c r="BO203" s="96"/>
      <c r="BP203" s="96"/>
      <c r="BQ203" s="96"/>
      <c r="BR203" s="96"/>
    </row>
    <row r="204" spans="13:70" hidden="1">
      <c r="M204" s="174"/>
      <c r="N204" s="174"/>
      <c r="O204" s="174"/>
      <c r="P204" s="174"/>
      <c r="Q204" s="174"/>
      <c r="R204" s="174"/>
      <c r="S204" s="174"/>
      <c r="T204" s="174"/>
      <c r="U204" s="174"/>
      <c r="V204" s="177"/>
      <c r="W204" s="177"/>
      <c r="X204" s="177"/>
      <c r="Y204" s="177"/>
      <c r="Z204" s="177"/>
      <c r="AA204" s="177"/>
      <c r="AB204" s="177"/>
      <c r="AC204" s="177"/>
      <c r="AD204" s="177"/>
      <c r="AE204" s="177"/>
      <c r="AF204" s="177"/>
      <c r="AG204" s="177"/>
      <c r="AH204" s="177"/>
      <c r="AI204" s="178"/>
      <c r="AJ204" s="179">
        <v>0.31</v>
      </c>
      <c r="AK204" s="178"/>
      <c r="AL204" s="178"/>
      <c r="AM204" s="178"/>
      <c r="AN204" s="178"/>
      <c r="AO204" s="178"/>
      <c r="AP204" s="178"/>
      <c r="AQ204" s="180"/>
      <c r="AR204" s="174"/>
      <c r="AS204" s="174"/>
      <c r="AT204" s="174"/>
      <c r="AU204" s="174"/>
      <c r="AV204" s="174"/>
      <c r="AW204" s="174"/>
      <c r="AX204" s="174"/>
      <c r="AY204" s="174"/>
      <c r="AZ204" s="174"/>
      <c r="BA204" s="174"/>
      <c r="BB204" s="174"/>
      <c r="BC204" s="174"/>
      <c r="BD204" s="174"/>
      <c r="BE204" s="174"/>
      <c r="BF204" s="174"/>
      <c r="BG204" s="96"/>
      <c r="BH204" s="96"/>
      <c r="BI204" s="96"/>
      <c r="BJ204" s="96"/>
      <c r="BK204" s="96"/>
      <c r="BL204" s="96"/>
      <c r="BM204" s="96"/>
      <c r="BN204" s="96"/>
      <c r="BO204" s="96"/>
      <c r="BP204" s="96"/>
      <c r="BQ204" s="96"/>
      <c r="BR204" s="96"/>
    </row>
    <row r="205" spans="13:70" hidden="1">
      <c r="M205" s="174"/>
      <c r="N205" s="174"/>
      <c r="O205" s="174"/>
      <c r="P205" s="174"/>
      <c r="Q205" s="174"/>
      <c r="R205" s="174"/>
      <c r="S205" s="174"/>
      <c r="T205" s="174"/>
      <c r="U205" s="174"/>
      <c r="V205" s="177"/>
      <c r="W205" s="177"/>
      <c r="X205" s="177"/>
      <c r="Y205" s="177"/>
      <c r="Z205" s="177"/>
      <c r="AA205" s="177"/>
      <c r="AB205" s="177"/>
      <c r="AC205" s="177"/>
      <c r="AD205" s="177"/>
      <c r="AE205" s="177"/>
      <c r="AF205" s="177"/>
      <c r="AG205" s="177"/>
      <c r="AH205" s="177"/>
      <c r="AI205" s="178"/>
      <c r="AJ205" s="179">
        <v>0.32</v>
      </c>
      <c r="AK205" s="178"/>
      <c r="AL205" s="178"/>
      <c r="AM205" s="178"/>
      <c r="AN205" s="178"/>
      <c r="AO205" s="178"/>
      <c r="AP205" s="178"/>
      <c r="AQ205" s="180"/>
      <c r="AR205" s="174"/>
      <c r="AS205" s="174"/>
      <c r="AT205" s="174"/>
      <c r="AU205" s="174"/>
      <c r="AV205" s="174"/>
      <c r="AW205" s="174"/>
      <c r="AX205" s="174"/>
      <c r="AY205" s="174"/>
      <c r="AZ205" s="174"/>
      <c r="BA205" s="174"/>
      <c r="BB205" s="174"/>
      <c r="BC205" s="174"/>
      <c r="BD205" s="174"/>
      <c r="BE205" s="174"/>
      <c r="BF205" s="174"/>
      <c r="BG205" s="96"/>
      <c r="BH205" s="96"/>
      <c r="BI205" s="96"/>
      <c r="BJ205" s="96"/>
      <c r="BK205" s="96"/>
      <c r="BL205" s="96"/>
      <c r="BM205" s="96"/>
      <c r="BN205" s="96"/>
      <c r="BO205" s="96"/>
      <c r="BP205" s="96"/>
      <c r="BQ205" s="96"/>
      <c r="BR205" s="96"/>
    </row>
    <row r="206" spans="13:70" hidden="1">
      <c r="M206" s="174"/>
      <c r="N206" s="174"/>
      <c r="O206" s="174"/>
      <c r="P206" s="174"/>
      <c r="Q206" s="174"/>
      <c r="R206" s="174"/>
      <c r="S206" s="174"/>
      <c r="T206" s="174"/>
      <c r="U206" s="174"/>
      <c r="V206" s="177"/>
      <c r="W206" s="177"/>
      <c r="X206" s="177"/>
      <c r="Y206" s="177"/>
      <c r="Z206" s="177"/>
      <c r="AA206" s="177"/>
      <c r="AB206" s="177"/>
      <c r="AC206" s="177"/>
      <c r="AD206" s="177"/>
      <c r="AE206" s="177"/>
      <c r="AF206" s="177"/>
      <c r="AG206" s="177"/>
      <c r="AH206" s="177"/>
      <c r="AI206" s="178"/>
      <c r="AJ206" s="179">
        <v>0.33</v>
      </c>
      <c r="AK206" s="178"/>
      <c r="AL206" s="178"/>
      <c r="AM206" s="178"/>
      <c r="AN206" s="178"/>
      <c r="AO206" s="178"/>
      <c r="AP206" s="178"/>
      <c r="AQ206" s="180"/>
      <c r="AR206" s="174"/>
      <c r="AS206" s="174"/>
      <c r="AT206" s="174"/>
      <c r="AU206" s="174"/>
      <c r="AV206" s="174"/>
      <c r="AW206" s="174"/>
      <c r="AX206" s="174"/>
      <c r="AY206" s="174"/>
      <c r="AZ206" s="174"/>
      <c r="BA206" s="174"/>
      <c r="BB206" s="174"/>
      <c r="BC206" s="174"/>
      <c r="BD206" s="174"/>
      <c r="BE206" s="174"/>
      <c r="BF206" s="174"/>
      <c r="BG206" s="96"/>
      <c r="BH206" s="96"/>
      <c r="BI206" s="96"/>
      <c r="BJ206" s="96"/>
      <c r="BK206" s="96"/>
      <c r="BL206" s="96"/>
      <c r="BM206" s="96"/>
      <c r="BN206" s="96"/>
      <c r="BO206" s="96"/>
      <c r="BP206" s="96"/>
      <c r="BQ206" s="96"/>
      <c r="BR206" s="96"/>
    </row>
    <row r="207" spans="13:70" hidden="1">
      <c r="M207" s="174"/>
      <c r="N207" s="174"/>
      <c r="O207" s="174"/>
      <c r="P207" s="174"/>
      <c r="Q207" s="174"/>
      <c r="R207" s="174"/>
      <c r="S207" s="174"/>
      <c r="T207" s="174"/>
      <c r="U207" s="174"/>
      <c r="V207" s="177"/>
      <c r="W207" s="177"/>
      <c r="X207" s="177"/>
      <c r="Y207" s="177"/>
      <c r="Z207" s="177"/>
      <c r="AA207" s="177"/>
      <c r="AB207" s="177"/>
      <c r="AC207" s="177"/>
      <c r="AD207" s="177"/>
      <c r="AE207" s="177"/>
      <c r="AF207" s="177"/>
      <c r="AG207" s="177"/>
      <c r="AH207" s="177"/>
      <c r="AI207" s="178"/>
      <c r="AJ207" s="179">
        <v>0.34</v>
      </c>
      <c r="AK207" s="178"/>
      <c r="AL207" s="178"/>
      <c r="AM207" s="178"/>
      <c r="AN207" s="178"/>
      <c r="AO207" s="178"/>
      <c r="AP207" s="178"/>
      <c r="AQ207" s="180"/>
      <c r="AR207" s="174"/>
      <c r="AS207" s="174"/>
      <c r="AT207" s="174"/>
      <c r="AU207" s="174"/>
      <c r="AV207" s="174"/>
      <c r="AW207" s="174"/>
      <c r="AX207" s="174"/>
      <c r="AY207" s="174"/>
      <c r="AZ207" s="174"/>
      <c r="BA207" s="174"/>
      <c r="BB207" s="174"/>
      <c r="BC207" s="174"/>
      <c r="BD207" s="174"/>
      <c r="BE207" s="174"/>
      <c r="BF207" s="174"/>
      <c r="BG207" s="96"/>
      <c r="BH207" s="96"/>
      <c r="BI207" s="96"/>
      <c r="BJ207" s="96"/>
      <c r="BK207" s="96"/>
      <c r="BL207" s="96"/>
      <c r="BM207" s="96"/>
      <c r="BN207" s="96"/>
      <c r="BO207" s="96"/>
      <c r="BP207" s="96"/>
      <c r="BQ207" s="96"/>
      <c r="BR207" s="96"/>
    </row>
    <row r="208" spans="13:70" hidden="1">
      <c r="M208" s="174"/>
      <c r="N208" s="174"/>
      <c r="O208" s="174"/>
      <c r="P208" s="174"/>
      <c r="Q208" s="174"/>
      <c r="R208" s="174"/>
      <c r="S208" s="174"/>
      <c r="T208" s="174"/>
      <c r="U208" s="174"/>
      <c r="V208" s="177"/>
      <c r="W208" s="177"/>
      <c r="X208" s="177"/>
      <c r="Y208" s="177"/>
      <c r="Z208" s="177"/>
      <c r="AA208" s="177"/>
      <c r="AB208" s="177"/>
      <c r="AC208" s="177"/>
      <c r="AD208" s="177"/>
      <c r="AE208" s="177"/>
      <c r="AF208" s="177"/>
      <c r="AG208" s="177"/>
      <c r="AH208" s="177"/>
      <c r="AI208" s="178"/>
      <c r="AJ208" s="179">
        <v>0.35</v>
      </c>
      <c r="AK208" s="178"/>
      <c r="AL208" s="178"/>
      <c r="AM208" s="178"/>
      <c r="AN208" s="178"/>
      <c r="AO208" s="178"/>
      <c r="AP208" s="178"/>
      <c r="AQ208" s="180"/>
      <c r="AR208" s="174"/>
      <c r="AS208" s="174"/>
      <c r="AT208" s="174"/>
      <c r="AU208" s="174"/>
      <c r="AV208" s="174"/>
      <c r="AW208" s="174"/>
      <c r="AX208" s="174"/>
      <c r="AY208" s="174"/>
      <c r="AZ208" s="174"/>
      <c r="BA208" s="174"/>
      <c r="BB208" s="174"/>
      <c r="BC208" s="174"/>
      <c r="BD208" s="174"/>
      <c r="BE208" s="174"/>
      <c r="BF208" s="174"/>
      <c r="BG208" s="96"/>
      <c r="BH208" s="96"/>
      <c r="BI208" s="96"/>
      <c r="BJ208" s="96"/>
      <c r="BK208" s="96"/>
      <c r="BL208" s="96"/>
      <c r="BM208" s="96"/>
      <c r="BN208" s="96"/>
      <c r="BO208" s="96"/>
      <c r="BP208" s="96"/>
      <c r="BQ208" s="96"/>
      <c r="BR208" s="96"/>
    </row>
    <row r="209" spans="13:70" hidden="1">
      <c r="M209" s="174"/>
      <c r="N209" s="174"/>
      <c r="O209" s="174"/>
      <c r="P209" s="174"/>
      <c r="Q209" s="174"/>
      <c r="R209" s="174"/>
      <c r="S209" s="174"/>
      <c r="T209" s="174"/>
      <c r="U209" s="174"/>
      <c r="V209" s="177"/>
      <c r="W209" s="177"/>
      <c r="X209" s="177"/>
      <c r="Y209" s="177"/>
      <c r="Z209" s="177"/>
      <c r="AA209" s="177"/>
      <c r="AB209" s="177"/>
      <c r="AC209" s="177"/>
      <c r="AD209" s="177"/>
      <c r="AE209" s="177"/>
      <c r="AF209" s="177"/>
      <c r="AG209" s="177"/>
      <c r="AH209" s="177"/>
      <c r="AI209" s="178"/>
      <c r="AJ209" s="179">
        <v>0.36</v>
      </c>
      <c r="AK209" s="178"/>
      <c r="AL209" s="178"/>
      <c r="AM209" s="178"/>
      <c r="AN209" s="178"/>
      <c r="AO209" s="178"/>
      <c r="AP209" s="178"/>
      <c r="AQ209" s="180"/>
      <c r="AR209" s="174"/>
      <c r="AS209" s="174"/>
      <c r="AT209" s="174"/>
      <c r="AU209" s="174"/>
      <c r="AV209" s="174"/>
      <c r="AW209" s="174"/>
      <c r="AX209" s="174"/>
      <c r="AY209" s="174"/>
      <c r="AZ209" s="174"/>
      <c r="BA209" s="174"/>
      <c r="BB209" s="174"/>
      <c r="BC209" s="174"/>
      <c r="BD209" s="174"/>
      <c r="BE209" s="174"/>
      <c r="BF209" s="174"/>
      <c r="BG209" s="96"/>
      <c r="BH209" s="96"/>
      <c r="BI209" s="96"/>
      <c r="BJ209" s="96"/>
      <c r="BK209" s="96"/>
      <c r="BL209" s="96"/>
      <c r="BM209" s="96"/>
      <c r="BN209" s="96"/>
      <c r="BO209" s="96"/>
      <c r="BP209" s="96"/>
      <c r="BQ209" s="96"/>
      <c r="BR209" s="96"/>
    </row>
    <row r="210" spans="13:70" hidden="1">
      <c r="M210" s="174"/>
      <c r="N210" s="174"/>
      <c r="O210" s="174"/>
      <c r="P210" s="174"/>
      <c r="Q210" s="174"/>
      <c r="R210" s="174"/>
      <c r="S210" s="174"/>
      <c r="T210" s="174"/>
      <c r="U210" s="174"/>
      <c r="V210" s="177"/>
      <c r="W210" s="177"/>
      <c r="X210" s="177"/>
      <c r="Y210" s="177"/>
      <c r="Z210" s="177"/>
      <c r="AA210" s="177"/>
      <c r="AB210" s="177"/>
      <c r="AC210" s="177"/>
      <c r="AD210" s="177"/>
      <c r="AE210" s="177"/>
      <c r="AF210" s="177"/>
      <c r="AG210" s="177"/>
      <c r="AH210" s="177"/>
      <c r="AI210" s="178"/>
      <c r="AJ210" s="179">
        <v>0.37</v>
      </c>
      <c r="AK210" s="178"/>
      <c r="AL210" s="178"/>
      <c r="AM210" s="178"/>
      <c r="AN210" s="178"/>
      <c r="AO210" s="178"/>
      <c r="AP210" s="178"/>
      <c r="AQ210" s="180"/>
      <c r="AR210" s="174"/>
      <c r="AS210" s="174"/>
      <c r="AT210" s="174"/>
      <c r="AU210" s="174"/>
      <c r="AV210" s="174"/>
      <c r="AW210" s="174"/>
      <c r="AX210" s="174"/>
      <c r="AY210" s="174"/>
      <c r="AZ210" s="174"/>
      <c r="BA210" s="174"/>
      <c r="BB210" s="174"/>
      <c r="BC210" s="174"/>
      <c r="BD210" s="174"/>
      <c r="BE210" s="174"/>
      <c r="BF210" s="174"/>
      <c r="BG210" s="96"/>
      <c r="BH210" s="96"/>
      <c r="BI210" s="96"/>
      <c r="BJ210" s="96"/>
      <c r="BK210" s="96"/>
      <c r="BL210" s="96"/>
      <c r="BM210" s="96"/>
      <c r="BN210" s="96"/>
      <c r="BO210" s="96"/>
      <c r="BP210" s="96"/>
      <c r="BQ210" s="96"/>
      <c r="BR210" s="96"/>
    </row>
    <row r="211" spans="13:70" hidden="1">
      <c r="M211" s="174"/>
      <c r="N211" s="174"/>
      <c r="O211" s="174"/>
      <c r="P211" s="174"/>
      <c r="Q211" s="174"/>
      <c r="R211" s="174"/>
      <c r="S211" s="174"/>
      <c r="T211" s="174"/>
      <c r="U211" s="174"/>
      <c r="V211" s="177"/>
      <c r="W211" s="177"/>
      <c r="X211" s="177"/>
      <c r="Y211" s="177"/>
      <c r="Z211" s="177"/>
      <c r="AA211" s="177"/>
      <c r="AB211" s="177"/>
      <c r="AC211" s="177"/>
      <c r="AD211" s="177"/>
      <c r="AE211" s="177"/>
      <c r="AF211" s="177"/>
      <c r="AG211" s="177"/>
      <c r="AH211" s="177"/>
      <c r="AI211" s="178"/>
      <c r="AJ211" s="179">
        <v>0.38</v>
      </c>
      <c r="AK211" s="178"/>
      <c r="AL211" s="178"/>
      <c r="AM211" s="178"/>
      <c r="AN211" s="178"/>
      <c r="AO211" s="178"/>
      <c r="AP211" s="178"/>
      <c r="AQ211" s="180"/>
      <c r="AR211" s="174"/>
      <c r="AS211" s="174"/>
      <c r="AT211" s="174"/>
      <c r="AU211" s="174"/>
      <c r="AV211" s="174"/>
      <c r="AW211" s="174"/>
      <c r="AX211" s="174"/>
      <c r="AY211" s="174"/>
      <c r="AZ211" s="174"/>
      <c r="BA211" s="174"/>
      <c r="BB211" s="174"/>
      <c r="BC211" s="174"/>
      <c r="BD211" s="174"/>
      <c r="BE211" s="174"/>
      <c r="BF211" s="174"/>
      <c r="BG211" s="96"/>
      <c r="BH211" s="96"/>
      <c r="BI211" s="96"/>
      <c r="BJ211" s="96"/>
      <c r="BK211" s="96"/>
      <c r="BL211" s="96"/>
      <c r="BM211" s="96"/>
      <c r="BN211" s="96"/>
      <c r="BO211" s="96"/>
      <c r="BP211" s="96"/>
      <c r="BQ211" s="96"/>
      <c r="BR211" s="96"/>
    </row>
    <row r="212" spans="13:70" hidden="1">
      <c r="M212" s="174"/>
      <c r="N212" s="174"/>
      <c r="O212" s="174"/>
      <c r="P212" s="174"/>
      <c r="Q212" s="174"/>
      <c r="R212" s="174"/>
      <c r="S212" s="174"/>
      <c r="T212" s="174"/>
      <c r="U212" s="174"/>
      <c r="V212" s="177"/>
      <c r="W212" s="177"/>
      <c r="X212" s="177"/>
      <c r="Y212" s="177"/>
      <c r="Z212" s="177"/>
      <c r="AA212" s="177"/>
      <c r="AB212" s="177"/>
      <c r="AC212" s="177"/>
      <c r="AD212" s="177"/>
      <c r="AE212" s="177"/>
      <c r="AF212" s="177"/>
      <c r="AG212" s="177"/>
      <c r="AH212" s="177"/>
      <c r="AI212" s="178"/>
      <c r="AJ212" s="179">
        <v>0.39</v>
      </c>
      <c r="AK212" s="178"/>
      <c r="AL212" s="178"/>
      <c r="AM212" s="178"/>
      <c r="AN212" s="178"/>
      <c r="AO212" s="178"/>
      <c r="AP212" s="178"/>
      <c r="AQ212" s="180"/>
      <c r="AR212" s="174"/>
      <c r="AS212" s="174"/>
      <c r="AT212" s="174"/>
      <c r="AU212" s="174"/>
      <c r="AV212" s="174"/>
      <c r="AW212" s="174"/>
      <c r="AX212" s="174"/>
      <c r="AY212" s="174"/>
      <c r="AZ212" s="174"/>
      <c r="BA212" s="174"/>
      <c r="BB212" s="174"/>
      <c r="BC212" s="174"/>
      <c r="BD212" s="174"/>
      <c r="BE212" s="174"/>
      <c r="BF212" s="174"/>
      <c r="BG212" s="96"/>
      <c r="BH212" s="96"/>
      <c r="BI212" s="96"/>
      <c r="BJ212" s="96"/>
      <c r="BK212" s="96"/>
      <c r="BL212" s="96"/>
      <c r="BM212" s="96"/>
      <c r="BN212" s="96"/>
      <c r="BO212" s="96"/>
      <c r="BP212" s="96"/>
      <c r="BQ212" s="96"/>
      <c r="BR212" s="96"/>
    </row>
    <row r="213" spans="13:70" hidden="1">
      <c r="M213" s="174"/>
      <c r="N213" s="174"/>
      <c r="O213" s="174"/>
      <c r="P213" s="174"/>
      <c r="Q213" s="174"/>
      <c r="R213" s="174"/>
      <c r="S213" s="174"/>
      <c r="T213" s="174"/>
      <c r="U213" s="174"/>
      <c r="V213" s="177"/>
      <c r="W213" s="177"/>
      <c r="X213" s="177"/>
      <c r="Y213" s="177"/>
      <c r="Z213" s="177"/>
      <c r="AA213" s="177"/>
      <c r="AB213" s="177"/>
      <c r="AC213" s="177"/>
      <c r="AD213" s="177"/>
      <c r="AE213" s="177"/>
      <c r="AF213" s="177"/>
      <c r="AG213" s="177"/>
      <c r="AH213" s="177"/>
      <c r="AI213" s="178"/>
      <c r="AJ213" s="179">
        <v>0.4</v>
      </c>
      <c r="AK213" s="178"/>
      <c r="AL213" s="178"/>
      <c r="AM213" s="178"/>
      <c r="AN213" s="178"/>
      <c r="AO213" s="178"/>
      <c r="AP213" s="178"/>
      <c r="AQ213" s="180"/>
      <c r="AR213" s="174"/>
      <c r="AS213" s="174"/>
      <c r="AT213" s="174"/>
      <c r="AU213" s="174"/>
      <c r="AV213" s="174"/>
      <c r="AW213" s="174"/>
      <c r="AX213" s="174"/>
      <c r="AY213" s="174"/>
      <c r="AZ213" s="174"/>
      <c r="BA213" s="174"/>
      <c r="BB213" s="174"/>
      <c r="BC213" s="174"/>
      <c r="BD213" s="174"/>
      <c r="BE213" s="174"/>
      <c r="BF213" s="174"/>
      <c r="BG213" s="96"/>
      <c r="BH213" s="96"/>
      <c r="BI213" s="96"/>
      <c r="BJ213" s="96"/>
      <c r="BK213" s="96"/>
      <c r="BL213" s="96"/>
      <c r="BM213" s="96"/>
      <c r="BN213" s="96"/>
      <c r="BO213" s="96"/>
      <c r="BP213" s="96"/>
      <c r="BQ213" s="96"/>
      <c r="BR213" s="96"/>
    </row>
    <row r="214" spans="13:70" hidden="1">
      <c r="M214" s="174"/>
      <c r="N214" s="174"/>
      <c r="O214" s="174"/>
      <c r="P214" s="174"/>
      <c r="Q214" s="174"/>
      <c r="R214" s="174"/>
      <c r="S214" s="174"/>
      <c r="T214" s="174"/>
      <c r="U214" s="174"/>
      <c r="V214" s="177"/>
      <c r="W214" s="177"/>
      <c r="X214" s="177"/>
      <c r="Y214" s="177"/>
      <c r="Z214" s="177"/>
      <c r="AA214" s="177"/>
      <c r="AB214" s="177"/>
      <c r="AC214" s="177"/>
      <c r="AD214" s="177"/>
      <c r="AE214" s="177"/>
      <c r="AF214" s="177"/>
      <c r="AG214" s="177"/>
      <c r="AH214" s="177"/>
      <c r="AI214" s="178"/>
      <c r="AJ214" s="179">
        <v>0.41</v>
      </c>
      <c r="AK214" s="178"/>
      <c r="AL214" s="178"/>
      <c r="AM214" s="178"/>
      <c r="AN214" s="178"/>
      <c r="AO214" s="178"/>
      <c r="AP214" s="178"/>
      <c r="AQ214" s="180"/>
      <c r="AR214" s="174"/>
      <c r="AS214" s="174"/>
      <c r="AT214" s="174"/>
      <c r="AU214" s="174"/>
      <c r="AV214" s="174"/>
      <c r="AW214" s="174"/>
      <c r="AX214" s="174"/>
      <c r="AY214" s="174"/>
      <c r="AZ214" s="174"/>
      <c r="BA214" s="174"/>
      <c r="BB214" s="174"/>
      <c r="BC214" s="174"/>
      <c r="BD214" s="174"/>
      <c r="BE214" s="174"/>
      <c r="BF214" s="174"/>
      <c r="BG214" s="96"/>
      <c r="BH214" s="96"/>
      <c r="BI214" s="96"/>
      <c r="BJ214" s="96"/>
      <c r="BK214" s="96"/>
      <c r="BL214" s="96"/>
      <c r="BM214" s="96"/>
      <c r="BN214" s="96"/>
      <c r="BO214" s="96"/>
      <c r="BP214" s="96"/>
      <c r="BQ214" s="96"/>
      <c r="BR214" s="96"/>
    </row>
    <row r="215" spans="13:70" hidden="1">
      <c r="M215" s="174"/>
      <c r="N215" s="174"/>
      <c r="O215" s="174"/>
      <c r="P215" s="174"/>
      <c r="Q215" s="174"/>
      <c r="R215" s="174"/>
      <c r="S215" s="174"/>
      <c r="T215" s="174"/>
      <c r="U215" s="174"/>
      <c r="V215" s="177"/>
      <c r="W215" s="177"/>
      <c r="X215" s="177"/>
      <c r="Y215" s="177"/>
      <c r="Z215" s="177"/>
      <c r="AA215" s="177"/>
      <c r="AB215" s="177"/>
      <c r="AC215" s="177"/>
      <c r="AD215" s="177"/>
      <c r="AE215" s="177"/>
      <c r="AF215" s="177"/>
      <c r="AG215" s="177"/>
      <c r="AH215" s="177"/>
      <c r="AI215" s="178"/>
      <c r="AJ215" s="179">
        <v>0.42</v>
      </c>
      <c r="AK215" s="178"/>
      <c r="AL215" s="178"/>
      <c r="AM215" s="178"/>
      <c r="AN215" s="178"/>
      <c r="AO215" s="178"/>
      <c r="AP215" s="178"/>
      <c r="AQ215" s="180"/>
      <c r="AR215" s="174"/>
      <c r="AS215" s="174"/>
      <c r="AT215" s="174"/>
      <c r="AU215" s="174"/>
      <c r="AV215" s="174"/>
      <c r="AW215" s="174"/>
      <c r="AX215" s="174"/>
      <c r="AY215" s="174"/>
      <c r="AZ215" s="174"/>
      <c r="BA215" s="174"/>
      <c r="BB215" s="174"/>
      <c r="BC215" s="174"/>
      <c r="BD215" s="174"/>
      <c r="BE215" s="174"/>
      <c r="BF215" s="174"/>
      <c r="BG215" s="96"/>
      <c r="BH215" s="96"/>
      <c r="BI215" s="96"/>
      <c r="BJ215" s="96"/>
      <c r="BK215" s="96"/>
      <c r="BL215" s="96"/>
      <c r="BM215" s="96"/>
      <c r="BN215" s="96"/>
      <c r="BO215" s="96"/>
      <c r="BP215" s="96"/>
      <c r="BQ215" s="96"/>
      <c r="BR215" s="96"/>
    </row>
    <row r="216" spans="13:70" hidden="1">
      <c r="M216" s="174"/>
      <c r="N216" s="174"/>
      <c r="O216" s="174"/>
      <c r="P216" s="174"/>
      <c r="Q216" s="174"/>
      <c r="R216" s="174"/>
      <c r="S216" s="174"/>
      <c r="T216" s="174"/>
      <c r="U216" s="174"/>
      <c r="V216" s="177"/>
      <c r="W216" s="177"/>
      <c r="X216" s="177"/>
      <c r="Y216" s="177"/>
      <c r="Z216" s="177"/>
      <c r="AA216" s="177"/>
      <c r="AB216" s="177"/>
      <c r="AC216" s="177"/>
      <c r="AD216" s="177"/>
      <c r="AE216" s="177"/>
      <c r="AF216" s="177"/>
      <c r="AG216" s="177"/>
      <c r="AH216" s="177"/>
      <c r="AI216" s="178"/>
      <c r="AJ216" s="179">
        <v>0.43</v>
      </c>
      <c r="AK216" s="178"/>
      <c r="AL216" s="178"/>
      <c r="AM216" s="178"/>
      <c r="AN216" s="178"/>
      <c r="AO216" s="178"/>
      <c r="AP216" s="178"/>
      <c r="AQ216" s="180"/>
      <c r="AR216" s="174"/>
      <c r="AS216" s="174"/>
      <c r="AT216" s="174"/>
      <c r="AU216" s="174"/>
      <c r="AV216" s="174"/>
      <c r="AW216" s="174"/>
      <c r="AX216" s="174"/>
      <c r="AY216" s="174"/>
      <c r="AZ216" s="174"/>
      <c r="BA216" s="174"/>
      <c r="BB216" s="174"/>
      <c r="BC216" s="174"/>
      <c r="BD216" s="174"/>
      <c r="BE216" s="174"/>
      <c r="BF216" s="174"/>
      <c r="BG216" s="96"/>
      <c r="BH216" s="96"/>
      <c r="BI216" s="96"/>
      <c r="BJ216" s="96"/>
      <c r="BK216" s="96"/>
      <c r="BL216" s="96"/>
      <c r="BM216" s="96"/>
      <c r="BN216" s="96"/>
      <c r="BO216" s="96"/>
      <c r="BP216" s="96"/>
      <c r="BQ216" s="96"/>
      <c r="BR216" s="96"/>
    </row>
    <row r="217" spans="13:70" hidden="1">
      <c r="M217" s="174"/>
      <c r="N217" s="174"/>
      <c r="O217" s="174"/>
      <c r="P217" s="174"/>
      <c r="Q217" s="174"/>
      <c r="R217" s="174"/>
      <c r="S217" s="174"/>
      <c r="T217" s="174"/>
      <c r="U217" s="174"/>
      <c r="V217" s="177"/>
      <c r="W217" s="177"/>
      <c r="X217" s="177"/>
      <c r="Y217" s="177"/>
      <c r="Z217" s="177"/>
      <c r="AA217" s="177"/>
      <c r="AB217" s="177"/>
      <c r="AC217" s="177"/>
      <c r="AD217" s="177"/>
      <c r="AE217" s="177"/>
      <c r="AF217" s="177"/>
      <c r="AG217" s="177"/>
      <c r="AH217" s="177"/>
      <c r="AI217" s="178"/>
      <c r="AJ217" s="179">
        <v>0.44</v>
      </c>
      <c r="AK217" s="178"/>
      <c r="AL217" s="178"/>
      <c r="AM217" s="178"/>
      <c r="AN217" s="178"/>
      <c r="AO217" s="178"/>
      <c r="AP217" s="178"/>
      <c r="AQ217" s="180"/>
      <c r="AR217" s="174"/>
      <c r="AS217" s="174"/>
      <c r="AT217" s="174"/>
      <c r="AU217" s="174"/>
      <c r="AV217" s="174"/>
      <c r="AW217" s="174"/>
      <c r="AX217" s="174"/>
      <c r="AY217" s="174"/>
      <c r="AZ217" s="174"/>
      <c r="BA217" s="174"/>
      <c r="BB217" s="174"/>
      <c r="BC217" s="174"/>
      <c r="BD217" s="174"/>
      <c r="BE217" s="174"/>
      <c r="BF217" s="174"/>
      <c r="BG217" s="96"/>
      <c r="BH217" s="96"/>
      <c r="BI217" s="96"/>
      <c r="BJ217" s="96"/>
      <c r="BK217" s="96"/>
      <c r="BL217" s="96"/>
      <c r="BM217" s="96"/>
      <c r="BN217" s="96"/>
      <c r="BO217" s="96"/>
      <c r="BP217" s="96"/>
      <c r="BQ217" s="96"/>
      <c r="BR217" s="96"/>
    </row>
    <row r="218" spans="13:70" hidden="1">
      <c r="M218" s="174"/>
      <c r="N218" s="174"/>
      <c r="O218" s="174"/>
      <c r="P218" s="174"/>
      <c r="Q218" s="174"/>
      <c r="R218" s="174"/>
      <c r="S218" s="174"/>
      <c r="T218" s="174"/>
      <c r="U218" s="174"/>
      <c r="V218" s="177"/>
      <c r="W218" s="177"/>
      <c r="X218" s="177"/>
      <c r="Y218" s="177"/>
      <c r="Z218" s="177"/>
      <c r="AA218" s="177"/>
      <c r="AB218" s="177"/>
      <c r="AC218" s="177"/>
      <c r="AD218" s="177"/>
      <c r="AE218" s="177"/>
      <c r="AF218" s="177"/>
      <c r="AG218" s="177"/>
      <c r="AH218" s="177"/>
      <c r="AI218" s="178"/>
      <c r="AJ218" s="179">
        <v>0.45</v>
      </c>
      <c r="AK218" s="178"/>
      <c r="AL218" s="178"/>
      <c r="AM218" s="178"/>
      <c r="AN218" s="178"/>
      <c r="AO218" s="178"/>
      <c r="AP218" s="178"/>
      <c r="AQ218" s="180"/>
      <c r="AR218" s="174"/>
      <c r="AS218" s="174"/>
      <c r="AT218" s="174"/>
      <c r="AU218" s="174"/>
      <c r="AV218" s="174"/>
      <c r="AW218" s="174"/>
      <c r="AX218" s="174"/>
      <c r="AY218" s="174"/>
      <c r="AZ218" s="174"/>
      <c r="BA218" s="174"/>
      <c r="BB218" s="174"/>
      <c r="BC218" s="174"/>
      <c r="BD218" s="174"/>
      <c r="BE218" s="174"/>
      <c r="BF218" s="174"/>
      <c r="BG218" s="96"/>
      <c r="BH218" s="96"/>
      <c r="BI218" s="96"/>
      <c r="BJ218" s="96"/>
      <c r="BK218" s="96"/>
      <c r="BL218" s="96"/>
      <c r="BM218" s="96"/>
      <c r="BN218" s="96"/>
      <c r="BO218" s="96"/>
      <c r="BP218" s="96"/>
      <c r="BQ218" s="96"/>
      <c r="BR218" s="96"/>
    </row>
    <row r="219" spans="13:70" hidden="1">
      <c r="M219" s="174"/>
      <c r="N219" s="174"/>
      <c r="O219" s="174"/>
      <c r="P219" s="174"/>
      <c r="Q219" s="174"/>
      <c r="R219" s="174"/>
      <c r="S219" s="174"/>
      <c r="T219" s="174"/>
      <c r="U219" s="174"/>
      <c r="V219" s="177"/>
      <c r="W219" s="177"/>
      <c r="X219" s="177"/>
      <c r="Y219" s="177"/>
      <c r="Z219" s="177"/>
      <c r="AA219" s="177"/>
      <c r="AB219" s="177"/>
      <c r="AC219" s="177"/>
      <c r="AD219" s="177"/>
      <c r="AE219" s="177"/>
      <c r="AF219" s="177"/>
      <c r="AG219" s="177"/>
      <c r="AH219" s="177"/>
      <c r="AI219" s="178"/>
      <c r="AJ219" s="179">
        <v>0.46</v>
      </c>
      <c r="AK219" s="178"/>
      <c r="AL219" s="178"/>
      <c r="AM219" s="178"/>
      <c r="AN219" s="178"/>
      <c r="AO219" s="178"/>
      <c r="AP219" s="178"/>
      <c r="AQ219" s="180"/>
      <c r="AR219" s="174"/>
      <c r="AS219" s="174"/>
      <c r="AT219" s="174"/>
      <c r="AU219" s="174"/>
      <c r="AV219" s="174"/>
      <c r="AW219" s="174"/>
      <c r="AX219" s="174"/>
      <c r="AY219" s="174"/>
      <c r="AZ219" s="174"/>
      <c r="BA219" s="174"/>
      <c r="BB219" s="174"/>
      <c r="BC219" s="174"/>
      <c r="BD219" s="174"/>
      <c r="BE219" s="174"/>
      <c r="BF219" s="174"/>
      <c r="BG219" s="96"/>
      <c r="BH219" s="96"/>
      <c r="BI219" s="96"/>
      <c r="BJ219" s="96"/>
      <c r="BK219" s="96"/>
      <c r="BL219" s="96"/>
      <c r="BM219" s="96"/>
      <c r="BN219" s="96"/>
      <c r="BO219" s="96"/>
      <c r="BP219" s="96"/>
      <c r="BQ219" s="96"/>
      <c r="BR219" s="96"/>
    </row>
    <row r="220" spans="13:70" hidden="1">
      <c r="M220" s="174"/>
      <c r="N220" s="174"/>
      <c r="O220" s="174"/>
      <c r="P220" s="174"/>
      <c r="Q220" s="174"/>
      <c r="R220" s="174"/>
      <c r="S220" s="174"/>
      <c r="T220" s="174"/>
      <c r="U220" s="174"/>
      <c r="V220" s="177"/>
      <c r="W220" s="177"/>
      <c r="X220" s="177"/>
      <c r="Y220" s="177"/>
      <c r="Z220" s="177"/>
      <c r="AA220" s="177"/>
      <c r="AB220" s="177"/>
      <c r="AC220" s="177"/>
      <c r="AD220" s="177"/>
      <c r="AE220" s="177"/>
      <c r="AF220" s="177"/>
      <c r="AG220" s="177"/>
      <c r="AH220" s="177"/>
      <c r="AI220" s="178"/>
      <c r="AJ220" s="179">
        <v>0.47</v>
      </c>
      <c r="AK220" s="178"/>
      <c r="AL220" s="178"/>
      <c r="AM220" s="178"/>
      <c r="AN220" s="178"/>
      <c r="AO220" s="178"/>
      <c r="AP220" s="178"/>
      <c r="AQ220" s="180"/>
      <c r="AR220" s="174"/>
      <c r="AS220" s="174"/>
      <c r="AT220" s="174"/>
      <c r="AU220" s="174"/>
      <c r="AV220" s="174"/>
      <c r="AW220" s="174"/>
      <c r="AX220" s="174"/>
      <c r="AY220" s="174"/>
      <c r="AZ220" s="174"/>
      <c r="BA220" s="174"/>
      <c r="BB220" s="174"/>
      <c r="BC220" s="174"/>
      <c r="BD220" s="174"/>
      <c r="BE220" s="174"/>
      <c r="BF220" s="174"/>
      <c r="BG220" s="96"/>
      <c r="BH220" s="96"/>
      <c r="BI220" s="96"/>
      <c r="BJ220" s="96"/>
      <c r="BK220" s="96"/>
      <c r="BL220" s="96"/>
      <c r="BM220" s="96"/>
      <c r="BN220" s="96"/>
      <c r="BO220" s="96"/>
      <c r="BP220" s="96"/>
      <c r="BQ220" s="96"/>
      <c r="BR220" s="96"/>
    </row>
    <row r="221" spans="13:70" hidden="1">
      <c r="M221" s="174"/>
      <c r="N221" s="174"/>
      <c r="O221" s="174"/>
      <c r="P221" s="174"/>
      <c r="Q221" s="174"/>
      <c r="R221" s="174"/>
      <c r="S221" s="174"/>
      <c r="T221" s="174"/>
      <c r="U221" s="174"/>
      <c r="V221" s="177"/>
      <c r="W221" s="177"/>
      <c r="X221" s="177"/>
      <c r="Y221" s="177"/>
      <c r="Z221" s="177"/>
      <c r="AA221" s="177"/>
      <c r="AB221" s="177"/>
      <c r="AC221" s="177"/>
      <c r="AD221" s="177"/>
      <c r="AE221" s="177"/>
      <c r="AF221" s="177"/>
      <c r="AG221" s="177"/>
      <c r="AH221" s="177"/>
      <c r="AI221" s="178"/>
      <c r="AJ221" s="179">
        <v>0.48</v>
      </c>
      <c r="AK221" s="178"/>
      <c r="AL221" s="178"/>
      <c r="AM221" s="178"/>
      <c r="AN221" s="178"/>
      <c r="AO221" s="178"/>
      <c r="AP221" s="178"/>
      <c r="AQ221" s="180"/>
      <c r="AR221" s="174"/>
      <c r="AS221" s="174"/>
      <c r="AT221" s="174"/>
      <c r="AU221" s="174"/>
      <c r="AV221" s="174"/>
      <c r="AW221" s="174"/>
      <c r="AX221" s="174"/>
      <c r="AY221" s="174"/>
      <c r="AZ221" s="174"/>
      <c r="BA221" s="174"/>
      <c r="BB221" s="174"/>
      <c r="BC221" s="174"/>
      <c r="BD221" s="174"/>
      <c r="BE221" s="174"/>
      <c r="BF221" s="174"/>
      <c r="BG221" s="96"/>
      <c r="BH221" s="96"/>
      <c r="BI221" s="96"/>
      <c r="BJ221" s="96"/>
      <c r="BK221" s="96"/>
      <c r="BL221" s="96"/>
      <c r="BM221" s="96"/>
      <c r="BN221" s="96"/>
      <c r="BO221" s="96"/>
      <c r="BP221" s="96"/>
      <c r="BQ221" s="96"/>
      <c r="BR221" s="96"/>
    </row>
    <row r="222" spans="13:70" hidden="1">
      <c r="M222" s="174"/>
      <c r="N222" s="174"/>
      <c r="O222" s="174"/>
      <c r="P222" s="174"/>
      <c r="Q222" s="174"/>
      <c r="R222" s="174"/>
      <c r="S222" s="174"/>
      <c r="T222" s="174"/>
      <c r="U222" s="174"/>
      <c r="V222" s="177"/>
      <c r="W222" s="177"/>
      <c r="X222" s="177"/>
      <c r="Y222" s="177"/>
      <c r="Z222" s="177"/>
      <c r="AA222" s="177"/>
      <c r="AB222" s="177"/>
      <c r="AC222" s="177"/>
      <c r="AD222" s="177"/>
      <c r="AE222" s="177"/>
      <c r="AF222" s="177"/>
      <c r="AG222" s="177"/>
      <c r="AH222" s="177"/>
      <c r="AI222" s="178"/>
      <c r="AJ222" s="179">
        <v>0.49</v>
      </c>
      <c r="AK222" s="178"/>
      <c r="AL222" s="178"/>
      <c r="AM222" s="178"/>
      <c r="AN222" s="178"/>
      <c r="AO222" s="178"/>
      <c r="AP222" s="178"/>
      <c r="AQ222" s="180"/>
      <c r="AR222" s="174"/>
      <c r="AS222" s="174"/>
      <c r="AT222" s="174"/>
      <c r="AU222" s="174"/>
      <c r="AV222" s="174"/>
      <c r="AW222" s="174"/>
      <c r="AX222" s="174"/>
      <c r="AY222" s="174"/>
      <c r="AZ222" s="174"/>
      <c r="BA222" s="174"/>
      <c r="BB222" s="174"/>
      <c r="BC222" s="174"/>
      <c r="BD222" s="174"/>
      <c r="BE222" s="174"/>
      <c r="BF222" s="174"/>
      <c r="BG222" s="96"/>
      <c r="BH222" s="96"/>
      <c r="BI222" s="96"/>
      <c r="BJ222" s="96"/>
      <c r="BK222" s="96"/>
      <c r="BL222" s="96"/>
      <c r="BM222" s="96"/>
      <c r="BN222" s="96"/>
      <c r="BO222" s="96"/>
      <c r="BP222" s="96"/>
      <c r="BQ222" s="96"/>
      <c r="BR222" s="96"/>
    </row>
    <row r="223" spans="13:70" hidden="1">
      <c r="M223" s="174"/>
      <c r="N223" s="174"/>
      <c r="O223" s="174"/>
      <c r="P223" s="174"/>
      <c r="Q223" s="174"/>
      <c r="R223" s="174"/>
      <c r="S223" s="174"/>
      <c r="T223" s="174"/>
      <c r="U223" s="174"/>
      <c r="V223" s="177"/>
      <c r="W223" s="177"/>
      <c r="X223" s="177"/>
      <c r="Y223" s="177"/>
      <c r="Z223" s="177"/>
      <c r="AA223" s="177"/>
      <c r="AB223" s="177"/>
      <c r="AC223" s="177"/>
      <c r="AD223" s="177"/>
      <c r="AE223" s="177"/>
      <c r="AF223" s="177"/>
      <c r="AG223" s="177"/>
      <c r="AH223" s="177"/>
      <c r="AI223" s="178"/>
      <c r="AJ223" s="179">
        <v>0.5</v>
      </c>
      <c r="AK223" s="178"/>
      <c r="AL223" s="178"/>
      <c r="AM223" s="178"/>
      <c r="AN223" s="178"/>
      <c r="AO223" s="178"/>
      <c r="AP223" s="178"/>
      <c r="AQ223" s="180"/>
      <c r="AR223" s="174"/>
      <c r="AS223" s="174"/>
      <c r="AT223" s="174"/>
      <c r="AU223" s="174"/>
      <c r="AV223" s="174"/>
      <c r="AW223" s="174"/>
      <c r="AX223" s="174"/>
      <c r="AY223" s="174"/>
      <c r="AZ223" s="174"/>
      <c r="BA223" s="174"/>
      <c r="BB223" s="174"/>
      <c r="BC223" s="174"/>
      <c r="BD223" s="174"/>
      <c r="BE223" s="174"/>
      <c r="BF223" s="174"/>
      <c r="BG223" s="96"/>
      <c r="BH223" s="96"/>
      <c r="BI223" s="96"/>
      <c r="BJ223" s="96"/>
      <c r="BK223" s="96"/>
      <c r="BL223" s="96"/>
      <c r="BM223" s="96"/>
      <c r="BN223" s="96"/>
      <c r="BO223" s="96"/>
      <c r="BP223" s="96"/>
      <c r="BQ223" s="96"/>
      <c r="BR223" s="96"/>
    </row>
    <row r="224" spans="13:70" hidden="1">
      <c r="M224" s="174"/>
      <c r="N224" s="174"/>
      <c r="O224" s="174"/>
      <c r="P224" s="174"/>
      <c r="Q224" s="174"/>
      <c r="R224" s="174"/>
      <c r="S224" s="174"/>
      <c r="T224" s="174"/>
      <c r="U224" s="174"/>
      <c r="V224" s="177"/>
      <c r="W224" s="177"/>
      <c r="X224" s="177"/>
      <c r="Y224" s="177"/>
      <c r="Z224" s="177"/>
      <c r="AA224" s="177"/>
      <c r="AB224" s="177"/>
      <c r="AC224" s="177"/>
      <c r="AD224" s="177"/>
      <c r="AE224" s="177"/>
      <c r="AF224" s="177"/>
      <c r="AG224" s="177"/>
      <c r="AH224" s="177"/>
      <c r="AI224" s="178"/>
      <c r="AJ224" s="179">
        <v>0.51</v>
      </c>
      <c r="AK224" s="178"/>
      <c r="AL224" s="178"/>
      <c r="AM224" s="178"/>
      <c r="AN224" s="178"/>
      <c r="AO224" s="178"/>
      <c r="AP224" s="178"/>
      <c r="AQ224" s="180"/>
      <c r="AR224" s="174"/>
      <c r="AS224" s="174"/>
      <c r="AT224" s="174"/>
      <c r="AU224" s="174"/>
      <c r="AV224" s="174"/>
      <c r="AW224" s="174"/>
      <c r="AX224" s="174"/>
      <c r="AY224" s="174"/>
      <c r="AZ224" s="174"/>
      <c r="BA224" s="174"/>
      <c r="BB224" s="174"/>
      <c r="BC224" s="174"/>
      <c r="BD224" s="174"/>
      <c r="BE224" s="174"/>
      <c r="BF224" s="174"/>
      <c r="BG224" s="96"/>
      <c r="BH224" s="96"/>
      <c r="BI224" s="96"/>
      <c r="BJ224" s="96"/>
      <c r="BK224" s="96"/>
      <c r="BL224" s="96"/>
      <c r="BM224" s="96"/>
      <c r="BN224" s="96"/>
      <c r="BO224" s="96"/>
      <c r="BP224" s="96"/>
      <c r="BQ224" s="96"/>
      <c r="BR224" s="96"/>
    </row>
    <row r="225" spans="13:70" hidden="1">
      <c r="M225" s="174"/>
      <c r="N225" s="174"/>
      <c r="O225" s="174"/>
      <c r="P225" s="174"/>
      <c r="Q225" s="174"/>
      <c r="R225" s="174"/>
      <c r="S225" s="174"/>
      <c r="T225" s="174"/>
      <c r="U225" s="174"/>
      <c r="V225" s="177"/>
      <c r="W225" s="177"/>
      <c r="X225" s="177"/>
      <c r="Y225" s="177"/>
      <c r="Z225" s="177"/>
      <c r="AA225" s="177"/>
      <c r="AB225" s="177"/>
      <c r="AC225" s="177"/>
      <c r="AD225" s="177"/>
      <c r="AE225" s="177"/>
      <c r="AF225" s="177"/>
      <c r="AG225" s="177"/>
      <c r="AH225" s="177"/>
      <c r="AI225" s="178"/>
      <c r="AJ225" s="179">
        <v>0.52</v>
      </c>
      <c r="AK225" s="178"/>
      <c r="AL225" s="178"/>
      <c r="AM225" s="178"/>
      <c r="AN225" s="178"/>
      <c r="AO225" s="178"/>
      <c r="AP225" s="178"/>
      <c r="AQ225" s="180"/>
      <c r="AR225" s="174"/>
      <c r="AS225" s="174"/>
      <c r="AT225" s="174"/>
      <c r="AU225" s="174"/>
      <c r="AV225" s="174"/>
      <c r="AW225" s="174"/>
      <c r="AX225" s="174"/>
      <c r="AY225" s="174"/>
      <c r="AZ225" s="174"/>
      <c r="BA225" s="174"/>
      <c r="BB225" s="174"/>
      <c r="BC225" s="174"/>
      <c r="BD225" s="174"/>
      <c r="BE225" s="174"/>
      <c r="BF225" s="174"/>
      <c r="BG225" s="96"/>
      <c r="BH225" s="96"/>
      <c r="BI225" s="96"/>
      <c r="BJ225" s="96"/>
      <c r="BK225" s="96"/>
      <c r="BL225" s="96"/>
      <c r="BM225" s="96"/>
      <c r="BN225" s="96"/>
      <c r="BO225" s="96"/>
      <c r="BP225" s="96"/>
      <c r="BQ225" s="96"/>
      <c r="BR225" s="96"/>
    </row>
    <row r="226" spans="13:70" hidden="1">
      <c r="M226" s="174"/>
      <c r="N226" s="174"/>
      <c r="O226" s="174"/>
      <c r="P226" s="174"/>
      <c r="Q226" s="174"/>
      <c r="R226" s="174"/>
      <c r="S226" s="174"/>
      <c r="T226" s="174"/>
      <c r="U226" s="174"/>
      <c r="V226" s="177"/>
      <c r="W226" s="177"/>
      <c r="X226" s="177"/>
      <c r="Y226" s="177"/>
      <c r="Z226" s="177"/>
      <c r="AA226" s="177"/>
      <c r="AB226" s="177"/>
      <c r="AC226" s="177"/>
      <c r="AD226" s="177"/>
      <c r="AE226" s="177"/>
      <c r="AF226" s="177"/>
      <c r="AG226" s="177"/>
      <c r="AH226" s="177"/>
      <c r="AI226" s="178"/>
      <c r="AJ226" s="179">
        <v>0.53</v>
      </c>
      <c r="AK226" s="178"/>
      <c r="AL226" s="178"/>
      <c r="AM226" s="178"/>
      <c r="AN226" s="178"/>
      <c r="AO226" s="178"/>
      <c r="AP226" s="178"/>
      <c r="AQ226" s="180"/>
      <c r="AR226" s="174"/>
      <c r="AS226" s="174"/>
      <c r="AT226" s="174"/>
      <c r="AU226" s="174"/>
      <c r="AV226" s="174"/>
      <c r="AW226" s="174"/>
      <c r="AX226" s="174"/>
      <c r="AY226" s="174"/>
      <c r="AZ226" s="174"/>
      <c r="BA226" s="174"/>
      <c r="BB226" s="174"/>
      <c r="BC226" s="174"/>
      <c r="BD226" s="174"/>
      <c r="BE226" s="174"/>
      <c r="BF226" s="174"/>
      <c r="BG226" s="96"/>
      <c r="BH226" s="96"/>
      <c r="BI226" s="96"/>
      <c r="BJ226" s="96"/>
      <c r="BK226" s="96"/>
      <c r="BL226" s="96"/>
      <c r="BM226" s="96"/>
      <c r="BN226" s="96"/>
      <c r="BO226" s="96"/>
      <c r="BP226" s="96"/>
      <c r="BQ226" s="96"/>
      <c r="BR226" s="96"/>
    </row>
    <row r="227" spans="13:70" hidden="1">
      <c r="M227" s="174"/>
      <c r="N227" s="174"/>
      <c r="O227" s="174"/>
      <c r="P227" s="174"/>
      <c r="Q227" s="174"/>
      <c r="R227" s="174"/>
      <c r="S227" s="174"/>
      <c r="T227" s="174"/>
      <c r="U227" s="174"/>
      <c r="V227" s="177"/>
      <c r="W227" s="177"/>
      <c r="X227" s="177"/>
      <c r="Y227" s="177"/>
      <c r="Z227" s="177"/>
      <c r="AA227" s="177"/>
      <c r="AB227" s="177"/>
      <c r="AC227" s="177"/>
      <c r="AD227" s="177"/>
      <c r="AE227" s="177"/>
      <c r="AF227" s="177"/>
      <c r="AG227" s="177"/>
      <c r="AH227" s="177"/>
      <c r="AI227" s="178"/>
      <c r="AJ227" s="179">
        <v>0.54</v>
      </c>
      <c r="AK227" s="178"/>
      <c r="AL227" s="178"/>
      <c r="AM227" s="178"/>
      <c r="AN227" s="178"/>
      <c r="AO227" s="178"/>
      <c r="AP227" s="178"/>
      <c r="AQ227" s="180"/>
      <c r="AR227" s="174"/>
      <c r="AS227" s="174"/>
      <c r="AT227" s="174"/>
      <c r="AU227" s="174"/>
      <c r="AV227" s="174"/>
      <c r="AW227" s="174"/>
      <c r="AX227" s="174"/>
      <c r="AY227" s="174"/>
      <c r="AZ227" s="174"/>
      <c r="BA227" s="174"/>
      <c r="BB227" s="174"/>
      <c r="BC227" s="174"/>
      <c r="BD227" s="174"/>
      <c r="BE227" s="174"/>
      <c r="BF227" s="174"/>
      <c r="BG227" s="96"/>
      <c r="BH227" s="96"/>
      <c r="BI227" s="96"/>
      <c r="BJ227" s="96"/>
      <c r="BK227" s="96"/>
      <c r="BL227" s="96"/>
      <c r="BM227" s="96"/>
      <c r="BN227" s="96"/>
      <c r="BO227" s="96"/>
      <c r="BP227" s="96"/>
      <c r="BQ227" s="96"/>
      <c r="BR227" s="96"/>
    </row>
    <row r="228" spans="13:70" hidden="1">
      <c r="M228" s="174"/>
      <c r="N228" s="174"/>
      <c r="O228" s="174"/>
      <c r="P228" s="174"/>
      <c r="Q228" s="174"/>
      <c r="R228" s="174"/>
      <c r="S228" s="174"/>
      <c r="T228" s="174"/>
      <c r="U228" s="174"/>
      <c r="V228" s="177"/>
      <c r="W228" s="177"/>
      <c r="X228" s="177"/>
      <c r="Y228" s="177"/>
      <c r="Z228" s="177"/>
      <c r="AA228" s="177"/>
      <c r="AB228" s="177"/>
      <c r="AC228" s="177"/>
      <c r="AD228" s="177"/>
      <c r="AE228" s="177"/>
      <c r="AF228" s="177"/>
      <c r="AG228" s="177"/>
      <c r="AH228" s="177"/>
      <c r="AI228" s="178"/>
      <c r="AJ228" s="179">
        <v>0.55000000000000004</v>
      </c>
      <c r="AK228" s="178"/>
      <c r="AL228" s="178"/>
      <c r="AM228" s="178"/>
      <c r="AN228" s="178"/>
      <c r="AO228" s="178"/>
      <c r="AP228" s="178"/>
      <c r="AQ228" s="180"/>
      <c r="AR228" s="174"/>
      <c r="AS228" s="174"/>
      <c r="AT228" s="174"/>
      <c r="AU228" s="174"/>
      <c r="AV228" s="174"/>
      <c r="AW228" s="174"/>
      <c r="AX228" s="174"/>
      <c r="AY228" s="174"/>
      <c r="AZ228" s="174"/>
      <c r="BA228" s="174"/>
      <c r="BB228" s="174"/>
      <c r="BC228" s="174"/>
      <c r="BD228" s="174"/>
      <c r="BE228" s="174"/>
      <c r="BF228" s="174"/>
      <c r="BG228" s="96"/>
      <c r="BH228" s="96"/>
      <c r="BI228" s="96"/>
      <c r="BJ228" s="96"/>
      <c r="BK228" s="96"/>
      <c r="BL228" s="96"/>
      <c r="BM228" s="96"/>
      <c r="BN228" s="96"/>
      <c r="BO228" s="96"/>
      <c r="BP228" s="96"/>
      <c r="BQ228" s="96"/>
      <c r="BR228" s="96"/>
    </row>
    <row r="229" spans="13:70" hidden="1">
      <c r="M229" s="174"/>
      <c r="N229" s="174"/>
      <c r="O229" s="174"/>
      <c r="P229" s="174"/>
      <c r="Q229" s="174"/>
      <c r="R229" s="174"/>
      <c r="S229" s="174"/>
      <c r="T229" s="174"/>
      <c r="U229" s="174"/>
      <c r="V229" s="177"/>
      <c r="W229" s="177"/>
      <c r="X229" s="177"/>
      <c r="Y229" s="177"/>
      <c r="Z229" s="177"/>
      <c r="AA229" s="177"/>
      <c r="AB229" s="177"/>
      <c r="AC229" s="177"/>
      <c r="AD229" s="177"/>
      <c r="AE229" s="177"/>
      <c r="AF229" s="177"/>
      <c r="AG229" s="177"/>
      <c r="AH229" s="177"/>
      <c r="AI229" s="178"/>
      <c r="AJ229" s="179">
        <v>0.56000000000000005</v>
      </c>
      <c r="AK229" s="178"/>
      <c r="AL229" s="178"/>
      <c r="AM229" s="178"/>
      <c r="AN229" s="178"/>
      <c r="AO229" s="178"/>
      <c r="AP229" s="178"/>
      <c r="AQ229" s="180"/>
      <c r="AR229" s="174"/>
      <c r="AS229" s="174"/>
      <c r="AT229" s="174"/>
      <c r="AU229" s="174"/>
      <c r="AV229" s="174"/>
      <c r="AW229" s="174"/>
      <c r="AX229" s="174"/>
      <c r="AY229" s="174"/>
      <c r="AZ229" s="174"/>
      <c r="BA229" s="174"/>
      <c r="BB229" s="174"/>
      <c r="BC229" s="174"/>
      <c r="BD229" s="174"/>
      <c r="BE229" s="174"/>
      <c r="BF229" s="174"/>
      <c r="BG229" s="96"/>
      <c r="BH229" s="96"/>
      <c r="BI229" s="96"/>
      <c r="BJ229" s="96"/>
      <c r="BK229" s="96"/>
      <c r="BL229" s="96"/>
      <c r="BM229" s="96"/>
      <c r="BN229" s="96"/>
      <c r="BO229" s="96"/>
      <c r="BP229" s="96"/>
      <c r="BQ229" s="96"/>
      <c r="BR229" s="96"/>
    </row>
    <row r="230" spans="13:70" hidden="1">
      <c r="M230" s="174"/>
      <c r="N230" s="174"/>
      <c r="O230" s="174"/>
      <c r="P230" s="174"/>
      <c r="Q230" s="174"/>
      <c r="R230" s="174"/>
      <c r="S230" s="174"/>
      <c r="T230" s="174"/>
      <c r="U230" s="174"/>
      <c r="V230" s="177"/>
      <c r="W230" s="177"/>
      <c r="X230" s="177"/>
      <c r="Y230" s="177"/>
      <c r="Z230" s="177"/>
      <c r="AA230" s="177"/>
      <c r="AB230" s="177"/>
      <c r="AC230" s="177"/>
      <c r="AD230" s="177"/>
      <c r="AE230" s="177"/>
      <c r="AF230" s="177"/>
      <c r="AG230" s="177"/>
      <c r="AH230" s="177"/>
      <c r="AI230" s="178"/>
      <c r="AJ230" s="179">
        <v>0.56999999999999995</v>
      </c>
      <c r="AK230" s="178"/>
      <c r="AL230" s="178"/>
      <c r="AM230" s="178"/>
      <c r="AN230" s="178"/>
      <c r="AO230" s="178"/>
      <c r="AP230" s="178"/>
      <c r="AQ230" s="180"/>
      <c r="AR230" s="174"/>
      <c r="AS230" s="174"/>
      <c r="AT230" s="174"/>
      <c r="AU230" s="174"/>
      <c r="AV230" s="174"/>
      <c r="AW230" s="174"/>
      <c r="AX230" s="174"/>
      <c r="AY230" s="174"/>
      <c r="AZ230" s="174"/>
      <c r="BA230" s="174"/>
      <c r="BB230" s="174"/>
      <c r="BC230" s="174"/>
      <c r="BD230" s="174"/>
      <c r="BE230" s="174"/>
      <c r="BF230" s="174"/>
      <c r="BG230" s="96"/>
      <c r="BH230" s="96"/>
      <c r="BI230" s="96"/>
      <c r="BJ230" s="96"/>
      <c r="BK230" s="96"/>
      <c r="BL230" s="96"/>
      <c r="BM230" s="96"/>
      <c r="BN230" s="96"/>
      <c r="BO230" s="96"/>
      <c r="BP230" s="96"/>
      <c r="BQ230" s="96"/>
      <c r="BR230" s="96"/>
    </row>
    <row r="231" spans="13:70" hidden="1">
      <c r="M231" s="174"/>
      <c r="N231" s="174"/>
      <c r="O231" s="174"/>
      <c r="P231" s="174"/>
      <c r="Q231" s="174"/>
      <c r="R231" s="174"/>
      <c r="S231" s="174"/>
      <c r="T231" s="174"/>
      <c r="U231" s="174"/>
      <c r="V231" s="177"/>
      <c r="W231" s="177"/>
      <c r="X231" s="177"/>
      <c r="Y231" s="177"/>
      <c r="Z231" s="177"/>
      <c r="AA231" s="177"/>
      <c r="AB231" s="177"/>
      <c r="AC231" s="177"/>
      <c r="AD231" s="177"/>
      <c r="AE231" s="177"/>
      <c r="AF231" s="177"/>
      <c r="AG231" s="177"/>
      <c r="AH231" s="177"/>
      <c r="AI231" s="178"/>
      <c r="AJ231" s="179">
        <v>0.57999999999999996</v>
      </c>
      <c r="AK231" s="178"/>
      <c r="AL231" s="178"/>
      <c r="AM231" s="178"/>
      <c r="AN231" s="178"/>
      <c r="AO231" s="178"/>
      <c r="AP231" s="178"/>
      <c r="AQ231" s="180"/>
      <c r="AR231" s="174"/>
      <c r="AS231" s="174"/>
      <c r="AT231" s="174"/>
      <c r="AU231" s="174"/>
      <c r="AV231" s="174"/>
      <c r="AW231" s="174"/>
      <c r="AX231" s="174"/>
      <c r="AY231" s="174"/>
      <c r="AZ231" s="174"/>
      <c r="BA231" s="174"/>
      <c r="BB231" s="174"/>
      <c r="BC231" s="174"/>
      <c r="BD231" s="174"/>
      <c r="BE231" s="174"/>
      <c r="BF231" s="174"/>
      <c r="BG231" s="96"/>
      <c r="BH231" s="96"/>
      <c r="BI231" s="96"/>
      <c r="BJ231" s="96"/>
      <c r="BK231" s="96"/>
      <c r="BL231" s="96"/>
      <c r="BM231" s="96"/>
      <c r="BN231" s="96"/>
      <c r="BO231" s="96"/>
      <c r="BP231" s="96"/>
      <c r="BQ231" s="96"/>
      <c r="BR231" s="96"/>
    </row>
    <row r="232" spans="13:70" hidden="1">
      <c r="M232" s="174"/>
      <c r="N232" s="174"/>
      <c r="O232" s="174"/>
      <c r="P232" s="174"/>
      <c r="Q232" s="174"/>
      <c r="R232" s="174"/>
      <c r="S232" s="174"/>
      <c r="T232" s="174"/>
      <c r="U232" s="174"/>
      <c r="V232" s="177"/>
      <c r="W232" s="177"/>
      <c r="X232" s="177"/>
      <c r="Y232" s="177"/>
      <c r="Z232" s="177"/>
      <c r="AA232" s="177"/>
      <c r="AB232" s="177"/>
      <c r="AC232" s="177"/>
      <c r="AD232" s="177"/>
      <c r="AE232" s="177"/>
      <c r="AF232" s="177"/>
      <c r="AG232" s="177"/>
      <c r="AH232" s="177"/>
      <c r="AI232" s="178"/>
      <c r="AJ232" s="179">
        <v>0.59</v>
      </c>
      <c r="AK232" s="178"/>
      <c r="AL232" s="178"/>
      <c r="AM232" s="178"/>
      <c r="AN232" s="178"/>
      <c r="AO232" s="178"/>
      <c r="AP232" s="178"/>
      <c r="AQ232" s="180"/>
      <c r="AR232" s="174"/>
      <c r="AS232" s="174"/>
      <c r="AT232" s="174"/>
      <c r="AU232" s="174"/>
      <c r="AV232" s="174"/>
      <c r="AW232" s="174"/>
      <c r="AX232" s="174"/>
      <c r="AY232" s="174"/>
      <c r="AZ232" s="174"/>
      <c r="BA232" s="174"/>
      <c r="BB232" s="174"/>
      <c r="BC232" s="174"/>
      <c r="BD232" s="174"/>
      <c r="BE232" s="174"/>
      <c r="BF232" s="174"/>
      <c r="BG232" s="96"/>
      <c r="BH232" s="96"/>
      <c r="BI232" s="96"/>
      <c r="BJ232" s="96"/>
      <c r="BK232" s="96"/>
      <c r="BL232" s="96"/>
      <c r="BM232" s="96"/>
      <c r="BN232" s="96"/>
      <c r="BO232" s="96"/>
      <c r="BP232" s="96"/>
      <c r="BQ232" s="96"/>
      <c r="BR232" s="96"/>
    </row>
    <row r="233" spans="13:70" hidden="1">
      <c r="M233" s="174"/>
      <c r="N233" s="174"/>
      <c r="O233" s="174"/>
      <c r="P233" s="174"/>
      <c r="Q233" s="174"/>
      <c r="R233" s="174"/>
      <c r="S233" s="174"/>
      <c r="T233" s="174"/>
      <c r="U233" s="174"/>
      <c r="V233" s="177"/>
      <c r="W233" s="177"/>
      <c r="X233" s="177"/>
      <c r="Y233" s="177"/>
      <c r="Z233" s="177"/>
      <c r="AA233" s="177"/>
      <c r="AB233" s="177"/>
      <c r="AC233" s="177"/>
      <c r="AD233" s="177"/>
      <c r="AE233" s="177"/>
      <c r="AF233" s="177"/>
      <c r="AG233" s="177"/>
      <c r="AH233" s="177"/>
      <c r="AI233" s="178"/>
      <c r="AJ233" s="179">
        <v>0.6</v>
      </c>
      <c r="AK233" s="178"/>
      <c r="AL233" s="178"/>
      <c r="AM233" s="178"/>
      <c r="AN233" s="178"/>
      <c r="AO233" s="178"/>
      <c r="AP233" s="178"/>
      <c r="AQ233" s="180"/>
      <c r="AR233" s="174"/>
      <c r="AS233" s="174"/>
      <c r="AT233" s="174"/>
      <c r="AU233" s="174"/>
      <c r="AV233" s="174"/>
      <c r="AW233" s="174"/>
      <c r="AX233" s="174"/>
      <c r="AY233" s="174"/>
      <c r="AZ233" s="174"/>
      <c r="BA233" s="174"/>
      <c r="BB233" s="174"/>
      <c r="BC233" s="174"/>
      <c r="BD233" s="174"/>
      <c r="BE233" s="174"/>
      <c r="BF233" s="174"/>
      <c r="BG233" s="96"/>
      <c r="BH233" s="96"/>
      <c r="BI233" s="96"/>
      <c r="BJ233" s="96"/>
      <c r="BK233" s="96"/>
      <c r="BL233" s="96"/>
      <c r="BM233" s="96"/>
      <c r="BN233" s="96"/>
      <c r="BO233" s="96"/>
      <c r="BP233" s="96"/>
      <c r="BQ233" s="96"/>
      <c r="BR233" s="96"/>
    </row>
    <row r="234" spans="13:70" hidden="1">
      <c r="M234" s="174"/>
      <c r="N234" s="174"/>
      <c r="O234" s="174"/>
      <c r="P234" s="174"/>
      <c r="Q234" s="174"/>
      <c r="R234" s="174"/>
      <c r="S234" s="174"/>
      <c r="T234" s="174"/>
      <c r="U234" s="174"/>
      <c r="V234" s="177"/>
      <c r="W234" s="177"/>
      <c r="X234" s="177"/>
      <c r="Y234" s="177"/>
      <c r="Z234" s="177"/>
      <c r="AA234" s="177"/>
      <c r="AB234" s="177"/>
      <c r="AC234" s="177"/>
      <c r="AD234" s="177"/>
      <c r="AE234" s="177"/>
      <c r="AF234" s="177"/>
      <c r="AG234" s="177"/>
      <c r="AH234" s="177"/>
      <c r="AI234" s="178"/>
      <c r="AJ234" s="179">
        <v>0.61</v>
      </c>
      <c r="AK234" s="178"/>
      <c r="AL234" s="178"/>
      <c r="AM234" s="178"/>
      <c r="AN234" s="178"/>
      <c r="AO234" s="178"/>
      <c r="AP234" s="178"/>
      <c r="AQ234" s="180"/>
      <c r="AR234" s="174"/>
      <c r="AS234" s="174"/>
      <c r="AT234" s="174"/>
      <c r="AU234" s="174"/>
      <c r="AV234" s="174"/>
      <c r="AW234" s="174"/>
      <c r="AX234" s="174"/>
      <c r="AY234" s="174"/>
      <c r="AZ234" s="174"/>
      <c r="BA234" s="174"/>
      <c r="BB234" s="174"/>
      <c r="BC234" s="174"/>
      <c r="BD234" s="174"/>
      <c r="BE234" s="174"/>
      <c r="BF234" s="174"/>
      <c r="BG234" s="96"/>
      <c r="BH234" s="96"/>
      <c r="BI234" s="96"/>
      <c r="BJ234" s="96"/>
      <c r="BK234" s="96"/>
      <c r="BL234" s="96"/>
      <c r="BM234" s="96"/>
      <c r="BN234" s="96"/>
      <c r="BO234" s="96"/>
      <c r="BP234" s="96"/>
      <c r="BQ234" s="96"/>
      <c r="BR234" s="96"/>
    </row>
    <row r="235" spans="13:70" hidden="1">
      <c r="M235" s="174"/>
      <c r="N235" s="174"/>
      <c r="O235" s="174"/>
      <c r="P235" s="174"/>
      <c r="Q235" s="174"/>
      <c r="R235" s="174"/>
      <c r="S235" s="174"/>
      <c r="T235" s="174"/>
      <c r="U235" s="174"/>
      <c r="V235" s="177"/>
      <c r="W235" s="177"/>
      <c r="X235" s="177"/>
      <c r="Y235" s="177"/>
      <c r="Z235" s="177"/>
      <c r="AA235" s="177"/>
      <c r="AB235" s="177"/>
      <c r="AC235" s="177"/>
      <c r="AD235" s="177"/>
      <c r="AE235" s="177"/>
      <c r="AF235" s="177"/>
      <c r="AG235" s="177"/>
      <c r="AH235" s="177"/>
      <c r="AI235" s="178"/>
      <c r="AJ235" s="179">
        <v>0.62</v>
      </c>
      <c r="AK235" s="178"/>
      <c r="AL235" s="178"/>
      <c r="AM235" s="178"/>
      <c r="AN235" s="178"/>
      <c r="AO235" s="178"/>
      <c r="AP235" s="178"/>
      <c r="AQ235" s="180"/>
      <c r="AR235" s="174"/>
      <c r="AS235" s="174"/>
      <c r="AT235" s="174"/>
      <c r="AU235" s="174"/>
      <c r="AV235" s="174"/>
      <c r="AW235" s="174"/>
      <c r="AX235" s="174"/>
      <c r="AY235" s="174"/>
      <c r="AZ235" s="174"/>
      <c r="BA235" s="174"/>
      <c r="BB235" s="174"/>
      <c r="BC235" s="174"/>
      <c r="BD235" s="174"/>
      <c r="BE235" s="174"/>
      <c r="BF235" s="174"/>
      <c r="BG235" s="96"/>
      <c r="BH235" s="96"/>
      <c r="BI235" s="96"/>
      <c r="BJ235" s="96"/>
      <c r="BK235" s="96"/>
      <c r="BL235" s="96"/>
      <c r="BM235" s="96"/>
      <c r="BN235" s="96"/>
      <c r="BO235" s="96"/>
      <c r="BP235" s="96"/>
      <c r="BQ235" s="96"/>
      <c r="BR235" s="96"/>
    </row>
    <row r="236" spans="13:70" hidden="1">
      <c r="M236" s="174"/>
      <c r="N236" s="174"/>
      <c r="O236" s="174"/>
      <c r="P236" s="174"/>
      <c r="Q236" s="174"/>
      <c r="R236" s="174"/>
      <c r="S236" s="174"/>
      <c r="T236" s="174"/>
      <c r="U236" s="174"/>
      <c r="V236" s="177"/>
      <c r="W236" s="177"/>
      <c r="X236" s="177"/>
      <c r="Y236" s="177"/>
      <c r="Z236" s="177"/>
      <c r="AA236" s="177"/>
      <c r="AB236" s="177"/>
      <c r="AC236" s="177"/>
      <c r="AD236" s="177"/>
      <c r="AE236" s="177"/>
      <c r="AF236" s="177"/>
      <c r="AG236" s="177"/>
      <c r="AH236" s="177"/>
      <c r="AI236" s="178"/>
      <c r="AJ236" s="179">
        <v>0.63</v>
      </c>
      <c r="AK236" s="178"/>
      <c r="AL236" s="178"/>
      <c r="AM236" s="178"/>
      <c r="AN236" s="178"/>
      <c r="AO236" s="178"/>
      <c r="AP236" s="178"/>
      <c r="AQ236" s="180"/>
      <c r="AR236" s="174"/>
      <c r="AS236" s="174"/>
      <c r="AT236" s="174"/>
      <c r="AU236" s="174"/>
      <c r="AV236" s="174"/>
      <c r="AW236" s="174"/>
      <c r="AX236" s="174"/>
      <c r="AY236" s="174"/>
      <c r="AZ236" s="174"/>
      <c r="BA236" s="174"/>
      <c r="BB236" s="174"/>
      <c r="BC236" s="174"/>
      <c r="BD236" s="174"/>
      <c r="BE236" s="174"/>
      <c r="BF236" s="174"/>
      <c r="BG236" s="96"/>
      <c r="BH236" s="96"/>
      <c r="BI236" s="96"/>
      <c r="BJ236" s="96"/>
      <c r="BK236" s="96"/>
      <c r="BL236" s="96"/>
      <c r="BM236" s="96"/>
      <c r="BN236" s="96"/>
      <c r="BO236" s="96"/>
      <c r="BP236" s="96"/>
      <c r="BQ236" s="96"/>
      <c r="BR236" s="96"/>
    </row>
    <row r="237" spans="13:70" hidden="1">
      <c r="M237" s="174"/>
      <c r="N237" s="174"/>
      <c r="O237" s="174"/>
      <c r="P237" s="174"/>
      <c r="Q237" s="174"/>
      <c r="R237" s="174"/>
      <c r="S237" s="174"/>
      <c r="T237" s="174"/>
      <c r="U237" s="174"/>
      <c r="V237" s="177"/>
      <c r="W237" s="177"/>
      <c r="X237" s="177"/>
      <c r="Y237" s="177"/>
      <c r="Z237" s="177"/>
      <c r="AA237" s="177"/>
      <c r="AB237" s="177"/>
      <c r="AC237" s="177"/>
      <c r="AD237" s="177"/>
      <c r="AE237" s="177"/>
      <c r="AF237" s="177"/>
      <c r="AG237" s="177"/>
      <c r="AH237" s="177"/>
      <c r="AI237" s="178"/>
      <c r="AJ237" s="179">
        <v>0.64</v>
      </c>
      <c r="AK237" s="178"/>
      <c r="AL237" s="178"/>
      <c r="AM237" s="178"/>
      <c r="AN237" s="178"/>
      <c r="AO237" s="178"/>
      <c r="AP237" s="178"/>
      <c r="AQ237" s="180"/>
      <c r="AR237" s="174"/>
      <c r="AS237" s="174"/>
      <c r="AT237" s="174"/>
      <c r="AU237" s="174"/>
      <c r="AV237" s="174"/>
      <c r="AW237" s="174"/>
      <c r="AX237" s="174"/>
      <c r="AY237" s="174"/>
      <c r="AZ237" s="174"/>
      <c r="BA237" s="174"/>
      <c r="BB237" s="174"/>
      <c r="BC237" s="174"/>
      <c r="BD237" s="174"/>
      <c r="BE237" s="174"/>
      <c r="BF237" s="174"/>
      <c r="BG237" s="96"/>
      <c r="BH237" s="96"/>
      <c r="BI237" s="96"/>
      <c r="BJ237" s="96"/>
      <c r="BK237" s="96"/>
      <c r="BL237" s="96"/>
      <c r="BM237" s="96"/>
      <c r="BN237" s="96"/>
      <c r="BO237" s="96"/>
      <c r="BP237" s="96"/>
      <c r="BQ237" s="96"/>
      <c r="BR237" s="96"/>
    </row>
    <row r="238" spans="13:70" hidden="1">
      <c r="M238" s="174"/>
      <c r="N238" s="174"/>
      <c r="O238" s="174"/>
      <c r="P238" s="174"/>
      <c r="Q238" s="174"/>
      <c r="R238" s="174"/>
      <c r="S238" s="174"/>
      <c r="T238" s="174"/>
      <c r="U238" s="174"/>
      <c r="V238" s="177"/>
      <c r="W238" s="177"/>
      <c r="X238" s="177"/>
      <c r="Y238" s="177"/>
      <c r="Z238" s="177"/>
      <c r="AA238" s="177"/>
      <c r="AB238" s="177"/>
      <c r="AC238" s="177"/>
      <c r="AD238" s="177"/>
      <c r="AE238" s="177"/>
      <c r="AF238" s="177"/>
      <c r="AG238" s="177"/>
      <c r="AH238" s="177"/>
      <c r="AI238" s="178"/>
      <c r="AJ238" s="179">
        <v>0.65</v>
      </c>
      <c r="AK238" s="178"/>
      <c r="AL238" s="178"/>
      <c r="AM238" s="178"/>
      <c r="AN238" s="178"/>
      <c r="AO238" s="178"/>
      <c r="AP238" s="178"/>
      <c r="AQ238" s="180"/>
      <c r="AR238" s="174"/>
      <c r="AS238" s="174"/>
      <c r="AT238" s="174"/>
      <c r="AU238" s="174"/>
      <c r="AV238" s="174"/>
      <c r="AW238" s="174"/>
      <c r="AX238" s="174"/>
      <c r="AY238" s="174"/>
      <c r="AZ238" s="174"/>
      <c r="BA238" s="174"/>
      <c r="BB238" s="174"/>
      <c r="BC238" s="174"/>
      <c r="BD238" s="174"/>
      <c r="BE238" s="174"/>
      <c r="BF238" s="174"/>
      <c r="BG238" s="96"/>
      <c r="BH238" s="96"/>
      <c r="BI238" s="96"/>
      <c r="BJ238" s="96"/>
      <c r="BK238" s="96"/>
      <c r="BL238" s="96"/>
      <c r="BM238" s="96"/>
      <c r="BN238" s="96"/>
      <c r="BO238" s="96"/>
      <c r="BP238" s="96"/>
      <c r="BQ238" s="96"/>
      <c r="BR238" s="96"/>
    </row>
    <row r="239" spans="13:70" hidden="1">
      <c r="M239" s="174"/>
      <c r="N239" s="174"/>
      <c r="O239" s="174"/>
      <c r="P239" s="174"/>
      <c r="Q239" s="174"/>
      <c r="R239" s="174"/>
      <c r="S239" s="174"/>
      <c r="T239" s="174"/>
      <c r="U239" s="174"/>
      <c r="V239" s="177"/>
      <c r="W239" s="177"/>
      <c r="X239" s="177"/>
      <c r="Y239" s="177"/>
      <c r="Z239" s="177"/>
      <c r="AA239" s="177"/>
      <c r="AB239" s="177"/>
      <c r="AC239" s="177"/>
      <c r="AD239" s="177"/>
      <c r="AE239" s="177"/>
      <c r="AF239" s="177"/>
      <c r="AG239" s="177"/>
      <c r="AH239" s="177"/>
      <c r="AI239" s="178"/>
      <c r="AJ239" s="179">
        <v>0.66</v>
      </c>
      <c r="AK239" s="178"/>
      <c r="AL239" s="178"/>
      <c r="AM239" s="178"/>
      <c r="AN239" s="178"/>
      <c r="AO239" s="178"/>
      <c r="AP239" s="178"/>
      <c r="AQ239" s="180"/>
      <c r="AR239" s="174"/>
      <c r="AS239" s="174"/>
      <c r="AT239" s="174"/>
      <c r="AU239" s="174"/>
      <c r="AV239" s="174"/>
      <c r="AW239" s="174"/>
      <c r="AX239" s="174"/>
      <c r="AY239" s="174"/>
      <c r="AZ239" s="174"/>
      <c r="BA239" s="174"/>
      <c r="BB239" s="174"/>
      <c r="BC239" s="174"/>
      <c r="BD239" s="174"/>
      <c r="BE239" s="174"/>
      <c r="BF239" s="174"/>
      <c r="BG239" s="96"/>
      <c r="BH239" s="96"/>
      <c r="BI239" s="96"/>
      <c r="BJ239" s="96"/>
      <c r="BK239" s="96"/>
      <c r="BL239" s="96"/>
      <c r="BM239" s="96"/>
      <c r="BN239" s="96"/>
      <c r="BO239" s="96"/>
      <c r="BP239" s="96"/>
      <c r="BQ239" s="96"/>
      <c r="BR239" s="96"/>
    </row>
    <row r="240" spans="13:70" hidden="1">
      <c r="M240" s="174"/>
      <c r="N240" s="174"/>
      <c r="O240" s="174"/>
      <c r="P240" s="174"/>
      <c r="Q240" s="174"/>
      <c r="R240" s="174"/>
      <c r="S240" s="174"/>
      <c r="T240" s="174"/>
      <c r="U240" s="174"/>
      <c r="V240" s="177"/>
      <c r="W240" s="177"/>
      <c r="X240" s="177"/>
      <c r="Y240" s="177"/>
      <c r="Z240" s="177"/>
      <c r="AA240" s="177"/>
      <c r="AB240" s="177"/>
      <c r="AC240" s="177"/>
      <c r="AD240" s="177"/>
      <c r="AE240" s="177"/>
      <c r="AF240" s="177"/>
      <c r="AG240" s="177"/>
      <c r="AH240" s="177"/>
      <c r="AI240" s="178"/>
      <c r="AJ240" s="179">
        <v>0.67</v>
      </c>
      <c r="AK240" s="178"/>
      <c r="AL240" s="178"/>
      <c r="AM240" s="178"/>
      <c r="AN240" s="178"/>
      <c r="AO240" s="178"/>
      <c r="AP240" s="178"/>
      <c r="AQ240" s="180"/>
      <c r="AR240" s="174"/>
      <c r="AS240" s="174"/>
      <c r="AT240" s="174"/>
      <c r="AU240" s="174"/>
      <c r="AV240" s="174"/>
      <c r="AW240" s="174"/>
      <c r="AX240" s="174"/>
      <c r="AY240" s="174"/>
      <c r="AZ240" s="174"/>
      <c r="BA240" s="174"/>
      <c r="BB240" s="174"/>
      <c r="BC240" s="174"/>
      <c r="BD240" s="174"/>
      <c r="BE240" s="174"/>
      <c r="BF240" s="174"/>
      <c r="BG240" s="96"/>
      <c r="BH240" s="96"/>
      <c r="BI240" s="96"/>
      <c r="BJ240" s="96"/>
      <c r="BK240" s="96"/>
      <c r="BL240" s="96"/>
      <c r="BM240" s="96"/>
      <c r="BN240" s="96"/>
      <c r="BO240" s="96"/>
      <c r="BP240" s="96"/>
      <c r="BQ240" s="96"/>
      <c r="BR240" s="96"/>
    </row>
    <row r="241" spans="13:70" hidden="1">
      <c r="M241" s="174"/>
      <c r="N241" s="174"/>
      <c r="O241" s="174"/>
      <c r="P241" s="174"/>
      <c r="Q241" s="174"/>
      <c r="R241" s="174"/>
      <c r="S241" s="174"/>
      <c r="T241" s="174"/>
      <c r="U241" s="174"/>
      <c r="V241" s="177"/>
      <c r="W241" s="177"/>
      <c r="X241" s="177"/>
      <c r="Y241" s="177"/>
      <c r="Z241" s="177"/>
      <c r="AA241" s="177"/>
      <c r="AB241" s="177"/>
      <c r="AC241" s="177"/>
      <c r="AD241" s="177"/>
      <c r="AE241" s="177"/>
      <c r="AF241" s="177"/>
      <c r="AG241" s="177"/>
      <c r="AH241" s="177"/>
      <c r="AI241" s="178"/>
      <c r="AJ241" s="179">
        <v>0.68</v>
      </c>
      <c r="AK241" s="178"/>
      <c r="AL241" s="178"/>
      <c r="AM241" s="178"/>
      <c r="AN241" s="178"/>
      <c r="AO241" s="178"/>
      <c r="AP241" s="178"/>
      <c r="AQ241" s="180"/>
      <c r="AR241" s="174"/>
      <c r="AS241" s="174"/>
      <c r="AT241" s="174"/>
      <c r="AU241" s="174"/>
      <c r="AV241" s="174"/>
      <c r="AW241" s="174"/>
      <c r="AX241" s="174"/>
      <c r="AY241" s="174"/>
      <c r="AZ241" s="174"/>
      <c r="BA241" s="174"/>
      <c r="BB241" s="174"/>
      <c r="BC241" s="174"/>
      <c r="BD241" s="174"/>
      <c r="BE241" s="174"/>
      <c r="BF241" s="174"/>
      <c r="BG241" s="96"/>
      <c r="BH241" s="96"/>
      <c r="BI241" s="96"/>
      <c r="BJ241" s="96"/>
      <c r="BK241" s="96"/>
      <c r="BL241" s="96"/>
      <c r="BM241" s="96"/>
      <c r="BN241" s="96"/>
      <c r="BO241" s="96"/>
      <c r="BP241" s="96"/>
      <c r="BQ241" s="96"/>
      <c r="BR241" s="96"/>
    </row>
    <row r="242" spans="13:70" hidden="1">
      <c r="M242" s="174"/>
      <c r="N242" s="174"/>
      <c r="O242" s="174"/>
      <c r="P242" s="174"/>
      <c r="Q242" s="174"/>
      <c r="R242" s="174"/>
      <c r="S242" s="174"/>
      <c r="T242" s="174"/>
      <c r="U242" s="174"/>
      <c r="V242" s="177"/>
      <c r="W242" s="177"/>
      <c r="X242" s="177"/>
      <c r="Y242" s="177"/>
      <c r="Z242" s="177"/>
      <c r="AA242" s="177"/>
      <c r="AB242" s="177"/>
      <c r="AC242" s="177"/>
      <c r="AD242" s="177"/>
      <c r="AE242" s="177"/>
      <c r="AF242" s="177"/>
      <c r="AG242" s="177"/>
      <c r="AH242" s="177"/>
      <c r="AI242" s="178"/>
      <c r="AJ242" s="179">
        <v>0.69</v>
      </c>
      <c r="AK242" s="178"/>
      <c r="AL242" s="178"/>
      <c r="AM242" s="178"/>
      <c r="AN242" s="178"/>
      <c r="AO242" s="178"/>
      <c r="AP242" s="178"/>
      <c r="AQ242" s="180"/>
      <c r="AR242" s="174"/>
      <c r="AS242" s="174"/>
      <c r="AT242" s="174"/>
      <c r="AU242" s="174"/>
      <c r="AV242" s="174"/>
      <c r="AW242" s="174"/>
      <c r="AX242" s="174"/>
      <c r="AY242" s="174"/>
      <c r="AZ242" s="174"/>
      <c r="BA242" s="174"/>
      <c r="BB242" s="174"/>
      <c r="BC242" s="174"/>
      <c r="BD242" s="174"/>
      <c r="BE242" s="174"/>
      <c r="BF242" s="174"/>
      <c r="BG242" s="96"/>
      <c r="BH242" s="96"/>
      <c r="BI242" s="96"/>
      <c r="BJ242" s="96"/>
      <c r="BK242" s="96"/>
      <c r="BL242" s="96"/>
      <c r="BM242" s="96"/>
      <c r="BN242" s="96"/>
      <c r="BO242" s="96"/>
      <c r="BP242" s="96"/>
      <c r="BQ242" s="96"/>
      <c r="BR242" s="96"/>
    </row>
    <row r="243" spans="13:70" hidden="1">
      <c r="M243" s="174"/>
      <c r="N243" s="174"/>
      <c r="O243" s="174"/>
      <c r="P243" s="174"/>
      <c r="Q243" s="174"/>
      <c r="R243" s="174"/>
      <c r="S243" s="174"/>
      <c r="T243" s="174"/>
      <c r="U243" s="174"/>
      <c r="V243" s="177"/>
      <c r="W243" s="177"/>
      <c r="X243" s="177"/>
      <c r="Y243" s="177"/>
      <c r="Z243" s="177"/>
      <c r="AA243" s="177"/>
      <c r="AB243" s="177"/>
      <c r="AC243" s="177"/>
      <c r="AD243" s="177"/>
      <c r="AE243" s="177"/>
      <c r="AF243" s="177"/>
      <c r="AG243" s="177"/>
      <c r="AH243" s="177"/>
      <c r="AI243" s="178"/>
      <c r="AJ243" s="179">
        <v>0.7</v>
      </c>
      <c r="AK243" s="178"/>
      <c r="AL243" s="178"/>
      <c r="AM243" s="178"/>
      <c r="AN243" s="178"/>
      <c r="AO243" s="178"/>
      <c r="AP243" s="178"/>
      <c r="AQ243" s="180"/>
      <c r="AR243" s="174"/>
      <c r="AS243" s="174"/>
      <c r="AT243" s="174"/>
      <c r="AU243" s="174"/>
      <c r="AV243" s="174"/>
      <c r="AW243" s="174"/>
      <c r="AX243" s="174"/>
      <c r="AY243" s="174"/>
      <c r="AZ243" s="174"/>
      <c r="BA243" s="174"/>
      <c r="BB243" s="174"/>
      <c r="BC243" s="174"/>
      <c r="BD243" s="174"/>
      <c r="BE243" s="174"/>
      <c r="BF243" s="174"/>
      <c r="BG243" s="96"/>
      <c r="BH243" s="96"/>
      <c r="BI243" s="96"/>
      <c r="BJ243" s="96"/>
      <c r="BK243" s="96"/>
      <c r="BL243" s="96"/>
      <c r="BM243" s="96"/>
      <c r="BN243" s="96"/>
      <c r="BO243" s="96"/>
      <c r="BP243" s="96"/>
      <c r="BQ243" s="96"/>
      <c r="BR243" s="96"/>
    </row>
    <row r="244" spans="13:70" hidden="1">
      <c r="M244" s="174"/>
      <c r="N244" s="174"/>
      <c r="O244" s="174"/>
      <c r="P244" s="174"/>
      <c r="Q244" s="174"/>
      <c r="R244" s="174"/>
      <c r="S244" s="174"/>
      <c r="T244" s="174"/>
      <c r="U244" s="174"/>
      <c r="V244" s="177"/>
      <c r="W244" s="177"/>
      <c r="X244" s="177"/>
      <c r="Y244" s="177"/>
      <c r="Z244" s="177"/>
      <c r="AA244" s="177"/>
      <c r="AB244" s="177"/>
      <c r="AC244" s="177"/>
      <c r="AD244" s="177"/>
      <c r="AE244" s="177"/>
      <c r="AF244" s="177"/>
      <c r="AG244" s="177"/>
      <c r="AH244" s="177"/>
      <c r="AI244" s="178"/>
      <c r="AJ244" s="179">
        <v>0.71</v>
      </c>
      <c r="AK244" s="178"/>
      <c r="AL244" s="178"/>
      <c r="AM244" s="178"/>
      <c r="AN244" s="178"/>
      <c r="AO244" s="178"/>
      <c r="AP244" s="178"/>
      <c r="AQ244" s="180"/>
      <c r="AR244" s="174"/>
      <c r="AS244" s="174"/>
      <c r="AT244" s="174"/>
      <c r="AU244" s="174"/>
      <c r="AV244" s="174"/>
      <c r="AW244" s="174"/>
      <c r="AX244" s="174"/>
      <c r="AY244" s="174"/>
      <c r="AZ244" s="174"/>
      <c r="BA244" s="174"/>
      <c r="BB244" s="174"/>
      <c r="BC244" s="174"/>
      <c r="BD244" s="174"/>
      <c r="BE244" s="174"/>
      <c r="BF244" s="174"/>
      <c r="BG244" s="96"/>
      <c r="BH244" s="96"/>
      <c r="BI244" s="96"/>
      <c r="BJ244" s="96"/>
      <c r="BK244" s="96"/>
      <c r="BL244" s="96"/>
      <c r="BM244" s="96"/>
      <c r="BN244" s="96"/>
      <c r="BO244" s="96"/>
      <c r="BP244" s="96"/>
      <c r="BQ244" s="96"/>
      <c r="BR244" s="96"/>
    </row>
    <row r="245" spans="13:70" hidden="1">
      <c r="M245" s="174"/>
      <c r="N245" s="174"/>
      <c r="O245" s="174"/>
      <c r="P245" s="174"/>
      <c r="Q245" s="174"/>
      <c r="R245" s="174"/>
      <c r="S245" s="174"/>
      <c r="T245" s="174"/>
      <c r="U245" s="174"/>
      <c r="V245" s="177"/>
      <c r="W245" s="177"/>
      <c r="X245" s="177"/>
      <c r="Y245" s="177"/>
      <c r="Z245" s="177"/>
      <c r="AA245" s="177"/>
      <c r="AB245" s="177"/>
      <c r="AC245" s="177"/>
      <c r="AD245" s="177"/>
      <c r="AE245" s="177"/>
      <c r="AF245" s="177"/>
      <c r="AG245" s="177"/>
      <c r="AH245" s="177"/>
      <c r="AI245" s="178"/>
      <c r="AJ245" s="179">
        <v>0.72</v>
      </c>
      <c r="AK245" s="178"/>
      <c r="AL245" s="178"/>
      <c r="AM245" s="178"/>
      <c r="AN245" s="178"/>
      <c r="AO245" s="178"/>
      <c r="AP245" s="178"/>
      <c r="AQ245" s="180"/>
      <c r="AR245" s="174"/>
      <c r="AS245" s="174"/>
      <c r="AT245" s="174"/>
      <c r="AU245" s="174"/>
      <c r="AV245" s="174"/>
      <c r="AW245" s="174"/>
      <c r="AX245" s="174"/>
      <c r="AY245" s="174"/>
      <c r="AZ245" s="174"/>
      <c r="BA245" s="174"/>
      <c r="BB245" s="174"/>
      <c r="BC245" s="174"/>
      <c r="BD245" s="174"/>
      <c r="BE245" s="174"/>
      <c r="BF245" s="174"/>
      <c r="BG245" s="96"/>
      <c r="BH245" s="96"/>
      <c r="BI245" s="96"/>
      <c r="BJ245" s="96"/>
      <c r="BK245" s="96"/>
      <c r="BL245" s="96"/>
      <c r="BM245" s="96"/>
      <c r="BN245" s="96"/>
      <c r="BO245" s="96"/>
      <c r="BP245" s="96"/>
      <c r="BQ245" s="96"/>
      <c r="BR245" s="96"/>
    </row>
    <row r="246" spans="13:70" hidden="1">
      <c r="M246" s="174"/>
      <c r="N246" s="174"/>
      <c r="O246" s="174"/>
      <c r="P246" s="174"/>
      <c r="Q246" s="174"/>
      <c r="R246" s="174"/>
      <c r="S246" s="174"/>
      <c r="T246" s="174"/>
      <c r="U246" s="174"/>
      <c r="V246" s="177"/>
      <c r="W246" s="177"/>
      <c r="X246" s="177"/>
      <c r="Y246" s="177"/>
      <c r="Z246" s="177"/>
      <c r="AA246" s="177"/>
      <c r="AB246" s="177"/>
      <c r="AC246" s="177"/>
      <c r="AD246" s="177"/>
      <c r="AE246" s="177"/>
      <c r="AF246" s="177"/>
      <c r="AG246" s="177"/>
      <c r="AH246" s="177"/>
      <c r="AI246" s="178"/>
      <c r="AJ246" s="179">
        <v>0.73</v>
      </c>
      <c r="AK246" s="178"/>
      <c r="AL246" s="178"/>
      <c r="AM246" s="178"/>
      <c r="AN246" s="178"/>
      <c r="AO246" s="178"/>
      <c r="AP246" s="178"/>
      <c r="AQ246" s="180"/>
      <c r="AR246" s="174"/>
      <c r="AS246" s="174"/>
      <c r="AT246" s="174"/>
      <c r="AU246" s="174"/>
      <c r="AV246" s="174"/>
      <c r="AW246" s="174"/>
      <c r="AX246" s="174"/>
      <c r="AY246" s="174"/>
      <c r="AZ246" s="174"/>
      <c r="BA246" s="174"/>
      <c r="BB246" s="174"/>
      <c r="BC246" s="174"/>
      <c r="BD246" s="174"/>
      <c r="BE246" s="174"/>
      <c r="BF246" s="174"/>
      <c r="BG246" s="96"/>
      <c r="BH246" s="96"/>
      <c r="BI246" s="96"/>
      <c r="BJ246" s="96"/>
      <c r="BK246" s="96"/>
      <c r="BL246" s="96"/>
      <c r="BM246" s="96"/>
      <c r="BN246" s="96"/>
      <c r="BO246" s="96"/>
      <c r="BP246" s="96"/>
      <c r="BQ246" s="96"/>
      <c r="BR246" s="96"/>
    </row>
    <row r="247" spans="13:70" hidden="1">
      <c r="M247" s="174"/>
      <c r="N247" s="174"/>
      <c r="O247" s="174"/>
      <c r="P247" s="174"/>
      <c r="Q247" s="174"/>
      <c r="R247" s="174"/>
      <c r="S247" s="174"/>
      <c r="T247" s="174"/>
      <c r="U247" s="174"/>
      <c r="V247" s="177"/>
      <c r="W247" s="177"/>
      <c r="X247" s="177"/>
      <c r="Y247" s="177"/>
      <c r="Z247" s="177"/>
      <c r="AA247" s="177"/>
      <c r="AB247" s="177"/>
      <c r="AC247" s="177"/>
      <c r="AD247" s="177"/>
      <c r="AE247" s="177"/>
      <c r="AF247" s="177"/>
      <c r="AG247" s="177"/>
      <c r="AH247" s="177"/>
      <c r="AI247" s="178"/>
      <c r="AJ247" s="179">
        <v>0.74</v>
      </c>
      <c r="AK247" s="178"/>
      <c r="AL247" s="178"/>
      <c r="AM247" s="178"/>
      <c r="AN247" s="178"/>
      <c r="AO247" s="178"/>
      <c r="AP247" s="178"/>
      <c r="AQ247" s="180"/>
      <c r="AR247" s="174"/>
      <c r="AS247" s="174"/>
      <c r="AT247" s="174"/>
      <c r="AU247" s="174"/>
      <c r="AV247" s="174"/>
      <c r="AW247" s="174"/>
      <c r="AX247" s="174"/>
      <c r="AY247" s="174"/>
      <c r="AZ247" s="174"/>
      <c r="BA247" s="174"/>
      <c r="BB247" s="174"/>
      <c r="BC247" s="174"/>
      <c r="BD247" s="174"/>
      <c r="BE247" s="174"/>
      <c r="BF247" s="174"/>
      <c r="BG247" s="96"/>
      <c r="BH247" s="96"/>
      <c r="BI247" s="96"/>
      <c r="BJ247" s="96"/>
      <c r="BK247" s="96"/>
      <c r="BL247" s="96"/>
      <c r="BM247" s="96"/>
      <c r="BN247" s="96"/>
      <c r="BO247" s="96"/>
      <c r="BP247" s="96"/>
      <c r="BQ247" s="96"/>
      <c r="BR247" s="96"/>
    </row>
    <row r="248" spans="13:70" hidden="1">
      <c r="M248" s="174"/>
      <c r="N248" s="174"/>
      <c r="O248" s="174"/>
      <c r="P248" s="174"/>
      <c r="Q248" s="174"/>
      <c r="R248" s="174"/>
      <c r="S248" s="174"/>
      <c r="T248" s="174"/>
      <c r="U248" s="174"/>
      <c r="V248" s="177"/>
      <c r="W248" s="177"/>
      <c r="X248" s="177"/>
      <c r="Y248" s="177"/>
      <c r="Z248" s="177"/>
      <c r="AA248" s="177"/>
      <c r="AB248" s="177"/>
      <c r="AC248" s="177"/>
      <c r="AD248" s="177"/>
      <c r="AE248" s="177"/>
      <c r="AF248" s="177"/>
      <c r="AG248" s="177"/>
      <c r="AH248" s="177"/>
      <c r="AI248" s="178"/>
      <c r="AJ248" s="179">
        <v>0.75</v>
      </c>
      <c r="AK248" s="178"/>
      <c r="AL248" s="178"/>
      <c r="AM248" s="178"/>
      <c r="AN248" s="178"/>
      <c r="AO248" s="178"/>
      <c r="AP248" s="178"/>
      <c r="AQ248" s="180"/>
      <c r="AR248" s="174"/>
      <c r="AS248" s="174"/>
      <c r="AT248" s="174"/>
      <c r="AU248" s="174"/>
      <c r="AV248" s="174"/>
      <c r="AW248" s="174"/>
      <c r="AX248" s="174"/>
      <c r="AY248" s="174"/>
      <c r="AZ248" s="174"/>
      <c r="BA248" s="174"/>
      <c r="BB248" s="174"/>
      <c r="BC248" s="174"/>
      <c r="BD248" s="174"/>
      <c r="BE248" s="174"/>
      <c r="BF248" s="174"/>
      <c r="BG248" s="96"/>
      <c r="BH248" s="96"/>
      <c r="BI248" s="96"/>
      <c r="BJ248" s="96"/>
      <c r="BK248" s="96"/>
      <c r="BL248" s="96"/>
      <c r="BM248" s="96"/>
      <c r="BN248" s="96"/>
      <c r="BO248" s="96"/>
      <c r="BP248" s="96"/>
      <c r="BQ248" s="96"/>
      <c r="BR248" s="96"/>
    </row>
    <row r="249" spans="13:70" hidden="1">
      <c r="M249" s="174"/>
      <c r="N249" s="174"/>
      <c r="O249" s="174"/>
      <c r="P249" s="174"/>
      <c r="Q249" s="174"/>
      <c r="R249" s="174"/>
      <c r="S249" s="174"/>
      <c r="T249" s="174"/>
      <c r="U249" s="174"/>
      <c r="V249" s="177"/>
      <c r="W249" s="177"/>
      <c r="X249" s="177"/>
      <c r="Y249" s="177"/>
      <c r="Z249" s="177"/>
      <c r="AA249" s="177"/>
      <c r="AB249" s="177"/>
      <c r="AC249" s="177"/>
      <c r="AD249" s="177"/>
      <c r="AE249" s="177"/>
      <c r="AF249" s="177"/>
      <c r="AG249" s="177"/>
      <c r="AH249" s="177"/>
      <c r="AI249" s="178"/>
      <c r="AJ249" s="179">
        <v>0.76</v>
      </c>
      <c r="AK249" s="178"/>
      <c r="AL249" s="178"/>
      <c r="AM249" s="178"/>
      <c r="AN249" s="178"/>
      <c r="AO249" s="178"/>
      <c r="AP249" s="178"/>
      <c r="AQ249" s="180"/>
      <c r="AR249" s="174"/>
      <c r="AS249" s="174"/>
      <c r="AT249" s="174"/>
      <c r="AU249" s="174"/>
      <c r="AV249" s="174"/>
      <c r="AW249" s="174"/>
      <c r="AX249" s="174"/>
      <c r="AY249" s="174"/>
      <c r="AZ249" s="174"/>
      <c r="BA249" s="174"/>
      <c r="BB249" s="174"/>
      <c r="BC249" s="174"/>
      <c r="BD249" s="174"/>
      <c r="BE249" s="174"/>
      <c r="BF249" s="174"/>
      <c r="BG249" s="96"/>
      <c r="BH249" s="96"/>
      <c r="BI249" s="96"/>
      <c r="BJ249" s="96"/>
      <c r="BK249" s="96"/>
      <c r="BL249" s="96"/>
      <c r="BM249" s="96"/>
      <c r="BN249" s="96"/>
      <c r="BO249" s="96"/>
      <c r="BP249" s="96"/>
      <c r="BQ249" s="96"/>
      <c r="BR249" s="96"/>
    </row>
    <row r="250" spans="13:70" hidden="1">
      <c r="M250" s="174"/>
      <c r="N250" s="174"/>
      <c r="O250" s="174"/>
      <c r="P250" s="174"/>
      <c r="Q250" s="174"/>
      <c r="R250" s="174"/>
      <c r="S250" s="174"/>
      <c r="T250" s="174"/>
      <c r="U250" s="174"/>
      <c r="V250" s="177"/>
      <c r="W250" s="177"/>
      <c r="X250" s="177"/>
      <c r="Y250" s="177"/>
      <c r="Z250" s="177"/>
      <c r="AA250" s="177"/>
      <c r="AB250" s="177"/>
      <c r="AC250" s="177"/>
      <c r="AD250" s="177"/>
      <c r="AE250" s="177"/>
      <c r="AF250" s="177"/>
      <c r="AG250" s="177"/>
      <c r="AH250" s="177"/>
      <c r="AI250" s="178"/>
      <c r="AJ250" s="179">
        <v>0.77</v>
      </c>
      <c r="AK250" s="178"/>
      <c r="AL250" s="178"/>
      <c r="AM250" s="178"/>
      <c r="AN250" s="178"/>
      <c r="AO250" s="178"/>
      <c r="AP250" s="178"/>
      <c r="AQ250" s="180"/>
      <c r="AR250" s="174"/>
      <c r="AS250" s="174"/>
      <c r="AT250" s="174"/>
      <c r="AU250" s="174"/>
      <c r="AV250" s="174"/>
      <c r="AW250" s="174"/>
      <c r="AX250" s="174"/>
      <c r="AY250" s="174"/>
      <c r="AZ250" s="174"/>
      <c r="BA250" s="174"/>
      <c r="BB250" s="174"/>
      <c r="BC250" s="174"/>
      <c r="BD250" s="174"/>
      <c r="BE250" s="174"/>
      <c r="BF250" s="174"/>
      <c r="BG250" s="96"/>
      <c r="BH250" s="96"/>
      <c r="BI250" s="96"/>
      <c r="BJ250" s="96"/>
      <c r="BK250" s="96"/>
      <c r="BL250" s="96"/>
      <c r="BM250" s="96"/>
      <c r="BN250" s="96"/>
      <c r="BO250" s="96"/>
      <c r="BP250" s="96"/>
      <c r="BQ250" s="96"/>
      <c r="BR250" s="96"/>
    </row>
    <row r="251" spans="13:70" hidden="1">
      <c r="M251" s="174"/>
      <c r="N251" s="174"/>
      <c r="O251" s="174"/>
      <c r="P251" s="174"/>
      <c r="Q251" s="174"/>
      <c r="R251" s="174"/>
      <c r="S251" s="174"/>
      <c r="T251" s="174"/>
      <c r="U251" s="174"/>
      <c r="V251" s="177"/>
      <c r="W251" s="177"/>
      <c r="X251" s="177"/>
      <c r="Y251" s="177"/>
      <c r="Z251" s="177"/>
      <c r="AA251" s="177"/>
      <c r="AB251" s="177"/>
      <c r="AC251" s="177"/>
      <c r="AD251" s="177"/>
      <c r="AE251" s="177"/>
      <c r="AF251" s="177"/>
      <c r="AG251" s="177"/>
      <c r="AH251" s="177"/>
      <c r="AI251" s="178"/>
      <c r="AJ251" s="179">
        <v>0.78</v>
      </c>
      <c r="AK251" s="178"/>
      <c r="AL251" s="178"/>
      <c r="AM251" s="178"/>
      <c r="AN251" s="178"/>
      <c r="AO251" s="178"/>
      <c r="AP251" s="178"/>
      <c r="AQ251" s="180"/>
      <c r="AR251" s="174"/>
      <c r="AS251" s="174"/>
      <c r="AT251" s="174"/>
      <c r="AU251" s="174"/>
      <c r="AV251" s="174"/>
      <c r="AW251" s="174"/>
      <c r="AX251" s="174"/>
      <c r="AY251" s="174"/>
      <c r="AZ251" s="174"/>
      <c r="BA251" s="174"/>
      <c r="BB251" s="174"/>
      <c r="BC251" s="174"/>
      <c r="BD251" s="174"/>
      <c r="BE251" s="174"/>
      <c r="BF251" s="174"/>
      <c r="BG251" s="96"/>
      <c r="BH251" s="96"/>
      <c r="BI251" s="96"/>
      <c r="BJ251" s="96"/>
      <c r="BK251" s="96"/>
      <c r="BL251" s="96"/>
      <c r="BM251" s="96"/>
      <c r="BN251" s="96"/>
      <c r="BO251" s="96"/>
      <c r="BP251" s="96"/>
      <c r="BQ251" s="96"/>
      <c r="BR251" s="96"/>
    </row>
    <row r="252" spans="13:70" hidden="1">
      <c r="M252" s="174"/>
      <c r="N252" s="174"/>
      <c r="O252" s="174"/>
      <c r="P252" s="174"/>
      <c r="Q252" s="174"/>
      <c r="R252" s="174"/>
      <c r="S252" s="174"/>
      <c r="T252" s="174"/>
      <c r="U252" s="174"/>
      <c r="V252" s="177"/>
      <c r="W252" s="177"/>
      <c r="X252" s="177"/>
      <c r="Y252" s="177"/>
      <c r="Z252" s="177"/>
      <c r="AA252" s="177"/>
      <c r="AB252" s="177"/>
      <c r="AC252" s="177"/>
      <c r="AD252" s="177"/>
      <c r="AE252" s="177"/>
      <c r="AF252" s="177"/>
      <c r="AG252" s="177"/>
      <c r="AH252" s="177"/>
      <c r="AI252" s="178"/>
      <c r="AJ252" s="179">
        <v>0.79</v>
      </c>
      <c r="AK252" s="178"/>
      <c r="AL252" s="178"/>
      <c r="AM252" s="178"/>
      <c r="AN252" s="178"/>
      <c r="AO252" s="178"/>
      <c r="AP252" s="178"/>
      <c r="AQ252" s="180"/>
      <c r="AR252" s="174"/>
      <c r="AS252" s="174"/>
      <c r="AT252" s="174"/>
      <c r="AU252" s="174"/>
      <c r="AV252" s="174"/>
      <c r="AW252" s="174"/>
      <c r="AX252" s="174"/>
      <c r="AY252" s="174"/>
      <c r="AZ252" s="174"/>
      <c r="BA252" s="174"/>
      <c r="BB252" s="174"/>
      <c r="BC252" s="174"/>
      <c r="BD252" s="174"/>
      <c r="BE252" s="174"/>
      <c r="BF252" s="174"/>
      <c r="BG252" s="96"/>
      <c r="BH252" s="96"/>
      <c r="BI252" s="96"/>
      <c r="BJ252" s="96"/>
      <c r="BK252" s="96"/>
      <c r="BL252" s="96"/>
      <c r="BM252" s="96"/>
      <c r="BN252" s="96"/>
      <c r="BO252" s="96"/>
      <c r="BP252" s="96"/>
      <c r="BQ252" s="96"/>
      <c r="BR252" s="96"/>
    </row>
    <row r="253" spans="13:70" hidden="1">
      <c r="M253" s="174"/>
      <c r="N253" s="174"/>
      <c r="O253" s="174"/>
      <c r="P253" s="174"/>
      <c r="Q253" s="174"/>
      <c r="R253" s="174"/>
      <c r="S253" s="174"/>
      <c r="T253" s="174"/>
      <c r="U253" s="174"/>
      <c r="V253" s="177"/>
      <c r="W253" s="177"/>
      <c r="X253" s="177"/>
      <c r="Y253" s="177"/>
      <c r="Z253" s="177"/>
      <c r="AA253" s="177"/>
      <c r="AB253" s="177"/>
      <c r="AC253" s="177"/>
      <c r="AD253" s="177"/>
      <c r="AE253" s="177"/>
      <c r="AF253" s="177"/>
      <c r="AG253" s="177"/>
      <c r="AH253" s="177"/>
      <c r="AI253" s="178"/>
      <c r="AJ253" s="179">
        <v>0.8</v>
      </c>
      <c r="AK253" s="178"/>
      <c r="AL253" s="178"/>
      <c r="AM253" s="178"/>
      <c r="AN253" s="178"/>
      <c r="AO253" s="178"/>
      <c r="AP253" s="178"/>
      <c r="AQ253" s="180"/>
      <c r="AR253" s="174"/>
      <c r="AS253" s="174"/>
      <c r="AT253" s="174"/>
      <c r="AU253" s="174"/>
      <c r="AV253" s="174"/>
      <c r="AW253" s="174"/>
      <c r="AX253" s="174"/>
      <c r="AY253" s="174"/>
      <c r="AZ253" s="174"/>
      <c r="BA253" s="174"/>
      <c r="BB253" s="174"/>
      <c r="BC253" s="174"/>
      <c r="BD253" s="174"/>
      <c r="BE253" s="174"/>
      <c r="BF253" s="174"/>
      <c r="BG253" s="96"/>
      <c r="BH253" s="96"/>
      <c r="BI253" s="96"/>
      <c r="BJ253" s="96"/>
      <c r="BK253" s="96"/>
      <c r="BL253" s="96"/>
      <c r="BM253" s="96"/>
      <c r="BN253" s="96"/>
      <c r="BO253" s="96"/>
      <c r="BP253" s="96"/>
      <c r="BQ253" s="96"/>
      <c r="BR253" s="96"/>
    </row>
    <row r="254" spans="13:70" hidden="1">
      <c r="M254" s="174"/>
      <c r="N254" s="174"/>
      <c r="O254" s="174"/>
      <c r="P254" s="174"/>
      <c r="Q254" s="174"/>
      <c r="R254" s="174"/>
      <c r="S254" s="174"/>
      <c r="T254" s="174"/>
      <c r="U254" s="174"/>
      <c r="V254" s="177"/>
      <c r="W254" s="177"/>
      <c r="X254" s="177"/>
      <c r="Y254" s="177"/>
      <c r="Z254" s="177"/>
      <c r="AA254" s="177"/>
      <c r="AB254" s="177"/>
      <c r="AC254" s="177"/>
      <c r="AD254" s="177"/>
      <c r="AE254" s="177"/>
      <c r="AF254" s="177"/>
      <c r="AG254" s="177"/>
      <c r="AH254" s="177"/>
      <c r="AI254" s="178"/>
      <c r="AJ254" s="179">
        <v>0.81</v>
      </c>
      <c r="AK254" s="178"/>
      <c r="AL254" s="178"/>
      <c r="AM254" s="178"/>
      <c r="AN254" s="178"/>
      <c r="AO254" s="178"/>
      <c r="AP254" s="178"/>
      <c r="AQ254" s="180"/>
      <c r="AR254" s="174"/>
      <c r="AS254" s="174"/>
      <c r="AT254" s="174"/>
      <c r="AU254" s="174"/>
      <c r="AV254" s="174"/>
      <c r="AW254" s="174"/>
      <c r="AX254" s="174"/>
      <c r="AY254" s="174"/>
      <c r="AZ254" s="174"/>
      <c r="BA254" s="174"/>
      <c r="BB254" s="174"/>
      <c r="BC254" s="174"/>
      <c r="BD254" s="174"/>
      <c r="BE254" s="174"/>
      <c r="BF254" s="174"/>
      <c r="BG254" s="96"/>
      <c r="BH254" s="96"/>
      <c r="BI254" s="96"/>
      <c r="BJ254" s="96"/>
      <c r="BK254" s="96"/>
      <c r="BL254" s="96"/>
      <c r="BM254" s="96"/>
      <c r="BN254" s="96"/>
      <c r="BO254" s="96"/>
      <c r="BP254" s="96"/>
      <c r="BQ254" s="96"/>
      <c r="BR254" s="96"/>
    </row>
    <row r="255" spans="13:70" hidden="1">
      <c r="M255" s="174"/>
      <c r="N255" s="174"/>
      <c r="O255" s="174"/>
      <c r="P255" s="174"/>
      <c r="Q255" s="174"/>
      <c r="R255" s="174"/>
      <c r="S255" s="174"/>
      <c r="T255" s="174"/>
      <c r="U255" s="174"/>
      <c r="V255" s="177"/>
      <c r="W255" s="177"/>
      <c r="X255" s="177"/>
      <c r="Y255" s="177"/>
      <c r="Z255" s="177"/>
      <c r="AA255" s="177"/>
      <c r="AB255" s="177"/>
      <c r="AC255" s="177"/>
      <c r="AD255" s="177"/>
      <c r="AE255" s="177"/>
      <c r="AF255" s="177"/>
      <c r="AG255" s="177"/>
      <c r="AH255" s="177"/>
      <c r="AI255" s="178"/>
      <c r="AJ255" s="179">
        <v>0.82</v>
      </c>
      <c r="AK255" s="178"/>
      <c r="AL255" s="178"/>
      <c r="AM255" s="178"/>
      <c r="AN255" s="178"/>
      <c r="AO255" s="178"/>
      <c r="AP255" s="178"/>
      <c r="AQ255" s="180"/>
      <c r="AR255" s="174"/>
      <c r="AS255" s="174"/>
      <c r="AT255" s="174"/>
      <c r="AU255" s="174"/>
      <c r="AV255" s="174"/>
      <c r="AW255" s="174"/>
      <c r="AX255" s="174"/>
      <c r="AY255" s="174"/>
      <c r="AZ255" s="174"/>
      <c r="BA255" s="174"/>
      <c r="BB255" s="174"/>
      <c r="BC255" s="174"/>
      <c r="BD255" s="174"/>
      <c r="BE255" s="174"/>
      <c r="BF255" s="174"/>
      <c r="BG255" s="96"/>
      <c r="BH255" s="96"/>
      <c r="BI255" s="96"/>
      <c r="BJ255" s="96"/>
      <c r="BK255" s="96"/>
      <c r="BL255" s="96"/>
      <c r="BM255" s="96"/>
      <c r="BN255" s="96"/>
      <c r="BO255" s="96"/>
      <c r="BP255" s="96"/>
      <c r="BQ255" s="96"/>
      <c r="BR255" s="96"/>
    </row>
    <row r="256" spans="13:70" hidden="1">
      <c r="M256" s="174"/>
      <c r="N256" s="174"/>
      <c r="O256" s="174"/>
      <c r="P256" s="174"/>
      <c r="Q256" s="174"/>
      <c r="R256" s="174"/>
      <c r="S256" s="174"/>
      <c r="T256" s="174"/>
      <c r="U256" s="174"/>
      <c r="V256" s="177"/>
      <c r="W256" s="177"/>
      <c r="X256" s="177"/>
      <c r="Y256" s="177"/>
      <c r="Z256" s="177"/>
      <c r="AA256" s="177"/>
      <c r="AB256" s="177"/>
      <c r="AC256" s="177"/>
      <c r="AD256" s="177"/>
      <c r="AE256" s="177"/>
      <c r="AF256" s="177"/>
      <c r="AG256" s="177"/>
      <c r="AH256" s="177"/>
      <c r="AI256" s="178"/>
      <c r="AJ256" s="179">
        <v>0.83</v>
      </c>
      <c r="AK256" s="178"/>
      <c r="AL256" s="178"/>
      <c r="AM256" s="178"/>
      <c r="AN256" s="178"/>
      <c r="AO256" s="178"/>
      <c r="AP256" s="178"/>
      <c r="AQ256" s="180"/>
      <c r="AR256" s="174"/>
      <c r="AS256" s="174"/>
      <c r="AT256" s="174"/>
      <c r="AU256" s="174"/>
      <c r="AV256" s="174"/>
      <c r="AW256" s="174"/>
      <c r="AX256" s="174"/>
      <c r="AY256" s="174"/>
      <c r="AZ256" s="174"/>
      <c r="BA256" s="174"/>
      <c r="BB256" s="174"/>
      <c r="BC256" s="174"/>
      <c r="BD256" s="174"/>
      <c r="BE256" s="174"/>
      <c r="BF256" s="174"/>
      <c r="BG256" s="96"/>
      <c r="BH256" s="96"/>
      <c r="BI256" s="96"/>
      <c r="BJ256" s="96"/>
      <c r="BK256" s="96"/>
      <c r="BL256" s="96"/>
      <c r="BM256" s="96"/>
      <c r="BN256" s="96"/>
      <c r="BO256" s="96"/>
      <c r="BP256" s="96"/>
      <c r="BQ256" s="96"/>
      <c r="BR256" s="96"/>
    </row>
    <row r="257" spans="13:70" hidden="1">
      <c r="M257" s="174"/>
      <c r="N257" s="174"/>
      <c r="O257" s="174"/>
      <c r="P257" s="174"/>
      <c r="Q257" s="174"/>
      <c r="R257" s="174"/>
      <c r="S257" s="174"/>
      <c r="T257" s="174"/>
      <c r="U257" s="174"/>
      <c r="V257" s="177"/>
      <c r="W257" s="177"/>
      <c r="X257" s="177"/>
      <c r="Y257" s="177"/>
      <c r="Z257" s="177"/>
      <c r="AA257" s="177"/>
      <c r="AB257" s="177"/>
      <c r="AC257" s="177"/>
      <c r="AD257" s="177"/>
      <c r="AE257" s="177"/>
      <c r="AF257" s="177"/>
      <c r="AG257" s="177"/>
      <c r="AH257" s="177"/>
      <c r="AI257" s="178"/>
      <c r="AJ257" s="179">
        <v>0.84</v>
      </c>
      <c r="AK257" s="178"/>
      <c r="AL257" s="178"/>
      <c r="AM257" s="178"/>
      <c r="AN257" s="178"/>
      <c r="AO257" s="178"/>
      <c r="AP257" s="178"/>
      <c r="AQ257" s="180"/>
      <c r="AR257" s="174"/>
      <c r="AS257" s="174"/>
      <c r="AT257" s="174"/>
      <c r="AU257" s="174"/>
      <c r="AV257" s="174"/>
      <c r="AW257" s="174"/>
      <c r="AX257" s="174"/>
      <c r="AY257" s="174"/>
      <c r="AZ257" s="174"/>
      <c r="BA257" s="174"/>
      <c r="BB257" s="174"/>
      <c r="BC257" s="174"/>
      <c r="BD257" s="174"/>
      <c r="BE257" s="174"/>
      <c r="BF257" s="174"/>
      <c r="BG257" s="96"/>
      <c r="BH257" s="96"/>
      <c r="BI257" s="96"/>
      <c r="BJ257" s="96"/>
      <c r="BK257" s="96"/>
      <c r="BL257" s="96"/>
      <c r="BM257" s="96"/>
      <c r="BN257" s="96"/>
      <c r="BO257" s="96"/>
      <c r="BP257" s="96"/>
      <c r="BQ257" s="96"/>
      <c r="BR257" s="96"/>
    </row>
    <row r="258" spans="13:70" hidden="1">
      <c r="M258" s="174"/>
      <c r="N258" s="174"/>
      <c r="O258" s="174"/>
      <c r="P258" s="174"/>
      <c r="Q258" s="174"/>
      <c r="R258" s="174"/>
      <c r="S258" s="174"/>
      <c r="T258" s="174"/>
      <c r="U258" s="174"/>
      <c r="V258" s="177"/>
      <c r="W258" s="177"/>
      <c r="X258" s="177"/>
      <c r="Y258" s="177"/>
      <c r="Z258" s="177"/>
      <c r="AA258" s="177"/>
      <c r="AB258" s="177"/>
      <c r="AC258" s="177"/>
      <c r="AD258" s="177"/>
      <c r="AE258" s="177"/>
      <c r="AF258" s="177"/>
      <c r="AG258" s="177"/>
      <c r="AH258" s="177"/>
      <c r="AI258" s="178"/>
      <c r="AJ258" s="179">
        <v>0.85</v>
      </c>
      <c r="AK258" s="178"/>
      <c r="AL258" s="178"/>
      <c r="AM258" s="178"/>
      <c r="AN258" s="178"/>
      <c r="AO258" s="178"/>
      <c r="AP258" s="178"/>
      <c r="AQ258" s="180"/>
      <c r="AR258" s="174"/>
      <c r="AS258" s="174"/>
      <c r="AT258" s="174"/>
      <c r="AU258" s="174"/>
      <c r="AV258" s="174"/>
      <c r="AW258" s="174"/>
      <c r="AX258" s="174"/>
      <c r="AY258" s="174"/>
      <c r="AZ258" s="174"/>
      <c r="BA258" s="174"/>
      <c r="BB258" s="174"/>
      <c r="BC258" s="174"/>
      <c r="BD258" s="174"/>
      <c r="BE258" s="174"/>
      <c r="BF258" s="174"/>
      <c r="BG258" s="96"/>
      <c r="BH258" s="96"/>
      <c r="BI258" s="96"/>
      <c r="BJ258" s="96"/>
      <c r="BK258" s="96"/>
      <c r="BL258" s="96"/>
      <c r="BM258" s="96"/>
      <c r="BN258" s="96"/>
      <c r="BO258" s="96"/>
      <c r="BP258" s="96"/>
      <c r="BQ258" s="96"/>
      <c r="BR258" s="96"/>
    </row>
    <row r="259" spans="13:70" hidden="1">
      <c r="M259" s="174"/>
      <c r="N259" s="174"/>
      <c r="O259" s="174"/>
      <c r="P259" s="174"/>
      <c r="Q259" s="174"/>
      <c r="R259" s="174"/>
      <c r="S259" s="174"/>
      <c r="T259" s="174"/>
      <c r="U259" s="174"/>
      <c r="V259" s="177"/>
      <c r="W259" s="177"/>
      <c r="X259" s="177"/>
      <c r="Y259" s="177"/>
      <c r="Z259" s="177"/>
      <c r="AA259" s="177"/>
      <c r="AB259" s="177"/>
      <c r="AC259" s="177"/>
      <c r="AD259" s="177"/>
      <c r="AE259" s="177"/>
      <c r="AF259" s="177"/>
      <c r="AG259" s="177"/>
      <c r="AH259" s="177"/>
      <c r="AI259" s="178"/>
      <c r="AJ259" s="179">
        <v>0.86</v>
      </c>
      <c r="AK259" s="178"/>
      <c r="AL259" s="178"/>
      <c r="AM259" s="178"/>
      <c r="AN259" s="178"/>
      <c r="AO259" s="178"/>
      <c r="AP259" s="178"/>
      <c r="AQ259" s="180"/>
      <c r="AR259" s="174"/>
      <c r="AS259" s="174"/>
      <c r="AT259" s="174"/>
      <c r="AU259" s="174"/>
      <c r="AV259" s="174"/>
      <c r="AW259" s="174"/>
      <c r="AX259" s="174"/>
      <c r="AY259" s="174"/>
      <c r="AZ259" s="174"/>
      <c r="BA259" s="174"/>
      <c r="BB259" s="174"/>
      <c r="BC259" s="174"/>
      <c r="BD259" s="174"/>
      <c r="BE259" s="174"/>
      <c r="BF259" s="174"/>
      <c r="BG259" s="96"/>
      <c r="BH259" s="96"/>
      <c r="BI259" s="96"/>
      <c r="BJ259" s="96"/>
      <c r="BK259" s="96"/>
      <c r="BL259" s="96"/>
      <c r="BM259" s="96"/>
      <c r="BN259" s="96"/>
      <c r="BO259" s="96"/>
      <c r="BP259" s="96"/>
      <c r="BQ259" s="96"/>
      <c r="BR259" s="96"/>
    </row>
    <row r="260" spans="13:70" hidden="1">
      <c r="M260" s="174"/>
      <c r="N260" s="174"/>
      <c r="O260" s="174"/>
      <c r="P260" s="174"/>
      <c r="Q260" s="174"/>
      <c r="R260" s="174"/>
      <c r="S260" s="174"/>
      <c r="T260" s="174"/>
      <c r="U260" s="174"/>
      <c r="V260" s="177"/>
      <c r="W260" s="177"/>
      <c r="X260" s="177"/>
      <c r="Y260" s="177"/>
      <c r="Z260" s="177"/>
      <c r="AA260" s="177"/>
      <c r="AB260" s="177"/>
      <c r="AC260" s="177"/>
      <c r="AD260" s="177"/>
      <c r="AE260" s="177"/>
      <c r="AF260" s="177"/>
      <c r="AG260" s="177"/>
      <c r="AH260" s="177"/>
      <c r="AI260" s="178"/>
      <c r="AJ260" s="179">
        <v>0.87</v>
      </c>
      <c r="AK260" s="178"/>
      <c r="AL260" s="178"/>
      <c r="AM260" s="178"/>
      <c r="AN260" s="178"/>
      <c r="AO260" s="178"/>
      <c r="AP260" s="178"/>
      <c r="AQ260" s="180"/>
      <c r="AR260" s="174"/>
      <c r="AS260" s="174"/>
      <c r="AT260" s="174"/>
      <c r="AU260" s="174"/>
      <c r="AV260" s="174"/>
      <c r="AW260" s="174"/>
      <c r="AX260" s="174"/>
      <c r="AY260" s="174"/>
      <c r="AZ260" s="174"/>
      <c r="BA260" s="174"/>
      <c r="BB260" s="174"/>
      <c r="BC260" s="174"/>
      <c r="BD260" s="174"/>
      <c r="BE260" s="174"/>
      <c r="BF260" s="174"/>
      <c r="BG260" s="96"/>
      <c r="BH260" s="96"/>
      <c r="BI260" s="96"/>
      <c r="BJ260" s="96"/>
      <c r="BK260" s="96"/>
      <c r="BL260" s="96"/>
      <c r="BM260" s="96"/>
      <c r="BN260" s="96"/>
      <c r="BO260" s="96"/>
      <c r="BP260" s="96"/>
      <c r="BQ260" s="96"/>
      <c r="BR260" s="96"/>
    </row>
    <row r="261" spans="13:70" hidden="1">
      <c r="M261" s="174"/>
      <c r="N261" s="174"/>
      <c r="O261" s="174"/>
      <c r="P261" s="174"/>
      <c r="Q261" s="174"/>
      <c r="R261" s="174"/>
      <c r="S261" s="174"/>
      <c r="T261" s="174"/>
      <c r="U261" s="174"/>
      <c r="V261" s="177"/>
      <c r="W261" s="177"/>
      <c r="X261" s="177"/>
      <c r="Y261" s="177"/>
      <c r="Z261" s="177"/>
      <c r="AA261" s="177"/>
      <c r="AB261" s="177"/>
      <c r="AC261" s="177"/>
      <c r="AD261" s="177"/>
      <c r="AE261" s="177"/>
      <c r="AF261" s="177"/>
      <c r="AG261" s="177"/>
      <c r="AH261" s="177"/>
      <c r="AI261" s="178"/>
      <c r="AJ261" s="179">
        <v>0.88</v>
      </c>
      <c r="AK261" s="178"/>
      <c r="AL261" s="178"/>
      <c r="AM261" s="178"/>
      <c r="AN261" s="178"/>
      <c r="AO261" s="178"/>
      <c r="AP261" s="178"/>
      <c r="AQ261" s="180"/>
      <c r="AR261" s="174"/>
      <c r="AS261" s="174"/>
      <c r="AT261" s="174"/>
      <c r="AU261" s="174"/>
      <c r="AV261" s="174"/>
      <c r="AW261" s="174"/>
      <c r="AX261" s="174"/>
      <c r="AY261" s="174"/>
      <c r="AZ261" s="174"/>
      <c r="BA261" s="174"/>
      <c r="BB261" s="174"/>
      <c r="BC261" s="174"/>
      <c r="BD261" s="174"/>
      <c r="BE261" s="174"/>
      <c r="BF261" s="174"/>
      <c r="BG261" s="96"/>
      <c r="BH261" s="96"/>
      <c r="BI261" s="96"/>
      <c r="BJ261" s="96"/>
      <c r="BK261" s="96"/>
      <c r="BL261" s="96"/>
      <c r="BM261" s="96"/>
      <c r="BN261" s="96"/>
      <c r="BO261" s="96"/>
      <c r="BP261" s="96"/>
      <c r="BQ261" s="96"/>
      <c r="BR261" s="96"/>
    </row>
    <row r="262" spans="13:70" hidden="1">
      <c r="M262" s="174"/>
      <c r="N262" s="174"/>
      <c r="O262" s="174"/>
      <c r="P262" s="174"/>
      <c r="Q262" s="174"/>
      <c r="R262" s="174"/>
      <c r="S262" s="174"/>
      <c r="T262" s="174"/>
      <c r="U262" s="174"/>
      <c r="V262" s="177"/>
      <c r="W262" s="177"/>
      <c r="X262" s="177"/>
      <c r="Y262" s="177"/>
      <c r="Z262" s="177"/>
      <c r="AA262" s="177"/>
      <c r="AB262" s="177"/>
      <c r="AC262" s="177"/>
      <c r="AD262" s="177"/>
      <c r="AE262" s="177"/>
      <c r="AF262" s="177"/>
      <c r="AG262" s="177"/>
      <c r="AH262" s="177"/>
      <c r="AI262" s="178"/>
      <c r="AJ262" s="179">
        <v>0.89</v>
      </c>
      <c r="AK262" s="178"/>
      <c r="AL262" s="178"/>
      <c r="AM262" s="178"/>
      <c r="AN262" s="178"/>
      <c r="AO262" s="178"/>
      <c r="AP262" s="178"/>
      <c r="AQ262" s="180"/>
      <c r="AR262" s="174"/>
      <c r="AS262" s="174"/>
      <c r="AT262" s="174"/>
      <c r="AU262" s="174"/>
      <c r="AV262" s="174"/>
      <c r="AW262" s="174"/>
      <c r="AX262" s="174"/>
      <c r="AY262" s="174"/>
      <c r="AZ262" s="174"/>
      <c r="BA262" s="174"/>
      <c r="BB262" s="174"/>
      <c r="BC262" s="174"/>
      <c r="BD262" s="174"/>
      <c r="BE262" s="174"/>
      <c r="BF262" s="174"/>
      <c r="BG262" s="96"/>
      <c r="BH262" s="96"/>
      <c r="BI262" s="96"/>
      <c r="BJ262" s="96"/>
      <c r="BK262" s="96"/>
      <c r="BL262" s="96"/>
      <c r="BM262" s="96"/>
      <c r="BN262" s="96"/>
      <c r="BO262" s="96"/>
      <c r="BP262" s="96"/>
      <c r="BQ262" s="96"/>
      <c r="BR262" s="96"/>
    </row>
    <row r="263" spans="13:70" hidden="1">
      <c r="M263" s="174"/>
      <c r="N263" s="174"/>
      <c r="O263" s="174"/>
      <c r="P263" s="174"/>
      <c r="Q263" s="174"/>
      <c r="R263" s="174"/>
      <c r="S263" s="174"/>
      <c r="T263" s="174"/>
      <c r="U263" s="174"/>
      <c r="V263" s="177"/>
      <c r="W263" s="177"/>
      <c r="X263" s="177"/>
      <c r="Y263" s="177"/>
      <c r="Z263" s="177"/>
      <c r="AA263" s="177"/>
      <c r="AB263" s="177"/>
      <c r="AC263" s="177"/>
      <c r="AD263" s="177"/>
      <c r="AE263" s="177"/>
      <c r="AF263" s="177"/>
      <c r="AG263" s="177"/>
      <c r="AH263" s="177"/>
      <c r="AI263" s="178"/>
      <c r="AJ263" s="179">
        <v>0.9</v>
      </c>
      <c r="AK263" s="178"/>
      <c r="AL263" s="178"/>
      <c r="AM263" s="178"/>
      <c r="AN263" s="178"/>
      <c r="AO263" s="178"/>
      <c r="AP263" s="178"/>
      <c r="AQ263" s="180"/>
      <c r="AR263" s="174"/>
      <c r="AS263" s="174"/>
      <c r="AT263" s="174"/>
      <c r="AU263" s="174"/>
      <c r="AV263" s="174"/>
      <c r="AW263" s="174"/>
      <c r="AX263" s="174"/>
      <c r="AY263" s="174"/>
      <c r="AZ263" s="174"/>
      <c r="BA263" s="174"/>
      <c r="BB263" s="174"/>
      <c r="BC263" s="174"/>
      <c r="BD263" s="174"/>
      <c r="BE263" s="174"/>
      <c r="BF263" s="174"/>
      <c r="BG263" s="96"/>
      <c r="BH263" s="96"/>
      <c r="BI263" s="96"/>
      <c r="BJ263" s="96"/>
      <c r="BK263" s="96"/>
      <c r="BL263" s="96"/>
      <c r="BM263" s="96"/>
      <c r="BN263" s="96"/>
      <c r="BO263" s="96"/>
      <c r="BP263" s="96"/>
      <c r="BQ263" s="96"/>
      <c r="BR263" s="96"/>
    </row>
    <row r="264" spans="13:70" hidden="1">
      <c r="M264" s="174"/>
      <c r="N264" s="174"/>
      <c r="O264" s="174"/>
      <c r="P264" s="174"/>
      <c r="Q264" s="174"/>
      <c r="R264" s="174"/>
      <c r="S264" s="174"/>
      <c r="T264" s="174"/>
      <c r="U264" s="174"/>
      <c r="V264" s="177"/>
      <c r="W264" s="177"/>
      <c r="X264" s="177"/>
      <c r="Y264" s="177"/>
      <c r="Z264" s="177"/>
      <c r="AA264" s="177"/>
      <c r="AB264" s="177"/>
      <c r="AC264" s="177"/>
      <c r="AD264" s="177"/>
      <c r="AE264" s="177"/>
      <c r="AF264" s="177"/>
      <c r="AG264" s="177"/>
      <c r="AH264" s="177"/>
      <c r="AI264" s="178"/>
      <c r="AJ264" s="179">
        <v>0.91</v>
      </c>
      <c r="AK264" s="178"/>
      <c r="AL264" s="178"/>
      <c r="AM264" s="178"/>
      <c r="AN264" s="178"/>
      <c r="AO264" s="178"/>
      <c r="AP264" s="178"/>
      <c r="AQ264" s="180"/>
      <c r="AR264" s="174"/>
      <c r="AS264" s="174"/>
      <c r="AT264" s="174"/>
      <c r="AU264" s="174"/>
      <c r="AV264" s="174"/>
      <c r="AW264" s="174"/>
      <c r="AX264" s="174"/>
      <c r="AY264" s="174"/>
      <c r="AZ264" s="174"/>
      <c r="BA264" s="174"/>
      <c r="BB264" s="174"/>
      <c r="BC264" s="174"/>
      <c r="BD264" s="174"/>
      <c r="BE264" s="174"/>
      <c r="BF264" s="174"/>
      <c r="BG264" s="96"/>
      <c r="BH264" s="96"/>
      <c r="BI264" s="96"/>
      <c r="BJ264" s="96"/>
      <c r="BK264" s="96"/>
      <c r="BL264" s="96"/>
      <c r="BM264" s="96"/>
      <c r="BN264" s="96"/>
      <c r="BO264" s="96"/>
      <c r="BP264" s="96"/>
      <c r="BQ264" s="96"/>
      <c r="BR264" s="96"/>
    </row>
    <row r="265" spans="13:70" hidden="1">
      <c r="M265" s="174"/>
      <c r="N265" s="174"/>
      <c r="O265" s="174"/>
      <c r="P265" s="174"/>
      <c r="Q265" s="174"/>
      <c r="R265" s="174"/>
      <c r="S265" s="174"/>
      <c r="T265" s="174"/>
      <c r="U265" s="174"/>
      <c r="V265" s="177"/>
      <c r="W265" s="177"/>
      <c r="X265" s="177"/>
      <c r="Y265" s="177"/>
      <c r="Z265" s="177"/>
      <c r="AA265" s="177"/>
      <c r="AB265" s="177"/>
      <c r="AC265" s="177"/>
      <c r="AD265" s="177"/>
      <c r="AE265" s="177"/>
      <c r="AF265" s="177"/>
      <c r="AG265" s="177"/>
      <c r="AH265" s="177"/>
      <c r="AI265" s="178"/>
      <c r="AJ265" s="179">
        <v>0.92</v>
      </c>
      <c r="AK265" s="178"/>
      <c r="AL265" s="178"/>
      <c r="AM265" s="178"/>
      <c r="AN265" s="178"/>
      <c r="AO265" s="178"/>
      <c r="AP265" s="178"/>
      <c r="AQ265" s="180"/>
      <c r="AR265" s="174"/>
      <c r="AS265" s="174"/>
      <c r="AT265" s="174"/>
      <c r="AU265" s="174"/>
      <c r="AV265" s="174"/>
      <c r="AW265" s="174"/>
      <c r="AX265" s="174"/>
      <c r="AY265" s="174"/>
      <c r="AZ265" s="174"/>
      <c r="BA265" s="174"/>
      <c r="BB265" s="174"/>
      <c r="BC265" s="174"/>
      <c r="BD265" s="174"/>
      <c r="BE265" s="174"/>
      <c r="BF265" s="174"/>
      <c r="BG265" s="96"/>
      <c r="BH265" s="96"/>
      <c r="BI265" s="96"/>
      <c r="BJ265" s="96"/>
      <c r="BK265" s="96"/>
      <c r="BL265" s="96"/>
      <c r="BM265" s="96"/>
      <c r="BN265" s="96"/>
      <c r="BO265" s="96"/>
      <c r="BP265" s="96"/>
      <c r="BQ265" s="96"/>
      <c r="BR265" s="96"/>
    </row>
    <row r="266" spans="13:70" hidden="1">
      <c r="M266" s="174"/>
      <c r="N266" s="174"/>
      <c r="O266" s="174"/>
      <c r="P266" s="174"/>
      <c r="Q266" s="174"/>
      <c r="R266" s="174"/>
      <c r="S266" s="174"/>
      <c r="T266" s="174"/>
      <c r="U266" s="174"/>
      <c r="V266" s="177"/>
      <c r="W266" s="177"/>
      <c r="X266" s="177"/>
      <c r="Y266" s="177"/>
      <c r="Z266" s="177"/>
      <c r="AA266" s="177"/>
      <c r="AB266" s="177"/>
      <c r="AC266" s="177"/>
      <c r="AD266" s="177"/>
      <c r="AE266" s="177"/>
      <c r="AF266" s="177"/>
      <c r="AG266" s="177"/>
      <c r="AH266" s="177"/>
      <c r="AI266" s="178"/>
      <c r="AJ266" s="179">
        <v>0.93</v>
      </c>
      <c r="AK266" s="178"/>
      <c r="AL266" s="178"/>
      <c r="AM266" s="178"/>
      <c r="AN266" s="178"/>
      <c r="AO266" s="178"/>
      <c r="AP266" s="178"/>
      <c r="AQ266" s="180"/>
      <c r="AR266" s="174"/>
      <c r="AS266" s="174"/>
      <c r="AT266" s="174"/>
      <c r="AU266" s="174"/>
      <c r="AV266" s="174"/>
      <c r="AW266" s="174"/>
      <c r="AX266" s="174"/>
      <c r="AY266" s="174"/>
      <c r="AZ266" s="174"/>
      <c r="BA266" s="174"/>
      <c r="BB266" s="174"/>
      <c r="BC266" s="174"/>
      <c r="BD266" s="174"/>
      <c r="BE266" s="174"/>
      <c r="BF266" s="174"/>
      <c r="BG266" s="96"/>
      <c r="BH266" s="96"/>
      <c r="BI266" s="96"/>
      <c r="BJ266" s="96"/>
      <c r="BK266" s="96"/>
      <c r="BL266" s="96"/>
      <c r="BM266" s="96"/>
      <c r="BN266" s="96"/>
      <c r="BO266" s="96"/>
      <c r="BP266" s="96"/>
      <c r="BQ266" s="96"/>
      <c r="BR266" s="96"/>
    </row>
    <row r="267" spans="13:70" hidden="1">
      <c r="M267" s="174"/>
      <c r="N267" s="174"/>
      <c r="O267" s="174"/>
      <c r="P267" s="174"/>
      <c r="Q267" s="174"/>
      <c r="R267" s="174"/>
      <c r="S267" s="174"/>
      <c r="T267" s="174"/>
      <c r="U267" s="174"/>
      <c r="V267" s="177"/>
      <c r="W267" s="177"/>
      <c r="X267" s="177"/>
      <c r="Y267" s="177"/>
      <c r="Z267" s="177"/>
      <c r="AA267" s="177"/>
      <c r="AB267" s="177"/>
      <c r="AC267" s="177"/>
      <c r="AD267" s="177"/>
      <c r="AE267" s="177"/>
      <c r="AF267" s="177"/>
      <c r="AG267" s="177"/>
      <c r="AH267" s="177"/>
      <c r="AI267" s="178"/>
      <c r="AJ267" s="179">
        <v>0.94</v>
      </c>
      <c r="AK267" s="178"/>
      <c r="AL267" s="178"/>
      <c r="AM267" s="178"/>
      <c r="AN267" s="178"/>
      <c r="AO267" s="178"/>
      <c r="AP267" s="178"/>
      <c r="AQ267" s="180"/>
      <c r="AR267" s="174"/>
      <c r="AS267" s="174"/>
      <c r="AT267" s="174"/>
      <c r="AU267" s="174"/>
      <c r="AV267" s="174"/>
      <c r="AW267" s="174"/>
      <c r="AX267" s="174"/>
      <c r="AY267" s="174"/>
      <c r="AZ267" s="174"/>
      <c r="BA267" s="174"/>
      <c r="BB267" s="174"/>
      <c r="BC267" s="174"/>
      <c r="BD267" s="174"/>
      <c r="BE267" s="174"/>
      <c r="BF267" s="174"/>
      <c r="BG267" s="96"/>
      <c r="BH267" s="96"/>
      <c r="BI267" s="96"/>
      <c r="BJ267" s="96"/>
      <c r="BK267" s="96"/>
      <c r="BL267" s="96"/>
      <c r="BM267" s="96"/>
      <c r="BN267" s="96"/>
      <c r="BO267" s="96"/>
      <c r="BP267" s="96"/>
      <c r="BQ267" s="96"/>
      <c r="BR267" s="96"/>
    </row>
    <row r="268" spans="13:70" hidden="1">
      <c r="M268" s="174"/>
      <c r="N268" s="174"/>
      <c r="O268" s="174"/>
      <c r="P268" s="174"/>
      <c r="Q268" s="174"/>
      <c r="R268" s="174"/>
      <c r="S268" s="174"/>
      <c r="T268" s="174"/>
      <c r="U268" s="174"/>
      <c r="V268" s="177"/>
      <c r="W268" s="177"/>
      <c r="X268" s="177"/>
      <c r="Y268" s="177"/>
      <c r="Z268" s="177"/>
      <c r="AA268" s="177"/>
      <c r="AB268" s="177"/>
      <c r="AC268" s="177"/>
      <c r="AD268" s="177"/>
      <c r="AE268" s="177"/>
      <c r="AF268" s="177"/>
      <c r="AG268" s="177"/>
      <c r="AH268" s="177"/>
      <c r="AI268" s="178"/>
      <c r="AJ268" s="179">
        <v>0.95</v>
      </c>
      <c r="AK268" s="178"/>
      <c r="AL268" s="178"/>
      <c r="AM268" s="178"/>
      <c r="AN268" s="178"/>
      <c r="AO268" s="178"/>
      <c r="AP268" s="178"/>
      <c r="AQ268" s="180"/>
      <c r="AR268" s="174"/>
      <c r="AS268" s="174"/>
      <c r="AT268" s="174"/>
      <c r="AU268" s="174"/>
      <c r="AV268" s="174"/>
      <c r="AW268" s="174"/>
      <c r="AX268" s="174"/>
      <c r="AY268" s="174"/>
      <c r="AZ268" s="174"/>
      <c r="BA268" s="174"/>
      <c r="BB268" s="174"/>
      <c r="BC268" s="174"/>
      <c r="BD268" s="174"/>
      <c r="BE268" s="174"/>
      <c r="BF268" s="174"/>
      <c r="BG268" s="96"/>
      <c r="BH268" s="96"/>
      <c r="BI268" s="96"/>
      <c r="BJ268" s="96"/>
      <c r="BK268" s="96"/>
      <c r="BL268" s="96"/>
      <c r="BM268" s="96"/>
      <c r="BN268" s="96"/>
      <c r="BO268" s="96"/>
      <c r="BP268" s="96"/>
      <c r="BQ268" s="96"/>
      <c r="BR268" s="96"/>
    </row>
    <row r="269" spans="13:70" hidden="1">
      <c r="M269" s="174"/>
      <c r="N269" s="174"/>
      <c r="O269" s="174"/>
      <c r="P269" s="174"/>
      <c r="Q269" s="174"/>
      <c r="R269" s="174"/>
      <c r="S269" s="174"/>
      <c r="T269" s="174"/>
      <c r="U269" s="174"/>
      <c r="V269" s="177"/>
      <c r="W269" s="177"/>
      <c r="X269" s="177"/>
      <c r="Y269" s="177"/>
      <c r="Z269" s="177"/>
      <c r="AA269" s="177"/>
      <c r="AB269" s="177"/>
      <c r="AC269" s="177"/>
      <c r="AD269" s="177"/>
      <c r="AE269" s="177"/>
      <c r="AF269" s="177"/>
      <c r="AG269" s="177"/>
      <c r="AH269" s="177"/>
      <c r="AI269" s="178"/>
      <c r="AJ269" s="179">
        <v>0.96</v>
      </c>
      <c r="AK269" s="178"/>
      <c r="AL269" s="178"/>
      <c r="AM269" s="178"/>
      <c r="AN269" s="178"/>
      <c r="AO269" s="178"/>
      <c r="AP269" s="178"/>
      <c r="AQ269" s="180"/>
      <c r="AR269" s="174"/>
      <c r="AS269" s="174"/>
      <c r="AT269" s="174"/>
      <c r="AU269" s="174"/>
      <c r="AV269" s="174"/>
      <c r="AW269" s="174"/>
      <c r="AX269" s="174"/>
      <c r="AY269" s="174"/>
      <c r="AZ269" s="174"/>
      <c r="BA269" s="174"/>
      <c r="BB269" s="174"/>
      <c r="BC269" s="174"/>
      <c r="BD269" s="174"/>
      <c r="BE269" s="174"/>
      <c r="BF269" s="174"/>
      <c r="BG269" s="96"/>
      <c r="BH269" s="96"/>
      <c r="BI269" s="96"/>
      <c r="BJ269" s="96"/>
      <c r="BK269" s="96"/>
      <c r="BL269" s="96"/>
      <c r="BM269" s="96"/>
      <c r="BN269" s="96"/>
      <c r="BO269" s="96"/>
      <c r="BP269" s="96"/>
      <c r="BQ269" s="96"/>
      <c r="BR269" s="96"/>
    </row>
    <row r="270" spans="13:70" hidden="1">
      <c r="M270" s="174"/>
      <c r="N270" s="174"/>
      <c r="O270" s="174"/>
      <c r="P270" s="174"/>
      <c r="Q270" s="174"/>
      <c r="R270" s="174"/>
      <c r="S270" s="174"/>
      <c r="T270" s="174"/>
      <c r="U270" s="174"/>
      <c r="V270" s="177"/>
      <c r="W270" s="177"/>
      <c r="X270" s="177"/>
      <c r="Y270" s="177"/>
      <c r="Z270" s="177"/>
      <c r="AA270" s="177"/>
      <c r="AB270" s="177"/>
      <c r="AC270" s="177"/>
      <c r="AD270" s="177"/>
      <c r="AE270" s="177"/>
      <c r="AF270" s="177"/>
      <c r="AG270" s="177"/>
      <c r="AH270" s="177"/>
      <c r="AI270" s="178"/>
      <c r="AJ270" s="179">
        <v>0.97</v>
      </c>
      <c r="AK270" s="178"/>
      <c r="AL270" s="178"/>
      <c r="AM270" s="178"/>
      <c r="AN270" s="178"/>
      <c r="AO270" s="178"/>
      <c r="AP270" s="178"/>
      <c r="AQ270" s="180"/>
      <c r="AR270" s="174"/>
      <c r="AS270" s="174"/>
      <c r="AT270" s="174"/>
      <c r="AU270" s="174"/>
      <c r="AV270" s="174"/>
      <c r="AW270" s="174"/>
      <c r="AX270" s="174"/>
      <c r="AY270" s="174"/>
      <c r="AZ270" s="174"/>
      <c r="BA270" s="174"/>
      <c r="BB270" s="174"/>
      <c r="BC270" s="174"/>
      <c r="BD270" s="174"/>
      <c r="BE270" s="174"/>
      <c r="BF270" s="174"/>
      <c r="BG270" s="96"/>
      <c r="BH270" s="96"/>
      <c r="BI270" s="96"/>
      <c r="BJ270" s="96"/>
      <c r="BK270" s="96"/>
      <c r="BL270" s="96"/>
      <c r="BM270" s="96"/>
      <c r="BN270" s="96"/>
      <c r="BO270" s="96"/>
      <c r="BP270" s="96"/>
      <c r="BQ270" s="96"/>
      <c r="BR270" s="96"/>
    </row>
    <row r="271" spans="13:70" hidden="1">
      <c r="M271" s="174"/>
      <c r="N271" s="174"/>
      <c r="O271" s="174"/>
      <c r="P271" s="174"/>
      <c r="Q271" s="174"/>
      <c r="R271" s="174"/>
      <c r="S271" s="174"/>
      <c r="T271" s="174"/>
      <c r="U271" s="174"/>
      <c r="V271" s="177"/>
      <c r="W271" s="177"/>
      <c r="X271" s="177"/>
      <c r="Y271" s="177"/>
      <c r="Z271" s="177"/>
      <c r="AA271" s="177"/>
      <c r="AB271" s="177"/>
      <c r="AC271" s="177"/>
      <c r="AD271" s="177"/>
      <c r="AE271" s="177"/>
      <c r="AF271" s="177"/>
      <c r="AG271" s="177"/>
      <c r="AH271" s="177"/>
      <c r="AI271" s="178"/>
      <c r="AJ271" s="179">
        <v>0.98</v>
      </c>
      <c r="AK271" s="178"/>
      <c r="AL271" s="178"/>
      <c r="AM271" s="178"/>
      <c r="AN271" s="178"/>
      <c r="AO271" s="178"/>
      <c r="AP271" s="178"/>
      <c r="AQ271" s="180"/>
      <c r="AR271" s="174"/>
      <c r="AS271" s="174"/>
      <c r="AT271" s="174"/>
      <c r="AU271" s="174"/>
      <c r="AV271" s="174"/>
      <c r="AW271" s="174"/>
      <c r="AX271" s="174"/>
      <c r="AY271" s="174"/>
      <c r="AZ271" s="174"/>
      <c r="BA271" s="174"/>
      <c r="BB271" s="174"/>
      <c r="BC271" s="174"/>
      <c r="BD271" s="174"/>
      <c r="BE271" s="174"/>
      <c r="BF271" s="174"/>
      <c r="BG271" s="96"/>
      <c r="BH271" s="96"/>
      <c r="BI271" s="96"/>
      <c r="BJ271" s="96"/>
      <c r="BK271" s="96"/>
      <c r="BL271" s="96"/>
      <c r="BM271" s="96"/>
      <c r="BN271" s="96"/>
      <c r="BO271" s="96"/>
      <c r="BP271" s="96"/>
      <c r="BQ271" s="96"/>
      <c r="BR271" s="96"/>
    </row>
    <row r="272" spans="13:70" hidden="1">
      <c r="M272" s="174"/>
      <c r="N272" s="174"/>
      <c r="O272" s="174"/>
      <c r="P272" s="174"/>
      <c r="Q272" s="174"/>
      <c r="R272" s="174"/>
      <c r="S272" s="174"/>
      <c r="T272" s="174"/>
      <c r="U272" s="174"/>
      <c r="V272" s="177"/>
      <c r="W272" s="177"/>
      <c r="X272" s="177"/>
      <c r="Y272" s="177"/>
      <c r="Z272" s="177"/>
      <c r="AA272" s="177"/>
      <c r="AB272" s="177"/>
      <c r="AC272" s="177"/>
      <c r="AD272" s="177"/>
      <c r="AE272" s="177"/>
      <c r="AF272" s="177"/>
      <c r="AG272" s="177"/>
      <c r="AH272" s="177"/>
      <c r="AI272" s="178"/>
      <c r="AJ272" s="179">
        <v>0.99</v>
      </c>
      <c r="AK272" s="178"/>
      <c r="AL272" s="178"/>
      <c r="AM272" s="178"/>
      <c r="AN272" s="178"/>
      <c r="AO272" s="178"/>
      <c r="AP272" s="178"/>
      <c r="AQ272" s="180"/>
      <c r="AR272" s="174"/>
      <c r="AS272" s="174"/>
      <c r="AT272" s="174"/>
      <c r="AU272" s="174"/>
      <c r="AV272" s="174"/>
      <c r="AW272" s="174"/>
      <c r="AX272" s="174"/>
      <c r="AY272" s="174"/>
      <c r="AZ272" s="174"/>
      <c r="BA272" s="174"/>
      <c r="BB272" s="174"/>
      <c r="BC272" s="174"/>
      <c r="BD272" s="174"/>
      <c r="BE272" s="174"/>
      <c r="BF272" s="174"/>
      <c r="BG272" s="96"/>
      <c r="BH272" s="96"/>
      <c r="BI272" s="96"/>
      <c r="BJ272" s="96"/>
      <c r="BK272" s="96"/>
      <c r="BL272" s="96"/>
      <c r="BM272" s="96"/>
      <c r="BN272" s="96"/>
      <c r="BO272" s="96"/>
      <c r="BP272" s="96"/>
      <c r="BQ272" s="96"/>
      <c r="BR272" s="96"/>
    </row>
    <row r="273" spans="13:70" hidden="1">
      <c r="M273" s="174"/>
      <c r="N273" s="174"/>
      <c r="O273" s="174"/>
      <c r="P273" s="174"/>
      <c r="Q273" s="174"/>
      <c r="R273" s="174"/>
      <c r="S273" s="174"/>
      <c r="T273" s="174"/>
      <c r="U273" s="174"/>
      <c r="V273" s="177"/>
      <c r="W273" s="177"/>
      <c r="X273" s="177"/>
      <c r="Y273" s="177"/>
      <c r="Z273" s="177"/>
      <c r="AA273" s="177"/>
      <c r="AB273" s="177"/>
      <c r="AC273" s="177"/>
      <c r="AD273" s="177"/>
      <c r="AE273" s="177"/>
      <c r="AF273" s="177"/>
      <c r="AG273" s="177"/>
      <c r="AH273" s="177"/>
      <c r="AI273" s="178"/>
      <c r="AJ273" s="179">
        <v>1</v>
      </c>
      <c r="AK273" s="178"/>
      <c r="AL273" s="178"/>
      <c r="AM273" s="178"/>
      <c r="AN273" s="178"/>
      <c r="AO273" s="178"/>
      <c r="AP273" s="178"/>
      <c r="AQ273" s="180"/>
      <c r="AR273" s="174"/>
      <c r="AS273" s="174"/>
      <c r="AT273" s="174"/>
      <c r="AU273" s="174"/>
      <c r="AV273" s="174"/>
      <c r="AW273" s="174"/>
      <c r="AX273" s="174"/>
      <c r="AY273" s="174"/>
      <c r="AZ273" s="174"/>
      <c r="BA273" s="174"/>
      <c r="BB273" s="174"/>
      <c r="BC273" s="174"/>
      <c r="BD273" s="174"/>
      <c r="BE273" s="174"/>
      <c r="BF273" s="174"/>
      <c r="BG273" s="96"/>
      <c r="BH273" s="96"/>
      <c r="BI273" s="96"/>
      <c r="BJ273" s="96"/>
      <c r="BK273" s="96"/>
      <c r="BL273" s="96"/>
      <c r="BM273" s="96"/>
      <c r="BN273" s="96"/>
      <c r="BO273" s="96"/>
      <c r="BP273" s="96"/>
      <c r="BQ273" s="96"/>
      <c r="BR273" s="96"/>
    </row>
    <row r="274" spans="13:70" hidden="1">
      <c r="M274" s="174"/>
      <c r="N274" s="174"/>
      <c r="O274" s="174"/>
      <c r="P274" s="174"/>
      <c r="Q274" s="174"/>
      <c r="R274" s="174"/>
      <c r="S274" s="174"/>
      <c r="T274" s="174"/>
      <c r="U274" s="174"/>
      <c r="V274" s="174"/>
      <c r="W274" s="174"/>
      <c r="X274" s="174"/>
      <c r="Y274" s="174"/>
      <c r="Z274" s="174"/>
      <c r="AA274" s="174"/>
      <c r="AB274" s="174"/>
      <c r="AC274" s="174"/>
      <c r="AD274" s="174"/>
      <c r="AE274" s="174"/>
      <c r="AF274" s="174"/>
      <c r="AG274" s="174"/>
      <c r="AH274" s="174"/>
      <c r="AI274" s="199"/>
      <c r="AJ274" s="175"/>
      <c r="AK274" s="175"/>
      <c r="AL274" s="175"/>
      <c r="AM274" s="175"/>
      <c r="AN274" s="175"/>
      <c r="AO274" s="175"/>
      <c r="AP274" s="175"/>
      <c r="AQ274" s="176"/>
      <c r="AR274" s="174"/>
      <c r="AS274" s="174"/>
      <c r="AT274" s="174"/>
      <c r="AU274" s="174"/>
      <c r="AV274" s="174"/>
      <c r="AW274" s="174"/>
      <c r="AX274" s="174"/>
      <c r="AY274" s="174"/>
      <c r="AZ274" s="174"/>
      <c r="BA274" s="174"/>
      <c r="BB274" s="174"/>
      <c r="BC274" s="174"/>
      <c r="BD274" s="174"/>
      <c r="BE274" s="174"/>
      <c r="BF274" s="174"/>
      <c r="BG274" s="96"/>
      <c r="BH274" s="96"/>
      <c r="BI274" s="96"/>
      <c r="BJ274" s="96"/>
      <c r="BK274" s="96"/>
      <c r="BL274" s="96"/>
      <c r="BM274" s="96"/>
      <c r="BN274" s="96"/>
      <c r="BO274" s="96"/>
      <c r="BP274" s="96"/>
      <c r="BQ274" s="96"/>
      <c r="BR274" s="96"/>
    </row>
    <row r="275" spans="13:70" hidden="1">
      <c r="M275" s="174"/>
      <c r="N275" s="174"/>
      <c r="O275" s="174"/>
      <c r="P275" s="174"/>
      <c r="Q275" s="174"/>
      <c r="R275" s="174"/>
      <c r="S275" s="174"/>
      <c r="T275" s="174"/>
      <c r="U275" s="174"/>
      <c r="V275" s="174"/>
      <c r="W275" s="174"/>
      <c r="X275" s="174"/>
      <c r="Y275" s="174"/>
      <c r="Z275" s="174"/>
      <c r="AA275" s="174"/>
      <c r="AB275" s="174"/>
      <c r="AC275" s="174"/>
      <c r="AD275" s="174"/>
      <c r="AE275" s="174"/>
      <c r="AF275" s="174"/>
      <c r="AG275" s="174"/>
      <c r="AH275" s="174"/>
      <c r="AI275" s="199"/>
      <c r="AJ275" s="175"/>
      <c r="AK275" s="175"/>
      <c r="AL275" s="175"/>
      <c r="AM275" s="175"/>
      <c r="AN275" s="175"/>
      <c r="AO275" s="175"/>
      <c r="AP275" s="175"/>
      <c r="AQ275" s="176"/>
      <c r="AR275" s="174"/>
      <c r="AS275" s="174"/>
      <c r="AT275" s="174"/>
      <c r="AU275" s="174"/>
      <c r="AV275" s="174"/>
      <c r="AW275" s="174"/>
      <c r="AX275" s="174"/>
      <c r="AY275" s="174"/>
      <c r="AZ275" s="174"/>
      <c r="BA275" s="174"/>
      <c r="BB275" s="174"/>
      <c r="BC275" s="174"/>
      <c r="BD275" s="174"/>
      <c r="BE275" s="174"/>
      <c r="BF275" s="174"/>
      <c r="BG275" s="96"/>
      <c r="BH275" s="96"/>
      <c r="BI275" s="96"/>
      <c r="BJ275" s="96"/>
      <c r="BK275" s="96"/>
      <c r="BL275" s="96"/>
      <c r="BM275" s="96"/>
      <c r="BN275" s="96"/>
      <c r="BO275" s="96"/>
      <c r="BP275" s="96"/>
      <c r="BQ275" s="96"/>
      <c r="BR275" s="96"/>
    </row>
    <row r="276" spans="13:70" hidden="1">
      <c r="M276" s="174"/>
      <c r="N276" s="174"/>
      <c r="O276" s="174"/>
      <c r="P276" s="174"/>
      <c r="Q276" s="174"/>
      <c r="R276" s="174"/>
      <c r="S276" s="174"/>
      <c r="T276" s="174"/>
      <c r="U276" s="174"/>
      <c r="V276" s="174"/>
      <c r="W276" s="174"/>
      <c r="X276" s="174"/>
      <c r="Y276" s="174"/>
      <c r="Z276" s="174"/>
      <c r="AA276" s="174"/>
      <c r="AB276" s="174"/>
      <c r="AC276" s="174"/>
      <c r="AD276" s="174"/>
      <c r="AE276" s="174"/>
      <c r="AF276" s="174"/>
      <c r="AG276" s="174"/>
      <c r="AH276" s="174"/>
      <c r="AI276" s="199"/>
      <c r="AJ276" s="175"/>
      <c r="AK276" s="175"/>
      <c r="AL276" s="175"/>
      <c r="AM276" s="175"/>
      <c r="AN276" s="175"/>
      <c r="AO276" s="175"/>
      <c r="AP276" s="175"/>
      <c r="AQ276" s="176"/>
      <c r="AR276" s="174"/>
      <c r="AS276" s="174"/>
      <c r="AT276" s="174"/>
      <c r="AU276" s="174"/>
      <c r="AV276" s="174"/>
      <c r="AW276" s="174"/>
      <c r="AX276" s="174"/>
      <c r="AY276" s="174"/>
      <c r="AZ276" s="174"/>
      <c r="BA276" s="174"/>
      <c r="BB276" s="174"/>
      <c r="BC276" s="174"/>
      <c r="BD276" s="174"/>
      <c r="BE276" s="174"/>
      <c r="BF276" s="174"/>
      <c r="BG276" s="96"/>
      <c r="BH276" s="96"/>
      <c r="BI276" s="96"/>
      <c r="BJ276" s="96"/>
      <c r="BK276" s="96"/>
      <c r="BL276" s="96"/>
      <c r="BM276" s="96"/>
      <c r="BN276" s="96"/>
      <c r="BO276" s="96"/>
      <c r="BP276" s="96"/>
      <c r="BQ276" s="96"/>
      <c r="BR276" s="96"/>
    </row>
    <row r="277" spans="13:70" hidden="1">
      <c r="M277" s="174"/>
      <c r="N277" s="174"/>
      <c r="O277" s="174"/>
      <c r="P277" s="174"/>
      <c r="Q277" s="174"/>
      <c r="R277" s="174"/>
      <c r="S277" s="174"/>
      <c r="T277" s="174"/>
      <c r="U277" s="174"/>
      <c r="V277" s="174"/>
      <c r="W277" s="174"/>
      <c r="X277" s="174"/>
      <c r="Y277" s="174"/>
      <c r="Z277" s="174"/>
      <c r="AA277" s="174"/>
      <c r="AB277" s="174"/>
      <c r="AC277" s="174"/>
      <c r="AD277" s="174"/>
      <c r="AE277" s="174"/>
      <c r="AF277" s="174"/>
      <c r="AG277" s="174"/>
      <c r="AH277" s="174"/>
      <c r="AI277" s="199"/>
      <c r="AJ277" s="175"/>
      <c r="AK277" s="175"/>
      <c r="AL277" s="175"/>
      <c r="AM277" s="175"/>
      <c r="AN277" s="175"/>
      <c r="AO277" s="175"/>
      <c r="AP277" s="175"/>
      <c r="AQ277" s="176"/>
      <c r="AR277" s="174"/>
      <c r="AS277" s="174"/>
      <c r="AT277" s="174"/>
      <c r="AU277" s="174"/>
      <c r="AV277" s="174"/>
      <c r="AW277" s="174"/>
      <c r="AX277" s="174"/>
      <c r="AY277" s="174"/>
      <c r="AZ277" s="174"/>
      <c r="BA277" s="174"/>
      <c r="BB277" s="174"/>
      <c r="BC277" s="174"/>
      <c r="BD277" s="174"/>
      <c r="BE277" s="174"/>
      <c r="BF277" s="174"/>
      <c r="BG277" s="96"/>
      <c r="BH277" s="96"/>
      <c r="BI277" s="96"/>
      <c r="BJ277" s="96"/>
      <c r="BK277" s="96"/>
      <c r="BL277" s="96"/>
      <c r="BM277" s="96"/>
      <c r="BN277" s="96"/>
      <c r="BO277" s="96"/>
      <c r="BP277" s="96"/>
      <c r="BQ277" s="96"/>
      <c r="BR277" s="96"/>
    </row>
    <row r="278" spans="13:70" hidden="1">
      <c r="M278" s="174"/>
      <c r="N278" s="174"/>
      <c r="O278" s="174"/>
      <c r="P278" s="174"/>
      <c r="Q278" s="174"/>
      <c r="R278" s="174"/>
      <c r="S278" s="174"/>
      <c r="T278" s="174"/>
      <c r="U278" s="174"/>
      <c r="V278" s="174"/>
      <c r="W278" s="174"/>
      <c r="X278" s="174"/>
      <c r="Y278" s="174"/>
      <c r="Z278" s="174"/>
      <c r="AA278" s="174"/>
      <c r="AB278" s="174"/>
      <c r="AC278" s="174"/>
      <c r="AD278" s="174"/>
      <c r="AE278" s="174"/>
      <c r="AF278" s="174"/>
      <c r="AG278" s="174"/>
      <c r="AH278" s="174"/>
      <c r="AI278" s="175"/>
      <c r="AJ278" s="175"/>
      <c r="AK278" s="175"/>
      <c r="AL278" s="175"/>
      <c r="AM278" s="175"/>
      <c r="AN278" s="175"/>
      <c r="AO278" s="175"/>
      <c r="AP278" s="175"/>
      <c r="AQ278" s="176"/>
      <c r="AR278" s="174"/>
      <c r="AS278" s="174"/>
      <c r="AT278" s="174"/>
      <c r="AU278" s="174"/>
      <c r="AV278" s="174"/>
      <c r="AW278" s="174"/>
      <c r="AX278" s="174"/>
      <c r="AY278" s="174"/>
      <c r="AZ278" s="174"/>
      <c r="BA278" s="174"/>
      <c r="BB278" s="174"/>
      <c r="BC278" s="174"/>
      <c r="BD278" s="174"/>
      <c r="BE278" s="174"/>
      <c r="BF278" s="174"/>
      <c r="BG278" s="96"/>
      <c r="BH278" s="96"/>
      <c r="BI278" s="96"/>
      <c r="BJ278" s="96"/>
      <c r="BK278" s="96"/>
      <c r="BL278" s="96"/>
      <c r="BM278" s="96"/>
      <c r="BN278" s="96"/>
      <c r="BO278" s="96"/>
      <c r="BP278" s="96"/>
      <c r="BQ278" s="96"/>
      <c r="BR278" s="96"/>
    </row>
    <row r="279" spans="13:70" hidden="1">
      <c r="M279" s="174"/>
      <c r="N279" s="174"/>
      <c r="O279" s="174"/>
      <c r="P279" s="174"/>
      <c r="Q279" s="174"/>
      <c r="R279" s="174"/>
      <c r="S279" s="174"/>
      <c r="T279" s="174"/>
      <c r="U279" s="174"/>
      <c r="V279" s="174"/>
      <c r="W279" s="174"/>
      <c r="X279" s="174"/>
      <c r="Y279" s="174"/>
      <c r="Z279" s="174"/>
      <c r="AA279" s="174"/>
      <c r="AB279" s="174"/>
      <c r="AC279" s="174"/>
      <c r="AD279" s="174"/>
      <c r="AE279" s="174"/>
      <c r="AF279" s="174"/>
      <c r="AG279" s="174"/>
      <c r="AH279" s="174"/>
      <c r="AI279" s="175"/>
      <c r="AJ279" s="175"/>
      <c r="AK279" s="175"/>
      <c r="AL279" s="175"/>
      <c r="AM279" s="175"/>
      <c r="AN279" s="175"/>
      <c r="AO279" s="175"/>
      <c r="AP279" s="175"/>
      <c r="AQ279" s="176"/>
      <c r="AR279" s="174"/>
      <c r="AS279" s="174"/>
      <c r="AT279" s="174"/>
      <c r="AU279" s="174"/>
      <c r="AV279" s="174"/>
      <c r="AW279" s="174"/>
      <c r="AX279" s="174"/>
      <c r="AY279" s="174"/>
      <c r="AZ279" s="174"/>
      <c r="BA279" s="174"/>
      <c r="BB279" s="174"/>
      <c r="BC279" s="174"/>
      <c r="BD279" s="174"/>
      <c r="BE279" s="174"/>
      <c r="BF279" s="174"/>
      <c r="BG279" s="96"/>
      <c r="BH279" s="96"/>
      <c r="BI279" s="96"/>
      <c r="BJ279" s="96"/>
      <c r="BK279" s="96"/>
      <c r="BL279" s="96"/>
      <c r="BM279" s="96"/>
      <c r="BN279" s="96"/>
      <c r="BO279" s="96"/>
      <c r="BP279" s="96"/>
      <c r="BQ279" s="96"/>
      <c r="BR279" s="96"/>
    </row>
    <row r="280" spans="13:70" hidden="1">
      <c r="M280" s="174"/>
      <c r="N280" s="174"/>
      <c r="O280" s="174"/>
      <c r="P280" s="174"/>
      <c r="Q280" s="174"/>
      <c r="R280" s="174"/>
      <c r="S280" s="174"/>
      <c r="T280" s="174"/>
      <c r="U280" s="174"/>
      <c r="V280" s="174"/>
      <c r="W280" s="174"/>
      <c r="X280" s="174"/>
      <c r="Y280" s="174"/>
      <c r="Z280" s="174"/>
      <c r="AA280" s="174"/>
      <c r="AB280" s="174"/>
      <c r="AC280" s="174"/>
      <c r="AD280" s="174"/>
      <c r="AE280" s="174"/>
      <c r="AF280" s="174"/>
      <c r="AG280" s="174"/>
      <c r="AH280" s="174"/>
      <c r="AI280" s="175"/>
      <c r="AJ280" s="175"/>
      <c r="AK280" s="175"/>
      <c r="AL280" s="175"/>
      <c r="AM280" s="175"/>
      <c r="AN280" s="175"/>
      <c r="AO280" s="175"/>
      <c r="AP280" s="175"/>
      <c r="AQ280" s="176"/>
      <c r="AR280" s="174"/>
      <c r="AS280" s="174"/>
      <c r="AT280" s="174"/>
      <c r="AU280" s="174"/>
      <c r="AV280" s="174"/>
      <c r="AW280" s="174"/>
      <c r="AX280" s="174"/>
      <c r="AY280" s="174"/>
      <c r="AZ280" s="174"/>
      <c r="BA280" s="174"/>
      <c r="BB280" s="174"/>
      <c r="BC280" s="174"/>
      <c r="BD280" s="174"/>
      <c r="BE280" s="174"/>
      <c r="BF280" s="174"/>
      <c r="BG280" s="96"/>
      <c r="BH280" s="96"/>
      <c r="BI280" s="96"/>
      <c r="BJ280" s="96"/>
      <c r="BK280" s="96"/>
      <c r="BL280" s="96"/>
      <c r="BM280" s="96"/>
      <c r="BN280" s="96"/>
      <c r="BO280" s="96"/>
      <c r="BP280" s="96"/>
      <c r="BQ280" s="96"/>
      <c r="BR280" s="96"/>
    </row>
    <row r="281" spans="13:70" hidden="1">
      <c r="M281" s="174"/>
      <c r="N281" s="174"/>
      <c r="O281" s="174"/>
      <c r="P281" s="174"/>
      <c r="Q281" s="174"/>
      <c r="R281" s="174"/>
      <c r="S281" s="174"/>
      <c r="T281" s="174"/>
      <c r="U281" s="174"/>
      <c r="V281" s="174"/>
      <c r="W281" s="174"/>
      <c r="X281" s="174"/>
      <c r="Y281" s="174"/>
      <c r="Z281" s="174"/>
      <c r="AA281" s="174"/>
      <c r="AB281" s="174"/>
      <c r="AC281" s="174"/>
      <c r="AD281" s="174"/>
      <c r="AE281" s="174"/>
      <c r="AF281" s="174"/>
      <c r="AG281" s="174"/>
      <c r="AH281" s="174"/>
      <c r="AI281" s="175"/>
      <c r="AJ281" s="175"/>
      <c r="AK281" s="175"/>
      <c r="AL281" s="175"/>
      <c r="AM281" s="175"/>
      <c r="AN281" s="175"/>
      <c r="AO281" s="175"/>
      <c r="AP281" s="175"/>
      <c r="AQ281" s="176"/>
      <c r="AR281" s="174"/>
      <c r="AS281" s="174"/>
      <c r="AT281" s="174"/>
      <c r="AU281" s="174"/>
      <c r="AV281" s="174"/>
      <c r="AW281" s="174"/>
      <c r="AX281" s="174"/>
      <c r="AY281" s="174"/>
      <c r="AZ281" s="174"/>
      <c r="BA281" s="174"/>
      <c r="BB281" s="174"/>
      <c r="BC281" s="174"/>
      <c r="BD281" s="174"/>
      <c r="BE281" s="174"/>
      <c r="BF281" s="174"/>
      <c r="BG281" s="96"/>
      <c r="BH281" s="96"/>
      <c r="BI281" s="96"/>
      <c r="BJ281" s="96"/>
      <c r="BK281" s="96"/>
      <c r="BL281" s="96"/>
      <c r="BM281" s="96"/>
      <c r="BN281" s="96"/>
      <c r="BO281" s="96"/>
      <c r="BP281" s="96"/>
      <c r="BQ281" s="96"/>
      <c r="BR281" s="96"/>
    </row>
    <row r="282" spans="13:70" hidden="1">
      <c r="M282" s="174"/>
      <c r="N282" s="174"/>
      <c r="O282" s="174"/>
      <c r="P282" s="174"/>
      <c r="Q282" s="174"/>
      <c r="R282" s="174"/>
      <c r="S282" s="174"/>
      <c r="T282" s="174"/>
      <c r="U282" s="174"/>
      <c r="V282" s="174"/>
      <c r="W282" s="174"/>
      <c r="X282" s="174"/>
      <c r="Y282" s="174"/>
      <c r="Z282" s="174"/>
      <c r="AA282" s="174"/>
      <c r="AB282" s="174"/>
      <c r="AC282" s="174"/>
      <c r="AD282" s="174"/>
      <c r="AE282" s="174"/>
      <c r="AF282" s="174"/>
      <c r="AG282" s="174"/>
      <c r="AH282" s="174"/>
      <c r="AI282" s="175"/>
      <c r="AJ282" s="175"/>
      <c r="AK282" s="175"/>
      <c r="AL282" s="175"/>
      <c r="AM282" s="175"/>
      <c r="AN282" s="175"/>
      <c r="AO282" s="175"/>
      <c r="AP282" s="175"/>
      <c r="AQ282" s="176"/>
      <c r="AR282" s="174"/>
      <c r="AS282" s="174"/>
      <c r="AT282" s="174"/>
      <c r="AU282" s="174"/>
      <c r="AV282" s="174"/>
      <c r="AW282" s="174"/>
      <c r="AX282" s="174"/>
      <c r="AY282" s="174"/>
      <c r="AZ282" s="174"/>
      <c r="BA282" s="174"/>
      <c r="BB282" s="174"/>
      <c r="BC282" s="174"/>
      <c r="BD282" s="174"/>
      <c r="BE282" s="174"/>
      <c r="BF282" s="174"/>
      <c r="BG282" s="96"/>
      <c r="BH282" s="96"/>
      <c r="BI282" s="96"/>
      <c r="BJ282" s="96"/>
      <c r="BK282" s="96"/>
      <c r="BL282" s="96"/>
      <c r="BM282" s="96"/>
      <c r="BN282" s="96"/>
      <c r="BO282" s="96"/>
      <c r="BP282" s="96"/>
      <c r="BQ282" s="96"/>
      <c r="BR282" s="96"/>
    </row>
    <row r="283" spans="13:70" hidden="1">
      <c r="M283" s="174"/>
      <c r="N283" s="174"/>
      <c r="O283" s="174"/>
      <c r="P283" s="174"/>
      <c r="Q283" s="174"/>
      <c r="R283" s="174"/>
      <c r="S283" s="174"/>
      <c r="T283" s="174"/>
      <c r="U283" s="174"/>
      <c r="V283" s="174"/>
      <c r="W283" s="174"/>
      <c r="X283" s="174"/>
      <c r="Y283" s="174"/>
      <c r="Z283" s="174"/>
      <c r="AA283" s="174"/>
      <c r="AB283" s="174"/>
      <c r="AC283" s="174"/>
      <c r="AD283" s="174"/>
      <c r="AE283" s="174"/>
      <c r="AF283" s="174"/>
      <c r="AG283" s="174"/>
      <c r="AH283" s="174"/>
      <c r="AI283" s="175"/>
      <c r="AJ283" s="175"/>
      <c r="AK283" s="175"/>
      <c r="AL283" s="175"/>
      <c r="AM283" s="175"/>
      <c r="AN283" s="175"/>
      <c r="AO283" s="175"/>
      <c r="AP283" s="175"/>
      <c r="AQ283" s="176"/>
      <c r="AR283" s="174"/>
      <c r="AS283" s="174"/>
      <c r="AT283" s="174"/>
      <c r="AU283" s="174"/>
      <c r="AV283" s="174"/>
      <c r="AW283" s="174"/>
      <c r="AX283" s="174"/>
      <c r="AY283" s="174"/>
      <c r="AZ283" s="174"/>
      <c r="BA283" s="174"/>
      <c r="BB283" s="174"/>
      <c r="BC283" s="174"/>
      <c r="BD283" s="174"/>
      <c r="BE283" s="174"/>
      <c r="BF283" s="174"/>
      <c r="BG283" s="96"/>
      <c r="BH283" s="96"/>
      <c r="BI283" s="96"/>
      <c r="BJ283" s="96"/>
      <c r="BK283" s="96"/>
      <c r="BL283" s="96"/>
      <c r="BM283" s="96"/>
      <c r="BN283" s="96"/>
      <c r="BO283" s="96"/>
      <c r="BP283" s="96"/>
      <c r="BQ283" s="96"/>
      <c r="BR283" s="96"/>
    </row>
    <row r="284" spans="13:70" hidden="1">
      <c r="M284" s="174"/>
      <c r="N284" s="174"/>
      <c r="O284" s="174"/>
      <c r="P284" s="174"/>
      <c r="Q284" s="174"/>
      <c r="R284" s="174"/>
      <c r="S284" s="174"/>
      <c r="T284" s="174"/>
      <c r="U284" s="174"/>
      <c r="V284" s="174"/>
      <c r="W284" s="174"/>
      <c r="X284" s="174"/>
      <c r="Y284" s="174"/>
      <c r="Z284" s="174"/>
      <c r="AA284" s="174"/>
      <c r="AB284" s="174"/>
      <c r="AC284" s="174"/>
      <c r="AD284" s="174"/>
      <c r="AE284" s="174"/>
      <c r="AF284" s="174"/>
      <c r="AG284" s="174"/>
      <c r="AH284" s="174"/>
      <c r="AI284" s="175"/>
      <c r="AJ284" s="175"/>
      <c r="AK284" s="175"/>
      <c r="AL284" s="175"/>
      <c r="AM284" s="175"/>
      <c r="AN284" s="175"/>
      <c r="AO284" s="175"/>
      <c r="AP284" s="175"/>
      <c r="AQ284" s="176"/>
      <c r="AR284" s="174"/>
      <c r="AS284" s="174"/>
      <c r="AT284" s="174"/>
      <c r="AU284" s="174"/>
      <c r="AV284" s="174"/>
      <c r="AW284" s="174"/>
      <c r="AX284" s="174"/>
      <c r="AY284" s="174"/>
      <c r="AZ284" s="174"/>
      <c r="BA284" s="174"/>
      <c r="BB284" s="174"/>
      <c r="BC284" s="174"/>
      <c r="BD284" s="174"/>
      <c r="BE284" s="174"/>
      <c r="BF284" s="174"/>
      <c r="BG284" s="96"/>
      <c r="BH284" s="96"/>
      <c r="BI284" s="96"/>
      <c r="BJ284" s="96"/>
      <c r="BK284" s="96"/>
      <c r="BL284" s="96"/>
      <c r="BM284" s="96"/>
      <c r="BN284" s="96"/>
      <c r="BO284" s="96"/>
      <c r="BP284" s="96"/>
      <c r="BQ284" s="96"/>
      <c r="BR284" s="96"/>
    </row>
    <row r="285" spans="13:70" hidden="1">
      <c r="M285" s="174"/>
      <c r="N285" s="174"/>
      <c r="O285" s="174"/>
      <c r="P285" s="174"/>
      <c r="Q285" s="174"/>
      <c r="R285" s="174"/>
      <c r="S285" s="174"/>
      <c r="T285" s="174"/>
      <c r="U285" s="174"/>
      <c r="V285" s="174"/>
      <c r="W285" s="174"/>
      <c r="X285" s="174"/>
      <c r="Y285" s="174"/>
      <c r="Z285" s="174"/>
      <c r="AA285" s="174"/>
      <c r="AB285" s="174"/>
      <c r="AC285" s="174"/>
      <c r="AD285" s="174"/>
      <c r="AE285" s="174"/>
      <c r="AF285" s="174"/>
      <c r="AG285" s="174"/>
      <c r="AH285" s="174"/>
      <c r="AI285" s="175"/>
      <c r="AJ285" s="175"/>
      <c r="AK285" s="175"/>
      <c r="AL285" s="175"/>
      <c r="AM285" s="175"/>
      <c r="AN285" s="175"/>
      <c r="AO285" s="175"/>
      <c r="AP285" s="175"/>
      <c r="AQ285" s="176"/>
      <c r="AR285" s="174"/>
      <c r="AS285" s="174"/>
      <c r="AT285" s="174"/>
      <c r="AU285" s="174"/>
      <c r="AV285" s="174"/>
      <c r="AW285" s="174"/>
      <c r="AX285" s="174"/>
      <c r="AY285" s="174"/>
      <c r="AZ285" s="174"/>
      <c r="BA285" s="174"/>
      <c r="BB285" s="174"/>
      <c r="BC285" s="174"/>
      <c r="BD285" s="174"/>
      <c r="BE285" s="174"/>
      <c r="BF285" s="174"/>
      <c r="BG285" s="96"/>
      <c r="BH285" s="96"/>
      <c r="BI285" s="96"/>
      <c r="BJ285" s="96"/>
      <c r="BK285" s="96"/>
      <c r="BL285" s="96"/>
      <c r="BM285" s="96"/>
      <c r="BN285" s="96"/>
      <c r="BO285" s="96"/>
      <c r="BP285" s="96"/>
      <c r="BQ285" s="96"/>
      <c r="BR285" s="96"/>
    </row>
    <row r="286" spans="13:70" hidden="1">
      <c r="M286" s="174"/>
      <c r="N286" s="174"/>
      <c r="O286" s="174"/>
      <c r="P286" s="174"/>
      <c r="Q286" s="174"/>
      <c r="R286" s="174"/>
      <c r="S286" s="174"/>
      <c r="T286" s="174"/>
      <c r="U286" s="174"/>
      <c r="V286" s="174"/>
      <c r="W286" s="174"/>
      <c r="X286" s="174"/>
      <c r="Y286" s="174"/>
      <c r="Z286" s="174"/>
      <c r="AA286" s="174"/>
      <c r="AB286" s="174"/>
      <c r="AC286" s="174"/>
      <c r="AD286" s="174"/>
      <c r="AE286" s="174"/>
      <c r="AF286" s="174"/>
      <c r="AG286" s="174"/>
      <c r="AH286" s="174"/>
      <c r="AI286" s="175"/>
      <c r="AJ286" s="175"/>
      <c r="AK286" s="175"/>
      <c r="AL286" s="175"/>
      <c r="AM286" s="175"/>
      <c r="AN286" s="175"/>
      <c r="AO286" s="175"/>
      <c r="AP286" s="175"/>
      <c r="AQ286" s="176"/>
      <c r="AR286" s="174"/>
      <c r="AS286" s="174"/>
      <c r="AT286" s="174"/>
      <c r="AU286" s="174"/>
      <c r="AV286" s="174"/>
      <c r="AW286" s="174"/>
      <c r="AX286" s="174"/>
      <c r="AY286" s="174"/>
      <c r="AZ286" s="174"/>
      <c r="BA286" s="174"/>
      <c r="BB286" s="174"/>
      <c r="BC286" s="174"/>
      <c r="BD286" s="174"/>
      <c r="BE286" s="174"/>
      <c r="BF286" s="174"/>
      <c r="BG286" s="96"/>
      <c r="BH286" s="96"/>
      <c r="BI286" s="96"/>
      <c r="BJ286" s="96"/>
      <c r="BK286" s="96"/>
      <c r="BL286" s="96"/>
      <c r="BM286" s="96"/>
      <c r="BN286" s="96"/>
      <c r="BO286" s="96"/>
      <c r="BP286" s="96"/>
      <c r="BQ286" s="96"/>
      <c r="BR286" s="96"/>
    </row>
    <row r="287" spans="13:70" hidden="1">
      <c r="M287" s="174"/>
      <c r="N287" s="174"/>
      <c r="O287" s="174"/>
      <c r="P287" s="174"/>
      <c r="Q287" s="174"/>
      <c r="R287" s="174"/>
      <c r="S287" s="174"/>
      <c r="T287" s="174"/>
      <c r="U287" s="174"/>
      <c r="V287" s="174"/>
      <c r="W287" s="174"/>
      <c r="X287" s="174"/>
      <c r="Y287" s="174"/>
      <c r="Z287" s="174"/>
      <c r="AA287" s="174"/>
      <c r="AB287" s="174"/>
      <c r="AC287" s="174"/>
      <c r="AD287" s="174"/>
      <c r="AE287" s="174"/>
      <c r="AF287" s="174"/>
      <c r="AG287" s="174"/>
      <c r="AH287" s="174"/>
      <c r="AI287" s="175"/>
      <c r="AJ287" s="175"/>
      <c r="AK287" s="175"/>
      <c r="AL287" s="175"/>
      <c r="AM287" s="175"/>
      <c r="AN287" s="175"/>
      <c r="AO287" s="175"/>
      <c r="AP287" s="175"/>
      <c r="AQ287" s="176"/>
      <c r="AR287" s="174"/>
      <c r="AS287" s="174"/>
      <c r="AT287" s="174"/>
      <c r="AU287" s="174"/>
      <c r="AV287" s="174"/>
      <c r="AW287" s="174"/>
      <c r="AX287" s="174"/>
      <c r="AY287" s="174"/>
      <c r="AZ287" s="174"/>
      <c r="BA287" s="174"/>
      <c r="BB287" s="174"/>
      <c r="BC287" s="174"/>
      <c r="BD287" s="174"/>
      <c r="BE287" s="174"/>
      <c r="BF287" s="174"/>
      <c r="BG287" s="96"/>
      <c r="BH287" s="96"/>
      <c r="BI287" s="96"/>
      <c r="BJ287" s="96"/>
      <c r="BK287" s="96"/>
      <c r="BL287" s="96"/>
      <c r="BM287" s="96"/>
      <c r="BN287" s="96"/>
      <c r="BO287" s="96"/>
      <c r="BP287" s="96"/>
      <c r="BQ287" s="96"/>
      <c r="BR287" s="96"/>
    </row>
    <row r="288" spans="13:70" hidden="1">
      <c r="M288" s="174"/>
      <c r="N288" s="174"/>
      <c r="O288" s="174"/>
      <c r="P288" s="174"/>
      <c r="Q288" s="174"/>
      <c r="R288" s="174"/>
      <c r="S288" s="174"/>
      <c r="T288" s="174"/>
      <c r="U288" s="174"/>
      <c r="V288" s="174"/>
      <c r="W288" s="174"/>
      <c r="X288" s="174"/>
      <c r="Y288" s="174"/>
      <c r="Z288" s="174"/>
      <c r="AA288" s="174"/>
      <c r="AB288" s="174"/>
      <c r="AC288" s="174"/>
      <c r="AD288" s="174"/>
      <c r="AE288" s="174"/>
      <c r="AF288" s="174"/>
      <c r="AG288" s="174"/>
      <c r="AH288" s="174"/>
      <c r="AI288" s="175"/>
      <c r="AJ288" s="175"/>
      <c r="AK288" s="175"/>
      <c r="AL288" s="175"/>
      <c r="AM288" s="175"/>
      <c r="AN288" s="175"/>
      <c r="AO288" s="175"/>
      <c r="AP288" s="175"/>
      <c r="AQ288" s="176"/>
      <c r="AR288" s="174"/>
      <c r="AS288" s="174"/>
      <c r="AT288" s="174"/>
      <c r="AU288" s="174"/>
      <c r="AV288" s="174"/>
      <c r="AW288" s="174"/>
      <c r="AX288" s="174"/>
      <c r="AY288" s="174"/>
      <c r="AZ288" s="174"/>
      <c r="BA288" s="174"/>
      <c r="BB288" s="174"/>
      <c r="BC288" s="174"/>
      <c r="BD288" s="174"/>
      <c r="BE288" s="174"/>
      <c r="BF288" s="174"/>
      <c r="BG288" s="96"/>
      <c r="BH288" s="96"/>
      <c r="BI288" s="96"/>
      <c r="BJ288" s="96"/>
      <c r="BK288" s="96"/>
      <c r="BL288" s="96"/>
      <c r="BM288" s="96"/>
      <c r="BN288" s="96"/>
      <c r="BO288" s="96"/>
      <c r="BP288" s="96"/>
      <c r="BQ288" s="96"/>
      <c r="BR288" s="96"/>
    </row>
    <row r="289" spans="13:70" hidden="1">
      <c r="M289" s="174"/>
      <c r="N289" s="174"/>
      <c r="O289" s="174"/>
      <c r="P289" s="174"/>
      <c r="Q289" s="174"/>
      <c r="R289" s="174"/>
      <c r="S289" s="174"/>
      <c r="T289" s="174"/>
      <c r="U289" s="174"/>
      <c r="V289" s="174"/>
      <c r="W289" s="174"/>
      <c r="X289" s="174"/>
      <c r="Y289" s="174"/>
      <c r="Z289" s="174"/>
      <c r="AA289" s="174"/>
      <c r="AB289" s="174"/>
      <c r="AC289" s="174"/>
      <c r="AD289" s="174"/>
      <c r="AE289" s="174"/>
      <c r="AF289" s="174"/>
      <c r="AG289" s="174"/>
      <c r="AH289" s="174"/>
      <c r="AI289" s="175"/>
      <c r="AJ289" s="175"/>
      <c r="AK289" s="175"/>
      <c r="AL289" s="175"/>
      <c r="AM289" s="175"/>
      <c r="AN289" s="175"/>
      <c r="AO289" s="175"/>
      <c r="AP289" s="175"/>
      <c r="AQ289" s="176"/>
      <c r="AR289" s="174"/>
      <c r="AS289" s="174"/>
      <c r="AT289" s="174"/>
      <c r="AU289" s="174"/>
      <c r="AV289" s="174"/>
      <c r="AW289" s="174"/>
      <c r="AX289" s="174"/>
      <c r="AY289" s="174"/>
      <c r="AZ289" s="174"/>
      <c r="BA289" s="174"/>
      <c r="BB289" s="174"/>
      <c r="BC289" s="174"/>
      <c r="BD289" s="174"/>
      <c r="BE289" s="174"/>
      <c r="BF289" s="174"/>
      <c r="BG289" s="96"/>
      <c r="BH289" s="96"/>
      <c r="BI289" s="96"/>
      <c r="BJ289" s="96"/>
      <c r="BK289" s="96"/>
      <c r="BL289" s="96"/>
      <c r="BM289" s="96"/>
      <c r="BN289" s="96"/>
      <c r="BO289" s="96"/>
      <c r="BP289" s="96"/>
      <c r="BQ289" s="96"/>
      <c r="BR289" s="96"/>
    </row>
    <row r="290" spans="13:70" hidden="1">
      <c r="M290" s="174"/>
      <c r="N290" s="174"/>
      <c r="O290" s="174"/>
      <c r="P290" s="174"/>
      <c r="Q290" s="174"/>
      <c r="R290" s="174"/>
      <c r="S290" s="174"/>
      <c r="T290" s="174"/>
      <c r="U290" s="174"/>
      <c r="V290" s="174"/>
      <c r="W290" s="174"/>
      <c r="X290" s="174"/>
      <c r="Y290" s="174"/>
      <c r="Z290" s="174"/>
      <c r="AA290" s="174"/>
      <c r="AB290" s="174"/>
      <c r="AC290" s="174"/>
      <c r="AD290" s="174"/>
      <c r="AE290" s="174"/>
      <c r="AF290" s="174"/>
      <c r="AG290" s="174"/>
      <c r="AH290" s="174"/>
      <c r="AI290" s="175"/>
      <c r="AJ290" s="175"/>
      <c r="AK290" s="175"/>
      <c r="AL290" s="175"/>
      <c r="AM290" s="175"/>
      <c r="AN290" s="175"/>
      <c r="AO290" s="175"/>
      <c r="AP290" s="175"/>
      <c r="AQ290" s="176"/>
      <c r="AR290" s="174"/>
      <c r="AS290" s="174"/>
      <c r="AT290" s="174"/>
      <c r="AU290" s="174"/>
      <c r="AV290" s="174"/>
      <c r="AW290" s="174"/>
      <c r="AX290" s="174"/>
      <c r="AY290" s="174"/>
      <c r="AZ290" s="174"/>
      <c r="BA290" s="174"/>
      <c r="BB290" s="174"/>
      <c r="BC290" s="174"/>
      <c r="BD290" s="174"/>
      <c r="BE290" s="174"/>
      <c r="BF290" s="174"/>
      <c r="BG290" s="96"/>
      <c r="BH290" s="96"/>
      <c r="BI290" s="96"/>
      <c r="BJ290" s="96"/>
      <c r="BK290" s="96"/>
      <c r="BL290" s="96"/>
      <c r="BM290" s="96"/>
      <c r="BN290" s="96"/>
      <c r="BO290" s="96"/>
      <c r="BP290" s="96"/>
      <c r="BQ290" s="96"/>
      <c r="BR290" s="96"/>
    </row>
    <row r="291" spans="13:70" hidden="1">
      <c r="M291" s="174"/>
      <c r="N291" s="174"/>
      <c r="O291" s="174"/>
      <c r="P291" s="174"/>
      <c r="Q291" s="174"/>
      <c r="R291" s="174"/>
      <c r="S291" s="174"/>
      <c r="T291" s="174"/>
      <c r="U291" s="174"/>
      <c r="V291" s="174"/>
      <c r="W291" s="174"/>
      <c r="X291" s="174"/>
      <c r="Y291" s="174"/>
      <c r="Z291" s="174"/>
      <c r="AA291" s="174"/>
      <c r="AB291" s="174"/>
      <c r="AC291" s="174"/>
      <c r="AD291" s="174"/>
      <c r="AE291" s="174"/>
      <c r="AF291" s="174"/>
      <c r="AG291" s="174"/>
      <c r="AH291" s="174"/>
      <c r="AI291" s="175"/>
      <c r="AJ291" s="175"/>
      <c r="AK291" s="175"/>
      <c r="AL291" s="175"/>
      <c r="AM291" s="175"/>
      <c r="AN291" s="175"/>
      <c r="AO291" s="175"/>
      <c r="AP291" s="175"/>
      <c r="AQ291" s="176"/>
      <c r="AR291" s="174"/>
      <c r="AS291" s="174"/>
      <c r="AT291" s="174"/>
      <c r="AU291" s="174"/>
      <c r="AV291" s="174"/>
      <c r="AW291" s="174"/>
      <c r="AX291" s="174"/>
      <c r="AY291" s="174"/>
      <c r="AZ291" s="174"/>
      <c r="BA291" s="174"/>
      <c r="BB291" s="174"/>
      <c r="BC291" s="174"/>
      <c r="BD291" s="174"/>
      <c r="BE291" s="174"/>
      <c r="BF291" s="174"/>
      <c r="BG291" s="96"/>
      <c r="BH291" s="96"/>
      <c r="BI291" s="96"/>
      <c r="BJ291" s="96"/>
      <c r="BK291" s="96"/>
      <c r="BL291" s="96"/>
      <c r="BM291" s="96"/>
      <c r="BN291" s="96"/>
      <c r="BO291" s="96"/>
      <c r="BP291" s="96"/>
      <c r="BQ291" s="96"/>
      <c r="BR291" s="96"/>
    </row>
    <row r="292" spans="13:70" hidden="1">
      <c r="M292" s="174"/>
      <c r="N292" s="174"/>
      <c r="O292" s="174"/>
      <c r="P292" s="174"/>
      <c r="Q292" s="174"/>
      <c r="R292" s="174"/>
      <c r="S292" s="174"/>
      <c r="T292" s="174"/>
      <c r="U292" s="174"/>
      <c r="V292" s="174"/>
      <c r="W292" s="174"/>
      <c r="X292" s="174"/>
      <c r="Y292" s="174"/>
      <c r="Z292" s="174"/>
      <c r="AA292" s="174"/>
      <c r="AB292" s="174"/>
      <c r="AC292" s="174"/>
      <c r="AD292" s="174"/>
      <c r="AE292" s="174"/>
      <c r="AF292" s="174"/>
      <c r="AG292" s="174"/>
      <c r="AH292" s="174"/>
      <c r="AI292" s="175"/>
      <c r="AJ292" s="175"/>
      <c r="AK292" s="175"/>
      <c r="AL292" s="175"/>
      <c r="AM292" s="175"/>
      <c r="AN292" s="175"/>
      <c r="AO292" s="175"/>
      <c r="AP292" s="175"/>
      <c r="AQ292" s="176"/>
      <c r="AR292" s="174"/>
      <c r="AS292" s="174"/>
      <c r="AT292" s="174"/>
      <c r="AU292" s="174"/>
      <c r="AV292" s="174"/>
      <c r="AW292" s="174"/>
      <c r="AX292" s="174"/>
      <c r="AY292" s="174"/>
      <c r="AZ292" s="174"/>
      <c r="BA292" s="174"/>
      <c r="BB292" s="174"/>
      <c r="BC292" s="174"/>
      <c r="BD292" s="174"/>
      <c r="BE292" s="174"/>
      <c r="BF292" s="174"/>
      <c r="BG292" s="96"/>
      <c r="BH292" s="96"/>
      <c r="BI292" s="96"/>
      <c r="BJ292" s="96"/>
      <c r="BK292" s="96"/>
      <c r="BL292" s="96"/>
      <c r="BM292" s="96"/>
      <c r="BN292" s="96"/>
      <c r="BO292" s="96"/>
      <c r="BP292" s="96"/>
      <c r="BQ292" s="96"/>
      <c r="BR292" s="96"/>
    </row>
    <row r="293" spans="13:70" hidden="1">
      <c r="M293" s="174"/>
      <c r="N293" s="174"/>
      <c r="O293" s="174"/>
      <c r="P293" s="174"/>
      <c r="Q293" s="174"/>
      <c r="R293" s="174"/>
      <c r="S293" s="174"/>
      <c r="T293" s="174"/>
      <c r="U293" s="174"/>
      <c r="V293" s="174"/>
      <c r="W293" s="174"/>
      <c r="X293" s="174"/>
      <c r="Y293" s="174"/>
      <c r="Z293" s="174"/>
      <c r="AA293" s="174"/>
      <c r="AB293" s="174"/>
      <c r="AC293" s="174"/>
      <c r="AD293" s="174"/>
      <c r="AE293" s="174"/>
      <c r="AF293" s="174"/>
      <c r="AG293" s="174"/>
      <c r="AH293" s="174"/>
      <c r="AI293" s="175"/>
      <c r="AJ293" s="175"/>
      <c r="AK293" s="175"/>
      <c r="AL293" s="175"/>
      <c r="AM293" s="175"/>
      <c r="AN293" s="175"/>
      <c r="AO293" s="175"/>
      <c r="AP293" s="175"/>
      <c r="AQ293" s="176"/>
      <c r="AR293" s="174"/>
      <c r="AS293" s="174"/>
      <c r="AT293" s="174"/>
      <c r="AU293" s="174"/>
      <c r="AV293" s="174"/>
      <c r="AW293" s="174"/>
      <c r="AX293" s="174"/>
      <c r="AY293" s="174"/>
      <c r="AZ293" s="174"/>
      <c r="BA293" s="174"/>
      <c r="BB293" s="174"/>
      <c r="BC293" s="174"/>
      <c r="BD293" s="174"/>
      <c r="BE293" s="174"/>
      <c r="BF293" s="174"/>
      <c r="BG293" s="96"/>
      <c r="BH293" s="96"/>
      <c r="BI293" s="96"/>
      <c r="BJ293" s="96"/>
      <c r="BK293" s="96"/>
      <c r="BL293" s="96"/>
      <c r="BM293" s="96"/>
      <c r="BN293" s="96"/>
      <c r="BO293" s="96"/>
      <c r="BP293" s="96"/>
      <c r="BQ293" s="96"/>
      <c r="BR293" s="96"/>
    </row>
    <row r="294" spans="13:70" hidden="1">
      <c r="M294" s="174"/>
      <c r="N294" s="174"/>
      <c r="O294" s="174"/>
      <c r="P294" s="174"/>
      <c r="Q294" s="174"/>
      <c r="R294" s="174"/>
      <c r="S294" s="174"/>
      <c r="T294" s="174"/>
      <c r="U294" s="174"/>
      <c r="V294" s="174"/>
      <c r="W294" s="174"/>
      <c r="X294" s="174"/>
      <c r="Y294" s="174"/>
      <c r="Z294" s="174"/>
      <c r="AA294" s="174"/>
      <c r="AB294" s="174"/>
      <c r="AC294" s="174"/>
      <c r="AD294" s="174"/>
      <c r="AE294" s="174"/>
      <c r="AF294" s="174"/>
      <c r="AG294" s="174"/>
      <c r="AH294" s="174"/>
      <c r="AI294" s="175"/>
      <c r="AJ294" s="175"/>
      <c r="AK294" s="175"/>
      <c r="AL294" s="175"/>
      <c r="AM294" s="175"/>
      <c r="AN294" s="175"/>
      <c r="AO294" s="175"/>
      <c r="AP294" s="175"/>
      <c r="AQ294" s="176"/>
      <c r="AR294" s="174"/>
      <c r="AS294" s="174"/>
      <c r="AT294" s="174"/>
      <c r="AU294" s="174"/>
      <c r="AV294" s="174"/>
      <c r="AW294" s="174"/>
      <c r="AX294" s="174"/>
      <c r="AY294" s="174"/>
      <c r="AZ294" s="174"/>
      <c r="BA294" s="174"/>
      <c r="BB294" s="174"/>
      <c r="BC294" s="174"/>
      <c r="BD294" s="174"/>
      <c r="BE294" s="174"/>
      <c r="BF294" s="174"/>
      <c r="BG294" s="96"/>
      <c r="BH294" s="96"/>
      <c r="BI294" s="96"/>
      <c r="BJ294" s="96"/>
      <c r="BK294" s="96"/>
      <c r="BL294" s="96"/>
      <c r="BM294" s="96"/>
      <c r="BN294" s="96"/>
      <c r="BO294" s="96"/>
      <c r="BP294" s="96"/>
      <c r="BQ294" s="96"/>
      <c r="BR294" s="96"/>
    </row>
    <row r="295" spans="13:70" hidden="1">
      <c r="M295" s="174"/>
      <c r="N295" s="174"/>
      <c r="O295" s="174"/>
      <c r="P295" s="174"/>
      <c r="Q295" s="174"/>
      <c r="R295" s="174"/>
      <c r="S295" s="174"/>
      <c r="T295" s="174"/>
      <c r="U295" s="174"/>
      <c r="V295" s="174"/>
      <c r="W295" s="174"/>
      <c r="X295" s="174"/>
      <c r="Y295" s="174"/>
      <c r="Z295" s="174"/>
      <c r="AA295" s="174"/>
      <c r="AB295" s="174"/>
      <c r="AC295" s="174"/>
      <c r="AD295" s="174"/>
      <c r="AE295" s="174"/>
      <c r="AF295" s="174"/>
      <c r="AG295" s="174"/>
      <c r="AH295" s="174"/>
      <c r="AI295" s="175"/>
      <c r="AJ295" s="175"/>
      <c r="AK295" s="175"/>
      <c r="AL295" s="175"/>
      <c r="AM295" s="175"/>
      <c r="AN295" s="175"/>
      <c r="AO295" s="175"/>
      <c r="AP295" s="175"/>
      <c r="AQ295" s="176"/>
      <c r="AR295" s="174"/>
      <c r="AS295" s="174"/>
      <c r="AT295" s="174"/>
      <c r="AU295" s="174"/>
      <c r="AV295" s="174"/>
      <c r="AW295" s="174"/>
      <c r="AX295" s="174"/>
      <c r="AY295" s="174"/>
      <c r="AZ295" s="174"/>
      <c r="BA295" s="174"/>
      <c r="BB295" s="174"/>
      <c r="BC295" s="174"/>
      <c r="BD295" s="174"/>
      <c r="BE295" s="174"/>
      <c r="BF295" s="174"/>
      <c r="BG295" s="96"/>
      <c r="BH295" s="96"/>
      <c r="BI295" s="96"/>
      <c r="BJ295" s="96"/>
      <c r="BK295" s="96"/>
      <c r="BL295" s="96"/>
      <c r="BM295" s="96"/>
      <c r="BN295" s="96"/>
      <c r="BO295" s="96"/>
      <c r="BP295" s="96"/>
      <c r="BQ295" s="96"/>
      <c r="BR295" s="96"/>
    </row>
    <row r="296" spans="13:70" hidden="1">
      <c r="M296" s="174"/>
      <c r="N296" s="174"/>
      <c r="O296" s="174"/>
      <c r="P296" s="174"/>
      <c r="Q296" s="174"/>
      <c r="R296" s="174"/>
      <c r="S296" s="174"/>
      <c r="T296" s="174"/>
      <c r="U296" s="174"/>
      <c r="V296" s="174"/>
      <c r="W296" s="174"/>
      <c r="X296" s="174"/>
      <c r="Y296" s="174"/>
      <c r="Z296" s="174"/>
      <c r="AA296" s="174"/>
      <c r="AB296" s="174"/>
      <c r="AC296" s="174"/>
      <c r="AD296" s="174"/>
      <c r="AE296" s="174"/>
      <c r="AF296" s="174"/>
      <c r="AG296" s="174"/>
      <c r="AH296" s="174"/>
      <c r="AI296" s="175"/>
      <c r="AJ296" s="175"/>
      <c r="AK296" s="175"/>
      <c r="AL296" s="175"/>
      <c r="AM296" s="175"/>
      <c r="AN296" s="175"/>
      <c r="AO296" s="175"/>
      <c r="AP296" s="175"/>
      <c r="AQ296" s="176"/>
      <c r="AR296" s="174"/>
      <c r="AS296" s="174"/>
      <c r="AT296" s="174"/>
      <c r="AU296" s="174"/>
      <c r="AV296" s="174"/>
      <c r="AW296" s="174"/>
      <c r="AX296" s="174"/>
      <c r="AY296" s="174"/>
      <c r="AZ296" s="174"/>
      <c r="BA296" s="174"/>
      <c r="BB296" s="174"/>
      <c r="BC296" s="174"/>
      <c r="BD296" s="174"/>
      <c r="BE296" s="174"/>
      <c r="BF296" s="174"/>
      <c r="BG296" s="96"/>
      <c r="BH296" s="96"/>
      <c r="BI296" s="96"/>
      <c r="BJ296" s="96"/>
      <c r="BK296" s="96"/>
      <c r="BL296" s="96"/>
      <c r="BM296" s="96"/>
      <c r="BN296" s="96"/>
      <c r="BO296" s="96"/>
      <c r="BP296" s="96"/>
      <c r="BQ296" s="96"/>
      <c r="BR296" s="96"/>
    </row>
    <row r="297" spans="13:70" hidden="1">
      <c r="M297" s="174"/>
      <c r="N297" s="174"/>
      <c r="O297" s="174"/>
      <c r="P297" s="174"/>
      <c r="Q297" s="174"/>
      <c r="R297" s="174"/>
      <c r="S297" s="174"/>
      <c r="T297" s="174"/>
      <c r="U297" s="174"/>
      <c r="V297" s="174"/>
      <c r="W297" s="174"/>
      <c r="X297" s="174"/>
      <c r="Y297" s="174"/>
      <c r="Z297" s="174"/>
      <c r="AA297" s="174"/>
      <c r="AB297" s="174"/>
      <c r="AC297" s="174"/>
      <c r="AD297" s="174"/>
      <c r="AE297" s="174"/>
      <c r="AF297" s="174"/>
      <c r="AG297" s="174"/>
      <c r="AH297" s="174"/>
      <c r="AI297" s="175"/>
      <c r="AJ297" s="175"/>
      <c r="AK297" s="175"/>
      <c r="AL297" s="175"/>
      <c r="AM297" s="175"/>
      <c r="AN297" s="175"/>
      <c r="AO297" s="175"/>
      <c r="AP297" s="175"/>
      <c r="AQ297" s="176"/>
      <c r="AR297" s="174"/>
      <c r="AS297" s="174"/>
      <c r="AT297" s="174"/>
      <c r="AU297" s="174"/>
      <c r="AV297" s="174"/>
      <c r="AW297" s="174"/>
      <c r="AX297" s="174"/>
      <c r="AY297" s="174"/>
      <c r="AZ297" s="174"/>
      <c r="BA297" s="174"/>
      <c r="BB297" s="174"/>
      <c r="BC297" s="174"/>
      <c r="BD297" s="174"/>
      <c r="BE297" s="174"/>
      <c r="BF297" s="174"/>
      <c r="BG297" s="96"/>
      <c r="BH297" s="96"/>
      <c r="BI297" s="96"/>
      <c r="BJ297" s="96"/>
      <c r="BK297" s="96"/>
      <c r="BL297" s="96"/>
      <c r="BM297" s="96"/>
      <c r="BN297" s="96"/>
      <c r="BO297" s="96"/>
      <c r="BP297" s="96"/>
      <c r="BQ297" s="96"/>
      <c r="BR297" s="96"/>
    </row>
    <row r="298" spans="13:70" hidden="1">
      <c r="M298" s="174"/>
      <c r="N298" s="174"/>
      <c r="O298" s="174"/>
      <c r="P298" s="174"/>
      <c r="Q298" s="174"/>
      <c r="R298" s="174"/>
      <c r="S298" s="174"/>
      <c r="T298" s="174"/>
      <c r="U298" s="174"/>
      <c r="V298" s="174"/>
      <c r="W298" s="174"/>
      <c r="X298" s="174"/>
      <c r="Y298" s="174"/>
      <c r="Z298" s="174"/>
      <c r="AA298" s="174"/>
      <c r="AB298" s="174"/>
      <c r="AC298" s="174"/>
      <c r="AD298" s="174"/>
      <c r="AE298" s="174"/>
      <c r="AF298" s="174"/>
      <c r="AG298" s="174"/>
      <c r="AH298" s="174"/>
      <c r="AI298" s="175"/>
      <c r="AJ298" s="175"/>
      <c r="AK298" s="175"/>
      <c r="AL298" s="175"/>
      <c r="AM298" s="175"/>
      <c r="AN298" s="175"/>
      <c r="AO298" s="175"/>
      <c r="AP298" s="175"/>
      <c r="AQ298" s="176"/>
      <c r="AR298" s="174"/>
      <c r="AS298" s="174"/>
      <c r="AT298" s="174"/>
      <c r="AU298" s="174"/>
      <c r="AV298" s="174"/>
      <c r="AW298" s="174"/>
      <c r="AX298" s="174"/>
      <c r="AY298" s="174"/>
      <c r="AZ298" s="174"/>
      <c r="BA298" s="174"/>
      <c r="BB298" s="174"/>
      <c r="BC298" s="174"/>
      <c r="BD298" s="174"/>
      <c r="BE298" s="174"/>
      <c r="BF298" s="174"/>
      <c r="BG298" s="96"/>
      <c r="BH298" s="96"/>
      <c r="BI298" s="96"/>
      <c r="BJ298" s="96"/>
      <c r="BK298" s="96"/>
      <c r="BL298" s="96"/>
      <c r="BM298" s="96"/>
      <c r="BN298" s="96"/>
      <c r="BO298" s="96"/>
      <c r="BP298" s="96"/>
      <c r="BQ298" s="96"/>
      <c r="BR298" s="96"/>
    </row>
    <row r="299" spans="13:70" hidden="1">
      <c r="N299" s="96"/>
      <c r="O299" s="96"/>
      <c r="P299" s="96"/>
      <c r="Q299" s="96"/>
      <c r="R299" s="96"/>
      <c r="S299" s="96"/>
      <c r="T299" s="96"/>
      <c r="U299" s="96"/>
      <c r="V299" s="96"/>
      <c r="W299" s="96"/>
      <c r="X299" s="96"/>
      <c r="Y299" s="96"/>
      <c r="Z299" s="96"/>
      <c r="AA299" s="96"/>
      <c r="AB299" s="96"/>
      <c r="AC299" s="96"/>
      <c r="AD299" s="96"/>
      <c r="AE299" s="96"/>
      <c r="AF299" s="96"/>
      <c r="AG299" s="96"/>
      <c r="AH299" s="96"/>
      <c r="AI299" s="200"/>
      <c r="AJ299" s="200"/>
      <c r="AK299" s="200"/>
      <c r="AL299" s="200"/>
      <c r="AM299" s="200"/>
      <c r="AN299" s="200"/>
      <c r="AO299" s="200"/>
      <c r="AP299" s="200"/>
      <c r="AQ299" s="201"/>
      <c r="AR299" s="96"/>
      <c r="AS299" s="96"/>
      <c r="AT299" s="96"/>
      <c r="AU299" s="96"/>
      <c r="AV299" s="96"/>
      <c r="AW299" s="96"/>
      <c r="AX299" s="96"/>
      <c r="AY299" s="96"/>
      <c r="AZ299" s="96"/>
      <c r="BA299" s="96"/>
      <c r="BB299" s="96"/>
      <c r="BC299" s="96"/>
      <c r="BD299" s="96"/>
      <c r="BE299" s="96"/>
      <c r="BF299" s="96"/>
      <c r="BG299" s="96"/>
      <c r="BH299" s="96"/>
      <c r="BI299" s="96"/>
      <c r="BJ299" s="96"/>
      <c r="BK299" s="96"/>
      <c r="BL299" s="96"/>
      <c r="BM299" s="96"/>
      <c r="BN299" s="96"/>
      <c r="BO299" s="96"/>
      <c r="BP299" s="96"/>
      <c r="BQ299" s="96"/>
      <c r="BR299" s="96"/>
    </row>
    <row r="300" spans="13:70" hidden="1">
      <c r="N300" s="96"/>
      <c r="O300" s="96"/>
      <c r="P300" s="96"/>
      <c r="Q300" s="96"/>
      <c r="R300" s="96"/>
      <c r="S300" s="96"/>
      <c r="T300" s="96"/>
      <c r="U300" s="96"/>
      <c r="V300" s="96"/>
      <c r="W300" s="96"/>
      <c r="X300" s="96"/>
      <c r="Y300" s="96"/>
      <c r="Z300" s="96"/>
      <c r="AA300" s="96"/>
      <c r="AB300" s="96"/>
      <c r="AC300" s="96"/>
      <c r="AD300" s="96"/>
      <c r="AE300" s="96"/>
      <c r="AF300" s="96"/>
      <c r="AG300" s="96"/>
      <c r="AH300" s="96"/>
      <c r="AI300" s="200"/>
      <c r="AJ300" s="200"/>
      <c r="AK300" s="200"/>
      <c r="AL300" s="200"/>
      <c r="AM300" s="200"/>
      <c r="AN300" s="200"/>
      <c r="AO300" s="200"/>
      <c r="AP300" s="200"/>
      <c r="AQ300" s="201"/>
      <c r="AR300" s="96"/>
      <c r="AS300" s="96"/>
      <c r="AT300" s="96"/>
      <c r="AU300" s="96"/>
      <c r="AV300" s="96"/>
      <c r="AW300" s="96"/>
      <c r="AX300" s="96"/>
      <c r="AY300" s="96"/>
      <c r="AZ300" s="96"/>
      <c r="BA300" s="96"/>
      <c r="BB300" s="96"/>
      <c r="BC300" s="96"/>
      <c r="BD300" s="96"/>
      <c r="BE300" s="96"/>
      <c r="BF300" s="96"/>
      <c r="BG300" s="96"/>
      <c r="BH300" s="96"/>
      <c r="BI300" s="96"/>
      <c r="BJ300" s="96"/>
      <c r="BK300" s="96"/>
      <c r="BL300" s="96"/>
      <c r="BM300" s="96"/>
      <c r="BN300" s="96"/>
      <c r="BO300" s="96"/>
      <c r="BP300" s="96"/>
      <c r="BQ300" s="96"/>
      <c r="BR300" s="96"/>
    </row>
    <row r="301" spans="13:70" hidden="1">
      <c r="N301" s="96"/>
      <c r="O301" s="96"/>
      <c r="P301" s="96"/>
      <c r="Q301" s="96"/>
      <c r="R301" s="96"/>
      <c r="S301" s="96"/>
      <c r="T301" s="96"/>
      <c r="U301" s="96"/>
      <c r="V301" s="96"/>
      <c r="W301" s="96"/>
      <c r="X301" s="96"/>
      <c r="Y301" s="96"/>
      <c r="Z301" s="96"/>
      <c r="AA301" s="96"/>
      <c r="AB301" s="96"/>
      <c r="AC301" s="96"/>
      <c r="AD301" s="96"/>
      <c r="AE301" s="96"/>
      <c r="AF301" s="96"/>
      <c r="AG301" s="96"/>
      <c r="AH301" s="96"/>
      <c r="AI301" s="200"/>
      <c r="AJ301" s="200"/>
      <c r="AK301" s="200"/>
      <c r="AL301" s="200"/>
      <c r="AM301" s="200"/>
      <c r="AN301" s="200"/>
      <c r="AO301" s="200"/>
      <c r="AP301" s="200"/>
      <c r="AQ301" s="201"/>
      <c r="AR301" s="96"/>
      <c r="AS301" s="96"/>
      <c r="AT301" s="96"/>
      <c r="AU301" s="96"/>
      <c r="AV301" s="96"/>
      <c r="AW301" s="96"/>
      <c r="AX301" s="96"/>
      <c r="AY301" s="96"/>
      <c r="AZ301" s="96"/>
      <c r="BA301" s="96"/>
      <c r="BB301" s="96"/>
      <c r="BC301" s="96"/>
      <c r="BD301" s="96"/>
      <c r="BE301" s="96"/>
      <c r="BF301" s="96"/>
      <c r="BG301" s="96"/>
      <c r="BH301" s="96"/>
      <c r="BI301" s="96"/>
      <c r="BJ301" s="96"/>
      <c r="BK301" s="96"/>
      <c r="BL301" s="96"/>
      <c r="BM301" s="96"/>
      <c r="BN301" s="96"/>
      <c r="BO301" s="96"/>
      <c r="BP301" s="96"/>
      <c r="BQ301" s="96"/>
      <c r="BR301" s="96"/>
    </row>
    <row r="302" spans="13:70" hidden="1">
      <c r="N302" s="96"/>
      <c r="O302" s="96"/>
      <c r="P302" s="96"/>
      <c r="Q302" s="96"/>
      <c r="R302" s="96"/>
      <c r="S302" s="96"/>
      <c r="T302" s="96"/>
      <c r="U302" s="96"/>
      <c r="V302" s="96"/>
      <c r="W302" s="96"/>
      <c r="X302" s="96"/>
      <c r="Y302" s="96"/>
      <c r="Z302" s="96"/>
      <c r="AA302" s="96"/>
      <c r="AB302" s="96"/>
      <c r="AC302" s="96"/>
      <c r="AD302" s="96"/>
      <c r="AE302" s="96"/>
      <c r="AF302" s="96"/>
      <c r="AG302" s="96"/>
      <c r="AH302" s="96"/>
      <c r="AI302" s="200"/>
      <c r="AJ302" s="200"/>
      <c r="AK302" s="200"/>
      <c r="AL302" s="200"/>
      <c r="AM302" s="200"/>
      <c r="AN302" s="200"/>
      <c r="AO302" s="200"/>
      <c r="AP302" s="200"/>
      <c r="AQ302" s="201"/>
      <c r="AR302" s="96"/>
      <c r="AS302" s="96"/>
      <c r="AT302" s="96"/>
      <c r="AU302" s="96"/>
      <c r="AV302" s="96"/>
      <c r="AW302" s="96"/>
      <c r="AX302" s="96"/>
      <c r="AY302" s="96"/>
      <c r="AZ302" s="96"/>
      <c r="BA302" s="96"/>
      <c r="BB302" s="96"/>
      <c r="BC302" s="96"/>
      <c r="BD302" s="96"/>
      <c r="BE302" s="96"/>
      <c r="BF302" s="96"/>
      <c r="BG302" s="96"/>
      <c r="BH302" s="96"/>
      <c r="BI302" s="96"/>
      <c r="BJ302" s="96"/>
      <c r="BK302" s="96"/>
      <c r="BL302" s="96"/>
      <c r="BM302" s="96"/>
      <c r="BN302" s="96"/>
      <c r="BO302" s="96"/>
      <c r="BP302" s="96"/>
      <c r="BQ302" s="96"/>
      <c r="BR302" s="96"/>
    </row>
    <row r="303" spans="13:70" hidden="1">
      <c r="N303" s="96"/>
      <c r="O303" s="96"/>
      <c r="P303" s="96"/>
      <c r="Q303" s="96"/>
      <c r="R303" s="96"/>
      <c r="S303" s="96"/>
      <c r="T303" s="96"/>
      <c r="U303" s="96"/>
      <c r="V303" s="96"/>
      <c r="W303" s="96"/>
      <c r="X303" s="96"/>
      <c r="Y303" s="96"/>
      <c r="Z303" s="96"/>
      <c r="AA303" s="96"/>
      <c r="AB303" s="96"/>
      <c r="AC303" s="96"/>
      <c r="AD303" s="96"/>
      <c r="AE303" s="96"/>
      <c r="AF303" s="96"/>
      <c r="AG303" s="96"/>
      <c r="AH303" s="96"/>
      <c r="AI303" s="200"/>
      <c r="AJ303" s="200"/>
      <c r="AK303" s="200"/>
      <c r="AL303" s="200"/>
      <c r="AM303" s="200"/>
      <c r="AN303" s="200"/>
      <c r="AO303" s="200"/>
      <c r="AP303" s="200"/>
      <c r="AQ303" s="201"/>
      <c r="AR303" s="96"/>
      <c r="AS303" s="96"/>
      <c r="AT303" s="96"/>
      <c r="AU303" s="96"/>
      <c r="AV303" s="96"/>
      <c r="AW303" s="96"/>
      <c r="AX303" s="96"/>
      <c r="AY303" s="96"/>
      <c r="AZ303" s="96"/>
      <c r="BA303" s="96"/>
      <c r="BB303" s="96"/>
      <c r="BC303" s="96"/>
      <c r="BD303" s="96"/>
      <c r="BE303" s="96"/>
      <c r="BF303" s="96"/>
      <c r="BG303" s="96"/>
      <c r="BH303" s="96"/>
      <c r="BI303" s="96"/>
      <c r="BJ303" s="96"/>
      <c r="BK303" s="96"/>
      <c r="BL303" s="96"/>
      <c r="BM303" s="96"/>
      <c r="BN303" s="96"/>
      <c r="BO303" s="96"/>
      <c r="BP303" s="96"/>
      <c r="BQ303" s="96"/>
      <c r="BR303" s="96"/>
    </row>
    <row r="304" spans="13:70" hidden="1">
      <c r="N304" s="96"/>
      <c r="O304" s="96"/>
      <c r="P304" s="96"/>
      <c r="Q304" s="96"/>
      <c r="R304" s="96"/>
      <c r="S304" s="96"/>
      <c r="T304" s="96"/>
      <c r="U304" s="96"/>
      <c r="V304" s="96"/>
      <c r="W304" s="96"/>
      <c r="X304" s="96"/>
      <c r="Y304" s="96"/>
      <c r="Z304" s="96"/>
      <c r="AA304" s="96"/>
      <c r="AB304" s="96"/>
      <c r="AC304" s="96"/>
      <c r="AD304" s="96"/>
      <c r="AE304" s="96"/>
      <c r="AF304" s="96"/>
      <c r="AG304" s="96"/>
      <c r="AH304" s="96"/>
      <c r="AI304" s="200"/>
      <c r="AJ304" s="200"/>
      <c r="AK304" s="200"/>
      <c r="AL304" s="200"/>
      <c r="AM304" s="200"/>
      <c r="AN304" s="200"/>
      <c r="AO304" s="200"/>
      <c r="AP304" s="200"/>
      <c r="AQ304" s="201"/>
      <c r="AR304" s="96"/>
      <c r="AS304" s="96"/>
      <c r="AT304" s="96"/>
      <c r="AU304" s="96"/>
      <c r="AV304" s="96"/>
      <c r="AW304" s="96"/>
      <c r="AX304" s="96"/>
      <c r="AY304" s="96"/>
      <c r="AZ304" s="96"/>
      <c r="BA304" s="96"/>
      <c r="BB304" s="96"/>
      <c r="BC304" s="96"/>
      <c r="BD304" s="96"/>
      <c r="BE304" s="96"/>
      <c r="BF304" s="96"/>
      <c r="BG304" s="96"/>
      <c r="BH304" s="96"/>
      <c r="BI304" s="96"/>
      <c r="BJ304" s="96"/>
      <c r="BK304" s="96"/>
      <c r="BL304" s="96"/>
      <c r="BM304" s="96"/>
      <c r="BN304" s="96"/>
      <c r="BO304" s="96"/>
      <c r="BP304" s="96"/>
      <c r="BQ304" s="96"/>
      <c r="BR304" s="96"/>
    </row>
    <row r="305" spans="14:70" hidden="1">
      <c r="N305" s="96"/>
      <c r="O305" s="96"/>
      <c r="P305" s="96"/>
      <c r="Q305" s="96"/>
      <c r="R305" s="96"/>
      <c r="S305" s="96"/>
      <c r="T305" s="96"/>
      <c r="U305" s="96"/>
      <c r="V305" s="96"/>
      <c r="W305" s="96"/>
      <c r="X305" s="96"/>
      <c r="Y305" s="96"/>
      <c r="Z305" s="96"/>
      <c r="AA305" s="96"/>
      <c r="AB305" s="96"/>
      <c r="AC305" s="96"/>
      <c r="AD305" s="96"/>
      <c r="AE305" s="96"/>
      <c r="AF305" s="96"/>
      <c r="AG305" s="96"/>
      <c r="AH305" s="96"/>
      <c r="AI305" s="200"/>
      <c r="AJ305" s="200"/>
      <c r="AK305" s="200"/>
      <c r="AL305" s="200"/>
      <c r="AM305" s="200"/>
      <c r="AN305" s="200"/>
      <c r="AO305" s="200"/>
      <c r="AP305" s="200"/>
      <c r="AQ305" s="201"/>
      <c r="AR305" s="96"/>
      <c r="AS305" s="96"/>
      <c r="AT305" s="96"/>
      <c r="AU305" s="96"/>
      <c r="AV305" s="96"/>
      <c r="AW305" s="96"/>
      <c r="AX305" s="96"/>
      <c r="AY305" s="96"/>
      <c r="AZ305" s="96"/>
      <c r="BA305" s="96"/>
      <c r="BB305" s="96"/>
      <c r="BC305" s="96"/>
      <c r="BD305" s="96"/>
      <c r="BE305" s="96"/>
      <c r="BF305" s="96"/>
      <c r="BG305" s="96"/>
      <c r="BH305" s="96"/>
      <c r="BI305" s="96"/>
      <c r="BJ305" s="96"/>
      <c r="BK305" s="96"/>
      <c r="BL305" s="96"/>
      <c r="BM305" s="96"/>
      <c r="BN305" s="96"/>
      <c r="BO305" s="96"/>
      <c r="BP305" s="96"/>
      <c r="BQ305" s="96"/>
      <c r="BR305" s="96"/>
    </row>
    <row r="306" spans="14:70" hidden="1">
      <c r="N306" s="96"/>
      <c r="O306" s="96"/>
      <c r="P306" s="96"/>
      <c r="Q306" s="96"/>
      <c r="R306" s="96"/>
      <c r="S306" s="96"/>
      <c r="T306" s="96"/>
      <c r="U306" s="96"/>
      <c r="V306" s="96"/>
      <c r="W306" s="96"/>
      <c r="X306" s="96"/>
      <c r="Y306" s="96"/>
      <c r="Z306" s="96"/>
      <c r="AA306" s="96"/>
      <c r="AB306" s="96"/>
      <c r="AC306" s="96"/>
      <c r="AD306" s="96"/>
      <c r="AE306" s="96"/>
      <c r="AF306" s="96"/>
      <c r="AG306" s="96"/>
      <c r="AH306" s="96"/>
      <c r="AI306" s="200"/>
      <c r="AJ306" s="200"/>
      <c r="AK306" s="200"/>
      <c r="AL306" s="200"/>
      <c r="AM306" s="200"/>
      <c r="AN306" s="200"/>
      <c r="AO306" s="200"/>
      <c r="AP306" s="200"/>
      <c r="AQ306" s="201"/>
      <c r="AR306" s="96"/>
      <c r="AS306" s="96"/>
      <c r="AT306" s="96"/>
      <c r="AU306" s="96"/>
      <c r="AV306" s="96"/>
      <c r="AW306" s="96"/>
      <c r="AX306" s="96"/>
      <c r="AY306" s="96"/>
      <c r="AZ306" s="96"/>
      <c r="BA306" s="96"/>
      <c r="BB306" s="96"/>
      <c r="BC306" s="96"/>
      <c r="BD306" s="96"/>
      <c r="BE306" s="96"/>
      <c r="BF306" s="96"/>
      <c r="BG306" s="96"/>
      <c r="BH306" s="96"/>
      <c r="BI306" s="96"/>
      <c r="BJ306" s="96"/>
      <c r="BK306" s="96"/>
      <c r="BL306" s="96"/>
      <c r="BM306" s="96"/>
      <c r="BN306" s="96"/>
      <c r="BO306" s="96"/>
      <c r="BP306" s="96"/>
      <c r="BQ306" s="96"/>
      <c r="BR306" s="96"/>
    </row>
    <row r="307" spans="14:70" hidden="1">
      <c r="N307" s="96"/>
      <c r="O307" s="96"/>
      <c r="P307" s="96"/>
      <c r="Q307" s="96"/>
      <c r="R307" s="96"/>
      <c r="S307" s="96"/>
      <c r="T307" s="96"/>
      <c r="U307" s="96"/>
      <c r="V307" s="96"/>
      <c r="W307" s="96"/>
      <c r="X307" s="96"/>
      <c r="Y307" s="96"/>
      <c r="Z307" s="96"/>
      <c r="AA307" s="96"/>
      <c r="AB307" s="96"/>
      <c r="AC307" s="96"/>
      <c r="AD307" s="96"/>
      <c r="AE307" s="96"/>
      <c r="AF307" s="96"/>
      <c r="AG307" s="96"/>
      <c r="AH307" s="96"/>
      <c r="AI307" s="200"/>
      <c r="AJ307" s="200"/>
      <c r="AK307" s="200"/>
      <c r="AL307" s="200"/>
      <c r="AM307" s="200"/>
      <c r="AN307" s="200"/>
      <c r="AO307" s="200"/>
      <c r="AP307" s="200"/>
      <c r="AQ307" s="201"/>
      <c r="AR307" s="96"/>
      <c r="AS307" s="96"/>
      <c r="AT307" s="96"/>
      <c r="AU307" s="96"/>
      <c r="AV307" s="96"/>
      <c r="AW307" s="96"/>
      <c r="AX307" s="96"/>
      <c r="AY307" s="96"/>
      <c r="AZ307" s="96"/>
      <c r="BA307" s="96"/>
      <c r="BB307" s="96"/>
      <c r="BC307" s="96"/>
      <c r="BD307" s="96"/>
      <c r="BE307" s="96"/>
      <c r="BF307" s="96"/>
      <c r="BG307" s="96"/>
      <c r="BH307" s="96"/>
      <c r="BI307" s="96"/>
      <c r="BJ307" s="96"/>
      <c r="BK307" s="96"/>
      <c r="BL307" s="96"/>
      <c r="BM307" s="96"/>
      <c r="BN307" s="96"/>
      <c r="BO307" s="96"/>
      <c r="BP307" s="96"/>
      <c r="BQ307" s="96"/>
      <c r="BR307" s="96"/>
    </row>
    <row r="308" spans="14:70" hidden="1"/>
  </sheetData>
  <sheetProtection algorithmName="SHA-512" hashValue="kJm5847dzXs4otL5fMjCxnT90TuqRUNnX1VwJJhPuMqddUhpD4EZq6jN/dXwUMYNQxCBDEEC8T7+SZPTinG/1A==" saltValue="7M8PokcfScc9lLtzChfBvA==" spinCount="100000" sheet="1" selectLockedCells="1"/>
  <dataConsolidate/>
  <mergeCells count="56">
    <mergeCell ref="A25:A32"/>
    <mergeCell ref="B30:F30"/>
    <mergeCell ref="G57:H57"/>
    <mergeCell ref="B63:D63"/>
    <mergeCell ref="E63:F63"/>
    <mergeCell ref="C36:D37"/>
    <mergeCell ref="B36:B37"/>
    <mergeCell ref="A48:A56"/>
    <mergeCell ref="B49:E49"/>
    <mergeCell ref="B51:C51"/>
    <mergeCell ref="B53:C53"/>
    <mergeCell ref="G39:G40"/>
    <mergeCell ref="B40:D41"/>
    <mergeCell ref="A33:A47"/>
    <mergeCell ref="B44:G45"/>
    <mergeCell ref="A72:A93"/>
    <mergeCell ref="E79:E80"/>
    <mergeCell ref="E81:E82"/>
    <mergeCell ref="D89:E89"/>
    <mergeCell ref="B90:F91"/>
    <mergeCell ref="A1:I1"/>
    <mergeCell ref="B4:B5"/>
    <mergeCell ref="B7:B8"/>
    <mergeCell ref="B10:B11"/>
    <mergeCell ref="C4:I5"/>
    <mergeCell ref="A2:A24"/>
    <mergeCell ref="C7:I8"/>
    <mergeCell ref="C10:I11"/>
    <mergeCell ref="B13:D13"/>
    <mergeCell ref="C23:D23"/>
    <mergeCell ref="C24:G24"/>
    <mergeCell ref="B18:D18"/>
    <mergeCell ref="F19:I21"/>
    <mergeCell ref="B68:D68"/>
    <mergeCell ref="B55:G55"/>
    <mergeCell ref="E40:E41"/>
    <mergeCell ref="G121:H121"/>
    <mergeCell ref="A57:A71"/>
    <mergeCell ref="B64:C64"/>
    <mergeCell ref="A94:A106"/>
    <mergeCell ref="B105:I106"/>
    <mergeCell ref="A109:A145"/>
    <mergeCell ref="E127:F127"/>
    <mergeCell ref="E128:F128"/>
    <mergeCell ref="G122:H122"/>
    <mergeCell ref="F131:I132"/>
    <mergeCell ref="E116:E117"/>
    <mergeCell ref="C116:C117"/>
    <mergeCell ref="G137:H137"/>
    <mergeCell ref="G138:H138"/>
    <mergeCell ref="W162:AC162"/>
    <mergeCell ref="AN172:AQ172"/>
    <mergeCell ref="B144:I144"/>
    <mergeCell ref="W159:AC159"/>
    <mergeCell ref="W160:AC160"/>
    <mergeCell ref="W161:AC161"/>
  </mergeCells>
  <conditionalFormatting sqref="C36">
    <cfRule type="cellIs" dxfId="0" priority="1" operator="equal">
      <formula>"SE Abrigada NT.31.002"</formula>
    </cfRule>
  </conditionalFormatting>
  <dataValidations xWindow="1104" yWindow="368" count="9">
    <dataValidation allowBlank="1" showErrorMessage="1" promptTitle="Proprietário" prompt="Inserir o nome dos proprietários" sqref="C4 C7 C10"/>
    <dataValidation allowBlank="1" showInputMessage="1" showErrorMessage="1" promptTitle="Endereço" prompt="Inserir o Endereço de Instalação _x000a_" sqref="C9:I9 C12:I12"/>
    <dataValidation type="list" allowBlank="1" showInputMessage="1" showErrorMessage="1" promptTitle="ELETRODUTO" prompt="Especifique o material do Eletroduto a ser Instalado" sqref="C23">
      <formula1>$AG$173:$AG$176</formula1>
    </dataValidation>
    <dataValidation type="list" allowBlank="1" showInputMessage="1" showErrorMessage="1" sqref="C17 C15">
      <formula1>$AJ$173:$AJ$273</formula1>
    </dataValidation>
    <dataValidation allowBlank="1" showInputMessage="1" showErrorMessage="1" promptTitle="SOLICITAÇÃO" prompt="Insira o número da SA" sqref="C6"/>
    <dataValidation type="list" showDropDown="1" showInputMessage="1" showErrorMessage="1" sqref="C29">
      <formula1>#REF!</formula1>
    </dataValidation>
    <dataValidation showDropDown="1" showInputMessage="1" showErrorMessage="1" sqref="C28"/>
    <dataValidation type="list" allowBlank="1" showInputMessage="1" showErrorMessage="1" sqref="C14">
      <formula1>$T$8:$T$10</formula1>
    </dataValidation>
    <dataValidation type="list" allowBlank="1" showInputMessage="1" showErrorMessage="1" sqref="C16">
      <formula1>$U$8:$U$9</formula1>
    </dataValidation>
  </dataValidations>
  <printOptions horizontalCentered="1"/>
  <pageMargins left="0.19685039370078741" right="0.19685039370078741" top="0.35433070866141736" bottom="0.35433070866141736" header="0.31496062992125984" footer="0.31496062992125984"/>
  <pageSetup paperSize="9" scale="80" orientation="portrait" horizontalDpi="300" verticalDpi="300" r:id="rId1"/>
  <headerFooter alignWithMargins="0"/>
  <ignoredErrors>
    <ignoredError sqref="C20" unlockedFormula="1"/>
  </ignoredErrors>
  <drawing r:id="rId2"/>
  <legacyDrawing r:id="rId3"/>
  <oleObjects>
    <mc:AlternateContent xmlns:mc="http://schemas.openxmlformats.org/markup-compatibility/2006">
      <mc:Choice Requires="x14">
        <oleObject progId="Equation.3" shapeId="6145" r:id="rId4">
          <objectPr defaultSize="0" autoPict="0" r:id="rId5">
            <anchor moveWithCells="1" sizeWithCells="1">
              <from>
                <xdr:col>1</xdr:col>
                <xdr:colOff>304800</xdr:colOff>
                <xdr:row>71</xdr:row>
                <xdr:rowOff>0</xdr:rowOff>
              </from>
              <to>
                <xdr:col>2</xdr:col>
                <xdr:colOff>152400</xdr:colOff>
                <xdr:row>71</xdr:row>
                <xdr:rowOff>0</xdr:rowOff>
              </to>
            </anchor>
          </objectPr>
        </oleObject>
      </mc:Choice>
      <mc:Fallback>
        <oleObject progId="Equation.3" shapeId="6145" r:id="rId4"/>
      </mc:Fallback>
    </mc:AlternateContent>
  </oleObjects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7" r:id="rId6" name="Button 3">
              <controlPr locked="0" defaultSize="0" print="0" autoFill="0" autoPict="0" macro="[0]!LIMPAR">
                <anchor moveWithCells="1" sizeWithCells="1">
                  <from>
                    <xdr:col>8</xdr:col>
                    <xdr:colOff>69850</xdr:colOff>
                    <xdr:row>1</xdr:row>
                    <xdr:rowOff>38100</xdr:rowOff>
                  </from>
                  <to>
                    <xdr:col>8</xdr:col>
                    <xdr:colOff>704850</xdr:colOff>
                    <xdr:row>1</xdr:row>
                    <xdr:rowOff>298450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codeName="Plan21"/>
  <dimension ref="A1:D40"/>
  <sheetViews>
    <sheetView topLeftCell="A23" workbookViewId="0">
      <selection activeCell="A38" sqref="A38"/>
    </sheetView>
  </sheetViews>
  <sheetFormatPr defaultColWidth="9.1796875" defaultRowHeight="12.5"/>
  <cols>
    <col min="1" max="1" width="18.453125" style="202" bestFit="1" customWidth="1"/>
    <col min="2" max="2" width="20" style="202" customWidth="1"/>
    <col min="3" max="3" width="14.81640625" style="202" customWidth="1"/>
    <col min="4" max="16384" width="9.1796875" style="202"/>
  </cols>
  <sheetData>
    <row r="1" spans="1:4">
      <c r="A1" s="493" t="s">
        <v>274</v>
      </c>
      <c r="B1" s="494"/>
      <c r="C1" s="494"/>
    </row>
    <row r="2" spans="1:4" ht="13" thickBot="1">
      <c r="A2" s="495" t="s">
        <v>103</v>
      </c>
      <c r="B2" s="497" t="s">
        <v>104</v>
      </c>
      <c r="C2" s="498"/>
    </row>
    <row r="3" spans="1:4" ht="13" thickBot="1">
      <c r="A3" s="496"/>
      <c r="B3" s="203" t="s">
        <v>105</v>
      </c>
      <c r="C3" s="204" t="s">
        <v>106</v>
      </c>
    </row>
    <row r="4" spans="1:4" ht="13.5" thickTop="1" thickBot="1">
      <c r="A4" s="205">
        <v>75</v>
      </c>
      <c r="B4" s="205">
        <v>60</v>
      </c>
      <c r="C4" s="206">
        <v>75</v>
      </c>
    </row>
    <row r="5" spans="1:4" ht="13" thickBot="1">
      <c r="A5" s="205">
        <v>112.5</v>
      </c>
      <c r="B5" s="205">
        <v>75.099999999999994</v>
      </c>
      <c r="C5" s="206">
        <v>112.5</v>
      </c>
    </row>
    <row r="6" spans="1:4" ht="13" thickBot="1">
      <c r="A6" s="205">
        <v>150</v>
      </c>
      <c r="B6" s="205">
        <v>112.6</v>
      </c>
      <c r="C6" s="206">
        <v>150</v>
      </c>
    </row>
    <row r="7" spans="1:4" ht="13" thickBot="1">
      <c r="A7" s="205">
        <v>225</v>
      </c>
      <c r="B7" s="205">
        <v>150.1</v>
      </c>
      <c r="C7" s="206">
        <v>225</v>
      </c>
    </row>
    <row r="8" spans="1:4">
      <c r="A8" s="207">
        <v>300</v>
      </c>
      <c r="B8" s="207">
        <v>225.1</v>
      </c>
      <c r="C8" s="208">
        <v>300</v>
      </c>
    </row>
    <row r="10" spans="1:4" ht="13" thickBot="1">
      <c r="A10" s="499" t="s">
        <v>275</v>
      </c>
      <c r="B10" s="499"/>
      <c r="C10" s="209"/>
    </row>
    <row r="11" spans="1:4" ht="24" thickTop="1" thickBot="1">
      <c r="A11" s="210" t="s">
        <v>103</v>
      </c>
      <c r="B11" s="211" t="s">
        <v>107</v>
      </c>
      <c r="C11" s="212" t="s">
        <v>108</v>
      </c>
      <c r="D11" s="212" t="s">
        <v>109</v>
      </c>
    </row>
    <row r="12" spans="1:4" ht="13" thickBot="1">
      <c r="A12" s="205" t="s">
        <v>110</v>
      </c>
      <c r="B12" s="206" t="s">
        <v>111</v>
      </c>
      <c r="C12" s="212">
        <v>300</v>
      </c>
      <c r="D12" s="212">
        <v>11</v>
      </c>
    </row>
    <row r="13" spans="1:4" ht="13" thickBot="1">
      <c r="A13" s="205">
        <v>112.5</v>
      </c>
      <c r="B13" s="206" t="s">
        <v>112</v>
      </c>
      <c r="C13" s="212">
        <v>600</v>
      </c>
      <c r="D13" s="212">
        <v>11</v>
      </c>
    </row>
    <row r="14" spans="1:4" ht="13" thickBot="1">
      <c r="A14" s="205">
        <v>150</v>
      </c>
      <c r="B14" s="206" t="s">
        <v>112</v>
      </c>
      <c r="C14" s="212">
        <v>600</v>
      </c>
      <c r="D14" s="212">
        <v>11</v>
      </c>
    </row>
    <row r="15" spans="1:4" ht="13" thickBot="1">
      <c r="A15" s="205">
        <v>225</v>
      </c>
      <c r="B15" s="206" t="s">
        <v>113</v>
      </c>
      <c r="C15" s="212">
        <v>800</v>
      </c>
      <c r="D15" s="212">
        <v>11</v>
      </c>
    </row>
    <row r="16" spans="1:4" ht="13" thickBot="1">
      <c r="A16" s="213">
        <v>300</v>
      </c>
      <c r="B16" s="214" t="s">
        <v>114</v>
      </c>
      <c r="C16" s="212">
        <v>1000</v>
      </c>
      <c r="D16" s="212">
        <v>11</v>
      </c>
    </row>
    <row r="17" spans="1:2" ht="13" thickTop="1"/>
    <row r="19" spans="1:2" ht="13" thickBot="1">
      <c r="A19" s="499" t="s">
        <v>276</v>
      </c>
      <c r="B19" s="499"/>
    </row>
    <row r="20" spans="1:2" ht="40" thickTop="1" thickBot="1">
      <c r="A20" s="215" t="s">
        <v>103</v>
      </c>
      <c r="B20" s="216" t="s">
        <v>115</v>
      </c>
    </row>
    <row r="21" spans="1:2" ht="13" thickBot="1">
      <c r="A21" s="217">
        <v>10</v>
      </c>
      <c r="B21" s="218">
        <v>1</v>
      </c>
    </row>
    <row r="22" spans="1:2" ht="13" thickBot="1">
      <c r="A22" s="217">
        <v>15</v>
      </c>
      <c r="B22" s="218">
        <v>1.5</v>
      </c>
    </row>
    <row r="23" spans="1:2" ht="13" thickBot="1">
      <c r="A23" s="217">
        <v>30</v>
      </c>
      <c r="B23" s="218">
        <v>2</v>
      </c>
    </row>
    <row r="24" spans="1:2" ht="13" thickBot="1">
      <c r="A24" s="217">
        <v>45</v>
      </c>
      <c r="B24" s="218">
        <v>3</v>
      </c>
    </row>
    <row r="25" spans="1:2" ht="13" thickBot="1">
      <c r="A25" s="217">
        <v>75</v>
      </c>
      <c r="B25" s="218">
        <v>4</v>
      </c>
    </row>
    <row r="26" spans="1:2" ht="13" thickBot="1">
      <c r="A26" s="217">
        <v>112.5</v>
      </c>
      <c r="B26" s="218">
        <v>5</v>
      </c>
    </row>
    <row r="27" spans="1:2" ht="13" thickBot="1">
      <c r="A27" s="217">
        <v>150</v>
      </c>
      <c r="B27" s="218">
        <v>6</v>
      </c>
    </row>
    <row r="28" spans="1:2" ht="13" thickBot="1">
      <c r="A28" s="217">
        <v>225</v>
      </c>
      <c r="B28" s="218">
        <v>7.5</v>
      </c>
    </row>
    <row r="29" spans="1:2" ht="13" thickBot="1">
      <c r="A29" s="217">
        <v>300</v>
      </c>
      <c r="B29" s="218">
        <v>8</v>
      </c>
    </row>
    <row r="30" spans="1:2" ht="13" thickBot="1">
      <c r="A30" s="217">
        <v>500</v>
      </c>
      <c r="B30" s="218">
        <v>12.5</v>
      </c>
    </row>
    <row r="31" spans="1:2" ht="13" thickBot="1">
      <c r="A31" s="217">
        <v>750</v>
      </c>
      <c r="B31" s="218">
        <v>17</v>
      </c>
    </row>
    <row r="32" spans="1:2" ht="13" thickBot="1">
      <c r="A32" s="219">
        <v>1000</v>
      </c>
      <c r="B32" s="220">
        <v>19</v>
      </c>
    </row>
    <row r="33" spans="1:2" ht="13" thickTop="1"/>
    <row r="34" spans="1:2" ht="13" thickBot="1"/>
    <row r="35" spans="1:2" ht="14" thickTop="1" thickBot="1">
      <c r="A35" s="215" t="s">
        <v>263</v>
      </c>
      <c r="B35" s="215" t="s">
        <v>264</v>
      </c>
    </row>
    <row r="36" spans="1:2">
      <c r="A36" s="308">
        <v>34.5</v>
      </c>
      <c r="B36" s="308" t="s">
        <v>96</v>
      </c>
    </row>
    <row r="37" spans="1:2">
      <c r="A37" s="308">
        <v>13.8</v>
      </c>
      <c r="B37" s="308" t="s">
        <v>36</v>
      </c>
    </row>
    <row r="38" spans="1:2">
      <c r="A38" s="308"/>
      <c r="B38" s="308"/>
    </row>
    <row r="39" spans="1:2">
      <c r="A39" s="308"/>
      <c r="B39" s="308"/>
    </row>
    <row r="40" spans="1:2">
      <c r="A40" s="308"/>
      <c r="B40" s="308"/>
    </row>
  </sheetData>
  <sheetProtection algorithmName="SHA-512" hashValue="u6xOTIfBX8al5mdrbPquyY5qvX+qvlcMfCrbkLvi/iCjQq01p49D9WhQi5bXS6qLnCqPHX8AyqWPGHyIartINw==" saltValue="qkih+Cpl5K8QtrxAp4u4pQ==" spinCount="100000" sheet="1" objects="1" scenarios="1"/>
  <mergeCells count="5">
    <mergeCell ref="A1:C1"/>
    <mergeCell ref="A2:A3"/>
    <mergeCell ref="B2:C2"/>
    <mergeCell ref="A10:B10"/>
    <mergeCell ref="A19:B19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published="0" codeName="Plan2">
    <pageSetUpPr fitToPage="1"/>
  </sheetPr>
  <dimension ref="B1:M34"/>
  <sheetViews>
    <sheetView showGridLines="0" view="pageBreakPreview" zoomScaleNormal="100" zoomScaleSheetLayoutView="100" workbookViewId="0">
      <selection activeCell="B2" sqref="B2:E2"/>
    </sheetView>
  </sheetViews>
  <sheetFormatPr defaultColWidth="9.1796875" defaultRowHeight="14.5"/>
  <cols>
    <col min="1" max="1" width="1.26953125" style="8" customWidth="1"/>
    <col min="2" max="2" width="7.453125" style="8" customWidth="1"/>
    <col min="3" max="3" width="20.1796875" style="8" customWidth="1"/>
    <col min="4" max="4" width="11.26953125" style="8" customWidth="1"/>
    <col min="5" max="5" width="9.81640625" style="8" customWidth="1"/>
    <col min="6" max="6" width="16.54296875" style="8" customWidth="1"/>
    <col min="7" max="7" width="6.26953125" style="8" customWidth="1"/>
    <col min="8" max="8" width="17.453125" style="8" customWidth="1"/>
    <col min="9" max="9" width="6.26953125" style="8" customWidth="1"/>
    <col min="10" max="10" width="18.453125" style="8" customWidth="1"/>
    <col min="11" max="11" width="19.7265625" style="8" customWidth="1"/>
    <col min="12" max="12" width="2.453125" style="8" customWidth="1"/>
    <col min="13" max="16384" width="9.1796875" style="8"/>
  </cols>
  <sheetData>
    <row r="1" spans="2:13" ht="53.25" customHeight="1"/>
    <row r="2" spans="2:13">
      <c r="B2" s="9" t="s">
        <v>6</v>
      </c>
      <c r="C2" s="502"/>
      <c r="D2" s="503"/>
      <c r="E2" s="504"/>
      <c r="F2" s="1">
        <f>'QUADRO DE CARGAS'!F56</f>
        <v>0</v>
      </c>
      <c r="G2" s="11"/>
      <c r="H2" s="1">
        <f>'QUADRO DE CARGAS'!H56</f>
        <v>0</v>
      </c>
      <c r="I2" s="11"/>
      <c r="J2" s="1">
        <f>'QUADRO DE CARGAS'!J56</f>
        <v>0</v>
      </c>
      <c r="K2" s="1">
        <f>'QUADRO DE CARGAS'!K56</f>
        <v>0</v>
      </c>
      <c r="L2" s="10"/>
    </row>
    <row r="3" spans="2:13" ht="15" customHeight="1">
      <c r="B3" s="505" t="s">
        <v>10</v>
      </c>
      <c r="C3" s="506"/>
      <c r="D3" s="506"/>
      <c r="E3" s="507"/>
      <c r="F3" s="12">
        <f>'QUADRO DE CARGAS'!F57</f>
        <v>0</v>
      </c>
      <c r="G3" s="13"/>
      <c r="H3" s="14"/>
      <c r="I3" s="13"/>
      <c r="J3" s="14"/>
      <c r="K3" s="15"/>
      <c r="L3" s="10"/>
    </row>
    <row r="4" spans="2:13" ht="15" customHeight="1">
      <c r="B4" s="505" t="s">
        <v>12</v>
      </c>
      <c r="C4" s="506"/>
      <c r="D4" s="506"/>
      <c r="E4" s="507"/>
      <c r="F4" s="16">
        <f>'QUADRO DE CARGAS'!F58</f>
        <v>0.92</v>
      </c>
      <c r="G4" s="13"/>
      <c r="H4" s="14"/>
      <c r="I4" s="13"/>
      <c r="J4" s="14"/>
      <c r="K4" s="15"/>
      <c r="L4" s="10"/>
    </row>
    <row r="5" spans="2:13" ht="15" customHeight="1">
      <c r="B5" s="505" t="s">
        <v>25</v>
      </c>
      <c r="C5" s="506"/>
      <c r="D5" s="506"/>
      <c r="E5" s="507"/>
      <c r="F5" s="2" t="str">
        <f>'QUADRO DE CARGAS'!F59</f>
        <v xml:space="preserve"> </v>
      </c>
      <c r="G5" s="500"/>
      <c r="H5" s="501"/>
      <c r="I5" s="17"/>
      <c r="J5" s="17"/>
      <c r="K5" s="17"/>
      <c r="L5" s="10"/>
    </row>
    <row r="6" spans="2:13" ht="15" thickBot="1">
      <c r="B6" s="17"/>
      <c r="C6" s="17"/>
      <c r="D6" s="17"/>
      <c r="E6" s="17"/>
      <c r="F6" s="17"/>
      <c r="G6" s="17"/>
      <c r="H6" s="17"/>
      <c r="I6" s="17"/>
      <c r="J6" s="17"/>
      <c r="K6" s="17"/>
      <c r="L6" s="10"/>
    </row>
    <row r="7" spans="2:13" ht="27" customHeight="1" thickTop="1" thickBot="1">
      <c r="B7" s="509" t="s">
        <v>271</v>
      </c>
      <c r="C7" s="509"/>
      <c r="D7" s="509"/>
      <c r="E7" s="509"/>
      <c r="F7" s="509"/>
      <c r="G7" s="509"/>
      <c r="H7" s="509"/>
      <c r="I7" s="17"/>
      <c r="J7" s="310" t="s">
        <v>17</v>
      </c>
      <c r="K7" s="18" t="s">
        <v>18</v>
      </c>
      <c r="L7" s="10"/>
    </row>
    <row r="8" spans="2:13" ht="15" thickBot="1">
      <c r="B8" s="19"/>
      <c r="C8" s="19"/>
      <c r="D8" s="19"/>
      <c r="E8" s="19"/>
      <c r="F8" s="17"/>
      <c r="G8" s="17"/>
      <c r="H8" s="17"/>
      <c r="I8" s="17"/>
      <c r="J8" s="333" t="s">
        <v>301</v>
      </c>
      <c r="K8" s="20">
        <v>75</v>
      </c>
      <c r="L8" s="10"/>
    </row>
    <row r="9" spans="2:13" ht="15" thickBot="1">
      <c r="B9" s="508" t="s">
        <v>257</v>
      </c>
      <c r="C9" s="508"/>
      <c r="D9" s="508"/>
      <c r="E9" s="508"/>
      <c r="F9" s="17"/>
      <c r="G9" s="17"/>
      <c r="H9" s="17"/>
      <c r="I9" s="21"/>
      <c r="J9" s="311" t="s">
        <v>302</v>
      </c>
      <c r="K9" s="20">
        <v>112.5</v>
      </c>
      <c r="L9" s="10"/>
    </row>
    <row r="10" spans="2:13" ht="15" customHeight="1" thickBot="1">
      <c r="B10" s="19"/>
      <c r="C10" s="19"/>
      <c r="D10" s="19"/>
      <c r="E10" s="19"/>
      <c r="F10" s="17"/>
      <c r="G10" s="17"/>
      <c r="H10" s="17"/>
      <c r="I10" s="21"/>
      <c r="J10" s="311" t="s">
        <v>303</v>
      </c>
      <c r="K10" s="20">
        <v>150</v>
      </c>
      <c r="L10" s="10"/>
    </row>
    <row r="11" spans="2:13" ht="15" thickBot="1">
      <c r="B11" s="508" t="s">
        <v>9</v>
      </c>
      <c r="C11" s="508"/>
      <c r="D11" s="508"/>
      <c r="E11" s="508"/>
      <c r="F11" s="508"/>
      <c r="G11" s="17"/>
      <c r="H11" s="17"/>
      <c r="I11" s="21"/>
      <c r="J11" s="311" t="s">
        <v>304</v>
      </c>
      <c r="K11" s="20">
        <v>225</v>
      </c>
      <c r="L11" s="10"/>
    </row>
    <row r="12" spans="2:13" ht="15" customHeight="1" thickBot="1">
      <c r="B12" s="22"/>
      <c r="C12" s="22"/>
      <c r="D12" s="22"/>
      <c r="E12" s="22"/>
      <c r="F12" s="17"/>
      <c r="G12" s="17"/>
      <c r="H12" s="17"/>
      <c r="I12" s="21"/>
      <c r="J12" s="311" t="s">
        <v>305</v>
      </c>
      <c r="K12" s="20">
        <v>300</v>
      </c>
      <c r="L12" s="10"/>
    </row>
    <row r="13" spans="2:13" ht="15.75" customHeight="1">
      <c r="B13" s="22" t="s">
        <v>20</v>
      </c>
      <c r="C13" s="3">
        <f>K2</f>
        <v>0</v>
      </c>
      <c r="D13" s="17"/>
      <c r="E13" s="17"/>
      <c r="F13" s="17"/>
      <c r="G13" s="17"/>
      <c r="H13" s="17"/>
      <c r="I13" s="21"/>
      <c r="J13" s="27"/>
      <c r="K13" s="27"/>
      <c r="L13" s="10"/>
    </row>
    <row r="14" spans="2:13" ht="15" customHeight="1">
      <c r="B14" s="23"/>
      <c r="C14" s="24"/>
      <c r="D14" s="17"/>
      <c r="E14" s="17"/>
      <c r="F14" s="17"/>
      <c r="G14" s="17"/>
      <c r="H14" s="17"/>
      <c r="I14" s="21"/>
      <c r="J14" s="27"/>
      <c r="K14" s="27"/>
      <c r="L14" s="10"/>
    </row>
    <row r="15" spans="2:13" ht="15.5">
      <c r="B15" s="510" t="s">
        <v>14</v>
      </c>
      <c r="C15" s="511"/>
      <c r="D15" s="309" t="str">
        <f>IF(C13&lt;60,"Atendimento em BT",IF(AND(C13&gt;=60,C13&lt;=82.9),K8,IF(AND(C13&gt;83.1,C13&lt;=124.9),K9,IF(AND(C13&gt;125,C13&lt;=165.9),K10,IF(AND(C13&gt;166,C13&lt;=248.9),K11,IF(AND(C13&gt;249,C13&lt;=330),K12,""))))))</f>
        <v>Atendimento em BT</v>
      </c>
      <c r="E15" s="25" t="s">
        <v>15</v>
      </c>
      <c r="F15" s="17"/>
      <c r="G15" s="17"/>
      <c r="H15" s="17"/>
      <c r="I15" s="21"/>
      <c r="J15" s="27"/>
      <c r="K15" s="27"/>
      <c r="L15" s="10"/>
    </row>
    <row r="16" spans="2:13" ht="15" customHeight="1">
      <c r="B16" s="17"/>
      <c r="C16" s="17"/>
      <c r="D16" s="17"/>
      <c r="E16" s="17"/>
      <c r="F16" s="17"/>
      <c r="G16" s="17"/>
      <c r="H16" s="17"/>
      <c r="I16" s="21"/>
      <c r="J16" s="27"/>
      <c r="K16" s="27"/>
      <c r="L16" s="10"/>
      <c r="M16" s="319"/>
    </row>
    <row r="17" spans="2:12">
      <c r="B17" s="27"/>
      <c r="C17" s="27"/>
      <c r="D17" s="27"/>
      <c r="E17" s="27"/>
      <c r="F17" s="27"/>
      <c r="G17" s="27"/>
      <c r="H17" s="27"/>
      <c r="I17" s="27"/>
      <c r="J17" s="30"/>
      <c r="K17" s="30"/>
      <c r="L17" s="10"/>
    </row>
    <row r="18" spans="2:12" ht="15.75" customHeight="1">
      <c r="B18" s="509" t="s">
        <v>272</v>
      </c>
      <c r="C18" s="509"/>
      <c r="D18" s="509"/>
      <c r="E18" s="509"/>
      <c r="F18" s="509"/>
      <c r="G18" s="509"/>
      <c r="H18" s="509"/>
      <c r="I18" s="509"/>
      <c r="J18" s="30"/>
      <c r="K18" s="30"/>
      <c r="L18" s="10"/>
    </row>
    <row r="19" spans="2:12" ht="8.25" customHeight="1">
      <c r="B19" s="27"/>
      <c r="C19" s="27"/>
      <c r="D19" s="27"/>
      <c r="E19" s="27"/>
      <c r="F19" s="27"/>
      <c r="G19" s="27"/>
      <c r="H19" s="27"/>
      <c r="I19" s="27"/>
      <c r="J19" s="30"/>
      <c r="K19" s="30"/>
      <c r="L19" s="10"/>
    </row>
    <row r="20" spans="2:12" ht="15" customHeight="1">
      <c r="B20" s="508" t="s">
        <v>27</v>
      </c>
      <c r="C20" s="508"/>
      <c r="D20" s="508"/>
      <c r="E20" s="508"/>
      <c r="F20" s="508"/>
      <c r="G20" s="508"/>
      <c r="H20" s="508"/>
      <c r="I20" s="508"/>
      <c r="J20" s="30"/>
      <c r="K20" s="30"/>
      <c r="L20" s="10"/>
    </row>
    <row r="21" spans="2:12" ht="8.25" customHeight="1">
      <c r="B21" s="29"/>
      <c r="C21" s="29"/>
      <c r="D21" s="29"/>
      <c r="E21" s="29"/>
      <c r="F21" s="30"/>
      <c r="G21" s="30"/>
      <c r="H21" s="30"/>
      <c r="I21" s="30"/>
      <c r="J21" s="30"/>
      <c r="K21" s="30"/>
    </row>
    <row r="22" spans="2:12">
      <c r="B22" s="29" t="s">
        <v>21</v>
      </c>
      <c r="C22" s="4">
        <f>F2</f>
        <v>0</v>
      </c>
      <c r="D22" s="29"/>
      <c r="E22" s="29"/>
      <c r="F22" s="30"/>
      <c r="G22" s="30"/>
      <c r="H22" s="30"/>
      <c r="I22" s="30"/>
      <c r="J22" s="30"/>
      <c r="K22" s="30"/>
    </row>
    <row r="23" spans="2:12">
      <c r="B23" s="29" t="s">
        <v>22</v>
      </c>
      <c r="C23" s="4">
        <f>J2</f>
        <v>0</v>
      </c>
      <c r="D23" s="29"/>
      <c r="E23" s="29"/>
      <c r="F23" s="30"/>
      <c r="G23" s="30"/>
      <c r="H23" s="30"/>
      <c r="I23" s="30"/>
      <c r="J23" s="30"/>
      <c r="K23" s="30"/>
    </row>
    <row r="24" spans="2:12">
      <c r="B24" s="29" t="s">
        <v>26</v>
      </c>
      <c r="C24" s="5">
        <f>IF('QUADRO DE CARGAS'!F58&gt;='QUADRO DE CARGAS'!F59,TAN(ACOS(F5))-TAN(ACOS(F4)),0)</f>
        <v>0</v>
      </c>
      <c r="D24" s="29"/>
      <c r="E24" s="29"/>
      <c r="F24" s="30"/>
      <c r="G24" s="30"/>
      <c r="H24" s="30"/>
      <c r="I24" s="30"/>
      <c r="J24" s="30"/>
      <c r="K24" s="30"/>
    </row>
    <row r="25" spans="2:12" ht="9.75" customHeight="1">
      <c r="B25" s="29"/>
      <c r="C25" s="29"/>
      <c r="D25" s="29"/>
      <c r="E25" s="29"/>
      <c r="F25" s="30"/>
      <c r="G25" s="30"/>
      <c r="H25" s="30"/>
      <c r="I25" s="30"/>
      <c r="J25" s="34"/>
      <c r="K25" s="34"/>
    </row>
    <row r="26" spans="2:12" ht="15.5">
      <c r="B26" s="31" t="s">
        <v>23</v>
      </c>
      <c r="C26" s="6">
        <f>IFERROR(C22*C24," ")</f>
        <v>0</v>
      </c>
      <c r="D26" s="32" t="s">
        <v>11</v>
      </c>
      <c r="E26" s="28" t="s">
        <v>13</v>
      </c>
      <c r="F26" s="30"/>
      <c r="G26" s="30"/>
      <c r="H26" s="30"/>
      <c r="I26" s="30"/>
    </row>
    <row r="27" spans="2:12" ht="5.25" customHeight="1">
      <c r="B27" s="29"/>
      <c r="C27" s="29"/>
      <c r="D27" s="29"/>
      <c r="E27" s="29"/>
      <c r="F27" s="30"/>
      <c r="G27" s="30"/>
      <c r="H27" s="30"/>
      <c r="I27" s="30"/>
      <c r="J27" s="34"/>
      <c r="K27" s="34"/>
    </row>
    <row r="28" spans="2:12">
      <c r="B28" s="30"/>
      <c r="C28" s="30"/>
      <c r="D28" s="30"/>
      <c r="E28" s="34"/>
      <c r="F28" s="34"/>
      <c r="J28" s="34"/>
      <c r="K28" s="34"/>
    </row>
    <row r="29" spans="2:12">
      <c r="B29" s="33"/>
      <c r="C29" s="33"/>
      <c r="D29" s="33"/>
      <c r="E29" s="33"/>
      <c r="F29" s="34"/>
      <c r="G29" s="34"/>
      <c r="H29" s="34"/>
      <c r="I29" s="34"/>
      <c r="J29" s="34"/>
      <c r="K29" s="34"/>
    </row>
    <row r="30" spans="2:12">
      <c r="B30" s="33"/>
      <c r="C30" s="33"/>
      <c r="D30" s="33"/>
      <c r="E30" s="33"/>
      <c r="F30" s="34"/>
      <c r="G30" s="34"/>
      <c r="H30" s="34"/>
      <c r="I30" s="34"/>
      <c r="J30" s="34"/>
      <c r="K30" s="34"/>
    </row>
    <row r="31" spans="2:12">
      <c r="B31" s="33"/>
      <c r="C31" s="33"/>
      <c r="D31" s="33"/>
      <c r="E31" s="33"/>
      <c r="F31" s="34"/>
      <c r="G31" s="34"/>
      <c r="H31" s="34"/>
      <c r="I31" s="34"/>
    </row>
    <row r="32" spans="2:12">
      <c r="B32" s="33"/>
      <c r="C32" s="33"/>
      <c r="D32" s="33"/>
      <c r="E32" s="33"/>
      <c r="F32" s="34"/>
      <c r="G32" s="34"/>
      <c r="H32" s="34"/>
      <c r="I32" s="34"/>
    </row>
    <row r="33" spans="2:9">
      <c r="B33" s="33"/>
      <c r="C33" s="33"/>
      <c r="D33" s="33"/>
      <c r="E33" s="33"/>
      <c r="F33" s="34"/>
      <c r="G33" s="34"/>
      <c r="H33" s="34"/>
      <c r="I33" s="34"/>
    </row>
    <row r="34" spans="2:9">
      <c r="B34" s="34"/>
      <c r="C34" s="34"/>
      <c r="D34" s="34"/>
      <c r="E34" s="34"/>
      <c r="F34" s="34"/>
      <c r="G34" s="34"/>
      <c r="H34" s="34"/>
      <c r="I34" s="34"/>
    </row>
  </sheetData>
  <sheetProtection algorithmName="SHA-512" hashValue="id1JygFPTjJPdLhB+R5mVG9e2cuYne0F3vMDaI25M2JcDWYpcmLmpcq+xDu2iZI3BWtF7I+ka5wI0dqdW17p3A==" saltValue="Jcvyd6PlbnyZNVPi1t4eog==" spinCount="100000" sheet="1" selectLockedCells="1"/>
  <mergeCells count="11">
    <mergeCell ref="B20:I20"/>
    <mergeCell ref="B7:H7"/>
    <mergeCell ref="B9:E9"/>
    <mergeCell ref="B11:F11"/>
    <mergeCell ref="B15:C15"/>
    <mergeCell ref="B18:I18"/>
    <mergeCell ref="G5:H5"/>
    <mergeCell ref="C2:E2"/>
    <mergeCell ref="B3:E3"/>
    <mergeCell ref="B4:E4"/>
    <mergeCell ref="B5:E5"/>
  </mergeCells>
  <printOptions horizontalCentered="1"/>
  <pageMargins left="0.51181102362204722" right="0.51181102362204722" top="0.59055118110236227" bottom="0.59055118110236227" header="0.31496062992125984" footer="0.31496062992125984"/>
  <pageSetup paperSize="9" scale="69" orientation="portrait" horizontalDpi="4294967295" verticalDpi="4294967295" r:id="rId1"/>
  <rowBreaks count="1" manualBreakCount="1">
    <brk id="5" min="1" max="10" man="1"/>
  </rowBreak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published="0" codeName="Plan7"/>
  <dimension ref="A1:F25"/>
  <sheetViews>
    <sheetView topLeftCell="A7" workbookViewId="0">
      <selection activeCell="A2" sqref="A2:E2"/>
    </sheetView>
  </sheetViews>
  <sheetFormatPr defaultColWidth="9.1796875" defaultRowHeight="12.5"/>
  <cols>
    <col min="1" max="1" width="19.26953125" style="202" customWidth="1"/>
    <col min="2" max="2" width="24.26953125" style="202" customWidth="1"/>
    <col min="3" max="3" width="19.81640625" style="202" customWidth="1"/>
    <col min="4" max="5" width="16.81640625" style="202" bestFit="1" customWidth="1"/>
    <col min="6" max="16384" width="9.1796875" style="202"/>
  </cols>
  <sheetData>
    <row r="1" spans="1:6" ht="14.5" thickBot="1">
      <c r="A1" s="512" t="s">
        <v>116</v>
      </c>
      <c r="B1" s="512"/>
      <c r="C1" s="512"/>
    </row>
    <row r="2" spans="1:6" ht="25.5" customHeight="1" thickTop="1" thickBot="1">
      <c r="A2" s="513" t="s">
        <v>117</v>
      </c>
      <c r="B2" s="513"/>
      <c r="C2" s="513"/>
    </row>
    <row r="3" spans="1:6" ht="36" customHeight="1" thickBot="1">
      <c r="A3" s="221" t="s">
        <v>118</v>
      </c>
      <c r="B3" s="222"/>
      <c r="C3" s="223"/>
    </row>
    <row r="4" spans="1:6" ht="13" thickBot="1">
      <c r="A4" s="224">
        <v>5</v>
      </c>
      <c r="B4" s="224" t="s">
        <v>119</v>
      </c>
      <c r="C4" s="225" t="s">
        <v>119</v>
      </c>
    </row>
    <row r="5" spans="1:6" ht="13" thickBot="1">
      <c r="A5" s="224">
        <v>10</v>
      </c>
      <c r="B5" s="224" t="s">
        <v>120</v>
      </c>
      <c r="C5" s="225" t="s">
        <v>119</v>
      </c>
    </row>
    <row r="6" spans="1:6" ht="13" thickBot="1">
      <c r="A6" s="224">
        <v>15</v>
      </c>
      <c r="B6" s="224" t="s">
        <v>121</v>
      </c>
      <c r="C6" s="225" t="s">
        <v>119</v>
      </c>
    </row>
    <row r="7" spans="1:6" ht="13" thickBot="1">
      <c r="A7" s="318">
        <v>25</v>
      </c>
      <c r="B7" s="318" t="s">
        <v>122</v>
      </c>
      <c r="C7" s="225" t="s">
        <v>120</v>
      </c>
    </row>
    <row r="8" spans="1:6" ht="13" thickBot="1">
      <c r="A8" s="224">
        <v>37.5</v>
      </c>
      <c r="B8" s="224"/>
      <c r="C8" s="225"/>
    </row>
    <row r="9" spans="1:6" ht="13.5" thickBot="1">
      <c r="A9" s="514" t="s">
        <v>123</v>
      </c>
      <c r="B9" s="514"/>
      <c r="C9" s="514"/>
    </row>
    <row r="10" spans="1:6" ht="13.5" thickBot="1">
      <c r="A10" s="221" t="s">
        <v>118</v>
      </c>
      <c r="B10" s="221" t="s">
        <v>124</v>
      </c>
      <c r="C10" s="226" t="s">
        <v>125</v>
      </c>
      <c r="D10" s="227" t="s">
        <v>126</v>
      </c>
      <c r="E10" s="227" t="s">
        <v>126</v>
      </c>
      <c r="F10" s="202" t="s">
        <v>318</v>
      </c>
    </row>
    <row r="11" spans="1:6" ht="13" thickBot="1">
      <c r="A11" s="224" t="s">
        <v>127</v>
      </c>
      <c r="B11" s="224" t="s">
        <v>119</v>
      </c>
      <c r="C11" s="225" t="s">
        <v>119</v>
      </c>
      <c r="D11" s="227" t="str">
        <f>B12</f>
        <v>1H</v>
      </c>
      <c r="E11" s="227" t="str">
        <f>C12</f>
        <v>0,5H</v>
      </c>
      <c r="F11" s="202" t="s">
        <v>319</v>
      </c>
    </row>
    <row r="12" spans="1:6" ht="13" thickBot="1">
      <c r="A12" s="224">
        <v>30</v>
      </c>
      <c r="B12" s="224" t="s">
        <v>120</v>
      </c>
      <c r="C12" s="225" t="s">
        <v>119</v>
      </c>
      <c r="D12" s="227" t="str">
        <f t="shared" ref="D12:E23" si="0">B13</f>
        <v>2H</v>
      </c>
      <c r="E12" s="227" t="str">
        <f t="shared" si="0"/>
        <v>0,5H</v>
      </c>
      <c r="F12" s="202" t="s">
        <v>320</v>
      </c>
    </row>
    <row r="13" spans="1:6" ht="13.5" thickTop="1" thickBot="1">
      <c r="A13" s="224">
        <v>45</v>
      </c>
      <c r="B13" s="224" t="s">
        <v>121</v>
      </c>
      <c r="C13" s="225" t="s">
        <v>119</v>
      </c>
      <c r="D13" s="227" t="str">
        <f t="shared" si="0"/>
        <v>3H</v>
      </c>
      <c r="E13" s="227" t="str">
        <f t="shared" si="0"/>
        <v>1H</v>
      </c>
      <c r="F13" s="384" t="s">
        <v>121</v>
      </c>
    </row>
    <row r="14" spans="1:6" ht="13" thickBot="1">
      <c r="A14" s="224">
        <v>75</v>
      </c>
      <c r="B14" s="224" t="s">
        <v>122</v>
      </c>
      <c r="C14" s="225" t="s">
        <v>120</v>
      </c>
      <c r="D14" s="227" t="str">
        <f t="shared" si="0"/>
        <v>5H</v>
      </c>
      <c r="E14" s="227" t="str">
        <f t="shared" si="0"/>
        <v>2H</v>
      </c>
      <c r="F14" s="385" t="s">
        <v>121</v>
      </c>
    </row>
    <row r="15" spans="1:6" ht="13" thickBot="1">
      <c r="A15" s="224">
        <v>112.5</v>
      </c>
      <c r="B15" s="224" t="s">
        <v>128</v>
      </c>
      <c r="C15" s="225" t="s">
        <v>121</v>
      </c>
      <c r="D15" s="227" t="str">
        <f t="shared" si="0"/>
        <v>5K</v>
      </c>
      <c r="E15" s="227" t="str">
        <f t="shared" si="0"/>
        <v>2H</v>
      </c>
      <c r="F15" s="385" t="s">
        <v>122</v>
      </c>
    </row>
    <row r="16" spans="1:6" ht="13" thickBot="1">
      <c r="A16" s="224">
        <v>150</v>
      </c>
      <c r="B16" s="224" t="s">
        <v>292</v>
      </c>
      <c r="C16" s="225" t="s">
        <v>121</v>
      </c>
      <c r="D16" s="227" t="str">
        <f t="shared" si="0"/>
        <v>10K</v>
      </c>
      <c r="E16" s="227" t="str">
        <f t="shared" si="0"/>
        <v>5H</v>
      </c>
      <c r="F16" s="385" t="s">
        <v>128</v>
      </c>
    </row>
    <row r="17" spans="1:6" ht="13" thickBot="1">
      <c r="A17" s="224">
        <v>225</v>
      </c>
      <c r="B17" s="224" t="s">
        <v>130</v>
      </c>
      <c r="C17" s="225" t="s">
        <v>128</v>
      </c>
      <c r="D17" s="227" t="str">
        <f t="shared" si="0"/>
        <v>15K</v>
      </c>
      <c r="E17" s="227" t="str">
        <f t="shared" si="0"/>
        <v>6K</v>
      </c>
      <c r="F17" s="385" t="s">
        <v>129</v>
      </c>
    </row>
    <row r="18" spans="1:6" ht="13" thickBot="1">
      <c r="A18" s="224">
        <v>300</v>
      </c>
      <c r="B18" s="224" t="s">
        <v>131</v>
      </c>
      <c r="C18" s="225" t="s">
        <v>129</v>
      </c>
      <c r="D18" s="227" t="str">
        <f t="shared" si="0"/>
        <v>25K</v>
      </c>
      <c r="E18" s="227" t="str">
        <f t="shared" si="0"/>
        <v>12K</v>
      </c>
      <c r="F18" s="385" t="s">
        <v>130</v>
      </c>
    </row>
    <row r="19" spans="1:6" ht="13" thickBot="1">
      <c r="A19" s="224">
        <v>500</v>
      </c>
      <c r="B19" s="224" t="s">
        <v>132</v>
      </c>
      <c r="C19" s="225" t="s">
        <v>133</v>
      </c>
      <c r="D19" s="227" t="str">
        <f t="shared" si="0"/>
        <v>40K</v>
      </c>
      <c r="E19" s="227" t="str">
        <f t="shared" si="0"/>
        <v>15K</v>
      </c>
      <c r="F19" s="385" t="s">
        <v>131</v>
      </c>
    </row>
    <row r="20" spans="1:6" ht="13" thickBot="1">
      <c r="A20" s="224">
        <v>750</v>
      </c>
      <c r="B20" s="224" t="s">
        <v>134</v>
      </c>
      <c r="C20" s="225" t="s">
        <v>131</v>
      </c>
      <c r="D20" s="227" t="str">
        <f t="shared" si="0"/>
        <v>40K</v>
      </c>
      <c r="E20" s="227" t="str">
        <f t="shared" si="0"/>
        <v>25K</v>
      </c>
      <c r="F20" s="385" t="s">
        <v>132</v>
      </c>
    </row>
    <row r="21" spans="1:6" ht="13" thickBot="1">
      <c r="A21" s="228">
        <v>1000</v>
      </c>
      <c r="B21" s="224" t="s">
        <v>134</v>
      </c>
      <c r="C21" s="225" t="s">
        <v>132</v>
      </c>
      <c r="D21" s="227" t="str">
        <f t="shared" si="0"/>
        <v>65K</v>
      </c>
      <c r="E21" s="227" t="str">
        <f t="shared" si="0"/>
        <v>30K</v>
      </c>
      <c r="F21" s="385" t="s">
        <v>136</v>
      </c>
    </row>
    <row r="22" spans="1:6" ht="13" thickBot="1">
      <c r="A22" s="228">
        <v>1500</v>
      </c>
      <c r="B22" s="224" t="s">
        <v>135</v>
      </c>
      <c r="C22" s="225" t="s">
        <v>136</v>
      </c>
      <c r="D22" s="227" t="str">
        <f t="shared" si="0"/>
        <v>100K</v>
      </c>
      <c r="E22" s="227" t="str">
        <f t="shared" si="0"/>
        <v>50K</v>
      </c>
      <c r="F22" s="385" t="s">
        <v>134</v>
      </c>
    </row>
    <row r="23" spans="1:6" ht="13" thickBot="1">
      <c r="A23" s="228">
        <v>2000</v>
      </c>
      <c r="B23" s="224" t="s">
        <v>137</v>
      </c>
      <c r="C23" s="225" t="s">
        <v>138</v>
      </c>
      <c r="D23" s="227" t="str">
        <f t="shared" si="0"/>
        <v>100K</v>
      </c>
      <c r="E23" s="227" t="str">
        <f t="shared" si="0"/>
        <v>65K</v>
      </c>
      <c r="F23" s="385" t="s">
        <v>138</v>
      </c>
    </row>
    <row r="24" spans="1:6" ht="13" thickBot="1">
      <c r="A24" s="229">
        <v>2500</v>
      </c>
      <c r="B24" s="230" t="s">
        <v>137</v>
      </c>
      <c r="C24" s="231" t="s">
        <v>135</v>
      </c>
      <c r="D24" s="227" t="s">
        <v>139</v>
      </c>
      <c r="E24" s="227" t="s">
        <v>139</v>
      </c>
      <c r="F24" s="385" t="s">
        <v>135</v>
      </c>
    </row>
    <row r="25" spans="1:6" ht="13" thickTop="1"/>
  </sheetData>
  <sheetProtection algorithmName="SHA-512" hashValue="drbPx01gKz2s8ddWASPjLA08rmWi/mqLA8yZcuCTXLkPqQh6ufuQyPRpV54wbJt0dZo7FgN1tstr7nVrRiy+Qw==" saltValue="BV8u7P4G0OYgYdVyWCGWyQ==" spinCount="100000" sheet="1" objects="1" scenarios="1"/>
  <mergeCells count="3">
    <mergeCell ref="A1:C1"/>
    <mergeCell ref="A2:C2"/>
    <mergeCell ref="A9:C9"/>
  </mergeCells>
  <pageMargins left="0.511811024" right="0.511811024" top="0.78740157499999996" bottom="0.78740157499999996" header="0.31496062000000002" footer="0.31496062000000002"/>
  <drawing r:id="rId1"/>
  <legacyDrawing r:id="rId2"/>
  <oleObjects>
    <mc:AlternateContent xmlns:mc="http://schemas.openxmlformats.org/markup-compatibility/2006">
      <mc:Choice Requires="x14">
        <oleObject progId="Equation.3" shapeId="7169" r:id="rId3">
          <objectPr defaultSize="0" autoPict="0" r:id="rId4">
            <anchor moveWithCells="1" sizeWithCells="1">
              <from>
                <xdr:col>1</xdr:col>
                <xdr:colOff>488950</xdr:colOff>
                <xdr:row>2</xdr:row>
                <xdr:rowOff>31750</xdr:rowOff>
              </from>
              <to>
                <xdr:col>1</xdr:col>
                <xdr:colOff>1270000</xdr:colOff>
                <xdr:row>2</xdr:row>
                <xdr:rowOff>431800</xdr:rowOff>
              </to>
            </anchor>
          </objectPr>
        </oleObject>
      </mc:Choice>
      <mc:Fallback>
        <oleObject progId="Equation.3" shapeId="7169" r:id="rId3"/>
      </mc:Fallback>
    </mc:AlternateContent>
    <mc:AlternateContent xmlns:mc="http://schemas.openxmlformats.org/markup-compatibility/2006">
      <mc:Choice Requires="x14">
        <oleObject progId="Equation.3" shapeId="7170" r:id="rId5">
          <objectPr defaultSize="0" autoPict="0" r:id="rId6">
            <anchor moveWithCells="1" sizeWithCells="1">
              <from>
                <xdr:col>2</xdr:col>
                <xdr:colOff>342900</xdr:colOff>
                <xdr:row>2</xdr:row>
                <xdr:rowOff>0</xdr:rowOff>
              </from>
              <to>
                <xdr:col>2</xdr:col>
                <xdr:colOff>1028700</xdr:colOff>
                <xdr:row>2</xdr:row>
                <xdr:rowOff>431800</xdr:rowOff>
              </to>
            </anchor>
          </objectPr>
        </oleObject>
      </mc:Choice>
      <mc:Fallback>
        <oleObject progId="Equation.3" shapeId="7170" r:id="rId5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codeName="Plan8"/>
  <dimension ref="A1:AC23"/>
  <sheetViews>
    <sheetView zoomScale="85" zoomScaleNormal="85" workbookViewId="0">
      <selection activeCell="A2" sqref="A2:M2"/>
    </sheetView>
  </sheetViews>
  <sheetFormatPr defaultColWidth="9.1796875" defaultRowHeight="12.5"/>
  <cols>
    <col min="1" max="6" width="9.1796875" style="202"/>
    <col min="7" max="7" width="18" style="202" customWidth="1"/>
    <col min="8" max="12" width="9.1796875" style="202"/>
    <col min="13" max="13" width="14.453125" style="202" customWidth="1"/>
    <col min="14" max="16384" width="9.1796875" style="202"/>
  </cols>
  <sheetData>
    <row r="1" spans="1:29" ht="16" thickBot="1">
      <c r="A1" s="592" t="s">
        <v>140</v>
      </c>
      <c r="B1" s="592"/>
      <c r="C1" s="592"/>
      <c r="D1" s="592"/>
      <c r="E1" s="592"/>
      <c r="F1" s="592"/>
      <c r="G1" s="592"/>
      <c r="H1" s="592"/>
      <c r="I1" s="592"/>
      <c r="J1" s="592"/>
      <c r="K1" s="592"/>
      <c r="L1" s="592"/>
      <c r="M1" s="592"/>
      <c r="P1" s="592" t="s">
        <v>277</v>
      </c>
      <c r="Q1" s="592"/>
      <c r="R1" s="592"/>
      <c r="S1" s="592"/>
      <c r="T1" s="592"/>
      <c r="U1" s="592"/>
      <c r="V1" s="592"/>
      <c r="W1" s="592"/>
      <c r="X1" s="592"/>
      <c r="Y1" s="592"/>
      <c r="Z1" s="592"/>
      <c r="AA1" s="592"/>
      <c r="AB1" s="592"/>
    </row>
    <row r="2" spans="1:29" ht="14" thickTop="1" thickBot="1">
      <c r="A2" s="513" t="s">
        <v>117</v>
      </c>
      <c r="B2" s="513"/>
      <c r="C2" s="513"/>
      <c r="D2" s="513"/>
      <c r="E2" s="513"/>
      <c r="F2" s="513"/>
      <c r="G2" s="513"/>
      <c r="H2" s="513"/>
      <c r="I2" s="513"/>
      <c r="J2" s="513"/>
      <c r="K2" s="513"/>
      <c r="L2" s="513"/>
      <c r="M2" s="513"/>
      <c r="P2" s="562" t="s">
        <v>117</v>
      </c>
      <c r="Q2" s="562"/>
      <c r="R2" s="562"/>
      <c r="S2" s="562"/>
      <c r="T2" s="562"/>
      <c r="U2" s="562"/>
      <c r="V2" s="562"/>
      <c r="W2" s="562"/>
      <c r="X2" s="562"/>
      <c r="Y2" s="562"/>
      <c r="Z2" s="562"/>
      <c r="AA2" s="562"/>
      <c r="AB2" s="562"/>
      <c r="AC2" s="232"/>
    </row>
    <row r="3" spans="1:29" ht="43.5" customHeight="1" thickBot="1">
      <c r="A3" s="593" t="s">
        <v>118</v>
      </c>
      <c r="B3" s="563" t="s">
        <v>141</v>
      </c>
      <c r="C3" s="593"/>
      <c r="D3" s="563" t="s">
        <v>54</v>
      </c>
      <c r="E3" s="564"/>
      <c r="F3" s="572" t="s">
        <v>142</v>
      </c>
      <c r="G3" s="573"/>
      <c r="H3" s="572" t="s">
        <v>143</v>
      </c>
      <c r="I3" s="573"/>
      <c r="J3" s="597" t="s">
        <v>58</v>
      </c>
      <c r="K3" s="514"/>
      <c r="L3" s="514"/>
      <c r="M3" s="514"/>
      <c r="P3" s="531" t="s">
        <v>118</v>
      </c>
      <c r="Q3" s="530" t="s">
        <v>141</v>
      </c>
      <c r="R3" s="531"/>
      <c r="S3" s="530" t="s">
        <v>54</v>
      </c>
      <c r="T3" s="531"/>
      <c r="U3" s="530" t="s">
        <v>144</v>
      </c>
      <c r="V3" s="531"/>
      <c r="W3" s="530" t="s">
        <v>145</v>
      </c>
      <c r="X3" s="531"/>
      <c r="Y3" s="545" t="s">
        <v>146</v>
      </c>
      <c r="Z3" s="546"/>
      <c r="AA3" s="546"/>
      <c r="AB3" s="546"/>
      <c r="AC3" s="232"/>
    </row>
    <row r="4" spans="1:29" ht="13.5" thickBot="1">
      <c r="A4" s="594"/>
      <c r="B4" s="565"/>
      <c r="C4" s="594"/>
      <c r="D4" s="565"/>
      <c r="E4" s="566"/>
      <c r="F4" s="560" t="s">
        <v>147</v>
      </c>
      <c r="G4" s="561"/>
      <c r="H4" s="560" t="s">
        <v>148</v>
      </c>
      <c r="I4" s="561"/>
      <c r="J4" s="558" t="s">
        <v>149</v>
      </c>
      <c r="K4" s="559"/>
      <c r="L4" s="564"/>
      <c r="M4" s="233" t="s">
        <v>150</v>
      </c>
      <c r="P4" s="533"/>
      <c r="Q4" s="532"/>
      <c r="R4" s="533"/>
      <c r="S4" s="532"/>
      <c r="T4" s="533"/>
      <c r="U4" s="532"/>
      <c r="V4" s="533"/>
      <c r="W4" s="532" t="s">
        <v>148</v>
      </c>
      <c r="X4" s="533"/>
      <c r="Y4" s="545" t="s">
        <v>58</v>
      </c>
      <c r="Z4" s="546"/>
      <c r="AA4" s="546"/>
      <c r="AB4" s="546"/>
      <c r="AC4" s="232"/>
    </row>
    <row r="5" spans="1:29" ht="13.5" thickBot="1">
      <c r="A5" s="595"/>
      <c r="B5" s="567"/>
      <c r="C5" s="596"/>
      <c r="D5" s="567"/>
      <c r="E5" s="568"/>
      <c r="F5" s="537"/>
      <c r="G5" s="538"/>
      <c r="H5" s="537"/>
      <c r="I5" s="538"/>
      <c r="J5" s="539" t="s">
        <v>151</v>
      </c>
      <c r="K5" s="540"/>
      <c r="L5" s="568"/>
      <c r="M5" s="234" t="s">
        <v>152</v>
      </c>
      <c r="P5" s="533"/>
      <c r="Q5" s="532"/>
      <c r="R5" s="533"/>
      <c r="S5" s="532"/>
      <c r="T5" s="533"/>
      <c r="U5" s="532"/>
      <c r="V5" s="533"/>
      <c r="W5" s="598"/>
      <c r="X5" s="599"/>
      <c r="Y5" s="530" t="s">
        <v>59</v>
      </c>
      <c r="Z5" s="531"/>
      <c r="AA5" s="530" t="s">
        <v>153</v>
      </c>
      <c r="AB5" s="590"/>
      <c r="AC5" s="232"/>
    </row>
    <row r="6" spans="1:29" ht="13.5" thickBot="1">
      <c r="A6" s="324">
        <v>3</v>
      </c>
      <c r="B6" s="577">
        <v>220</v>
      </c>
      <c r="C6" s="578"/>
      <c r="D6" s="584">
        <v>15</v>
      </c>
      <c r="E6" s="585"/>
      <c r="F6" s="536" t="s">
        <v>279</v>
      </c>
      <c r="G6" s="529"/>
      <c r="H6" s="536" t="s">
        <v>154</v>
      </c>
      <c r="I6" s="529"/>
      <c r="J6" s="586">
        <v>25</v>
      </c>
      <c r="K6" s="587"/>
      <c r="L6" s="585"/>
      <c r="M6" s="325">
        <v>4</v>
      </c>
      <c r="P6" s="535"/>
      <c r="Q6" s="534"/>
      <c r="R6" s="535"/>
      <c r="S6" s="534"/>
      <c r="T6" s="535"/>
      <c r="U6" s="534"/>
      <c r="V6" s="535"/>
      <c r="W6" s="548"/>
      <c r="X6" s="549"/>
      <c r="Y6" s="534"/>
      <c r="Z6" s="535"/>
      <c r="AA6" s="534"/>
      <c r="AB6" s="591"/>
      <c r="AC6" s="232"/>
    </row>
    <row r="7" spans="1:29" ht="13.5" thickBot="1">
      <c r="A7" s="224">
        <v>5</v>
      </c>
      <c r="B7" s="579"/>
      <c r="C7" s="580"/>
      <c r="D7" s="582">
        <v>23</v>
      </c>
      <c r="E7" s="583"/>
      <c r="F7" s="552" t="s">
        <v>279</v>
      </c>
      <c r="G7" s="553"/>
      <c r="H7" s="570" t="s">
        <v>154</v>
      </c>
      <c r="I7" s="571"/>
      <c r="J7" s="588">
        <v>25</v>
      </c>
      <c r="K7" s="589"/>
      <c r="L7" s="583"/>
      <c r="M7" s="225">
        <v>2</v>
      </c>
      <c r="P7" s="217">
        <v>5</v>
      </c>
      <c r="Q7" s="554">
        <v>127</v>
      </c>
      <c r="R7" s="555"/>
      <c r="S7" s="517">
        <v>39</v>
      </c>
      <c r="T7" s="518"/>
      <c r="U7" s="552" t="s">
        <v>279</v>
      </c>
      <c r="V7" s="553"/>
      <c r="W7" s="517" t="s">
        <v>154</v>
      </c>
      <c r="X7" s="518"/>
      <c r="Y7" s="517">
        <v>25</v>
      </c>
      <c r="Z7" s="518"/>
      <c r="AA7" s="517">
        <v>2</v>
      </c>
      <c r="AB7" s="581"/>
      <c r="AC7" s="232"/>
    </row>
    <row r="8" spans="1:29" ht="13.5" customHeight="1" thickBot="1">
      <c r="A8" s="224">
        <v>10</v>
      </c>
      <c r="B8" s="579"/>
      <c r="C8" s="580"/>
      <c r="D8" s="582">
        <v>45</v>
      </c>
      <c r="E8" s="583"/>
      <c r="F8" s="552" t="s">
        <v>279</v>
      </c>
      <c r="G8" s="553"/>
      <c r="H8" s="570" t="s">
        <v>154</v>
      </c>
      <c r="I8" s="571"/>
      <c r="J8" s="588">
        <v>25</v>
      </c>
      <c r="K8" s="589"/>
      <c r="L8" s="583"/>
      <c r="M8" s="225">
        <v>2</v>
      </c>
      <c r="P8" s="217">
        <v>10</v>
      </c>
      <c r="Q8" s="556"/>
      <c r="R8" s="557"/>
      <c r="S8" s="517">
        <v>79</v>
      </c>
      <c r="T8" s="518"/>
      <c r="U8" s="552" t="s">
        <v>312</v>
      </c>
      <c r="V8" s="553"/>
      <c r="W8" s="517" t="s">
        <v>155</v>
      </c>
      <c r="X8" s="518"/>
      <c r="Y8" s="517">
        <v>25</v>
      </c>
      <c r="Z8" s="518"/>
      <c r="AA8" s="517">
        <v>2</v>
      </c>
      <c r="AB8" s="581"/>
      <c r="AC8" s="232"/>
    </row>
    <row r="9" spans="1:29" ht="13.5" customHeight="1" thickBot="1">
      <c r="A9" s="224">
        <v>15</v>
      </c>
      <c r="B9" s="579"/>
      <c r="C9" s="580"/>
      <c r="D9" s="582">
        <v>68</v>
      </c>
      <c r="E9" s="583"/>
      <c r="F9" s="552" t="s">
        <v>306</v>
      </c>
      <c r="G9" s="553"/>
      <c r="H9" s="570" t="s">
        <v>154</v>
      </c>
      <c r="I9" s="571"/>
      <c r="J9" s="588">
        <v>25</v>
      </c>
      <c r="K9" s="589"/>
      <c r="L9" s="583"/>
      <c r="M9" s="225">
        <v>2</v>
      </c>
      <c r="P9" s="317">
        <v>15</v>
      </c>
      <c r="Q9" s="556"/>
      <c r="R9" s="557"/>
      <c r="S9" s="517">
        <v>118</v>
      </c>
      <c r="T9" s="518"/>
      <c r="U9" s="552" t="s">
        <v>307</v>
      </c>
      <c r="V9" s="553"/>
      <c r="W9" s="517" t="s">
        <v>283</v>
      </c>
      <c r="X9" s="518"/>
      <c r="Y9" s="517">
        <v>25</v>
      </c>
      <c r="Z9" s="518"/>
      <c r="AA9" s="517">
        <v>2</v>
      </c>
      <c r="AB9" s="581"/>
      <c r="AC9" s="232"/>
    </row>
    <row r="10" spans="1:29" ht="15.75" customHeight="1" thickBot="1">
      <c r="A10" s="318">
        <v>25</v>
      </c>
      <c r="B10" s="579"/>
      <c r="C10" s="580"/>
      <c r="D10" s="582">
        <v>114</v>
      </c>
      <c r="E10" s="583"/>
      <c r="F10" s="552" t="s">
        <v>307</v>
      </c>
      <c r="G10" s="553"/>
      <c r="H10" s="570" t="s">
        <v>155</v>
      </c>
      <c r="I10" s="571"/>
      <c r="J10" s="588">
        <v>25</v>
      </c>
      <c r="K10" s="589"/>
      <c r="L10" s="583"/>
      <c r="M10" s="225">
        <v>2</v>
      </c>
      <c r="P10" s="317">
        <v>25</v>
      </c>
      <c r="Q10" s="556"/>
      <c r="R10" s="557"/>
      <c r="S10" s="517">
        <v>197</v>
      </c>
      <c r="T10" s="518"/>
      <c r="U10" s="552" t="s">
        <v>313</v>
      </c>
      <c r="V10" s="553"/>
      <c r="W10" s="517" t="s">
        <v>289</v>
      </c>
      <c r="X10" s="518"/>
      <c r="Y10" s="517">
        <v>25</v>
      </c>
      <c r="Z10" s="518"/>
      <c r="AA10" s="517">
        <v>2</v>
      </c>
      <c r="AB10" s="581"/>
      <c r="AC10" s="232"/>
    </row>
    <row r="11" spans="1:29" ht="14" thickTop="1" thickBot="1">
      <c r="A11" s="514" t="s">
        <v>123</v>
      </c>
      <c r="B11" s="514"/>
      <c r="C11" s="514"/>
      <c r="D11" s="514"/>
      <c r="E11" s="514"/>
      <c r="F11" s="514"/>
      <c r="G11" s="514"/>
      <c r="H11" s="514"/>
      <c r="I11" s="514"/>
      <c r="J11" s="514"/>
      <c r="K11" s="514"/>
      <c r="L11" s="514"/>
      <c r="M11" s="514"/>
      <c r="P11" s="562" t="s">
        <v>123</v>
      </c>
      <c r="Q11" s="562"/>
      <c r="R11" s="562"/>
      <c r="S11" s="562"/>
      <c r="T11" s="562"/>
      <c r="U11" s="562"/>
      <c r="V11" s="562"/>
      <c r="W11" s="562"/>
      <c r="X11" s="562"/>
      <c r="Y11" s="562"/>
      <c r="Z11" s="562"/>
      <c r="AA11" s="562"/>
      <c r="AB11" s="562"/>
      <c r="AC11" s="232"/>
    </row>
    <row r="12" spans="1:29" ht="48.75" customHeight="1" thickBot="1">
      <c r="A12" s="235" t="s">
        <v>156</v>
      </c>
      <c r="B12" s="235" t="s">
        <v>157</v>
      </c>
      <c r="C12" s="563" t="s">
        <v>54</v>
      </c>
      <c r="D12" s="564"/>
      <c r="E12" s="558" t="s">
        <v>158</v>
      </c>
      <c r="F12" s="564"/>
      <c r="G12" s="572" t="s">
        <v>159</v>
      </c>
      <c r="H12" s="573"/>
      <c r="I12" s="572" t="s">
        <v>143</v>
      </c>
      <c r="J12" s="573"/>
      <c r="K12" s="558" t="s">
        <v>58</v>
      </c>
      <c r="L12" s="559"/>
      <c r="M12" s="559"/>
      <c r="P12" s="531" t="s">
        <v>118</v>
      </c>
      <c r="Q12" s="550" t="s">
        <v>141</v>
      </c>
      <c r="R12" s="530" t="s">
        <v>54</v>
      </c>
      <c r="S12" s="531"/>
      <c r="T12" s="530" t="s">
        <v>158</v>
      </c>
      <c r="U12" s="531"/>
      <c r="V12" s="530" t="s">
        <v>144</v>
      </c>
      <c r="W12" s="531"/>
      <c r="X12" s="530" t="s">
        <v>160</v>
      </c>
      <c r="Y12" s="531"/>
      <c r="Z12" s="545" t="s">
        <v>58</v>
      </c>
      <c r="AA12" s="546"/>
      <c r="AB12" s="547"/>
      <c r="AC12" s="232"/>
    </row>
    <row r="13" spans="1:29" ht="24" customHeight="1" thickBot="1">
      <c r="A13" s="235" t="s">
        <v>161</v>
      </c>
      <c r="B13" s="235" t="s">
        <v>162</v>
      </c>
      <c r="C13" s="565"/>
      <c r="D13" s="566"/>
      <c r="E13" s="569"/>
      <c r="F13" s="566"/>
      <c r="G13" s="560" t="s">
        <v>163</v>
      </c>
      <c r="H13" s="561"/>
      <c r="I13" s="560" t="s">
        <v>148</v>
      </c>
      <c r="J13" s="561"/>
      <c r="K13" s="539"/>
      <c r="L13" s="540"/>
      <c r="M13" s="540"/>
      <c r="P13" s="533"/>
      <c r="Q13" s="574"/>
      <c r="R13" s="532"/>
      <c r="S13" s="533"/>
      <c r="T13" s="532"/>
      <c r="U13" s="533"/>
      <c r="V13" s="532"/>
      <c r="W13" s="533"/>
      <c r="X13" s="532" t="s">
        <v>148</v>
      </c>
      <c r="Y13" s="533"/>
      <c r="Z13" s="530" t="s">
        <v>59</v>
      </c>
      <c r="AA13" s="531"/>
      <c r="AB13" s="550" t="s">
        <v>153</v>
      </c>
      <c r="AC13" s="232"/>
    </row>
    <row r="14" spans="1:29" ht="14.25" customHeight="1" thickBot="1">
      <c r="A14" s="236"/>
      <c r="B14" s="236"/>
      <c r="C14" s="565"/>
      <c r="D14" s="566"/>
      <c r="E14" s="569"/>
      <c r="F14" s="566"/>
      <c r="G14" s="560" t="s">
        <v>147</v>
      </c>
      <c r="H14" s="561"/>
      <c r="I14" s="575"/>
      <c r="J14" s="576"/>
      <c r="K14" s="237" t="s">
        <v>149</v>
      </c>
      <c r="L14" s="558" t="s">
        <v>150</v>
      </c>
      <c r="M14" s="559"/>
      <c r="P14" s="535"/>
      <c r="Q14" s="551"/>
      <c r="R14" s="534"/>
      <c r="S14" s="535"/>
      <c r="T14" s="534"/>
      <c r="U14" s="535"/>
      <c r="V14" s="534"/>
      <c r="W14" s="535"/>
      <c r="X14" s="548"/>
      <c r="Y14" s="549"/>
      <c r="Z14" s="534"/>
      <c r="AA14" s="535"/>
      <c r="AB14" s="551"/>
      <c r="AC14" s="232"/>
    </row>
    <row r="15" spans="1:29" ht="15.5" thickBot="1">
      <c r="A15" s="238"/>
      <c r="B15" s="238"/>
      <c r="C15" s="567"/>
      <c r="D15" s="568"/>
      <c r="E15" s="539"/>
      <c r="F15" s="568"/>
      <c r="G15" s="537"/>
      <c r="H15" s="538"/>
      <c r="I15" s="537"/>
      <c r="J15" s="538"/>
      <c r="K15" s="239" t="s">
        <v>151</v>
      </c>
      <c r="L15" s="539" t="s">
        <v>152</v>
      </c>
      <c r="M15" s="540"/>
      <c r="P15" s="324">
        <v>30</v>
      </c>
      <c r="Q15" s="541">
        <v>220</v>
      </c>
      <c r="R15" s="528">
        <v>87</v>
      </c>
      <c r="S15" s="544"/>
      <c r="T15" s="528">
        <v>100</v>
      </c>
      <c r="U15" s="544"/>
      <c r="V15" s="528" t="s">
        <v>167</v>
      </c>
      <c r="W15" s="544"/>
      <c r="X15" s="528" t="s">
        <v>281</v>
      </c>
      <c r="Y15" s="544"/>
      <c r="Z15" s="528">
        <v>25</v>
      </c>
      <c r="AA15" s="544"/>
      <c r="AB15" s="329">
        <v>2</v>
      </c>
      <c r="AC15" s="232"/>
    </row>
    <row r="16" spans="1:29" ht="13.5" thickBot="1">
      <c r="A16" s="324">
        <v>30</v>
      </c>
      <c r="B16" s="519">
        <v>380</v>
      </c>
      <c r="C16" s="528">
        <v>50</v>
      </c>
      <c r="D16" s="529"/>
      <c r="E16" s="536">
        <v>50</v>
      </c>
      <c r="F16" s="529"/>
      <c r="G16" s="536" t="s">
        <v>165</v>
      </c>
      <c r="H16" s="529"/>
      <c r="I16" s="536" t="s">
        <v>281</v>
      </c>
      <c r="J16" s="529"/>
      <c r="K16" s="326">
        <v>25</v>
      </c>
      <c r="L16" s="327"/>
      <c r="M16" s="328">
        <v>2</v>
      </c>
      <c r="P16" s="332">
        <v>45</v>
      </c>
      <c r="Q16" s="542"/>
      <c r="R16" s="528">
        <v>118</v>
      </c>
      <c r="S16" s="544"/>
      <c r="T16" s="528">
        <v>125</v>
      </c>
      <c r="U16" s="544"/>
      <c r="V16" s="528" t="s">
        <v>164</v>
      </c>
      <c r="W16" s="544"/>
      <c r="X16" s="528" t="s">
        <v>281</v>
      </c>
      <c r="Y16" s="544"/>
      <c r="Z16" s="528">
        <v>25</v>
      </c>
      <c r="AA16" s="544"/>
      <c r="AB16" s="329">
        <v>2</v>
      </c>
      <c r="AC16" s="232"/>
    </row>
    <row r="17" spans="1:29" ht="15.75" customHeight="1" thickBot="1">
      <c r="A17" s="324">
        <v>45</v>
      </c>
      <c r="B17" s="520"/>
      <c r="C17" s="528">
        <v>68</v>
      </c>
      <c r="D17" s="529"/>
      <c r="E17" s="536">
        <v>75</v>
      </c>
      <c r="F17" s="529"/>
      <c r="G17" s="536" t="s">
        <v>167</v>
      </c>
      <c r="H17" s="529"/>
      <c r="I17" s="536" t="s">
        <v>280</v>
      </c>
      <c r="J17" s="529"/>
      <c r="K17" s="326">
        <v>25</v>
      </c>
      <c r="L17" s="327"/>
      <c r="M17" s="328">
        <v>2</v>
      </c>
      <c r="P17" s="217">
        <v>75</v>
      </c>
      <c r="Q17" s="542"/>
      <c r="R17" s="517">
        <v>197</v>
      </c>
      <c r="S17" s="518"/>
      <c r="T17" s="517">
        <v>200</v>
      </c>
      <c r="U17" s="518"/>
      <c r="V17" s="552" t="s">
        <v>308</v>
      </c>
      <c r="W17" s="553"/>
      <c r="X17" s="517" t="s">
        <v>284</v>
      </c>
      <c r="Y17" s="518"/>
      <c r="Z17" s="517">
        <v>25</v>
      </c>
      <c r="AA17" s="518"/>
      <c r="AB17" s="218">
        <v>2</v>
      </c>
      <c r="AC17" s="232"/>
    </row>
    <row r="18" spans="1:29" ht="15.75" customHeight="1" thickBot="1">
      <c r="A18" s="224">
        <v>75</v>
      </c>
      <c r="B18" s="520"/>
      <c r="C18" s="522">
        <v>114</v>
      </c>
      <c r="D18" s="523"/>
      <c r="E18" s="524">
        <v>125</v>
      </c>
      <c r="F18" s="523"/>
      <c r="G18" s="524" t="s">
        <v>164</v>
      </c>
      <c r="H18" s="523"/>
      <c r="I18" s="524" t="s">
        <v>281</v>
      </c>
      <c r="J18" s="523"/>
      <c r="K18" s="240">
        <v>25</v>
      </c>
      <c r="L18" s="320"/>
      <c r="M18" s="322">
        <v>2</v>
      </c>
      <c r="P18" s="217">
        <v>112.5</v>
      </c>
      <c r="Q18" s="542"/>
      <c r="R18" s="517">
        <v>295</v>
      </c>
      <c r="S18" s="518"/>
      <c r="T18" s="517">
        <v>300</v>
      </c>
      <c r="U18" s="518"/>
      <c r="V18" s="517" t="s">
        <v>314</v>
      </c>
      <c r="W18" s="518"/>
      <c r="X18" s="517" t="s">
        <v>285</v>
      </c>
      <c r="Y18" s="518"/>
      <c r="Z18" s="517">
        <v>25</v>
      </c>
      <c r="AA18" s="518"/>
      <c r="AB18" s="218">
        <v>2</v>
      </c>
      <c r="AC18" s="232"/>
    </row>
    <row r="19" spans="1:29" ht="15.75" customHeight="1" thickBot="1">
      <c r="A19" s="224">
        <v>112.5</v>
      </c>
      <c r="B19" s="520"/>
      <c r="C19" s="522">
        <v>171</v>
      </c>
      <c r="D19" s="523"/>
      <c r="E19" s="524">
        <v>175</v>
      </c>
      <c r="F19" s="523"/>
      <c r="G19" s="524" t="s">
        <v>308</v>
      </c>
      <c r="H19" s="523"/>
      <c r="I19" s="524" t="s">
        <v>282</v>
      </c>
      <c r="J19" s="523"/>
      <c r="K19" s="240">
        <v>25</v>
      </c>
      <c r="L19" s="320"/>
      <c r="M19" s="322">
        <v>2</v>
      </c>
      <c r="P19" s="217">
        <v>150</v>
      </c>
      <c r="Q19" s="542"/>
      <c r="R19" s="517">
        <v>394</v>
      </c>
      <c r="S19" s="518"/>
      <c r="T19" s="517">
        <v>400</v>
      </c>
      <c r="U19" s="518"/>
      <c r="V19" s="517" t="s">
        <v>315</v>
      </c>
      <c r="W19" s="518"/>
      <c r="X19" s="517" t="s">
        <v>288</v>
      </c>
      <c r="Y19" s="518"/>
      <c r="Z19" s="517">
        <v>50</v>
      </c>
      <c r="AA19" s="518"/>
      <c r="AB19" s="218" t="s">
        <v>166</v>
      </c>
      <c r="AC19" s="232"/>
    </row>
    <row r="20" spans="1:29" ht="15.75" customHeight="1" thickBot="1">
      <c r="A20" s="224">
        <v>150</v>
      </c>
      <c r="B20" s="520"/>
      <c r="C20" s="522">
        <v>228</v>
      </c>
      <c r="D20" s="523"/>
      <c r="E20" s="524">
        <v>250</v>
      </c>
      <c r="F20" s="523"/>
      <c r="G20" s="524" t="s">
        <v>309</v>
      </c>
      <c r="H20" s="523"/>
      <c r="I20" s="524" t="s">
        <v>282</v>
      </c>
      <c r="J20" s="523"/>
      <c r="K20" s="240">
        <v>50</v>
      </c>
      <c r="L20" s="320"/>
      <c r="M20" s="322" t="s">
        <v>166</v>
      </c>
      <c r="P20" s="217">
        <v>225</v>
      </c>
      <c r="Q20" s="542"/>
      <c r="R20" s="517">
        <v>590</v>
      </c>
      <c r="S20" s="518"/>
      <c r="T20" s="517">
        <v>600</v>
      </c>
      <c r="U20" s="518"/>
      <c r="V20" s="517" t="s">
        <v>316</v>
      </c>
      <c r="W20" s="518"/>
      <c r="X20" s="517" t="s">
        <v>169</v>
      </c>
      <c r="Y20" s="518"/>
      <c r="Z20" s="517">
        <v>50</v>
      </c>
      <c r="AA20" s="518"/>
      <c r="AB20" s="218" t="s">
        <v>166</v>
      </c>
      <c r="AC20" s="232"/>
    </row>
    <row r="21" spans="1:29" ht="15.75" customHeight="1" thickBot="1">
      <c r="A21" s="224">
        <v>225</v>
      </c>
      <c r="B21" s="520"/>
      <c r="C21" s="522">
        <v>342</v>
      </c>
      <c r="D21" s="523"/>
      <c r="E21" s="524">
        <v>350</v>
      </c>
      <c r="F21" s="523"/>
      <c r="G21" s="524" t="s">
        <v>310</v>
      </c>
      <c r="H21" s="523"/>
      <c r="I21" s="524" t="s">
        <v>168</v>
      </c>
      <c r="J21" s="523"/>
      <c r="K21" s="240">
        <v>50</v>
      </c>
      <c r="L21" s="320"/>
      <c r="M21" s="322" t="s">
        <v>166</v>
      </c>
      <c r="P21" s="219">
        <v>300</v>
      </c>
      <c r="Q21" s="543"/>
      <c r="R21" s="515">
        <v>787</v>
      </c>
      <c r="S21" s="516"/>
      <c r="T21" s="515">
        <v>800</v>
      </c>
      <c r="U21" s="516"/>
      <c r="V21" s="515" t="s">
        <v>317</v>
      </c>
      <c r="W21" s="516"/>
      <c r="X21" s="517" t="s">
        <v>169</v>
      </c>
      <c r="Y21" s="518"/>
      <c r="Z21" s="515">
        <v>50</v>
      </c>
      <c r="AA21" s="516"/>
      <c r="AB21" s="220" t="s">
        <v>166</v>
      </c>
      <c r="AC21" s="232"/>
    </row>
    <row r="22" spans="1:29" ht="15.75" customHeight="1" thickBot="1">
      <c r="A22" s="230">
        <v>300</v>
      </c>
      <c r="B22" s="521"/>
      <c r="C22" s="527">
        <v>456</v>
      </c>
      <c r="D22" s="526"/>
      <c r="E22" s="525">
        <v>500</v>
      </c>
      <c r="F22" s="526"/>
      <c r="G22" s="524" t="s">
        <v>311</v>
      </c>
      <c r="H22" s="523"/>
      <c r="I22" s="525" t="s">
        <v>169</v>
      </c>
      <c r="J22" s="526"/>
      <c r="K22" s="241">
        <v>50</v>
      </c>
      <c r="L22" s="321"/>
      <c r="M22" s="323" t="s">
        <v>166</v>
      </c>
    </row>
    <row r="23" spans="1:29" ht="13" thickTop="1"/>
  </sheetData>
  <mergeCells count="161">
    <mergeCell ref="A1:M1"/>
    <mergeCell ref="P1:AB1"/>
    <mergeCell ref="A2:M2"/>
    <mergeCell ref="P2:AB2"/>
    <mergeCell ref="A3:A5"/>
    <mergeCell ref="B3:C5"/>
    <mergeCell ref="D3:E5"/>
    <mergeCell ref="F3:G3"/>
    <mergeCell ref="H3:I3"/>
    <mergeCell ref="J3:M3"/>
    <mergeCell ref="F4:G4"/>
    <mergeCell ref="H4:I4"/>
    <mergeCell ref="J4:L4"/>
    <mergeCell ref="W4:X4"/>
    <mergeCell ref="Y4:AB4"/>
    <mergeCell ref="F5:G5"/>
    <mergeCell ref="H5:I5"/>
    <mergeCell ref="J5:L5"/>
    <mergeCell ref="W5:X5"/>
    <mergeCell ref="Y5:Z6"/>
    <mergeCell ref="Q3:R6"/>
    <mergeCell ref="S3:T6"/>
    <mergeCell ref="U3:V6"/>
    <mergeCell ref="W3:X3"/>
    <mergeCell ref="Y3:AB3"/>
    <mergeCell ref="AA5:AB6"/>
    <mergeCell ref="P3:P6"/>
    <mergeCell ref="D10:E10"/>
    <mergeCell ref="W7:X7"/>
    <mergeCell ref="W8:X8"/>
    <mergeCell ref="W10:X10"/>
    <mergeCell ref="Y10:Z10"/>
    <mergeCell ref="AA9:AB9"/>
    <mergeCell ref="S7:T7"/>
    <mergeCell ref="U7:V7"/>
    <mergeCell ref="AA10:AB10"/>
    <mergeCell ref="J9:L9"/>
    <mergeCell ref="S9:T9"/>
    <mergeCell ref="U9:V9"/>
    <mergeCell ref="H10:I10"/>
    <mergeCell ref="J10:L10"/>
    <mergeCell ref="S10:T10"/>
    <mergeCell ref="U10:V10"/>
    <mergeCell ref="AA7:AB7"/>
    <mergeCell ref="Y8:Z8"/>
    <mergeCell ref="H8:I8"/>
    <mergeCell ref="J8:L8"/>
    <mergeCell ref="S8:T8"/>
    <mergeCell ref="U8:V8"/>
    <mergeCell ref="Y7:Z7"/>
    <mergeCell ref="W9:X9"/>
    <mergeCell ref="Y9:Z9"/>
    <mergeCell ref="D9:E9"/>
    <mergeCell ref="D6:E6"/>
    <mergeCell ref="F6:G6"/>
    <mergeCell ref="H6:I6"/>
    <mergeCell ref="J6:L6"/>
    <mergeCell ref="W6:X6"/>
    <mergeCell ref="D7:E7"/>
    <mergeCell ref="F7:G7"/>
    <mergeCell ref="H7:I7"/>
    <mergeCell ref="J7:L7"/>
    <mergeCell ref="D8:E8"/>
    <mergeCell ref="I18:J18"/>
    <mergeCell ref="X18:Y18"/>
    <mergeCell ref="Z18:AA18"/>
    <mergeCell ref="Q7:R10"/>
    <mergeCell ref="L14:M14"/>
    <mergeCell ref="G13:H13"/>
    <mergeCell ref="I13:J13"/>
    <mergeCell ref="F10:G10"/>
    <mergeCell ref="A11:M11"/>
    <mergeCell ref="P11:AB11"/>
    <mergeCell ref="C12:D15"/>
    <mergeCell ref="E12:F15"/>
    <mergeCell ref="F9:G9"/>
    <mergeCell ref="H9:I9"/>
    <mergeCell ref="G12:H12"/>
    <mergeCell ref="I12:J12"/>
    <mergeCell ref="K12:M13"/>
    <mergeCell ref="P12:P14"/>
    <mergeCell ref="Q12:Q14"/>
    <mergeCell ref="G14:H14"/>
    <mergeCell ref="I14:J14"/>
    <mergeCell ref="B6:C10"/>
    <mergeCell ref="AA8:AB8"/>
    <mergeCell ref="F8:G8"/>
    <mergeCell ref="X19:Y19"/>
    <mergeCell ref="R17:S17"/>
    <mergeCell ref="T17:U17"/>
    <mergeCell ref="X17:Y17"/>
    <mergeCell ref="R16:S16"/>
    <mergeCell ref="T16:U16"/>
    <mergeCell ref="T15:U15"/>
    <mergeCell ref="T21:U21"/>
    <mergeCell ref="V21:W21"/>
    <mergeCell ref="X21:Y21"/>
    <mergeCell ref="R15:S15"/>
    <mergeCell ref="Z17:AA17"/>
    <mergeCell ref="V12:W14"/>
    <mergeCell ref="X12:Y12"/>
    <mergeCell ref="V15:W15"/>
    <mergeCell ref="X15:Y15"/>
    <mergeCell ref="Z15:AA15"/>
    <mergeCell ref="Z12:AB12"/>
    <mergeCell ref="X14:Y14"/>
    <mergeCell ref="X13:Y13"/>
    <mergeCell ref="Z13:AA14"/>
    <mergeCell ref="AB13:AB14"/>
    <mergeCell ref="V16:W16"/>
    <mergeCell ref="X16:Y16"/>
    <mergeCell ref="Z16:AA16"/>
    <mergeCell ref="V17:W17"/>
    <mergeCell ref="R12:S14"/>
    <mergeCell ref="T12:U14"/>
    <mergeCell ref="V18:W18"/>
    <mergeCell ref="C19:D19"/>
    <mergeCell ref="E19:F19"/>
    <mergeCell ref="G19:H19"/>
    <mergeCell ref="I19:J19"/>
    <mergeCell ref="T18:U18"/>
    <mergeCell ref="R19:S19"/>
    <mergeCell ref="C18:D18"/>
    <mergeCell ref="E18:F18"/>
    <mergeCell ref="G18:H18"/>
    <mergeCell ref="E16:F16"/>
    <mergeCell ref="G16:H16"/>
    <mergeCell ref="I16:J16"/>
    <mergeCell ref="R18:S18"/>
    <mergeCell ref="C17:D17"/>
    <mergeCell ref="E17:F17"/>
    <mergeCell ref="G15:H15"/>
    <mergeCell ref="I15:J15"/>
    <mergeCell ref="L15:M15"/>
    <mergeCell ref="Q15:Q21"/>
    <mergeCell ref="G17:H17"/>
    <mergeCell ref="I17:J17"/>
    <mergeCell ref="Z21:AA21"/>
    <mergeCell ref="Z19:AA19"/>
    <mergeCell ref="V20:W20"/>
    <mergeCell ref="X20:Y20"/>
    <mergeCell ref="Z20:AA20"/>
    <mergeCell ref="T20:U20"/>
    <mergeCell ref="T19:U19"/>
    <mergeCell ref="V19:W19"/>
    <mergeCell ref="B16:B22"/>
    <mergeCell ref="C21:D21"/>
    <mergeCell ref="E21:F21"/>
    <mergeCell ref="G21:H21"/>
    <mergeCell ref="I21:J21"/>
    <mergeCell ref="G22:H22"/>
    <mergeCell ref="I22:J22"/>
    <mergeCell ref="R21:S21"/>
    <mergeCell ref="C20:D20"/>
    <mergeCell ref="E20:F20"/>
    <mergeCell ref="G20:H20"/>
    <mergeCell ref="I20:J20"/>
    <mergeCell ref="R20:S20"/>
    <mergeCell ref="C22:D22"/>
    <mergeCell ref="E22:F22"/>
    <mergeCell ref="C16:D16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codeName="Plan5"/>
  <dimension ref="B1:M20"/>
  <sheetViews>
    <sheetView showGridLines="0" topLeftCell="E1" zoomScale="79" workbookViewId="0">
      <selection activeCell="B2" sqref="B2:E2"/>
    </sheetView>
  </sheetViews>
  <sheetFormatPr defaultColWidth="10.26953125" defaultRowHeight="22.5" customHeight="1"/>
  <cols>
    <col min="1" max="3" width="10.26953125" style="242" customWidth="1"/>
    <col min="4" max="4" width="13.26953125" style="242" customWidth="1"/>
    <col min="5" max="5" width="32.1796875" style="242" customWidth="1"/>
    <col min="6" max="7" width="14.26953125" style="242" customWidth="1"/>
    <col min="8" max="8" width="25.54296875" style="242" bestFit="1" customWidth="1"/>
    <col min="9" max="9" width="22" style="242" customWidth="1"/>
    <col min="10" max="16384" width="10.26953125" style="242"/>
  </cols>
  <sheetData>
    <row r="1" spans="2:13" ht="22.5" customHeight="1" thickBot="1"/>
    <row r="2" spans="2:13" ht="27" customHeight="1" thickBot="1">
      <c r="B2" s="243"/>
      <c r="C2" s="244"/>
      <c r="D2" s="244"/>
      <c r="E2" s="245" t="s">
        <v>269</v>
      </c>
      <c r="F2" s="600" t="s">
        <v>170</v>
      </c>
      <c r="G2" s="601"/>
      <c r="H2" s="601"/>
      <c r="I2" s="602"/>
      <c r="J2" s="244"/>
      <c r="K2" s="244"/>
      <c r="L2" s="244"/>
      <c r="M2" s="246"/>
    </row>
    <row r="3" spans="2:13" ht="22.5" customHeight="1">
      <c r="B3" s="247"/>
      <c r="C3" s="248"/>
      <c r="D3" s="248"/>
      <c r="J3" s="248"/>
      <c r="K3" s="248"/>
      <c r="L3" s="248"/>
      <c r="M3" s="249"/>
    </row>
    <row r="4" spans="2:13" ht="22.5" customHeight="1" thickBot="1">
      <c r="B4" s="247"/>
      <c r="C4" s="248"/>
      <c r="D4" s="248"/>
      <c r="E4" s="248"/>
      <c r="F4" s="248"/>
      <c r="G4" s="248"/>
      <c r="H4" s="248"/>
      <c r="I4" s="248"/>
      <c r="J4" s="248"/>
      <c r="K4" s="248"/>
      <c r="L4" s="248"/>
      <c r="M4" s="249"/>
    </row>
    <row r="5" spans="2:13" ht="22.5" customHeight="1">
      <c r="B5" s="247"/>
      <c r="C5" s="248"/>
      <c r="D5" s="248"/>
      <c r="E5" s="248"/>
      <c r="F5" s="603" t="s">
        <v>171</v>
      </c>
      <c r="G5" s="604"/>
      <c r="H5" s="250" t="s">
        <v>172</v>
      </c>
      <c r="I5" s="248"/>
      <c r="J5" s="248"/>
      <c r="K5" s="248"/>
      <c r="L5" s="248"/>
      <c r="M5" s="249"/>
    </row>
    <row r="6" spans="2:13" ht="22.5" customHeight="1">
      <c r="B6" s="247"/>
      <c r="C6" s="248"/>
      <c r="D6" s="248"/>
      <c r="E6" s="248"/>
      <c r="F6" s="251" t="s">
        <v>173</v>
      </c>
      <c r="G6" s="252" t="s">
        <v>174</v>
      </c>
      <c r="H6" s="253" t="s">
        <v>175</v>
      </c>
      <c r="I6" s="248"/>
      <c r="J6" s="248"/>
      <c r="K6" s="248"/>
      <c r="L6" s="248"/>
      <c r="M6" s="249"/>
    </row>
    <row r="7" spans="2:13" ht="22.5" customHeight="1">
      <c r="B7" s="247"/>
      <c r="C7" s="248"/>
      <c r="D7" s="248"/>
      <c r="E7" s="248"/>
      <c r="F7" s="256">
        <v>60</v>
      </c>
      <c r="G7" s="254">
        <v>82.9</v>
      </c>
      <c r="H7" s="255">
        <v>75</v>
      </c>
      <c r="I7" s="248"/>
      <c r="J7" s="248"/>
      <c r="K7" s="248"/>
      <c r="L7" s="248"/>
      <c r="M7" s="249"/>
    </row>
    <row r="8" spans="2:13" ht="22.5" customHeight="1">
      <c r="B8" s="247"/>
      <c r="C8" s="248"/>
      <c r="D8" s="248"/>
      <c r="E8" s="248"/>
      <c r="F8" s="256">
        <v>83</v>
      </c>
      <c r="G8" s="254">
        <v>124.9</v>
      </c>
      <c r="H8" s="255">
        <v>112.5</v>
      </c>
      <c r="I8" s="248"/>
      <c r="J8" s="248"/>
      <c r="K8" s="248"/>
      <c r="L8" s="248"/>
      <c r="M8" s="249"/>
    </row>
    <row r="9" spans="2:13" ht="22.5" customHeight="1">
      <c r="B9" s="247"/>
      <c r="C9" s="248" t="s">
        <v>176</v>
      </c>
      <c r="D9" s="248"/>
      <c r="E9" s="248"/>
      <c r="F9" s="256">
        <v>125</v>
      </c>
      <c r="G9" s="254">
        <v>165.9</v>
      </c>
      <c r="H9" s="255">
        <v>150</v>
      </c>
      <c r="I9" s="248"/>
      <c r="J9" s="248"/>
      <c r="K9" s="248"/>
      <c r="L9" s="248"/>
      <c r="M9" s="249"/>
    </row>
    <row r="10" spans="2:13" ht="22.5" customHeight="1">
      <c r="B10" s="247"/>
      <c r="C10" s="248"/>
      <c r="D10" s="248"/>
      <c r="E10" s="248"/>
      <c r="F10" s="256">
        <v>166</v>
      </c>
      <c r="G10" s="254">
        <v>248.9</v>
      </c>
      <c r="H10" s="255">
        <v>225</v>
      </c>
      <c r="I10" s="248" t="s">
        <v>177</v>
      </c>
      <c r="J10" s="248"/>
      <c r="K10" s="248"/>
      <c r="L10" s="248"/>
      <c r="M10" s="249"/>
    </row>
    <row r="11" spans="2:13" ht="22.5" customHeight="1">
      <c r="B11" s="247"/>
      <c r="C11" s="248"/>
      <c r="D11" s="248"/>
      <c r="E11" s="248"/>
      <c r="F11" s="256">
        <v>249</v>
      </c>
      <c r="G11" s="254">
        <v>330</v>
      </c>
      <c r="H11" s="255">
        <v>300</v>
      </c>
      <c r="I11" s="248"/>
      <c r="J11" s="248"/>
      <c r="K11" s="248"/>
      <c r="L11" s="248"/>
      <c r="M11" s="249"/>
    </row>
    <row r="12" spans="2:13" ht="22.5" customHeight="1">
      <c r="B12" s="247"/>
      <c r="C12" s="248"/>
      <c r="D12" s="248"/>
      <c r="E12" s="248"/>
      <c r="F12" s="257">
        <v>301</v>
      </c>
      <c r="G12" s="258">
        <v>9.9999999999999908E+22</v>
      </c>
      <c r="H12" s="259" t="s">
        <v>178</v>
      </c>
      <c r="I12" s="248"/>
      <c r="J12" s="248"/>
      <c r="K12" s="248"/>
      <c r="L12" s="248"/>
      <c r="M12" s="249"/>
    </row>
    <row r="13" spans="2:13" ht="22.5" customHeight="1" thickBot="1">
      <c r="B13" s="247"/>
      <c r="C13" s="248"/>
      <c r="D13" s="248"/>
      <c r="E13" s="248"/>
      <c r="F13" s="260"/>
      <c r="G13" s="261"/>
      <c r="H13" s="262" t="s">
        <v>178</v>
      </c>
      <c r="I13" s="248"/>
      <c r="J13" s="248"/>
      <c r="K13" s="248"/>
      <c r="L13" s="248"/>
      <c r="M13" s="249"/>
    </row>
    <row r="14" spans="2:13" ht="22.5" customHeight="1">
      <c r="B14" s="247"/>
      <c r="C14" s="248"/>
      <c r="D14" s="248"/>
      <c r="E14" s="248"/>
      <c r="F14" s="248"/>
      <c r="G14" s="248"/>
      <c r="H14" s="248"/>
      <c r="I14" s="248"/>
      <c r="J14" s="248"/>
      <c r="K14" s="248"/>
      <c r="L14" s="248"/>
      <c r="M14" s="249"/>
    </row>
    <row r="15" spans="2:13" ht="22.5" customHeight="1">
      <c r="B15" s="247"/>
      <c r="C15" s="248"/>
      <c r="D15" s="248"/>
      <c r="E15" s="248"/>
      <c r="F15" s="248"/>
      <c r="G15" s="248"/>
      <c r="H15" s="248"/>
      <c r="I15" s="248"/>
      <c r="J15" s="248"/>
      <c r="K15" s="248"/>
      <c r="L15" s="248"/>
      <c r="M15" s="249"/>
    </row>
    <row r="16" spans="2:13" ht="22.5" customHeight="1">
      <c r="B16" s="247"/>
      <c r="C16" s="248"/>
      <c r="D16" s="248"/>
      <c r="E16" s="248"/>
      <c r="F16" s="248"/>
      <c r="G16" s="307" t="s">
        <v>48</v>
      </c>
      <c r="H16" s="248"/>
      <c r="I16" s="248"/>
      <c r="J16" s="248"/>
      <c r="K16" s="248"/>
      <c r="L16" s="248"/>
      <c r="M16" s="249"/>
    </row>
    <row r="17" spans="2:13" ht="22.5" customHeight="1" thickBot="1">
      <c r="B17" s="247"/>
      <c r="C17" s="248"/>
      <c r="D17" s="248"/>
      <c r="E17" s="248"/>
      <c r="F17" s="263"/>
      <c r="G17" s="263"/>
      <c r="H17" s="263"/>
      <c r="I17" s="248"/>
      <c r="J17" s="248"/>
      <c r="K17" s="248"/>
      <c r="L17" s="248"/>
      <c r="M17" s="249"/>
    </row>
    <row r="18" spans="2:13" ht="22.5" customHeight="1">
      <c r="B18" s="247"/>
      <c r="C18" s="248"/>
      <c r="D18" s="248"/>
      <c r="E18" s="248"/>
      <c r="I18" s="248"/>
      <c r="J18" s="248"/>
      <c r="K18" s="248"/>
      <c r="L18" s="248"/>
      <c r="M18" s="249"/>
    </row>
    <row r="19" spans="2:13" ht="22.5" customHeight="1">
      <c r="B19" s="247"/>
      <c r="C19" s="248"/>
      <c r="D19" s="248"/>
      <c r="E19" s="248"/>
      <c r="I19" s="248"/>
      <c r="J19" s="248"/>
      <c r="K19" s="248"/>
      <c r="L19" s="248"/>
      <c r="M19" s="249"/>
    </row>
    <row r="20" spans="2:13" ht="22.5" customHeight="1" thickBot="1">
      <c r="B20" s="264"/>
      <c r="C20" s="263"/>
      <c r="D20" s="263"/>
      <c r="E20" s="263"/>
      <c r="I20" s="263"/>
      <c r="J20" s="263"/>
      <c r="K20" s="263"/>
      <c r="L20" s="263"/>
      <c r="M20" s="265"/>
    </row>
  </sheetData>
  <sheetProtection algorithmName="SHA-512" hashValue="Vl9b5iAZ0xnL9EaZwJnbsxBAYJva6sP1iffH/EeR8LYAQnbcEoSWu1uL147IpRmdAmp//O/ahTLRN02WDnSOnQ==" saltValue="tKbJ+asLLfkpD75Y1ZQ2dA==" spinCount="100000" sheet="1" objects="1" scenarios="1"/>
  <mergeCells count="2">
    <mergeCell ref="F2:I2"/>
    <mergeCell ref="F5:G5"/>
  </mergeCells>
  <pageMargins left="0.78740157499999996" right="0.78740157499999996" top="0.984251969" bottom="0.984251969" header="0.49212598499999999" footer="0.49212598499999999"/>
  <headerFooter alignWithMargins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codeName="Plan111"/>
  <dimension ref="A1:C94"/>
  <sheetViews>
    <sheetView workbookViewId="0">
      <selection activeCell="B2" sqref="B2:E2"/>
    </sheetView>
  </sheetViews>
  <sheetFormatPr defaultColWidth="9.1796875" defaultRowHeight="12.5"/>
  <cols>
    <col min="1" max="1" width="42" style="202" customWidth="1"/>
    <col min="2" max="3" width="18.453125" style="202" customWidth="1"/>
    <col min="4" max="16384" width="9.1796875" style="202"/>
  </cols>
  <sheetData>
    <row r="1" spans="1:3" ht="13" thickBot="1"/>
    <row r="2" spans="1:3" ht="14" thickTop="1" thickBot="1">
      <c r="A2" s="612" t="s">
        <v>179</v>
      </c>
      <c r="B2" s="613" t="s">
        <v>180</v>
      </c>
      <c r="C2" s="513"/>
    </row>
    <row r="3" spans="1:3" ht="13.5" thickBot="1">
      <c r="A3" s="596"/>
      <c r="B3" s="221" t="s">
        <v>181</v>
      </c>
      <c r="C3" s="226" t="s">
        <v>182</v>
      </c>
    </row>
    <row r="4" spans="1:3" ht="13.5" thickBot="1">
      <c r="A4" s="606" t="s">
        <v>183</v>
      </c>
      <c r="B4" s="606"/>
      <c r="C4" s="606"/>
    </row>
    <row r="5" spans="1:3" ht="25.5" thickBot="1">
      <c r="A5" s="266" t="s">
        <v>184</v>
      </c>
      <c r="B5" s="224" t="s">
        <v>185</v>
      </c>
      <c r="C5" s="225" t="s">
        <v>186</v>
      </c>
    </row>
    <row r="6" spans="1:3" ht="13" thickBot="1">
      <c r="A6" s="266" t="s">
        <v>187</v>
      </c>
      <c r="B6" s="224" t="s">
        <v>188</v>
      </c>
      <c r="C6" s="225" t="s">
        <v>188</v>
      </c>
    </row>
    <row r="7" spans="1:3" ht="13" thickBot="1">
      <c r="A7" s="266" t="s">
        <v>189</v>
      </c>
      <c r="B7" s="224" t="s">
        <v>190</v>
      </c>
      <c r="C7" s="225" t="s">
        <v>190</v>
      </c>
    </row>
    <row r="8" spans="1:3" ht="13" thickBot="1">
      <c r="A8" s="266" t="s">
        <v>191</v>
      </c>
      <c r="B8" s="224" t="s">
        <v>192</v>
      </c>
      <c r="C8" s="225" t="s">
        <v>192</v>
      </c>
    </row>
    <row r="9" spans="1:3" ht="13" thickBot="1">
      <c r="A9" s="266" t="s">
        <v>193</v>
      </c>
      <c r="B9" s="224" t="s">
        <v>194</v>
      </c>
      <c r="C9" s="225" t="s">
        <v>194</v>
      </c>
    </row>
    <row r="10" spans="1:3" ht="13.5" thickBot="1">
      <c r="A10" s="606" t="s">
        <v>195</v>
      </c>
      <c r="B10" s="606"/>
      <c r="C10" s="606"/>
    </row>
    <row r="11" spans="1:3" ht="13" thickBot="1">
      <c r="A11" s="266" t="s">
        <v>184</v>
      </c>
      <c r="B11" s="224" t="s">
        <v>185</v>
      </c>
      <c r="C11" s="225" t="s">
        <v>185</v>
      </c>
    </row>
    <row r="12" spans="1:3" ht="13" thickBot="1">
      <c r="A12" s="266" t="s">
        <v>187</v>
      </c>
      <c r="B12" s="224" t="s">
        <v>286</v>
      </c>
      <c r="C12" s="225" t="s">
        <v>286</v>
      </c>
    </row>
    <row r="13" spans="1:3" ht="13" thickBot="1">
      <c r="A13" s="266" t="s">
        <v>196</v>
      </c>
      <c r="B13" s="224" t="s">
        <v>197</v>
      </c>
      <c r="C13" s="225" t="s">
        <v>197</v>
      </c>
    </row>
    <row r="14" spans="1:3" ht="13" thickBot="1">
      <c r="A14" s="266" t="s">
        <v>193</v>
      </c>
      <c r="B14" s="224" t="s">
        <v>198</v>
      </c>
      <c r="C14" s="225" t="s">
        <v>198</v>
      </c>
    </row>
    <row r="15" spans="1:3" ht="13.5" thickBot="1">
      <c r="A15" s="606" t="s">
        <v>199</v>
      </c>
      <c r="B15" s="606"/>
      <c r="C15" s="606"/>
    </row>
    <row r="16" spans="1:3" ht="13" thickBot="1">
      <c r="A16" s="266" t="s">
        <v>184</v>
      </c>
      <c r="B16" s="224" t="s">
        <v>185</v>
      </c>
      <c r="C16" s="225" t="s">
        <v>185</v>
      </c>
    </row>
    <row r="17" spans="1:3" ht="13" thickBot="1">
      <c r="A17" s="266" t="s">
        <v>200</v>
      </c>
      <c r="B17" s="224" t="s">
        <v>286</v>
      </c>
      <c r="C17" s="225" t="s">
        <v>286</v>
      </c>
    </row>
    <row r="18" spans="1:3" ht="13" thickBot="1">
      <c r="A18" s="266" t="s">
        <v>193</v>
      </c>
      <c r="B18" s="224" t="s">
        <v>194</v>
      </c>
      <c r="C18" s="225" t="s">
        <v>198</v>
      </c>
    </row>
    <row r="19" spans="1:3" ht="13.5" thickBot="1">
      <c r="A19" s="606" t="s">
        <v>201</v>
      </c>
      <c r="B19" s="606"/>
      <c r="C19" s="606"/>
    </row>
    <row r="20" spans="1:3" ht="13" thickBot="1">
      <c r="A20" s="266" t="s">
        <v>184</v>
      </c>
      <c r="B20" s="224" t="s">
        <v>185</v>
      </c>
      <c r="C20" s="225" t="s">
        <v>185</v>
      </c>
    </row>
    <row r="21" spans="1:3" ht="13" thickBot="1">
      <c r="A21" s="266" t="s">
        <v>187</v>
      </c>
      <c r="B21" s="224" t="s">
        <v>202</v>
      </c>
      <c r="C21" s="225" t="s">
        <v>202</v>
      </c>
    </row>
    <row r="22" spans="1:3" ht="13" thickBot="1">
      <c r="A22" s="266" t="s">
        <v>193</v>
      </c>
      <c r="B22" s="224" t="s">
        <v>194</v>
      </c>
      <c r="C22" s="225" t="s">
        <v>198</v>
      </c>
    </row>
    <row r="23" spans="1:3" ht="13.5" thickBot="1">
      <c r="A23" s="606" t="s">
        <v>203</v>
      </c>
      <c r="B23" s="606"/>
      <c r="C23" s="606"/>
    </row>
    <row r="24" spans="1:3" ht="13" thickBot="1">
      <c r="A24" s="266" t="s">
        <v>184</v>
      </c>
      <c r="B24" s="224" t="s">
        <v>185</v>
      </c>
      <c r="C24" s="225" t="s">
        <v>185</v>
      </c>
    </row>
    <row r="25" spans="1:3" ht="13" thickBot="1">
      <c r="A25" s="266" t="s">
        <v>200</v>
      </c>
      <c r="B25" s="224" t="s">
        <v>286</v>
      </c>
      <c r="C25" s="225" t="s">
        <v>286</v>
      </c>
    </row>
    <row r="26" spans="1:3" ht="13" thickBot="1">
      <c r="A26" s="266" t="s">
        <v>204</v>
      </c>
      <c r="B26" s="224" t="s">
        <v>205</v>
      </c>
      <c r="C26" s="225" t="s">
        <v>205</v>
      </c>
    </row>
    <row r="27" spans="1:3" ht="13" thickBot="1">
      <c r="A27" s="266" t="s">
        <v>193</v>
      </c>
      <c r="B27" s="224" t="s">
        <v>194</v>
      </c>
      <c r="C27" s="225" t="s">
        <v>198</v>
      </c>
    </row>
    <row r="28" spans="1:3" ht="13.5" thickBot="1">
      <c r="A28" s="606" t="s">
        <v>206</v>
      </c>
      <c r="B28" s="606"/>
      <c r="C28" s="606"/>
    </row>
    <row r="29" spans="1:3" ht="13" thickBot="1">
      <c r="A29" s="266" t="s">
        <v>184</v>
      </c>
      <c r="B29" s="224" t="s">
        <v>207</v>
      </c>
      <c r="C29" s="225" t="s">
        <v>207</v>
      </c>
    </row>
    <row r="30" spans="1:3" ht="13" thickBot="1">
      <c r="A30" s="266" t="s">
        <v>208</v>
      </c>
      <c r="B30" s="224" t="s">
        <v>190</v>
      </c>
      <c r="C30" s="225" t="s">
        <v>190</v>
      </c>
    </row>
    <row r="31" spans="1:3" ht="13" thickBot="1">
      <c r="A31" s="266" t="s">
        <v>193</v>
      </c>
      <c r="B31" s="224" t="s">
        <v>194</v>
      </c>
      <c r="C31" s="225" t="s">
        <v>194</v>
      </c>
    </row>
    <row r="32" spans="1:3" ht="13.5" thickBot="1">
      <c r="A32" s="267" t="s">
        <v>209</v>
      </c>
      <c r="B32" s="224" t="s">
        <v>210</v>
      </c>
      <c r="C32" s="225" t="s">
        <v>149</v>
      </c>
    </row>
    <row r="33" spans="1:3" ht="51.75" customHeight="1" thickBot="1">
      <c r="A33" s="268" t="s">
        <v>211</v>
      </c>
      <c r="B33" s="608" t="s">
        <v>212</v>
      </c>
      <c r="C33" s="609"/>
    </row>
    <row r="34" spans="1:3" ht="13.5" thickBot="1">
      <c r="A34" s="267" t="s">
        <v>213</v>
      </c>
      <c r="B34" s="224" t="s">
        <v>149</v>
      </c>
      <c r="C34" s="225" t="s">
        <v>149</v>
      </c>
    </row>
    <row r="35" spans="1:3" ht="13" thickBot="1">
      <c r="A35" s="266" t="s">
        <v>214</v>
      </c>
      <c r="B35" s="224" t="s">
        <v>294</v>
      </c>
      <c r="C35" s="225" t="s">
        <v>294</v>
      </c>
    </row>
    <row r="36" spans="1:3" ht="25.5" thickBot="1">
      <c r="A36" s="266" t="s">
        <v>215</v>
      </c>
      <c r="B36" s="224" t="s">
        <v>216</v>
      </c>
      <c r="C36" s="225" t="s">
        <v>216</v>
      </c>
    </row>
    <row r="37" spans="1:3" ht="13.5" thickBot="1">
      <c r="A37" s="267" t="s">
        <v>217</v>
      </c>
      <c r="B37" s="224" t="s">
        <v>218</v>
      </c>
      <c r="C37" s="225" t="s">
        <v>219</v>
      </c>
    </row>
    <row r="38" spans="1:3" ht="13.5" thickBot="1">
      <c r="A38" s="607" t="s">
        <v>220</v>
      </c>
      <c r="B38" s="607"/>
      <c r="C38" s="607"/>
    </row>
    <row r="39" spans="1:3" ht="13" thickBot="1">
      <c r="A39" s="268" t="s">
        <v>221</v>
      </c>
      <c r="B39" s="217" t="s">
        <v>222</v>
      </c>
      <c r="C39" s="218" t="s">
        <v>223</v>
      </c>
    </row>
    <row r="40" spans="1:3" ht="13" thickBot="1">
      <c r="A40" s="268" t="s">
        <v>224</v>
      </c>
      <c r="B40" s="217" t="s">
        <v>225</v>
      </c>
      <c r="C40" s="218" t="s">
        <v>226</v>
      </c>
    </row>
    <row r="41" spans="1:3" ht="13.5" thickBot="1">
      <c r="A41" s="606" t="s">
        <v>227</v>
      </c>
      <c r="B41" s="606"/>
      <c r="C41" s="606"/>
    </row>
    <row r="42" spans="1:3" ht="13" thickBot="1">
      <c r="A42" s="266" t="s">
        <v>184</v>
      </c>
      <c r="B42" s="224" t="s">
        <v>185</v>
      </c>
      <c r="C42" s="225" t="s">
        <v>185</v>
      </c>
    </row>
    <row r="43" spans="1:3" ht="13" thickBot="1">
      <c r="A43" s="266" t="s">
        <v>228</v>
      </c>
      <c r="B43" s="224" t="s">
        <v>229</v>
      </c>
      <c r="C43" s="225" t="s">
        <v>229</v>
      </c>
    </row>
    <row r="44" spans="1:3" ht="38" thickBot="1">
      <c r="A44" s="266" t="s">
        <v>230</v>
      </c>
      <c r="B44" s="224" t="s">
        <v>231</v>
      </c>
      <c r="C44" s="225" t="s">
        <v>232</v>
      </c>
    </row>
    <row r="45" spans="1:3" ht="13" thickBot="1">
      <c r="A45" s="266" t="s">
        <v>233</v>
      </c>
      <c r="B45" s="224" t="s">
        <v>124</v>
      </c>
      <c r="C45" s="225" t="s">
        <v>124</v>
      </c>
    </row>
    <row r="46" spans="1:3" ht="13" thickBot="1">
      <c r="A46" s="266" t="s">
        <v>234</v>
      </c>
      <c r="B46" s="224" t="s">
        <v>235</v>
      </c>
      <c r="C46" s="225" t="s">
        <v>235</v>
      </c>
    </row>
    <row r="47" spans="1:3" ht="13" thickBot="1">
      <c r="A47" s="266" t="s">
        <v>236</v>
      </c>
      <c r="B47" s="582" t="s">
        <v>237</v>
      </c>
      <c r="C47" s="589"/>
    </row>
    <row r="48" spans="1:3" ht="13" thickBot="1">
      <c r="A48" s="266" t="s">
        <v>238</v>
      </c>
      <c r="B48" s="582" t="s">
        <v>239</v>
      </c>
      <c r="C48" s="589"/>
    </row>
    <row r="49" spans="1:3" ht="13.5" thickBot="1">
      <c r="A49" s="593" t="s">
        <v>240</v>
      </c>
      <c r="B49" s="610" t="s">
        <v>180</v>
      </c>
      <c r="C49" s="611"/>
    </row>
    <row r="50" spans="1:3" ht="13.5" thickBot="1">
      <c r="A50" s="596"/>
      <c r="B50" s="221" t="s">
        <v>181</v>
      </c>
      <c r="C50" s="226" t="s">
        <v>182</v>
      </c>
    </row>
    <row r="51" spans="1:3" ht="13.5" thickBot="1">
      <c r="A51" s="606" t="s">
        <v>183</v>
      </c>
      <c r="B51" s="606"/>
      <c r="C51" s="606"/>
    </row>
    <row r="52" spans="1:3" ht="25.5" thickBot="1">
      <c r="A52" s="268" t="s">
        <v>184</v>
      </c>
      <c r="B52" s="217" t="s">
        <v>241</v>
      </c>
      <c r="C52" s="218" t="s">
        <v>242</v>
      </c>
    </row>
    <row r="53" spans="1:3" ht="13" thickBot="1">
      <c r="A53" s="268" t="s">
        <v>187</v>
      </c>
      <c r="B53" s="217" t="s">
        <v>188</v>
      </c>
      <c r="C53" s="218" t="s">
        <v>188</v>
      </c>
    </row>
    <row r="54" spans="1:3" ht="13" thickBot="1">
      <c r="A54" s="268" t="s">
        <v>189</v>
      </c>
      <c r="B54" s="217" t="s">
        <v>243</v>
      </c>
      <c r="C54" s="218" t="s">
        <v>243</v>
      </c>
    </row>
    <row r="55" spans="1:3" ht="13" thickBot="1">
      <c r="A55" s="268" t="s">
        <v>191</v>
      </c>
      <c r="B55" s="217" t="s">
        <v>192</v>
      </c>
      <c r="C55" s="218" t="s">
        <v>192</v>
      </c>
    </row>
    <row r="56" spans="1:3" ht="13" thickBot="1">
      <c r="A56" s="268" t="s">
        <v>193</v>
      </c>
      <c r="B56" s="217" t="s">
        <v>244</v>
      </c>
      <c r="C56" s="218" t="s">
        <v>244</v>
      </c>
    </row>
    <row r="57" spans="1:3" ht="13.5" thickBot="1">
      <c r="A57" s="606" t="s">
        <v>195</v>
      </c>
      <c r="B57" s="606"/>
      <c r="C57" s="606"/>
    </row>
    <row r="58" spans="1:3" ht="13" thickBot="1">
      <c r="A58" s="268" t="s">
        <v>184</v>
      </c>
      <c r="B58" s="217" t="s">
        <v>245</v>
      </c>
      <c r="C58" s="218" t="s">
        <v>245</v>
      </c>
    </row>
    <row r="59" spans="1:3" ht="13" thickBot="1">
      <c r="A59" s="268" t="s">
        <v>187</v>
      </c>
      <c r="B59" s="217" t="s">
        <v>286</v>
      </c>
      <c r="C59" s="218" t="s">
        <v>286</v>
      </c>
    </row>
    <row r="60" spans="1:3" ht="13" thickBot="1">
      <c r="A60" s="268" t="s">
        <v>193</v>
      </c>
      <c r="B60" s="217" t="s">
        <v>244</v>
      </c>
      <c r="C60" s="218" t="s">
        <v>244</v>
      </c>
    </row>
    <row r="61" spans="1:3" ht="13.5" thickBot="1">
      <c r="A61" s="606" t="s">
        <v>199</v>
      </c>
      <c r="B61" s="606"/>
      <c r="C61" s="606"/>
    </row>
    <row r="62" spans="1:3" ht="13" thickBot="1">
      <c r="A62" s="268" t="s">
        <v>184</v>
      </c>
      <c r="B62" s="217" t="s">
        <v>245</v>
      </c>
      <c r="C62" s="218" t="s">
        <v>245</v>
      </c>
    </row>
    <row r="63" spans="1:3" ht="13" thickBot="1">
      <c r="A63" s="268" t="s">
        <v>200</v>
      </c>
      <c r="B63" s="217" t="s">
        <v>286</v>
      </c>
      <c r="C63" s="218" t="s">
        <v>286</v>
      </c>
    </row>
    <row r="64" spans="1:3" ht="13" thickBot="1">
      <c r="A64" s="268" t="s">
        <v>193</v>
      </c>
      <c r="B64" s="217" t="s">
        <v>244</v>
      </c>
      <c r="C64" s="218" t="s">
        <v>244</v>
      </c>
    </row>
    <row r="65" spans="1:3" ht="13.5" thickBot="1">
      <c r="A65" s="606" t="s">
        <v>201</v>
      </c>
      <c r="B65" s="606"/>
      <c r="C65" s="606"/>
    </row>
    <row r="66" spans="1:3" ht="13" thickBot="1">
      <c r="A66" s="268" t="s">
        <v>184</v>
      </c>
      <c r="B66" s="217" t="s">
        <v>245</v>
      </c>
      <c r="C66" s="218" t="s">
        <v>245</v>
      </c>
    </row>
    <row r="67" spans="1:3" ht="13" thickBot="1">
      <c r="A67" s="268" t="s">
        <v>187</v>
      </c>
      <c r="B67" s="217" t="s">
        <v>202</v>
      </c>
      <c r="C67" s="218" t="s">
        <v>202</v>
      </c>
    </row>
    <row r="68" spans="1:3" ht="13" thickBot="1">
      <c r="A68" s="268" t="s">
        <v>193</v>
      </c>
      <c r="B68" s="217" t="s">
        <v>244</v>
      </c>
      <c r="C68" s="218" t="s">
        <v>244</v>
      </c>
    </row>
    <row r="69" spans="1:3" ht="13.5" thickBot="1">
      <c r="A69" s="607" t="s">
        <v>203</v>
      </c>
      <c r="B69" s="607"/>
      <c r="C69" s="607"/>
    </row>
    <row r="70" spans="1:3" ht="13" thickBot="1">
      <c r="A70" s="268" t="s">
        <v>184</v>
      </c>
      <c r="B70" s="217" t="s">
        <v>241</v>
      </c>
      <c r="C70" s="218" t="s">
        <v>241</v>
      </c>
    </row>
    <row r="71" spans="1:3" ht="13" thickBot="1">
      <c r="A71" s="268" t="s">
        <v>200</v>
      </c>
      <c r="B71" s="217" t="s">
        <v>286</v>
      </c>
      <c r="C71" s="218" t="s">
        <v>286</v>
      </c>
    </row>
    <row r="72" spans="1:3" ht="13" thickBot="1">
      <c r="A72" s="268" t="s">
        <v>204</v>
      </c>
      <c r="B72" s="217" t="s">
        <v>205</v>
      </c>
      <c r="C72" s="218" t="s">
        <v>205</v>
      </c>
    </row>
    <row r="73" spans="1:3" ht="13" thickBot="1">
      <c r="A73" s="268" t="s">
        <v>193</v>
      </c>
      <c r="B73" s="217" t="s">
        <v>246</v>
      </c>
      <c r="C73" s="218" t="s">
        <v>246</v>
      </c>
    </row>
    <row r="74" spans="1:3" ht="13.5" thickBot="1">
      <c r="A74" s="607" t="s">
        <v>206</v>
      </c>
      <c r="B74" s="607"/>
      <c r="C74" s="607"/>
    </row>
    <row r="75" spans="1:3" ht="13" thickBot="1">
      <c r="A75" s="268" t="s">
        <v>184</v>
      </c>
      <c r="B75" s="217" t="s">
        <v>293</v>
      </c>
      <c r="C75" s="218" t="s">
        <v>293</v>
      </c>
    </row>
    <row r="76" spans="1:3" ht="13" thickBot="1">
      <c r="A76" s="268" t="s">
        <v>208</v>
      </c>
      <c r="B76" s="217" t="s">
        <v>190</v>
      </c>
      <c r="C76" s="218" t="s">
        <v>190</v>
      </c>
    </row>
    <row r="77" spans="1:3" ht="13.5" thickBot="1">
      <c r="A77" s="269" t="s">
        <v>209</v>
      </c>
      <c r="B77" s="217" t="s">
        <v>210</v>
      </c>
      <c r="C77" s="218" t="s">
        <v>149</v>
      </c>
    </row>
    <row r="78" spans="1:3" ht="13.5" thickBot="1">
      <c r="A78" s="268" t="s">
        <v>211</v>
      </c>
      <c r="B78" s="608" t="s">
        <v>212</v>
      </c>
      <c r="C78" s="609"/>
    </row>
    <row r="79" spans="1:3" ht="13.5" thickBot="1">
      <c r="A79" s="269" t="s">
        <v>213</v>
      </c>
      <c r="B79" s="217" t="s">
        <v>149</v>
      </c>
      <c r="C79" s="218" t="s">
        <v>149</v>
      </c>
    </row>
    <row r="80" spans="1:3" ht="13" thickBot="1">
      <c r="A80" s="268" t="s">
        <v>214</v>
      </c>
      <c r="B80" s="217" t="s">
        <v>247</v>
      </c>
      <c r="C80" s="218" t="s">
        <v>247</v>
      </c>
    </row>
    <row r="81" spans="1:3" ht="25.5" thickBot="1">
      <c r="A81" s="268" t="s">
        <v>215</v>
      </c>
      <c r="B81" s="217" t="s">
        <v>216</v>
      </c>
      <c r="C81" s="218" t="s">
        <v>216</v>
      </c>
    </row>
    <row r="82" spans="1:3" ht="13.5" thickBot="1">
      <c r="A82" s="269" t="s">
        <v>217</v>
      </c>
      <c r="B82" s="217" t="s">
        <v>219</v>
      </c>
      <c r="C82" s="218" t="s">
        <v>248</v>
      </c>
    </row>
    <row r="83" spans="1:3" ht="13.5" thickBot="1">
      <c r="A83" s="607" t="s">
        <v>220</v>
      </c>
      <c r="B83" s="607"/>
      <c r="C83" s="607"/>
    </row>
    <row r="84" spans="1:3" ht="13" thickBot="1">
      <c r="A84" s="268" t="s">
        <v>221</v>
      </c>
      <c r="B84" s="217" t="s">
        <v>249</v>
      </c>
      <c r="C84" s="218" t="s">
        <v>223</v>
      </c>
    </row>
    <row r="85" spans="1:3" ht="13" thickBot="1">
      <c r="A85" s="268" t="s">
        <v>224</v>
      </c>
      <c r="B85" s="217" t="s">
        <v>250</v>
      </c>
      <c r="C85" s="218" t="s">
        <v>251</v>
      </c>
    </row>
    <row r="86" spans="1:3" ht="13.5" thickBot="1">
      <c r="A86" s="607" t="s">
        <v>227</v>
      </c>
      <c r="B86" s="607"/>
      <c r="C86" s="607"/>
    </row>
    <row r="87" spans="1:3" ht="13" thickBot="1">
      <c r="A87" s="268" t="s">
        <v>184</v>
      </c>
      <c r="B87" s="217" t="s">
        <v>241</v>
      </c>
      <c r="C87" s="218" t="s">
        <v>241</v>
      </c>
    </row>
    <row r="88" spans="1:3" ht="13" thickBot="1">
      <c r="A88" s="268" t="s">
        <v>228</v>
      </c>
      <c r="B88" s="217" t="s">
        <v>241</v>
      </c>
      <c r="C88" s="218" t="s">
        <v>241</v>
      </c>
    </row>
    <row r="89" spans="1:3" ht="38" thickBot="1">
      <c r="A89" s="268" t="s">
        <v>230</v>
      </c>
      <c r="B89" s="217" t="s">
        <v>231</v>
      </c>
      <c r="C89" s="225" t="s">
        <v>232</v>
      </c>
    </row>
    <row r="90" spans="1:3" ht="13" thickBot="1">
      <c r="A90" s="268" t="s">
        <v>233</v>
      </c>
      <c r="B90" s="217" t="s">
        <v>125</v>
      </c>
      <c r="C90" s="218" t="s">
        <v>125</v>
      </c>
    </row>
    <row r="91" spans="1:3" ht="13" thickBot="1">
      <c r="A91" s="268" t="s">
        <v>234</v>
      </c>
      <c r="B91" s="217" t="s">
        <v>235</v>
      </c>
      <c r="C91" s="218" t="s">
        <v>235</v>
      </c>
    </row>
    <row r="92" spans="1:3" ht="13" thickBot="1">
      <c r="A92" s="268" t="s">
        <v>236</v>
      </c>
      <c r="B92" s="517" t="s">
        <v>237</v>
      </c>
      <c r="C92" s="581"/>
    </row>
    <row r="93" spans="1:3" ht="13" thickBot="1">
      <c r="A93" s="270" t="s">
        <v>252</v>
      </c>
      <c r="B93" s="515" t="s">
        <v>253</v>
      </c>
      <c r="C93" s="605"/>
    </row>
    <row r="94" spans="1:3" ht="13" thickTop="1"/>
  </sheetData>
  <sheetProtection algorithmName="SHA-512" hashValue="i1LvdMaAH2CPxF5dWOa7ihKWBNk6/iyiTdMfCUWh6QIJZUqSscTtMdYT73M/X2JOW0duNXKI3aS/hgQk/tc/Dg==" saltValue="Bl7MvFBqcYW7RwgpVKyp6w==" spinCount="100000" sheet="1" objects="1" scenarios="1"/>
  <mergeCells count="26">
    <mergeCell ref="A19:C19"/>
    <mergeCell ref="A2:A3"/>
    <mergeCell ref="B2:C2"/>
    <mergeCell ref="A4:C4"/>
    <mergeCell ref="A10:C10"/>
    <mergeCell ref="A15:C15"/>
    <mergeCell ref="A61:C61"/>
    <mergeCell ref="A23:C23"/>
    <mergeCell ref="A28:C28"/>
    <mergeCell ref="B33:C33"/>
    <mergeCell ref="A38:C38"/>
    <mergeCell ref="A41:C41"/>
    <mergeCell ref="B47:C47"/>
    <mergeCell ref="B48:C48"/>
    <mergeCell ref="A49:A50"/>
    <mergeCell ref="B49:C49"/>
    <mergeCell ref="A51:C51"/>
    <mergeCell ref="A57:C57"/>
    <mergeCell ref="B92:C92"/>
    <mergeCell ref="B93:C93"/>
    <mergeCell ref="A65:C65"/>
    <mergeCell ref="A69:C69"/>
    <mergeCell ref="A74:C74"/>
    <mergeCell ref="B78:C78"/>
    <mergeCell ref="A83:C83"/>
    <mergeCell ref="A86:C86"/>
  </mergeCell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4"/>
  <dimension ref="B1:I49"/>
  <sheetViews>
    <sheetView showGridLines="0" zoomScale="67" workbookViewId="0">
      <selection activeCell="C23" sqref="C23"/>
    </sheetView>
  </sheetViews>
  <sheetFormatPr defaultColWidth="15.81640625" defaultRowHeight="12.5"/>
  <cols>
    <col min="1" max="3" width="15.81640625" style="202"/>
    <col min="4" max="4" width="19.7265625" style="202" customWidth="1"/>
    <col min="5" max="16384" width="15.81640625" style="202"/>
  </cols>
  <sheetData>
    <row r="1" spans="2:9" s="271" customFormat="1" ht="13" thickBot="1"/>
    <row r="2" spans="2:9" s="271" customFormat="1" ht="31.5" customHeight="1" thickBot="1">
      <c r="B2" s="272"/>
      <c r="C2" s="600" t="s">
        <v>270</v>
      </c>
      <c r="D2" s="614"/>
      <c r="E2" s="273" t="s">
        <v>254</v>
      </c>
      <c r="F2" s="273"/>
      <c r="G2" s="273"/>
      <c r="H2" s="274"/>
      <c r="I2" s="275"/>
    </row>
    <row r="3" spans="2:9" ht="13" thickBot="1">
      <c r="B3" s="276"/>
      <c r="C3" s="271"/>
      <c r="D3" s="271"/>
      <c r="E3" s="271"/>
      <c r="F3" s="271"/>
      <c r="G3" s="271"/>
      <c r="H3" s="271"/>
      <c r="I3" s="277"/>
    </row>
    <row r="4" spans="2:9">
      <c r="B4" s="276"/>
      <c r="C4" s="271"/>
      <c r="D4" s="271"/>
      <c r="E4" s="278" t="s">
        <v>255</v>
      </c>
      <c r="F4" s="279" t="s">
        <v>256</v>
      </c>
      <c r="G4" s="271"/>
      <c r="H4" s="271"/>
      <c r="I4" s="277"/>
    </row>
    <row r="5" spans="2:9">
      <c r="B5" s="276"/>
      <c r="C5" s="271"/>
      <c r="D5" s="271"/>
      <c r="E5" s="280">
        <v>0.5</v>
      </c>
      <c r="F5" s="281">
        <v>1.306</v>
      </c>
      <c r="G5" s="282">
        <f>(TAN(ACOS(E5))-TAN(ACOS(0.92)))</f>
        <v>1.3060525914326722</v>
      </c>
      <c r="H5" s="271"/>
      <c r="I5" s="277"/>
    </row>
    <row r="6" spans="2:9">
      <c r="B6" s="276"/>
      <c r="C6" s="271"/>
      <c r="D6" s="271"/>
      <c r="E6" s="280">
        <v>0.51</v>
      </c>
      <c r="F6" s="281">
        <v>1.2609999999999999</v>
      </c>
      <c r="G6" s="282">
        <f t="shared" ref="G6:G47" si="0">(TAN(ACOS(E6))-TAN(ACOS(0.92)))</f>
        <v>1.2606182562581398</v>
      </c>
      <c r="H6" s="271"/>
      <c r="I6" s="277"/>
    </row>
    <row r="7" spans="2:9">
      <c r="B7" s="276"/>
      <c r="C7" s="271"/>
      <c r="D7" s="271"/>
      <c r="E7" s="280">
        <v>0.52</v>
      </c>
      <c r="F7" s="281">
        <v>1.2170000000000001</v>
      </c>
      <c r="G7" s="282">
        <f t="shared" si="0"/>
        <v>1.2166292072532279</v>
      </c>
      <c r="H7" s="271"/>
      <c r="I7" s="277"/>
    </row>
    <row r="8" spans="2:9">
      <c r="B8" s="276"/>
      <c r="C8" s="271"/>
      <c r="D8" s="271"/>
      <c r="E8" s="280">
        <v>0.53</v>
      </c>
      <c r="F8" s="281">
        <v>1.1739999999999999</v>
      </c>
      <c r="G8" s="282">
        <f t="shared" si="0"/>
        <v>1.1739973338754066</v>
      </c>
      <c r="H8" s="271"/>
      <c r="I8" s="277"/>
    </row>
    <row r="9" spans="2:9">
      <c r="B9" s="276"/>
      <c r="C9" s="271"/>
      <c r="D9" s="271"/>
      <c r="E9" s="280">
        <v>0.54</v>
      </c>
      <c r="F9" s="281">
        <v>1.133</v>
      </c>
      <c r="G9" s="282">
        <f t="shared" si="0"/>
        <v>1.1326407033082992</v>
      </c>
      <c r="H9" s="271"/>
      <c r="I9" s="277"/>
    </row>
    <row r="10" spans="2:9">
      <c r="B10" s="276"/>
      <c r="C10" s="271"/>
      <c r="D10" s="271"/>
      <c r="E10" s="280">
        <v>0.55000000000000004</v>
      </c>
      <c r="F10" s="281">
        <v>1.0920000000000001</v>
      </c>
      <c r="G10" s="282">
        <f t="shared" si="0"/>
        <v>1.0924829737265283</v>
      </c>
      <c r="H10" s="271"/>
      <c r="I10" s="277"/>
    </row>
    <row r="11" spans="2:9">
      <c r="B11" s="276"/>
      <c r="C11" s="271"/>
      <c r="D11" s="271"/>
      <c r="E11" s="280">
        <v>0.56000000000000005</v>
      </c>
      <c r="F11" s="281">
        <v>1.0529999999999999</v>
      </c>
      <c r="G11" s="282">
        <f t="shared" si="0"/>
        <v>1.053452867950079</v>
      </c>
      <c r="H11" s="271"/>
      <c r="I11" s="277"/>
    </row>
    <row r="12" spans="2:9">
      <c r="B12" s="276"/>
      <c r="C12" s="271"/>
      <c r="D12" s="271"/>
      <c r="E12" s="280">
        <v>0.56999999999999995</v>
      </c>
      <c r="F12" s="281">
        <v>1.0149999999999999</v>
      </c>
      <c r="G12" s="282">
        <f t="shared" si="0"/>
        <v>1.015483699768811</v>
      </c>
      <c r="H12" s="271"/>
      <c r="I12" s="277"/>
    </row>
    <row r="13" spans="2:9">
      <c r="B13" s="276"/>
      <c r="C13" s="271"/>
      <c r="D13" s="271"/>
      <c r="E13" s="280">
        <v>0.57999999999999996</v>
      </c>
      <c r="F13" s="281">
        <v>0.97899999999999998</v>
      </c>
      <c r="G13" s="282">
        <f t="shared" si="0"/>
        <v>0.97851294623733343</v>
      </c>
      <c r="H13" s="271"/>
      <c r="I13" s="277"/>
    </row>
    <row r="14" spans="2:9">
      <c r="B14" s="276"/>
      <c r="C14" s="271"/>
      <c r="D14" s="271"/>
      <c r="E14" s="280">
        <v>0.59</v>
      </c>
      <c r="F14" s="281">
        <v>0.94199999999999995</v>
      </c>
      <c r="G14" s="282">
        <f t="shared" si="0"/>
        <v>0.94248186009663959</v>
      </c>
      <c r="H14" s="271"/>
      <c r="I14" s="277"/>
    </row>
    <row r="15" spans="2:9">
      <c r="B15" s="276"/>
      <c r="C15" s="271"/>
      <c r="D15" s="271"/>
      <c r="E15" s="280">
        <v>0.6</v>
      </c>
      <c r="F15" s="281">
        <v>0.90700000000000003</v>
      </c>
      <c r="G15" s="282">
        <f t="shared" si="0"/>
        <v>0.90733511719712867</v>
      </c>
      <c r="H15" s="271"/>
      <c r="I15" s="277"/>
    </row>
    <row r="16" spans="2:9">
      <c r="B16" s="276"/>
      <c r="C16" s="271"/>
      <c r="D16" s="271"/>
      <c r="E16" s="280">
        <v>0.61</v>
      </c>
      <c r="F16" s="281">
        <v>0.873</v>
      </c>
      <c r="G16" s="282">
        <f t="shared" si="0"/>
        <v>0.87302049439871543</v>
      </c>
      <c r="H16" s="271"/>
      <c r="I16" s="277"/>
    </row>
    <row r="17" spans="2:9">
      <c r="B17" s="276"/>
      <c r="C17" s="271"/>
      <c r="D17" s="271"/>
      <c r="E17" s="280">
        <v>0.62</v>
      </c>
      <c r="F17" s="281">
        <v>0.83899999999999997</v>
      </c>
      <c r="G17" s="282">
        <f t="shared" si="0"/>
        <v>0.83948857392399079</v>
      </c>
      <c r="H17" s="271"/>
      <c r="I17" s="277"/>
    </row>
    <row r="18" spans="2:9">
      <c r="B18" s="276"/>
      <c r="C18" s="271"/>
      <c r="D18" s="271"/>
      <c r="E18" s="280">
        <v>0.63</v>
      </c>
      <c r="F18" s="281">
        <v>0.80700000000000005</v>
      </c>
      <c r="G18" s="282">
        <f t="shared" si="0"/>
        <v>0.80669247055293347</v>
      </c>
      <c r="H18" s="271"/>
      <c r="I18" s="277"/>
    </row>
    <row r="19" spans="2:9">
      <c r="B19" s="276"/>
      <c r="C19" s="271"/>
      <c r="D19" s="271"/>
      <c r="E19" s="280">
        <v>0.64</v>
      </c>
      <c r="F19" s="281">
        <v>0.77500000000000002</v>
      </c>
      <c r="G19" s="282">
        <f t="shared" si="0"/>
        <v>0.77458757838245429</v>
      </c>
      <c r="H19" s="271"/>
      <c r="I19" s="277"/>
    </row>
    <row r="20" spans="2:9">
      <c r="B20" s="276"/>
      <c r="C20" s="271"/>
      <c r="D20" s="271"/>
      <c r="E20" s="280">
        <v>0.65</v>
      </c>
      <c r="F20" s="281">
        <v>0.74299999999999999</v>
      </c>
      <c r="G20" s="282">
        <f t="shared" si="0"/>
        <v>0.74313133413846177</v>
      </c>
      <c r="H20" s="271"/>
      <c r="I20" s="277"/>
    </row>
    <row r="21" spans="2:9">
      <c r="B21" s="276"/>
      <c r="C21" s="271"/>
      <c r="D21" s="271"/>
      <c r="E21" s="280">
        <v>0.66</v>
      </c>
      <c r="F21" s="281">
        <v>0.71199999999999997</v>
      </c>
      <c r="G21" s="282">
        <f t="shared" si="0"/>
        <v>0.71228299422700436</v>
      </c>
      <c r="H21" s="271"/>
      <c r="I21" s="277"/>
    </row>
    <row r="22" spans="2:9">
      <c r="B22" s="276"/>
      <c r="C22" s="271"/>
      <c r="D22" s="271"/>
      <c r="E22" s="280">
        <v>0.67</v>
      </c>
      <c r="F22" s="281">
        <v>0.68200000000000005</v>
      </c>
      <c r="G22" s="282">
        <f t="shared" si="0"/>
        <v>0.68200342284692739</v>
      </c>
      <c r="H22" s="271"/>
      <c r="I22" s="277"/>
    </row>
    <row r="23" spans="2:9">
      <c r="B23" s="276"/>
      <c r="C23" s="271"/>
      <c r="D23" s="271"/>
      <c r="E23" s="280">
        <v>0.68</v>
      </c>
      <c r="F23" s="281">
        <v>0.65200000000000002</v>
      </c>
      <c r="G23" s="282">
        <f t="shared" si="0"/>
        <v>0.65225488855928693</v>
      </c>
      <c r="H23" s="271"/>
      <c r="I23" s="277"/>
    </row>
    <row r="24" spans="2:9">
      <c r="B24" s="276"/>
      <c r="C24" s="271"/>
      <c r="D24" s="271"/>
      <c r="E24" s="280">
        <v>0.69</v>
      </c>
      <c r="F24" s="281">
        <v>0.623</v>
      </c>
      <c r="G24" s="282">
        <f t="shared" si="0"/>
        <v>0.62300086671582866</v>
      </c>
      <c r="H24" s="271"/>
      <c r="I24" s="277"/>
    </row>
    <row r="25" spans="2:9">
      <c r="B25" s="276"/>
      <c r="C25" s="271"/>
      <c r="D25" s="271"/>
      <c r="E25" s="280">
        <v>0.7</v>
      </c>
      <c r="F25" s="281">
        <v>0.59399999999999997</v>
      </c>
      <c r="G25" s="282">
        <f t="shared" si="0"/>
        <v>0.59420584508420249</v>
      </c>
      <c r="H25" s="271"/>
      <c r="I25" s="277"/>
    </row>
    <row r="26" spans="2:9">
      <c r="B26" s="276"/>
      <c r="C26" s="271"/>
      <c r="D26" s="271"/>
      <c r="E26" s="280">
        <v>0.71</v>
      </c>
      <c r="F26" s="281">
        <v>0.56599999999999995</v>
      </c>
      <c r="G26" s="282">
        <f t="shared" si="0"/>
        <v>0.56583512986144358</v>
      </c>
      <c r="H26" s="271"/>
      <c r="I26" s="277"/>
    </row>
    <row r="27" spans="2:9">
      <c r="B27" s="276"/>
      <c r="C27" s="271"/>
      <c r="D27" s="271"/>
      <c r="E27" s="280">
        <v>0.72</v>
      </c>
      <c r="F27" s="281">
        <v>0.53800000000000003</v>
      </c>
      <c r="G27" s="282">
        <f t="shared" si="0"/>
        <v>0.5378546490247661</v>
      </c>
      <c r="H27" s="271"/>
      <c r="I27" s="277"/>
    </row>
    <row r="28" spans="2:9">
      <c r="B28" s="276"/>
      <c r="C28" s="271"/>
      <c r="D28" s="271"/>
      <c r="E28" s="280">
        <v>0.73</v>
      </c>
      <c r="F28" s="281">
        <v>0.51</v>
      </c>
      <c r="G28" s="282">
        <f t="shared" si="0"/>
        <v>0.51023074960855019</v>
      </c>
      <c r="H28" s="271"/>
      <c r="I28" s="277"/>
    </row>
    <row r="29" spans="2:9">
      <c r="B29" s="276"/>
      <c r="C29" s="271"/>
      <c r="D29" s="271"/>
      <c r="E29" s="280">
        <v>0.74</v>
      </c>
      <c r="F29" s="281">
        <v>0.48299999999999998</v>
      </c>
      <c r="G29" s="282">
        <f t="shared" si="0"/>
        <v>0.48292998498813244</v>
      </c>
      <c r="H29" s="271"/>
      <c r="I29" s="277"/>
    </row>
    <row r="30" spans="2:9">
      <c r="B30" s="276"/>
      <c r="C30" s="271"/>
      <c r="D30" s="271"/>
      <c r="E30" s="280">
        <v>0.75</v>
      </c>
      <c r="F30" s="281">
        <v>0.45600000000000002</v>
      </c>
      <c r="G30" s="282">
        <f t="shared" si="0"/>
        <v>0.45591888755199217</v>
      </c>
      <c r="H30" s="271"/>
      <c r="I30" s="277"/>
    </row>
    <row r="31" spans="2:9">
      <c r="B31" s="276"/>
      <c r="C31" s="271"/>
      <c r="D31" s="271"/>
      <c r="E31" s="280">
        <v>0.76</v>
      </c>
      <c r="F31" s="281">
        <v>0.42899999999999999</v>
      </c>
      <c r="G31" s="282">
        <f t="shared" si="0"/>
        <v>0.42916372119389645</v>
      </c>
      <c r="H31" s="271"/>
      <c r="I31" s="277"/>
    </row>
    <row r="32" spans="2:9">
      <c r="B32" s="276"/>
      <c r="C32" s="271"/>
      <c r="D32" s="271"/>
      <c r="E32" s="280">
        <v>0.77</v>
      </c>
      <c r="F32" s="281">
        <v>0.40300000000000002</v>
      </c>
      <c r="G32" s="282">
        <f t="shared" si="0"/>
        <v>0.40263020677025074</v>
      </c>
      <c r="H32" s="271"/>
      <c r="I32" s="277"/>
    </row>
    <row r="33" spans="2:9">
      <c r="B33" s="276"/>
      <c r="C33" s="271"/>
      <c r="D33" s="271"/>
      <c r="E33" s="280">
        <v>0.78</v>
      </c>
      <c r="F33" s="281">
        <v>0.376</v>
      </c>
      <c r="G33" s="282">
        <f t="shared" si="0"/>
        <v>0.37628321192338565</v>
      </c>
      <c r="H33" s="271"/>
      <c r="I33" s="277"/>
    </row>
    <row r="34" spans="2:9">
      <c r="B34" s="276"/>
      <c r="C34" s="271"/>
      <c r="D34" s="271"/>
      <c r="E34" s="280">
        <v>0.79</v>
      </c>
      <c r="F34" s="281">
        <v>0.35</v>
      </c>
      <c r="G34" s="282">
        <f t="shared" si="0"/>
        <v>0.35008639429262223</v>
      </c>
      <c r="H34" s="271"/>
      <c r="I34" s="277"/>
    </row>
    <row r="35" spans="2:9">
      <c r="B35" s="276"/>
      <c r="C35" s="271"/>
      <c r="D35" s="271"/>
      <c r="E35" s="280">
        <v>0.8</v>
      </c>
      <c r="F35" s="281">
        <v>0.32400000000000001</v>
      </c>
      <c r="G35" s="282">
        <f t="shared" si="0"/>
        <v>0.32400178386379519</v>
      </c>
      <c r="H35" s="271"/>
      <c r="I35" s="277"/>
    </row>
    <row r="36" spans="2:9">
      <c r="B36" s="276"/>
      <c r="C36" s="271"/>
      <c r="D36" s="271"/>
      <c r="E36" s="280">
        <v>0.81</v>
      </c>
      <c r="F36" s="281">
        <v>0.29799999999999999</v>
      </c>
      <c r="G36" s="282">
        <f t="shared" si="0"/>
        <v>0.29798928566111604</v>
      </c>
      <c r="H36" s="271"/>
      <c r="I36" s="277"/>
    </row>
    <row r="37" spans="2:9">
      <c r="B37" s="276"/>
      <c r="C37" s="271"/>
      <c r="D37" s="271"/>
      <c r="E37" s="280">
        <v>0.82</v>
      </c>
      <c r="F37" s="281">
        <v>0.27200000000000002</v>
      </c>
      <c r="G37" s="282">
        <f t="shared" si="0"/>
        <v>0.27200607758351181</v>
      </c>
      <c r="H37" s="271"/>
      <c r="I37" s="277"/>
    </row>
    <row r="38" spans="2:9">
      <c r="B38" s="276"/>
      <c r="C38" s="271"/>
      <c r="D38" s="271"/>
      <c r="E38" s="280">
        <v>0.83</v>
      </c>
      <c r="F38" s="281">
        <v>0.246</v>
      </c>
      <c r="G38" s="282">
        <f t="shared" si="0"/>
        <v>0.2460058690389445</v>
      </c>
      <c r="H38" s="271"/>
      <c r="I38" s="277"/>
    </row>
    <row r="39" spans="2:9">
      <c r="B39" s="276"/>
      <c r="C39" s="271"/>
      <c r="D39" s="271"/>
      <c r="E39" s="280">
        <v>0.84</v>
      </c>
      <c r="F39" s="281">
        <v>0.22</v>
      </c>
      <c r="G39" s="282">
        <f t="shared" si="0"/>
        <v>0.21993797273286841</v>
      </c>
      <c r="H39" s="271"/>
      <c r="I39" s="277"/>
    </row>
    <row r="40" spans="2:9">
      <c r="B40" s="276"/>
      <c r="C40" s="271"/>
      <c r="D40" s="271"/>
      <c r="E40" s="280">
        <v>0.85</v>
      </c>
      <c r="F40" s="281">
        <v>0.19400000000000001</v>
      </c>
      <c r="G40" s="282">
        <f t="shared" si="0"/>
        <v>0.19374612226689769</v>
      </c>
      <c r="H40" s="271"/>
      <c r="I40" s="277"/>
    </row>
    <row r="41" spans="2:9">
      <c r="B41" s="276"/>
      <c r="C41" s="271"/>
      <c r="D41" s="271"/>
      <c r="E41" s="280">
        <v>0.86</v>
      </c>
      <c r="F41" s="281">
        <v>0.16700000000000001</v>
      </c>
      <c r="G41" s="282">
        <f t="shared" si="0"/>
        <v>0.16736693838347316</v>
      </c>
      <c r="H41" s="271"/>
      <c r="I41" s="277"/>
    </row>
    <row r="42" spans="2:9">
      <c r="B42" s="276"/>
      <c r="C42" s="271"/>
      <c r="D42" s="271"/>
      <c r="E42" s="280">
        <v>0.87</v>
      </c>
      <c r="F42" s="281">
        <v>0.14099999999999999</v>
      </c>
      <c r="G42" s="282">
        <f t="shared" si="0"/>
        <v>0.14072790044407346</v>
      </c>
      <c r="H42" s="271"/>
      <c r="I42" s="277"/>
    </row>
    <row r="43" spans="2:9">
      <c r="B43" s="276"/>
      <c r="C43" s="271"/>
      <c r="D43" s="271"/>
      <c r="E43" s="280">
        <v>0.88</v>
      </c>
      <c r="F43" s="281">
        <v>0.114</v>
      </c>
      <c r="G43" s="282">
        <f t="shared" si="0"/>
        <v>0.1137446060018823</v>
      </c>
      <c r="H43" s="271"/>
      <c r="I43" s="277"/>
    </row>
    <row r="44" spans="2:9">
      <c r="B44" s="276"/>
      <c r="C44" s="271"/>
      <c r="D44" s="271"/>
      <c r="E44" s="280">
        <v>0.89</v>
      </c>
      <c r="F44" s="281">
        <v>8.5999999999999993E-2</v>
      </c>
      <c r="G44" s="282">
        <f t="shared" si="0"/>
        <v>8.6316980051570402E-2</v>
      </c>
      <c r="H44" s="271"/>
      <c r="I44" s="277"/>
    </row>
    <row r="45" spans="2:9">
      <c r="B45" s="276"/>
      <c r="C45" s="271"/>
      <c r="D45" s="271"/>
      <c r="E45" s="280">
        <v>0.9</v>
      </c>
      <c r="F45" s="281">
        <v>5.8000000000000003E-2</v>
      </c>
      <c r="G45" s="282">
        <f t="shared" si="0"/>
        <v>5.8323888701647952E-2</v>
      </c>
      <c r="H45" s="271"/>
      <c r="I45" s="277"/>
    </row>
    <row r="46" spans="2:9">
      <c r="B46" s="276"/>
      <c r="C46" s="271"/>
      <c r="D46" s="271"/>
      <c r="E46" s="280">
        <v>0.91</v>
      </c>
      <c r="F46" s="281">
        <v>0.03</v>
      </c>
      <c r="G46" s="282">
        <f t="shared" si="0"/>
        <v>2.9615244119353124E-2</v>
      </c>
      <c r="H46" s="271"/>
      <c r="I46" s="277"/>
    </row>
    <row r="47" spans="2:9" ht="13" thickBot="1">
      <c r="B47" s="276"/>
      <c r="C47" s="271"/>
      <c r="D47" s="271"/>
      <c r="E47" s="283">
        <v>0.92</v>
      </c>
      <c r="F47" s="284">
        <v>0</v>
      </c>
      <c r="G47" s="282">
        <f t="shared" si="0"/>
        <v>0</v>
      </c>
      <c r="H47" s="271"/>
      <c r="I47" s="277"/>
    </row>
    <row r="48" spans="2:9">
      <c r="B48" s="276"/>
      <c r="C48" s="271"/>
      <c r="D48" s="271"/>
      <c r="E48" s="271"/>
      <c r="F48" s="271"/>
      <c r="G48" s="271"/>
      <c r="H48" s="271"/>
      <c r="I48" s="277"/>
    </row>
    <row r="49" spans="2:9" ht="13" thickBot="1">
      <c r="B49" s="285"/>
      <c r="C49" s="286"/>
      <c r="D49" s="286"/>
      <c r="E49" s="286"/>
      <c r="F49" s="286"/>
      <c r="G49" s="286"/>
      <c r="H49" s="286"/>
      <c r="I49" s="287"/>
    </row>
  </sheetData>
  <mergeCells count="1">
    <mergeCell ref="C2:D2"/>
  </mergeCells>
  <pageMargins left="0.78740157499999996" right="0.78740157499999996" top="0.984251969" bottom="0.984251969" header="0.49212598499999999" footer="0.49212598499999999"/>
  <headerFooter alignWithMargins="0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CB1D7D57AAA0E4B90F99F37A1F37B73" ma:contentTypeVersion="13" ma:contentTypeDescription="Crie um novo documento." ma:contentTypeScope="" ma:versionID="034e08006fdd25b24bd60bad0afb6f83">
  <xsd:schema xmlns:xsd="http://www.w3.org/2001/XMLSchema" xmlns:xs="http://www.w3.org/2001/XMLSchema" xmlns:p="http://schemas.microsoft.com/office/2006/metadata/properties" xmlns:ns3="11974d13-bdb3-490e-8360-c1a65991798c" xmlns:ns4="d771439e-f7ec-4b57-afbe-2a7a4c9395d1" targetNamespace="http://schemas.microsoft.com/office/2006/metadata/properties" ma:root="true" ma:fieldsID="a9b15b363754cb8dd2a929d576e5b878" ns3:_="" ns4:_="">
    <xsd:import namespace="11974d13-bdb3-490e-8360-c1a65991798c"/>
    <xsd:import namespace="d771439e-f7ec-4b57-afbe-2a7a4c9395d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Location" minOccurs="0"/>
                <xsd:element ref="ns3:MediaLengthInSecond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1974d13-bdb3-490e-8360-c1a65991798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8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20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71439e-f7ec-4b57-afbe-2a7a4c9395d1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Hash de Dica de Compartilhamento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11974d13-bdb3-490e-8360-c1a65991798c" xsi:nil="true"/>
  </documentManagement>
</p:properties>
</file>

<file path=customXml/itemProps1.xml><?xml version="1.0" encoding="utf-8"?>
<ds:datastoreItem xmlns:ds="http://schemas.openxmlformats.org/officeDocument/2006/customXml" ds:itemID="{E4019A9E-4174-43F8-9D02-5F86B8333A3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1974d13-bdb3-490e-8360-c1a65991798c"/>
    <ds:schemaRef ds:uri="d771439e-f7ec-4b57-afbe-2a7a4c9395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762D49F-74F9-40E5-BC7E-A2EA9908445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A9078AD-0645-48E6-8B47-2F6855B513ED}">
  <ds:schemaRefs>
    <ds:schemaRef ds:uri="http://purl.org/dc/elements/1.1/"/>
    <ds:schemaRef ds:uri="http://schemas.microsoft.com/office/2006/documentManagement/types"/>
    <ds:schemaRef ds:uri="d771439e-f7ec-4b57-afbe-2a7a4c9395d1"/>
    <ds:schemaRef ds:uri="http://www.w3.org/XML/1998/namespace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11974d13-bdb3-490e-8360-c1a65991798c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10</vt:i4>
      </vt:variant>
      <vt:variant>
        <vt:lpstr>Intervalos nomeados</vt:lpstr>
      </vt:variant>
      <vt:variant>
        <vt:i4>3</vt:i4>
      </vt:variant>
    </vt:vector>
  </HeadingPairs>
  <TitlesOfParts>
    <vt:vector size="13" baseType="lpstr">
      <vt:lpstr>QUADRO DE CARGAS</vt:lpstr>
      <vt:lpstr>SE AÉREA</vt:lpstr>
      <vt:lpstr>GERAL</vt:lpstr>
      <vt:lpstr>CÁLCULOS</vt:lpstr>
      <vt:lpstr>TAB 02</vt:lpstr>
      <vt:lpstr>TAB 03</vt:lpstr>
      <vt:lpstr>TAB 04</vt:lpstr>
      <vt:lpstr>TAB 19</vt:lpstr>
      <vt:lpstr>TAB 25</vt:lpstr>
      <vt:lpstr>Para Raios</vt:lpstr>
      <vt:lpstr>CÁLCULOS!Area_de_impressao</vt:lpstr>
      <vt:lpstr>'QUADRO DE CARGAS'!Area_de_impressao</vt:lpstr>
      <vt:lpstr>'SE AÉREA'!Area_de_impressao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Gilberto Teixeira Carrera</dc:creator>
  <cp:lastModifiedBy>Equatorial</cp:lastModifiedBy>
  <cp:lastPrinted>2020-02-14T20:49:35Z</cp:lastPrinted>
  <dcterms:created xsi:type="dcterms:W3CDTF">2014-03-21T19:43:42Z</dcterms:created>
  <dcterms:modified xsi:type="dcterms:W3CDTF">2023-04-07T01:11:50Z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0x0101008CB1D7D57AAA0E4B90F99F37A1F37B73</vt:lpwstr>
  </property>
</Properties>
</file>