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Ajuste/NT.00002 REV 07/"/>
    </mc:Choice>
  </mc:AlternateContent>
  <bookViews>
    <workbookView xWindow="0" yWindow="0" windowWidth="19200" windowHeight="6470"/>
  </bookViews>
  <sheets>
    <sheet name="QUADRO DE CARGAS" sheetId="4" r:id="rId1"/>
    <sheet name="CÁLCULOS" sheetId="5" r:id="rId2"/>
  </sheets>
  <externalReferences>
    <externalReference r:id="rId3"/>
  </externalReferences>
  <definedNames>
    <definedName name="_xlnm.Print_Area" localSheetId="1">CÁLCULOS!$A$7:$L$61</definedName>
    <definedName name="_xlnm.Print_Area" localSheetId="0">'QUADRO DE CARGAS'!$B$1:$K$105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B60" i="5" l="1"/>
  <c r="J33" i="4" l="1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5" i="4"/>
  <c r="K45" i="4"/>
  <c r="J46" i="4"/>
  <c r="K46" i="4"/>
  <c r="J47" i="4"/>
  <c r="K47" i="4"/>
  <c r="J48" i="4"/>
  <c r="K48" i="4"/>
  <c r="J49" i="4"/>
  <c r="K49" i="4"/>
  <c r="J50" i="4"/>
  <c r="J51" i="4"/>
  <c r="K51" i="4"/>
  <c r="J52" i="4"/>
  <c r="K52" i="4"/>
  <c r="J54" i="4"/>
  <c r="H33" i="4"/>
  <c r="K33" i="4" s="1"/>
  <c r="H34" i="4"/>
  <c r="H35" i="4"/>
  <c r="H36" i="4"/>
  <c r="H37" i="4"/>
  <c r="H38" i="4"/>
  <c r="H39" i="4"/>
  <c r="H40" i="4"/>
  <c r="H41" i="4"/>
  <c r="H42" i="4"/>
  <c r="H43" i="4"/>
  <c r="H45" i="4"/>
  <c r="H46" i="4"/>
  <c r="H47" i="4"/>
  <c r="H48" i="4"/>
  <c r="H49" i="4"/>
  <c r="H50" i="4"/>
  <c r="K50" i="4" s="1"/>
  <c r="H51" i="4"/>
  <c r="H52" i="4"/>
  <c r="H54" i="4"/>
  <c r="K54" i="4" s="1"/>
  <c r="F33" i="4"/>
  <c r="F34" i="4"/>
  <c r="F35" i="4"/>
  <c r="F36" i="4"/>
  <c r="F37" i="4"/>
  <c r="F38" i="4"/>
  <c r="F39" i="4"/>
  <c r="F40" i="4"/>
  <c r="F41" i="4"/>
  <c r="F42" i="4"/>
  <c r="F43" i="4"/>
  <c r="F44" i="4"/>
  <c r="H44" i="4" s="1"/>
  <c r="K44" i="4" s="1"/>
  <c r="F45" i="4"/>
  <c r="F46" i="4"/>
  <c r="F47" i="4"/>
  <c r="F48" i="4"/>
  <c r="F49" i="4"/>
  <c r="F50" i="4"/>
  <c r="F51" i="4"/>
  <c r="F52" i="4"/>
  <c r="F53" i="4"/>
  <c r="J53" i="4" s="1"/>
  <c r="F54" i="4"/>
  <c r="H53" i="4" l="1"/>
  <c r="K53" i="4" s="1"/>
  <c r="J44" i="4"/>
  <c r="F4" i="5"/>
  <c r="F3" i="5"/>
  <c r="K11" i="4" l="1"/>
  <c r="K12" i="4"/>
  <c r="K17" i="4"/>
  <c r="K18" i="4"/>
  <c r="K19" i="4"/>
  <c r="K20" i="4"/>
  <c r="K21" i="4"/>
  <c r="K22" i="4"/>
  <c r="K23" i="4"/>
  <c r="K24" i="4"/>
  <c r="K25" i="4"/>
  <c r="K26" i="4"/>
  <c r="K27" i="4"/>
  <c r="K28" i="4"/>
  <c r="K30" i="4"/>
  <c r="J7" i="4"/>
  <c r="J8" i="4"/>
  <c r="J9" i="4"/>
  <c r="J10" i="4"/>
  <c r="J11" i="4"/>
  <c r="J12" i="4"/>
  <c r="J15" i="4"/>
  <c r="J17" i="4"/>
  <c r="J18" i="4"/>
  <c r="J19" i="4"/>
  <c r="J20" i="4"/>
  <c r="J21" i="4"/>
  <c r="J22" i="4"/>
  <c r="J23" i="4"/>
  <c r="J24" i="4"/>
  <c r="J25" i="4"/>
  <c r="J26" i="4"/>
  <c r="J27" i="4"/>
  <c r="J28" i="4"/>
  <c r="J30" i="4"/>
  <c r="J31" i="4"/>
  <c r="J32" i="4"/>
  <c r="H7" i="4"/>
  <c r="K7" i="4" s="1"/>
  <c r="H8" i="4"/>
  <c r="K8" i="4" s="1"/>
  <c r="H9" i="4"/>
  <c r="K9" i="4" s="1"/>
  <c r="H10" i="4"/>
  <c r="K10" i="4" s="1"/>
  <c r="H12" i="4"/>
  <c r="H15" i="4"/>
  <c r="K15" i="4" s="1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K29" i="4" s="1"/>
  <c r="H30" i="4"/>
  <c r="H31" i="4"/>
  <c r="K31" i="4" s="1"/>
  <c r="H32" i="4"/>
  <c r="K32" i="4" s="1"/>
  <c r="F6" i="4"/>
  <c r="H6" i="4" s="1"/>
  <c r="K6" i="4" s="1"/>
  <c r="F7" i="4"/>
  <c r="F8" i="4"/>
  <c r="F9" i="4"/>
  <c r="F10" i="4"/>
  <c r="F11" i="4"/>
  <c r="H11" i="4" s="1"/>
  <c r="F12" i="4"/>
  <c r="F13" i="4"/>
  <c r="H13" i="4" s="1"/>
  <c r="K13" i="4" s="1"/>
  <c r="F14" i="4"/>
  <c r="J14" i="4" s="1"/>
  <c r="F15" i="4"/>
  <c r="F16" i="4"/>
  <c r="J16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J29" i="4" s="1"/>
  <c r="F30" i="4"/>
  <c r="F31" i="4"/>
  <c r="F32" i="4"/>
  <c r="H14" i="4" l="1"/>
  <c r="K14" i="4" s="1"/>
  <c r="J13" i="4"/>
  <c r="H16" i="4"/>
  <c r="K16" i="4" s="1"/>
  <c r="J6" i="4"/>
  <c r="C76" i="4" l="1"/>
  <c r="C82" i="4"/>
  <c r="J5" i="4"/>
  <c r="F55" i="4" l="1"/>
  <c r="H5" i="4"/>
  <c r="K5" i="4" s="1"/>
  <c r="F2" i="5" l="1"/>
  <c r="J55" i="4"/>
  <c r="K55" i="4"/>
  <c r="K2" i="5" s="1"/>
  <c r="H55" i="4"/>
  <c r="F58" i="4" l="1"/>
  <c r="F5" i="5" s="1"/>
  <c r="J2" i="5"/>
  <c r="C53" i="5"/>
  <c r="C99" i="4"/>
  <c r="H2" i="5"/>
  <c r="C98" i="4"/>
  <c r="C74" i="4"/>
  <c r="C78" i="4" s="1"/>
  <c r="C13" i="5" l="1"/>
  <c r="D15" i="5" s="1"/>
  <c r="F15" i="5" s="1"/>
  <c r="D13" i="5"/>
  <c r="E58" i="5"/>
  <c r="C88" i="4"/>
  <c r="C90" i="4" s="1"/>
  <c r="D92" i="4" s="1"/>
  <c r="C18" i="5"/>
  <c r="D20" i="5" s="1"/>
  <c r="C54" i="5"/>
  <c r="C100" i="4"/>
  <c r="C104" i="4" s="1"/>
  <c r="C55" i="5"/>
  <c r="C84" i="4"/>
  <c r="D86" i="4" s="1"/>
  <c r="C66" i="4"/>
  <c r="D68" i="4" s="1"/>
  <c r="F20" i="5" l="1"/>
  <c r="C102" i="4"/>
  <c r="C57" i="5" l="1"/>
</calcChain>
</file>

<file path=xl/comments1.xml><?xml version="1.0" encoding="utf-8"?>
<comments xmlns="http://schemas.openxmlformats.org/spreadsheetml/2006/main">
  <authors>
    <author>Gilberto Teixeira Carrera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DESCREVER CARGAS: ILUMINAÇÃO, TOMADAS DE USO GERAL, TOMADAS ESPECÍFICAS, MOTORES, MÁQUINAS DE SOLDA, APARELHOS HOSPITALARES E ETC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QUANTIDADE DE EQUIPAMENTOS POR TIPO DE 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CI (kW) = Pot * Quant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</text>
    </comment>
    <comment ref="D86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Gilberto Teixeira Carrera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FATOR DE POTÊNCIA DE REFERÊNCIA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 FPmédio = CI Total (kW)/ CI Total (kVA)</t>
        </r>
      </text>
    </comment>
  </commentList>
</comments>
</file>

<file path=xl/sharedStrings.xml><?xml version="1.0" encoding="utf-8"?>
<sst xmlns="http://schemas.openxmlformats.org/spreadsheetml/2006/main" count="105" uniqueCount="60">
  <si>
    <t>Item</t>
  </si>
  <si>
    <t>Descrição</t>
  </si>
  <si>
    <t>FD</t>
  </si>
  <si>
    <t>Demanda (kW)</t>
  </si>
  <si>
    <t>FP</t>
  </si>
  <si>
    <t>Demanda (kVA)</t>
  </si>
  <si>
    <t>TOTAL</t>
  </si>
  <si>
    <t>Carga Instalada (kVA)</t>
  </si>
  <si>
    <t>Carga Instalada  (kW)</t>
  </si>
  <si>
    <t>METODOLOGIAS PARA CÁLCULO DA DEMANDA CONFORME NT.31.002:</t>
  </si>
  <si>
    <t>D = Da + Db + Dc + Dd + De = D(kVA) Total da Planilha acima</t>
  </si>
  <si>
    <t>FATOR DE DEMANDA DA ATIVIDADE</t>
  </si>
  <si>
    <t>kVAr</t>
  </si>
  <si>
    <t>METODOLOGIA PARA CORREÇÃO DO FATOR DE POTÊNCIA CONFORME NT.31.002:</t>
  </si>
  <si>
    <t>D (kW) = CI (kW) * FD da Atividade</t>
  </si>
  <si>
    <t>D (kVA) = D (kW) / FP</t>
  </si>
  <si>
    <t>FATOR DE POTÊNCIA DE REFERÊNCIA</t>
  </si>
  <si>
    <t>Até 33</t>
  </si>
  <si>
    <t>34 a 49</t>
  </si>
  <si>
    <t>50 a 82</t>
  </si>
  <si>
    <t>83 a 124</t>
  </si>
  <si>
    <t>125 a 165</t>
  </si>
  <si>
    <t>Pela carga instalada</t>
  </si>
  <si>
    <t>Pela demanda</t>
  </si>
  <si>
    <t xml:space="preserve">TRANSFORMADOR: </t>
  </si>
  <si>
    <t>166 a 248</t>
  </si>
  <si>
    <t>249 a 330</t>
  </si>
  <si>
    <t>334 a 550</t>
  </si>
  <si>
    <t>551 a 825</t>
  </si>
  <si>
    <t>826 a 1100</t>
  </si>
  <si>
    <t>1651 a 2200</t>
  </si>
  <si>
    <t>kVA</t>
  </si>
  <si>
    <t>OBS: Preencher somente campos em branco</t>
  </si>
  <si>
    <t>Demanda Calculada (kVA)</t>
  </si>
  <si>
    <t>Transformador Recomendado (kVA)</t>
  </si>
  <si>
    <t>1101 a 1375</t>
  </si>
  <si>
    <t>1376 a 1650</t>
  </si>
  <si>
    <t>Fator de Potência de Referência</t>
  </si>
  <si>
    <t>Fator de Potência Médio</t>
  </si>
  <si>
    <t>Pelo FP Médio (sem correção)</t>
  </si>
  <si>
    <t>Pelo FP de Referência (corrigido ou sem necessidade de correção)</t>
  </si>
  <si>
    <t>D (kVA)</t>
  </si>
  <si>
    <t>CI (kW)</t>
  </si>
  <si>
    <t>D (kW)</t>
  </si>
  <si>
    <t>QC</t>
  </si>
  <si>
    <t>Potência (kW)</t>
  </si>
  <si>
    <t xml:space="preserve">FATOR DE POTÊNCIA MÉDIO DA INSTALAÇÃO </t>
  </si>
  <si>
    <t>1. METODOLOGIA 1 - RECOMENDADA</t>
  </si>
  <si>
    <t>2. METODOLOGIA 2 - Alternativa (sujeita análise de sua aplicação, conforme o caso)</t>
  </si>
  <si>
    <r>
      <rPr>
        <sz val="10"/>
        <color theme="1"/>
        <rFont val="Calibri"/>
        <family val="2"/>
      </rPr>
      <t xml:space="preserve">Δ </t>
    </r>
    <r>
      <rPr>
        <sz val="10"/>
        <color theme="1"/>
        <rFont val="Arial"/>
        <family val="2"/>
      </rPr>
      <t>tg φ</t>
    </r>
  </si>
  <si>
    <t>QC (kVAr) = Q1 - Q2 = P (kW) * Δ tg φ = kW * [ tg (φ1) - tg (φ2) ] = kW * { tg [acos (FP1)] - tg [acos (FP2)] }</t>
  </si>
  <si>
    <t>2201 a 2717</t>
  </si>
  <si>
    <t>Qtd</t>
  </si>
  <si>
    <t>QUADRO DE CARGAS PARA CÁLCULO PRELIMINAR DA CARGA INSTALADA E DA DEMANDA ¹</t>
  </si>
  <si>
    <t>¹ Os cálculos definitivos devem seguir conforme projeto elétrico realizado por profissional devidamente habilitado.</t>
  </si>
  <si>
    <t>METODOLOGIAS PARA CÁLCULO PRELIMINAR DE DEMANDA CONFORME NT.002 ¹</t>
  </si>
  <si>
    <t>METODOLOGIA PARA CORREÇÃO DO FATOR DE POTÊNCIA CONFORME NT.002:</t>
  </si>
  <si>
    <r>
      <rPr>
        <sz val="10"/>
        <color rgb="FF002060"/>
        <rFont val="Calibri"/>
        <family val="2"/>
      </rPr>
      <t xml:space="preserve">Δ </t>
    </r>
    <r>
      <rPr>
        <sz val="10"/>
        <color rgb="FF002060"/>
        <rFont val="Arial"/>
        <family val="2"/>
      </rPr>
      <t>tg φ</t>
    </r>
  </si>
  <si>
    <t>60 a 82</t>
  </si>
  <si>
    <t>D corrigida (kVA)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</si>
</sst>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002060"/>
      <name val="Arial"/>
      <family val="2"/>
    </font>
    <font>
      <sz val="10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0"/>
      <color rgb="FF00206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1" fillId="0" borderId="0"/>
    <xf numFmtId="0" fontId="7" fillId="0" borderId="0"/>
  </cellStyleXfs>
  <cellXfs count="138">
    <xf numFmtId="0" fontId="0" fillId="0" borderId="0" xfId="0"/>
    <xf numFmtId="43" fontId="2" fillId="6" borderId="1" xfId="1" applyFont="1" applyFill="1" applyBorder="1" applyAlignment="1" applyProtection="1">
      <alignment horizontal="center" vertical="center" wrapText="1"/>
      <protection hidden="1"/>
    </xf>
    <xf numFmtId="2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0" xfId="0" applyNumberFormat="1" applyFont="1" applyFill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2" fontId="4" fillId="6" borderId="0" xfId="0" applyNumberFormat="1" applyFont="1" applyFill="1" applyAlignment="1" applyProtection="1">
      <alignment horizontal="center" vertical="center" wrapText="1"/>
      <protection hidden="1"/>
    </xf>
    <xf numFmtId="164" fontId="2" fillId="6" borderId="0" xfId="0" applyNumberFormat="1" applyFont="1" applyFill="1" applyAlignment="1" applyProtection="1">
      <alignment horizontal="center" vertical="center" wrapText="1"/>
      <protection hidden="1"/>
    </xf>
    <xf numFmtId="2" fontId="2" fillId="6" borderId="0" xfId="0" applyNumberFormat="1" applyFont="1" applyFill="1" applyAlignment="1" applyProtection="1">
      <alignment horizontal="center" vertical="center" wrapText="1"/>
      <protection hidden="1"/>
    </xf>
    <xf numFmtId="2" fontId="4" fillId="6" borderId="0" xfId="0" applyNumberFormat="1" applyFont="1" applyFill="1" applyAlignment="1" applyProtection="1">
      <alignment horizontal="left" vertical="center"/>
      <protection hidden="1"/>
    </xf>
    <xf numFmtId="165" fontId="4" fillId="6" borderId="0" xfId="0" applyNumberFormat="1" applyFont="1" applyFill="1" applyAlignment="1" applyProtection="1">
      <alignment horizontal="left" vertical="center"/>
      <protection hidden="1"/>
    </xf>
    <xf numFmtId="2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8" fillId="0" borderId="0" xfId="0" applyFont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2" fontId="2" fillId="3" borderId="4" xfId="0" applyNumberFormat="1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2" fontId="4" fillId="3" borderId="0" xfId="0" applyNumberFormat="1" applyFont="1" applyFill="1" applyBorder="1" applyAlignment="1" applyProtection="1">
      <alignment horizontal="center" vertical="center" wrapText="1"/>
    </xf>
    <xf numFmtId="2" fontId="2" fillId="3" borderId="0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164" fontId="4" fillId="0" borderId="0" xfId="0" applyNumberFormat="1" applyFont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" fillId="4" borderId="2" xfId="0" applyFont="1" applyFill="1" applyBorder="1" applyAlignment="1" applyProtection="1">
      <alignment horizontal="left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2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vertical="center"/>
    </xf>
    <xf numFmtId="0" fontId="2" fillId="5" borderId="8" xfId="0" applyFont="1" applyFill="1" applyBorder="1" applyAlignment="1" applyProtection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1" fontId="2" fillId="6" borderId="0" xfId="0" applyNumberFormat="1" applyFont="1" applyFill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43" fontId="4" fillId="0" borderId="0" xfId="0" applyNumberFormat="1" applyFont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4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13" fillId="7" borderId="6" xfId="0" applyFont="1" applyFill="1" applyBorder="1" applyAlignment="1" applyProtection="1">
      <alignment horizontal="center" vertical="center" wrapText="1"/>
    </xf>
    <xf numFmtId="0" fontId="13" fillId="7" borderId="7" xfId="0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 applyProtection="1">
      <alignment horizontal="center" vertical="center" wrapText="1"/>
    </xf>
    <xf numFmtId="0" fontId="4" fillId="4" borderId="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11" xfId="0" applyFont="1" applyFill="1" applyBorder="1" applyAlignment="1" applyProtection="1">
      <alignment horizontal="center" vertical="center" wrapText="1"/>
    </xf>
    <xf numFmtId="1" fontId="14" fillId="7" borderId="0" xfId="0" applyNumberFormat="1" applyFont="1" applyFill="1" applyAlignment="1" applyProtection="1">
      <alignment horizontal="center" vertical="center" wrapText="1"/>
      <protection hidden="1"/>
    </xf>
    <xf numFmtId="0" fontId="14" fillId="7" borderId="3" xfId="0" applyFont="1" applyFill="1" applyBorder="1" applyAlignment="1" applyProtection="1">
      <alignment horizontal="center" vertical="center"/>
      <protection hidden="1"/>
    </xf>
    <xf numFmtId="2" fontId="14" fillId="7" borderId="3" xfId="0" applyNumberFormat="1" applyFont="1" applyFill="1" applyBorder="1" applyAlignment="1" applyProtection="1">
      <alignment horizontal="center" vertical="center" wrapText="1"/>
      <protection hidden="1"/>
    </xf>
    <xf numFmtId="2" fontId="4" fillId="8" borderId="0" xfId="0" applyNumberFormat="1" applyFont="1" applyFill="1" applyAlignment="1" applyProtection="1">
      <alignment horizontal="left" vertical="center"/>
      <protection hidden="1"/>
    </xf>
    <xf numFmtId="0" fontId="4" fillId="8" borderId="0" xfId="0" applyNumberFormat="1" applyFont="1" applyFill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 wrapText="1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20" fillId="4" borderId="2" xfId="0" applyFont="1" applyFill="1" applyBorder="1" applyAlignment="1" applyProtection="1">
      <alignment horizontal="left" vertical="center" wrapText="1"/>
    </xf>
    <xf numFmtId="0" fontId="13" fillId="7" borderId="1" xfId="0" applyFont="1" applyFill="1" applyBorder="1" applyAlignment="1" applyProtection="1">
      <alignment horizontal="center" vertical="center" wrapText="1"/>
    </xf>
    <xf numFmtId="2" fontId="13" fillId="7" borderId="4" xfId="0" applyNumberFormat="1" applyFont="1" applyFill="1" applyBorder="1" applyAlignment="1" applyProtection="1">
      <alignment horizontal="center" vertical="center" wrapText="1"/>
    </xf>
    <xf numFmtId="2" fontId="13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8" borderId="1" xfId="0" applyFont="1" applyFill="1" applyBorder="1" applyAlignment="1" applyProtection="1">
      <alignment horizontal="center" vertical="center" wrapText="1"/>
      <protection hidden="1"/>
    </xf>
    <xf numFmtId="43" fontId="2" fillId="8" borderId="1" xfId="1" applyFont="1" applyFill="1" applyBorder="1" applyAlignment="1" applyProtection="1">
      <alignment horizontal="center" vertical="center" wrapText="1"/>
      <protection hidden="1"/>
    </xf>
    <xf numFmtId="2" fontId="4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 wrapText="1"/>
    </xf>
    <xf numFmtId="0" fontId="21" fillId="0" borderId="0" xfId="0" applyFont="1" applyAlignment="1" applyProtection="1">
      <alignment vertical="center"/>
    </xf>
    <xf numFmtId="0" fontId="4" fillId="0" borderId="3" xfId="0" applyFont="1" applyBorder="1" applyAlignment="1" applyProtection="1">
      <alignment horizontal="center" vertical="center" wrapText="1"/>
    </xf>
    <xf numFmtId="0" fontId="13" fillId="7" borderId="2" xfId="0" applyFont="1" applyFill="1" applyBorder="1" applyAlignment="1" applyProtection="1">
      <alignment horizontal="center" vertical="center"/>
    </xf>
    <xf numFmtId="0" fontId="13" fillId="7" borderId="3" xfId="0" applyFont="1" applyFill="1" applyBorder="1" applyAlignment="1" applyProtection="1">
      <alignment horizontal="center" vertical="center"/>
    </xf>
    <xf numFmtId="0" fontId="13" fillId="7" borderId="4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13" fillId="7" borderId="2" xfId="0" applyFont="1" applyFill="1" applyBorder="1" applyAlignment="1" applyProtection="1">
      <alignment horizontal="left" vertical="center" wrapText="1"/>
    </xf>
    <xf numFmtId="0" fontId="13" fillId="7" borderId="3" xfId="0" applyFont="1" applyFill="1" applyBorder="1" applyAlignment="1" applyProtection="1">
      <alignment horizontal="left" vertical="center" wrapText="1"/>
    </xf>
    <xf numFmtId="0" fontId="13" fillId="7" borderId="4" xfId="0" applyFont="1" applyFill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 wrapText="1"/>
    </xf>
    <xf numFmtId="0" fontId="2" fillId="0" borderId="0" xfId="0" applyFont="1" applyBorder="1" applyAlignment="1" applyProtection="1">
      <alignment vertical="center" wrapText="1"/>
    </xf>
    <xf numFmtId="0" fontId="13" fillId="7" borderId="2" xfId="0" applyFont="1" applyFill="1" applyBorder="1" applyAlignment="1" applyProtection="1">
      <alignment horizontal="center" vertical="center" wrapText="1"/>
    </xf>
    <xf numFmtId="0" fontId="13" fillId="7" borderId="3" xfId="0" applyFont="1" applyFill="1" applyBorder="1" applyAlignment="1" applyProtection="1">
      <alignment horizontal="center" vertical="center" wrapText="1"/>
    </xf>
    <xf numFmtId="0" fontId="13" fillId="7" borderId="4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left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left" vertical="center" wrapText="1"/>
    </xf>
    <xf numFmtId="0" fontId="2" fillId="4" borderId="3" xfId="0" applyFont="1" applyFill="1" applyBorder="1" applyAlignment="1" applyProtection="1">
      <alignment horizontal="left" vertical="center" wrapText="1"/>
    </xf>
    <xf numFmtId="0" fontId="2" fillId="4" borderId="4" xfId="0" applyFont="1" applyFill="1" applyBorder="1" applyAlignment="1" applyProtection="1">
      <alignment horizontal="left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left" vertical="center" wrapText="1"/>
    </xf>
    <xf numFmtId="0" fontId="0" fillId="0" borderId="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</cellXfs>
  <cellStyles count="4">
    <cellStyle name="Normal" xfId="0" builtinId="0"/>
    <cellStyle name="Normal 2" xfId="2"/>
    <cellStyle name="Normal 3" xfId="3"/>
    <cellStyle name="Vírgula" xfId="1" builtinId="3"/>
  </cellStyles>
  <dxfs count="4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250031</xdr:colOff>
      <xdr:row>47</xdr:row>
      <xdr:rowOff>150019</xdr:rowOff>
    </xdr:from>
    <xdr:to>
      <xdr:col>10</xdr:col>
      <xdr:colOff>1307011</xdr:colOff>
      <xdr:row>55</xdr:row>
      <xdr:rowOff>157162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036719" y="3686175"/>
          <a:ext cx="2283323" cy="1578768"/>
        </a:xfrm>
        <a:prstGeom prst="rect">
          <a:avLst/>
        </a:prstGeom>
      </xdr:spPr>
    </xdr:pic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6</xdr:row>
          <xdr:rowOff>127000</xdr:rowOff>
        </xdr:from>
        <xdr:to>
          <xdr:col>8</xdr:col>
          <xdr:colOff>260350</xdr:colOff>
          <xdr:row>7</xdr:row>
          <xdr:rowOff>76200</xdr:rowOff>
        </xdr:to>
        <xdr:sp macro="" textlink="">
          <xdr:nvSpPr>
            <xdr:cNvPr id="5135" name="Butto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0000" tIns="54000" rIns="90000" bIns="5400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LocksWithSheet="0"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asmin_oliveira_equatorialenergia_com_br/Documents/REVIS&#195;O%20NT002/Formul&#225;rios/ANEXO%20I%20-%20C&#225;lculo%20da%20Demanda%20SE%20Abrig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 DE CARGAS"/>
      <sheetName val="CÁLCULOS"/>
      <sheetName val="ANEXO I - Cálculo da Demanda SE"/>
    </sheetNames>
    <definedNames>
      <definedName name="Macro1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L110"/>
  <sheetViews>
    <sheetView showGridLines="0" tabSelected="1" view="pageBreakPreview" zoomScale="115" zoomScaleNormal="115" zoomScaleSheetLayoutView="115" workbookViewId="0">
      <selection activeCell="I5" sqref="I5"/>
    </sheetView>
  </sheetViews>
  <sheetFormatPr defaultColWidth="9.1796875" defaultRowHeight="14.5" x14ac:dyDescent="0.35"/>
  <cols>
    <col min="1" max="1" width="1.54296875" style="12" customWidth="1"/>
    <col min="2" max="2" width="6.1796875" style="12" customWidth="1"/>
    <col min="3" max="3" width="20.1796875" style="12" customWidth="1"/>
    <col min="4" max="4" width="6" style="12" customWidth="1"/>
    <col min="5" max="5" width="9" style="12" customWidth="1"/>
    <col min="6" max="6" width="9.1796875" style="12" customWidth="1"/>
    <col min="7" max="7" width="5.1796875" style="12" customWidth="1"/>
    <col min="8" max="8" width="9.54296875" style="12" customWidth="1"/>
    <col min="9" max="9" width="5.453125" style="12" customWidth="1"/>
    <col min="10" max="10" width="9.54296875" style="12" customWidth="1"/>
    <col min="11" max="11" width="10" style="12" customWidth="1"/>
    <col min="12" max="12" width="2.453125" style="12" customWidth="1"/>
    <col min="13" max="16384" width="9.1796875" style="12"/>
  </cols>
  <sheetData>
    <row r="1" spans="2:12" ht="6" customHeight="1" x14ac:dyDescent="0.35">
      <c r="B1" s="47"/>
    </row>
    <row r="2" spans="2:12" x14ac:dyDescent="0.35">
      <c r="B2" s="103" t="s">
        <v>53</v>
      </c>
      <c r="C2" s="104"/>
      <c r="D2" s="104"/>
      <c r="E2" s="104"/>
      <c r="F2" s="104"/>
      <c r="G2" s="104"/>
      <c r="H2" s="104"/>
      <c r="I2" s="104"/>
      <c r="J2" s="104"/>
      <c r="K2" s="105"/>
    </row>
    <row r="3" spans="2:12" ht="15" customHeight="1" x14ac:dyDescent="0.35">
      <c r="B3" s="102" t="s">
        <v>32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2" ht="39" x14ac:dyDescent="0.35">
      <c r="B4" s="94" t="s">
        <v>0</v>
      </c>
      <c r="C4" s="94" t="s">
        <v>1</v>
      </c>
      <c r="D4" s="94" t="s">
        <v>52</v>
      </c>
      <c r="E4" s="94" t="s">
        <v>45</v>
      </c>
      <c r="F4" s="94" t="s">
        <v>8</v>
      </c>
      <c r="G4" s="94" t="s">
        <v>4</v>
      </c>
      <c r="H4" s="94" t="s">
        <v>7</v>
      </c>
      <c r="I4" s="94" t="s">
        <v>2</v>
      </c>
      <c r="J4" s="94" t="s">
        <v>3</v>
      </c>
      <c r="K4" s="94" t="s">
        <v>5</v>
      </c>
      <c r="L4" s="15"/>
    </row>
    <row r="5" spans="2:12" x14ac:dyDescent="0.35">
      <c r="B5" s="16">
        <v>1</v>
      </c>
      <c r="C5" s="11"/>
      <c r="D5" s="11"/>
      <c r="E5" s="11"/>
      <c r="F5" s="97" t="str">
        <f>IF(E5="","",D5*E5)</f>
        <v/>
      </c>
      <c r="G5" s="76"/>
      <c r="H5" s="99" t="str">
        <f>IF(G5="","",F5/G5)</f>
        <v/>
      </c>
      <c r="I5" s="76"/>
      <c r="J5" s="99" t="str">
        <f>IF(I5="","",F5*I5)</f>
        <v/>
      </c>
      <c r="K5" s="99" t="str">
        <f>IF(I5="","",H5*I5)</f>
        <v/>
      </c>
      <c r="L5" s="15"/>
    </row>
    <row r="6" spans="2:12" x14ac:dyDescent="0.35">
      <c r="B6" s="16">
        <v>2</v>
      </c>
      <c r="C6" s="11"/>
      <c r="D6" s="11"/>
      <c r="E6" s="11"/>
      <c r="F6" s="97" t="str">
        <f t="shared" ref="F6:F54" si="0">IF(E6="","",D6*E6)</f>
        <v/>
      </c>
      <c r="G6" s="76"/>
      <c r="H6" s="99" t="str">
        <f t="shared" ref="H6:H54" si="1">IF(G6="","",F6/G6)</f>
        <v/>
      </c>
      <c r="I6" s="76"/>
      <c r="J6" s="99" t="str">
        <f t="shared" ref="J6:J32" si="2">IF(I6="","",F6*I6)</f>
        <v/>
      </c>
      <c r="K6" s="99" t="str">
        <f t="shared" ref="K6:K32" si="3">IF(I6="","",H6*I6)</f>
        <v/>
      </c>
      <c r="L6" s="15"/>
    </row>
    <row r="7" spans="2:12" x14ac:dyDescent="0.35">
      <c r="B7" s="16">
        <v>3</v>
      </c>
      <c r="C7" s="11"/>
      <c r="D7" s="11"/>
      <c r="E7" s="11"/>
      <c r="F7" s="97" t="str">
        <f t="shared" si="0"/>
        <v/>
      </c>
      <c r="G7" s="76"/>
      <c r="H7" s="99" t="str">
        <f t="shared" si="1"/>
        <v/>
      </c>
      <c r="I7" s="76"/>
      <c r="J7" s="99" t="str">
        <f t="shared" si="2"/>
        <v/>
      </c>
      <c r="K7" s="99" t="str">
        <f t="shared" si="3"/>
        <v/>
      </c>
      <c r="L7" s="15"/>
    </row>
    <row r="8" spans="2:12" x14ac:dyDescent="0.35">
      <c r="B8" s="16">
        <v>4</v>
      </c>
      <c r="C8" s="11"/>
      <c r="D8" s="11"/>
      <c r="E8" s="11"/>
      <c r="F8" s="97" t="str">
        <f t="shared" si="0"/>
        <v/>
      </c>
      <c r="G8" s="76"/>
      <c r="H8" s="99" t="str">
        <f t="shared" si="1"/>
        <v/>
      </c>
      <c r="I8" s="76"/>
      <c r="J8" s="99" t="str">
        <f t="shared" si="2"/>
        <v/>
      </c>
      <c r="K8" s="99" t="str">
        <f t="shared" si="3"/>
        <v/>
      </c>
      <c r="L8" s="15"/>
    </row>
    <row r="9" spans="2:12" x14ac:dyDescent="0.35">
      <c r="B9" s="16">
        <v>5</v>
      </c>
      <c r="C9" s="11"/>
      <c r="D9" s="11"/>
      <c r="E9" s="11"/>
      <c r="F9" s="97" t="str">
        <f t="shared" si="0"/>
        <v/>
      </c>
      <c r="G9" s="76"/>
      <c r="H9" s="99" t="str">
        <f t="shared" si="1"/>
        <v/>
      </c>
      <c r="I9" s="76"/>
      <c r="J9" s="99" t="str">
        <f t="shared" si="2"/>
        <v/>
      </c>
      <c r="K9" s="99" t="str">
        <f t="shared" si="3"/>
        <v/>
      </c>
      <c r="L9" s="15"/>
    </row>
    <row r="10" spans="2:12" x14ac:dyDescent="0.35">
      <c r="B10" s="16">
        <v>6</v>
      </c>
      <c r="C10" s="11"/>
      <c r="D10" s="11"/>
      <c r="E10" s="11"/>
      <c r="F10" s="97" t="str">
        <f t="shared" si="0"/>
        <v/>
      </c>
      <c r="G10" s="76"/>
      <c r="H10" s="99" t="str">
        <f t="shared" si="1"/>
        <v/>
      </c>
      <c r="I10" s="76"/>
      <c r="J10" s="99" t="str">
        <f t="shared" si="2"/>
        <v/>
      </c>
      <c r="K10" s="99" t="str">
        <f t="shared" si="3"/>
        <v/>
      </c>
      <c r="L10" s="15"/>
    </row>
    <row r="11" spans="2:12" x14ac:dyDescent="0.35">
      <c r="B11" s="16">
        <v>7</v>
      </c>
      <c r="C11" s="11"/>
      <c r="D11" s="11"/>
      <c r="E11" s="11"/>
      <c r="F11" s="97" t="str">
        <f t="shared" si="0"/>
        <v/>
      </c>
      <c r="G11" s="76"/>
      <c r="H11" s="99" t="str">
        <f t="shared" si="1"/>
        <v/>
      </c>
      <c r="I11" s="76"/>
      <c r="J11" s="99" t="str">
        <f t="shared" si="2"/>
        <v/>
      </c>
      <c r="K11" s="99" t="str">
        <f t="shared" si="3"/>
        <v/>
      </c>
      <c r="L11" s="15"/>
    </row>
    <row r="12" spans="2:12" x14ac:dyDescent="0.35">
      <c r="B12" s="16">
        <v>8</v>
      </c>
      <c r="C12" s="11"/>
      <c r="D12" s="11"/>
      <c r="E12" s="11"/>
      <c r="F12" s="97" t="str">
        <f t="shared" si="0"/>
        <v/>
      </c>
      <c r="G12" s="76"/>
      <c r="H12" s="99" t="str">
        <f t="shared" si="1"/>
        <v/>
      </c>
      <c r="I12" s="76"/>
      <c r="J12" s="99" t="str">
        <f t="shared" si="2"/>
        <v/>
      </c>
      <c r="K12" s="99" t="str">
        <f t="shared" si="3"/>
        <v/>
      </c>
      <c r="L12" s="15"/>
    </row>
    <row r="13" spans="2:12" x14ac:dyDescent="0.35">
      <c r="B13" s="16">
        <v>9</v>
      </c>
      <c r="C13" s="74"/>
      <c r="D13" s="11"/>
      <c r="E13" s="11"/>
      <c r="F13" s="97" t="str">
        <f t="shared" si="0"/>
        <v/>
      </c>
      <c r="G13" s="76"/>
      <c r="H13" s="99" t="str">
        <f t="shared" si="1"/>
        <v/>
      </c>
      <c r="I13" s="76"/>
      <c r="J13" s="99" t="str">
        <f t="shared" si="2"/>
        <v/>
      </c>
      <c r="K13" s="99" t="str">
        <f t="shared" si="3"/>
        <v/>
      </c>
      <c r="L13" s="15"/>
    </row>
    <row r="14" spans="2:12" x14ac:dyDescent="0.35">
      <c r="B14" s="16">
        <v>10</v>
      </c>
      <c r="C14" s="74"/>
      <c r="D14" s="11"/>
      <c r="E14" s="11"/>
      <c r="F14" s="97" t="str">
        <f t="shared" si="0"/>
        <v/>
      </c>
      <c r="G14" s="76"/>
      <c r="H14" s="99" t="str">
        <f t="shared" si="1"/>
        <v/>
      </c>
      <c r="I14" s="76"/>
      <c r="J14" s="99" t="str">
        <f t="shared" si="2"/>
        <v/>
      </c>
      <c r="K14" s="99" t="str">
        <f t="shared" si="3"/>
        <v/>
      </c>
      <c r="L14" s="15"/>
    </row>
    <row r="15" spans="2:12" x14ac:dyDescent="0.35">
      <c r="B15" s="16">
        <v>11</v>
      </c>
      <c r="C15" s="74"/>
      <c r="D15" s="11"/>
      <c r="E15" s="11"/>
      <c r="F15" s="97" t="str">
        <f t="shared" si="0"/>
        <v/>
      </c>
      <c r="G15" s="76"/>
      <c r="H15" s="99" t="str">
        <f t="shared" si="1"/>
        <v/>
      </c>
      <c r="I15" s="76"/>
      <c r="J15" s="99" t="str">
        <f t="shared" si="2"/>
        <v/>
      </c>
      <c r="K15" s="99" t="str">
        <f t="shared" si="3"/>
        <v/>
      </c>
      <c r="L15" s="15"/>
    </row>
    <row r="16" spans="2:12" x14ac:dyDescent="0.35">
      <c r="B16" s="16">
        <v>12</v>
      </c>
      <c r="C16" s="11"/>
      <c r="D16" s="11"/>
      <c r="E16" s="11"/>
      <c r="F16" s="97" t="str">
        <f t="shared" si="0"/>
        <v/>
      </c>
      <c r="G16" s="76"/>
      <c r="H16" s="99" t="str">
        <f t="shared" si="1"/>
        <v/>
      </c>
      <c r="I16" s="76"/>
      <c r="J16" s="99" t="str">
        <f t="shared" si="2"/>
        <v/>
      </c>
      <c r="K16" s="99" t="str">
        <f t="shared" si="3"/>
        <v/>
      </c>
      <c r="L16" s="15"/>
    </row>
    <row r="17" spans="2:12" x14ac:dyDescent="0.35">
      <c r="B17" s="16">
        <v>13</v>
      </c>
      <c r="C17" s="11"/>
      <c r="D17" s="11"/>
      <c r="E17" s="11"/>
      <c r="F17" s="97" t="str">
        <f t="shared" si="0"/>
        <v/>
      </c>
      <c r="G17" s="76"/>
      <c r="H17" s="99" t="str">
        <f t="shared" si="1"/>
        <v/>
      </c>
      <c r="I17" s="76"/>
      <c r="J17" s="99" t="str">
        <f t="shared" si="2"/>
        <v/>
      </c>
      <c r="K17" s="99" t="str">
        <f t="shared" si="3"/>
        <v/>
      </c>
      <c r="L17" s="15"/>
    </row>
    <row r="18" spans="2:12" x14ac:dyDescent="0.35">
      <c r="B18" s="16">
        <v>14</v>
      </c>
      <c r="C18" s="11"/>
      <c r="D18" s="11"/>
      <c r="E18" s="11"/>
      <c r="F18" s="97" t="str">
        <f t="shared" si="0"/>
        <v/>
      </c>
      <c r="G18" s="76"/>
      <c r="H18" s="99" t="str">
        <f t="shared" si="1"/>
        <v/>
      </c>
      <c r="I18" s="76"/>
      <c r="J18" s="99" t="str">
        <f t="shared" si="2"/>
        <v/>
      </c>
      <c r="K18" s="99" t="str">
        <f t="shared" si="3"/>
        <v/>
      </c>
      <c r="L18" s="15"/>
    </row>
    <row r="19" spans="2:12" x14ac:dyDescent="0.35">
      <c r="B19" s="16">
        <v>15</v>
      </c>
      <c r="C19" s="11"/>
      <c r="D19" s="11"/>
      <c r="E19" s="11"/>
      <c r="F19" s="97" t="str">
        <f t="shared" si="0"/>
        <v/>
      </c>
      <c r="G19" s="76"/>
      <c r="H19" s="99" t="str">
        <f t="shared" si="1"/>
        <v/>
      </c>
      <c r="I19" s="76"/>
      <c r="J19" s="99" t="str">
        <f t="shared" si="2"/>
        <v/>
      </c>
      <c r="K19" s="99" t="str">
        <f t="shared" si="3"/>
        <v/>
      </c>
      <c r="L19" s="15"/>
    </row>
    <row r="20" spans="2:12" x14ac:dyDescent="0.35">
      <c r="B20" s="16">
        <v>16</v>
      </c>
      <c r="C20" s="11"/>
      <c r="D20" s="11"/>
      <c r="E20" s="11"/>
      <c r="F20" s="97" t="str">
        <f t="shared" si="0"/>
        <v/>
      </c>
      <c r="G20" s="76"/>
      <c r="H20" s="99" t="str">
        <f t="shared" si="1"/>
        <v/>
      </c>
      <c r="I20" s="76"/>
      <c r="J20" s="99" t="str">
        <f t="shared" si="2"/>
        <v/>
      </c>
      <c r="K20" s="99" t="str">
        <f t="shared" si="3"/>
        <v/>
      </c>
      <c r="L20" s="15"/>
    </row>
    <row r="21" spans="2:12" x14ac:dyDescent="0.35">
      <c r="B21" s="16">
        <v>17</v>
      </c>
      <c r="C21" s="11"/>
      <c r="D21" s="11"/>
      <c r="E21" s="11"/>
      <c r="F21" s="97" t="str">
        <f t="shared" si="0"/>
        <v/>
      </c>
      <c r="G21" s="76"/>
      <c r="H21" s="99" t="str">
        <f t="shared" si="1"/>
        <v/>
      </c>
      <c r="I21" s="76"/>
      <c r="J21" s="99" t="str">
        <f t="shared" si="2"/>
        <v/>
      </c>
      <c r="K21" s="99" t="str">
        <f t="shared" si="3"/>
        <v/>
      </c>
      <c r="L21" s="15"/>
    </row>
    <row r="22" spans="2:12" x14ac:dyDescent="0.35">
      <c r="B22" s="16">
        <v>18</v>
      </c>
      <c r="C22" s="11"/>
      <c r="D22" s="11"/>
      <c r="E22" s="11"/>
      <c r="F22" s="97" t="str">
        <f t="shared" si="0"/>
        <v/>
      </c>
      <c r="G22" s="76"/>
      <c r="H22" s="99" t="str">
        <f t="shared" si="1"/>
        <v/>
      </c>
      <c r="I22" s="76"/>
      <c r="J22" s="99" t="str">
        <f t="shared" si="2"/>
        <v/>
      </c>
      <c r="K22" s="99" t="str">
        <f t="shared" si="3"/>
        <v/>
      </c>
      <c r="L22" s="15"/>
    </row>
    <row r="23" spans="2:12" x14ac:dyDescent="0.35">
      <c r="B23" s="16">
        <v>19</v>
      </c>
      <c r="C23" s="11"/>
      <c r="D23" s="11"/>
      <c r="E23" s="11"/>
      <c r="F23" s="97" t="str">
        <f t="shared" si="0"/>
        <v/>
      </c>
      <c r="G23" s="76"/>
      <c r="H23" s="99" t="str">
        <f t="shared" si="1"/>
        <v/>
      </c>
      <c r="I23" s="76"/>
      <c r="J23" s="99" t="str">
        <f t="shared" si="2"/>
        <v/>
      </c>
      <c r="K23" s="99" t="str">
        <f t="shared" si="3"/>
        <v/>
      </c>
      <c r="L23" s="15"/>
    </row>
    <row r="24" spans="2:12" x14ac:dyDescent="0.35">
      <c r="B24" s="16">
        <v>20</v>
      </c>
      <c r="C24" s="11"/>
      <c r="D24" s="11"/>
      <c r="E24" s="11"/>
      <c r="F24" s="97" t="str">
        <f t="shared" si="0"/>
        <v/>
      </c>
      <c r="G24" s="76"/>
      <c r="H24" s="99" t="str">
        <f t="shared" si="1"/>
        <v/>
      </c>
      <c r="I24" s="76"/>
      <c r="J24" s="99" t="str">
        <f t="shared" si="2"/>
        <v/>
      </c>
      <c r="K24" s="99" t="str">
        <f t="shared" si="3"/>
        <v/>
      </c>
      <c r="L24" s="15"/>
    </row>
    <row r="25" spans="2:12" x14ac:dyDescent="0.35">
      <c r="B25" s="16">
        <v>21</v>
      </c>
      <c r="C25" s="11"/>
      <c r="D25" s="11"/>
      <c r="E25" s="11"/>
      <c r="F25" s="97" t="str">
        <f t="shared" si="0"/>
        <v/>
      </c>
      <c r="G25" s="76"/>
      <c r="H25" s="99" t="str">
        <f t="shared" si="1"/>
        <v/>
      </c>
      <c r="I25" s="76"/>
      <c r="J25" s="99" t="str">
        <f t="shared" si="2"/>
        <v/>
      </c>
      <c r="K25" s="99" t="str">
        <f t="shared" si="3"/>
        <v/>
      </c>
      <c r="L25" s="15"/>
    </row>
    <row r="26" spans="2:12" x14ac:dyDescent="0.35">
      <c r="B26" s="16">
        <v>22</v>
      </c>
      <c r="C26" s="11"/>
      <c r="D26" s="11"/>
      <c r="E26" s="11"/>
      <c r="F26" s="97" t="str">
        <f t="shared" si="0"/>
        <v/>
      </c>
      <c r="G26" s="76"/>
      <c r="H26" s="99" t="str">
        <f t="shared" si="1"/>
        <v/>
      </c>
      <c r="I26" s="76"/>
      <c r="J26" s="99" t="str">
        <f t="shared" si="2"/>
        <v/>
      </c>
      <c r="K26" s="99" t="str">
        <f t="shared" si="3"/>
        <v/>
      </c>
      <c r="L26" s="15"/>
    </row>
    <row r="27" spans="2:12" x14ac:dyDescent="0.35">
      <c r="B27" s="16">
        <v>23</v>
      </c>
      <c r="C27" s="11"/>
      <c r="D27" s="11"/>
      <c r="E27" s="11"/>
      <c r="F27" s="97" t="str">
        <f t="shared" si="0"/>
        <v/>
      </c>
      <c r="G27" s="76"/>
      <c r="H27" s="99" t="str">
        <f t="shared" si="1"/>
        <v/>
      </c>
      <c r="I27" s="76"/>
      <c r="J27" s="99" t="str">
        <f t="shared" si="2"/>
        <v/>
      </c>
      <c r="K27" s="99" t="str">
        <f t="shared" si="3"/>
        <v/>
      </c>
      <c r="L27" s="15"/>
    </row>
    <row r="28" spans="2:12" x14ac:dyDescent="0.35">
      <c r="B28" s="16">
        <v>24</v>
      </c>
      <c r="C28" s="11"/>
      <c r="D28" s="11"/>
      <c r="E28" s="11"/>
      <c r="F28" s="97" t="str">
        <f t="shared" si="0"/>
        <v/>
      </c>
      <c r="G28" s="76"/>
      <c r="H28" s="99" t="str">
        <f t="shared" si="1"/>
        <v/>
      </c>
      <c r="I28" s="76"/>
      <c r="J28" s="99" t="str">
        <f t="shared" si="2"/>
        <v/>
      </c>
      <c r="K28" s="99" t="str">
        <f t="shared" si="3"/>
        <v/>
      </c>
      <c r="L28" s="15"/>
    </row>
    <row r="29" spans="2:12" x14ac:dyDescent="0.35">
      <c r="B29" s="16">
        <v>25</v>
      </c>
      <c r="C29" s="11"/>
      <c r="D29" s="11"/>
      <c r="E29" s="11"/>
      <c r="F29" s="97" t="str">
        <f t="shared" si="0"/>
        <v/>
      </c>
      <c r="G29" s="76"/>
      <c r="H29" s="99" t="str">
        <f t="shared" si="1"/>
        <v/>
      </c>
      <c r="I29" s="76"/>
      <c r="J29" s="99" t="str">
        <f t="shared" si="2"/>
        <v/>
      </c>
      <c r="K29" s="99" t="str">
        <f t="shared" si="3"/>
        <v/>
      </c>
      <c r="L29" s="15"/>
    </row>
    <row r="30" spans="2:12" x14ac:dyDescent="0.35">
      <c r="B30" s="16">
        <v>26</v>
      </c>
      <c r="C30" s="11"/>
      <c r="D30" s="11"/>
      <c r="E30" s="11"/>
      <c r="F30" s="97" t="str">
        <f t="shared" si="0"/>
        <v/>
      </c>
      <c r="G30" s="76"/>
      <c r="H30" s="99" t="str">
        <f t="shared" si="1"/>
        <v/>
      </c>
      <c r="I30" s="76"/>
      <c r="J30" s="99" t="str">
        <f t="shared" si="2"/>
        <v/>
      </c>
      <c r="K30" s="99" t="str">
        <f t="shared" si="3"/>
        <v/>
      </c>
      <c r="L30" s="15"/>
    </row>
    <row r="31" spans="2:12" x14ac:dyDescent="0.35">
      <c r="B31" s="16">
        <v>27</v>
      </c>
      <c r="C31" s="64"/>
      <c r="D31" s="11"/>
      <c r="E31" s="11"/>
      <c r="F31" s="97" t="str">
        <f t="shared" si="0"/>
        <v/>
      </c>
      <c r="G31" s="76"/>
      <c r="H31" s="99" t="str">
        <f t="shared" si="1"/>
        <v/>
      </c>
      <c r="I31" s="76"/>
      <c r="J31" s="99" t="str">
        <f t="shared" si="2"/>
        <v/>
      </c>
      <c r="K31" s="99" t="str">
        <f t="shared" si="3"/>
        <v/>
      </c>
      <c r="L31" s="15"/>
    </row>
    <row r="32" spans="2:12" x14ac:dyDescent="0.35">
      <c r="B32" s="16">
        <v>28</v>
      </c>
      <c r="C32" s="11"/>
      <c r="D32" s="11"/>
      <c r="E32" s="11"/>
      <c r="F32" s="97" t="str">
        <f t="shared" si="0"/>
        <v/>
      </c>
      <c r="G32" s="76"/>
      <c r="H32" s="99" t="str">
        <f t="shared" si="1"/>
        <v/>
      </c>
      <c r="I32" s="76"/>
      <c r="J32" s="99" t="str">
        <f t="shared" si="2"/>
        <v/>
      </c>
      <c r="K32" s="99" t="str">
        <f t="shared" si="3"/>
        <v/>
      </c>
      <c r="L32" s="15"/>
    </row>
    <row r="33" spans="2:12" x14ac:dyDescent="0.35">
      <c r="B33" s="16">
        <v>29</v>
      </c>
      <c r="C33" s="11"/>
      <c r="D33" s="11"/>
      <c r="E33" s="11"/>
      <c r="F33" s="97" t="str">
        <f t="shared" si="0"/>
        <v/>
      </c>
      <c r="G33" s="76"/>
      <c r="H33" s="99" t="str">
        <f t="shared" si="1"/>
        <v/>
      </c>
      <c r="I33" s="76"/>
      <c r="J33" s="99" t="str">
        <f t="shared" ref="J33:J54" si="4">IF(I33="","",F33*I33)</f>
        <v/>
      </c>
      <c r="K33" s="99" t="str">
        <f t="shared" ref="K33:K54" si="5">IF(I33="","",H33*I33)</f>
        <v/>
      </c>
      <c r="L33" s="15"/>
    </row>
    <row r="34" spans="2:12" x14ac:dyDescent="0.35">
      <c r="B34" s="16">
        <v>30</v>
      </c>
      <c r="C34" s="11"/>
      <c r="D34" s="11"/>
      <c r="E34" s="11"/>
      <c r="F34" s="97" t="str">
        <f t="shared" si="0"/>
        <v/>
      </c>
      <c r="G34" s="76"/>
      <c r="H34" s="99" t="str">
        <f t="shared" si="1"/>
        <v/>
      </c>
      <c r="I34" s="76"/>
      <c r="J34" s="99" t="str">
        <f t="shared" si="4"/>
        <v/>
      </c>
      <c r="K34" s="99" t="str">
        <f t="shared" si="5"/>
        <v/>
      </c>
      <c r="L34" s="15"/>
    </row>
    <row r="35" spans="2:12" x14ac:dyDescent="0.35">
      <c r="B35" s="16">
        <v>31</v>
      </c>
      <c r="C35" s="11"/>
      <c r="D35" s="11"/>
      <c r="E35" s="11"/>
      <c r="F35" s="97" t="str">
        <f t="shared" si="0"/>
        <v/>
      </c>
      <c r="G35" s="76"/>
      <c r="H35" s="99" t="str">
        <f t="shared" si="1"/>
        <v/>
      </c>
      <c r="I35" s="76"/>
      <c r="J35" s="99" t="str">
        <f t="shared" si="4"/>
        <v/>
      </c>
      <c r="K35" s="99" t="str">
        <f t="shared" si="5"/>
        <v/>
      </c>
      <c r="L35" s="15"/>
    </row>
    <row r="36" spans="2:12" x14ac:dyDescent="0.35">
      <c r="B36" s="16">
        <v>32</v>
      </c>
      <c r="C36" s="11"/>
      <c r="D36" s="11"/>
      <c r="E36" s="11"/>
      <c r="F36" s="97" t="str">
        <f t="shared" si="0"/>
        <v/>
      </c>
      <c r="G36" s="76"/>
      <c r="H36" s="99" t="str">
        <f t="shared" si="1"/>
        <v/>
      </c>
      <c r="I36" s="76"/>
      <c r="J36" s="99" t="str">
        <f t="shared" si="4"/>
        <v/>
      </c>
      <c r="K36" s="99" t="str">
        <f t="shared" si="5"/>
        <v/>
      </c>
      <c r="L36" s="15"/>
    </row>
    <row r="37" spans="2:12" x14ac:dyDescent="0.35">
      <c r="B37" s="16">
        <v>33</v>
      </c>
      <c r="C37" s="11"/>
      <c r="D37" s="11"/>
      <c r="E37" s="11"/>
      <c r="F37" s="97" t="str">
        <f t="shared" si="0"/>
        <v/>
      </c>
      <c r="G37" s="76"/>
      <c r="H37" s="99" t="str">
        <f t="shared" si="1"/>
        <v/>
      </c>
      <c r="I37" s="76"/>
      <c r="J37" s="99" t="str">
        <f t="shared" si="4"/>
        <v/>
      </c>
      <c r="K37" s="99" t="str">
        <f t="shared" si="5"/>
        <v/>
      </c>
      <c r="L37" s="15"/>
    </row>
    <row r="38" spans="2:12" x14ac:dyDescent="0.35">
      <c r="B38" s="16">
        <v>34</v>
      </c>
      <c r="C38" s="11"/>
      <c r="D38" s="11"/>
      <c r="E38" s="11"/>
      <c r="F38" s="97" t="str">
        <f t="shared" si="0"/>
        <v/>
      </c>
      <c r="G38" s="76"/>
      <c r="H38" s="99" t="str">
        <f t="shared" si="1"/>
        <v/>
      </c>
      <c r="I38" s="76"/>
      <c r="J38" s="99" t="str">
        <f t="shared" si="4"/>
        <v/>
      </c>
      <c r="K38" s="99" t="str">
        <f t="shared" si="5"/>
        <v/>
      </c>
      <c r="L38" s="15"/>
    </row>
    <row r="39" spans="2:12" x14ac:dyDescent="0.35">
      <c r="B39" s="16">
        <v>35</v>
      </c>
      <c r="C39" s="11"/>
      <c r="D39" s="11"/>
      <c r="E39" s="11"/>
      <c r="F39" s="97" t="str">
        <f t="shared" si="0"/>
        <v/>
      </c>
      <c r="G39" s="76"/>
      <c r="H39" s="99" t="str">
        <f t="shared" si="1"/>
        <v/>
      </c>
      <c r="I39" s="76"/>
      <c r="J39" s="99" t="str">
        <f t="shared" si="4"/>
        <v/>
      </c>
      <c r="K39" s="99" t="str">
        <f t="shared" si="5"/>
        <v/>
      </c>
      <c r="L39" s="15"/>
    </row>
    <row r="40" spans="2:12" x14ac:dyDescent="0.35">
      <c r="B40" s="16">
        <v>36</v>
      </c>
      <c r="C40" s="11"/>
      <c r="D40" s="11"/>
      <c r="E40" s="11"/>
      <c r="F40" s="97" t="str">
        <f t="shared" si="0"/>
        <v/>
      </c>
      <c r="G40" s="76"/>
      <c r="H40" s="99" t="str">
        <f t="shared" si="1"/>
        <v/>
      </c>
      <c r="I40" s="76"/>
      <c r="J40" s="99" t="str">
        <f t="shared" si="4"/>
        <v/>
      </c>
      <c r="K40" s="99" t="str">
        <f t="shared" si="5"/>
        <v/>
      </c>
      <c r="L40" s="15"/>
    </row>
    <row r="41" spans="2:12" x14ac:dyDescent="0.35">
      <c r="B41" s="16">
        <v>37</v>
      </c>
      <c r="C41" s="11"/>
      <c r="D41" s="11"/>
      <c r="E41" s="11"/>
      <c r="F41" s="97" t="str">
        <f t="shared" si="0"/>
        <v/>
      </c>
      <c r="G41" s="76"/>
      <c r="H41" s="99" t="str">
        <f t="shared" si="1"/>
        <v/>
      </c>
      <c r="I41" s="76"/>
      <c r="J41" s="99" t="str">
        <f t="shared" si="4"/>
        <v/>
      </c>
      <c r="K41" s="99" t="str">
        <f t="shared" si="5"/>
        <v/>
      </c>
      <c r="L41" s="15"/>
    </row>
    <row r="42" spans="2:12" x14ac:dyDescent="0.35">
      <c r="B42" s="16">
        <v>38</v>
      </c>
      <c r="C42" s="11"/>
      <c r="D42" s="11"/>
      <c r="E42" s="11"/>
      <c r="F42" s="97" t="str">
        <f t="shared" si="0"/>
        <v/>
      </c>
      <c r="G42" s="76"/>
      <c r="H42" s="99" t="str">
        <f t="shared" si="1"/>
        <v/>
      </c>
      <c r="I42" s="76"/>
      <c r="J42" s="99" t="str">
        <f t="shared" si="4"/>
        <v/>
      </c>
      <c r="K42" s="99" t="str">
        <f t="shared" si="5"/>
        <v/>
      </c>
      <c r="L42" s="15"/>
    </row>
    <row r="43" spans="2:12" x14ac:dyDescent="0.35">
      <c r="B43" s="16">
        <v>39</v>
      </c>
      <c r="C43" s="11"/>
      <c r="D43" s="11"/>
      <c r="E43" s="11"/>
      <c r="F43" s="97" t="str">
        <f t="shared" si="0"/>
        <v/>
      </c>
      <c r="G43" s="76"/>
      <c r="H43" s="99" t="str">
        <f t="shared" si="1"/>
        <v/>
      </c>
      <c r="I43" s="76"/>
      <c r="J43" s="99" t="str">
        <f t="shared" si="4"/>
        <v/>
      </c>
      <c r="K43" s="99" t="str">
        <f t="shared" si="5"/>
        <v/>
      </c>
      <c r="L43" s="15"/>
    </row>
    <row r="44" spans="2:12" x14ac:dyDescent="0.35">
      <c r="B44" s="16">
        <v>40</v>
      </c>
      <c r="C44" s="11"/>
      <c r="D44" s="11"/>
      <c r="E44" s="11"/>
      <c r="F44" s="97" t="str">
        <f t="shared" si="0"/>
        <v/>
      </c>
      <c r="G44" s="76"/>
      <c r="H44" s="99" t="str">
        <f t="shared" si="1"/>
        <v/>
      </c>
      <c r="I44" s="76"/>
      <c r="J44" s="99" t="str">
        <f t="shared" si="4"/>
        <v/>
      </c>
      <c r="K44" s="99" t="str">
        <f t="shared" si="5"/>
        <v/>
      </c>
      <c r="L44" s="15"/>
    </row>
    <row r="45" spans="2:12" x14ac:dyDescent="0.35">
      <c r="B45" s="16">
        <v>41</v>
      </c>
      <c r="C45" s="11"/>
      <c r="D45" s="11"/>
      <c r="E45" s="11"/>
      <c r="F45" s="97" t="str">
        <f t="shared" si="0"/>
        <v/>
      </c>
      <c r="G45" s="76"/>
      <c r="H45" s="99" t="str">
        <f t="shared" si="1"/>
        <v/>
      </c>
      <c r="I45" s="76"/>
      <c r="J45" s="99" t="str">
        <f t="shared" si="4"/>
        <v/>
      </c>
      <c r="K45" s="99" t="str">
        <f t="shared" si="5"/>
        <v/>
      </c>
      <c r="L45" s="15"/>
    </row>
    <row r="46" spans="2:12" x14ac:dyDescent="0.35">
      <c r="B46" s="16">
        <v>42</v>
      </c>
      <c r="C46" s="11"/>
      <c r="D46" s="11"/>
      <c r="E46" s="11"/>
      <c r="F46" s="97" t="str">
        <f t="shared" si="0"/>
        <v/>
      </c>
      <c r="G46" s="76"/>
      <c r="H46" s="99" t="str">
        <f t="shared" si="1"/>
        <v/>
      </c>
      <c r="I46" s="76"/>
      <c r="J46" s="99" t="str">
        <f t="shared" si="4"/>
        <v/>
      </c>
      <c r="K46" s="99" t="str">
        <f t="shared" si="5"/>
        <v/>
      </c>
      <c r="L46" s="15"/>
    </row>
    <row r="47" spans="2:12" x14ac:dyDescent="0.35">
      <c r="B47" s="16">
        <v>43</v>
      </c>
      <c r="C47" s="11"/>
      <c r="D47" s="11"/>
      <c r="E47" s="11"/>
      <c r="F47" s="97" t="str">
        <f t="shared" si="0"/>
        <v/>
      </c>
      <c r="G47" s="76"/>
      <c r="H47" s="99" t="str">
        <f t="shared" si="1"/>
        <v/>
      </c>
      <c r="I47" s="76"/>
      <c r="J47" s="99" t="str">
        <f t="shared" si="4"/>
        <v/>
      </c>
      <c r="K47" s="99" t="str">
        <f t="shared" si="5"/>
        <v/>
      </c>
      <c r="L47" s="15"/>
    </row>
    <row r="48" spans="2:12" x14ac:dyDescent="0.35">
      <c r="B48" s="16">
        <v>44</v>
      </c>
      <c r="C48" s="11"/>
      <c r="D48" s="11"/>
      <c r="E48" s="11"/>
      <c r="F48" s="97" t="str">
        <f t="shared" si="0"/>
        <v/>
      </c>
      <c r="G48" s="76"/>
      <c r="H48" s="99" t="str">
        <f t="shared" si="1"/>
        <v/>
      </c>
      <c r="I48" s="76"/>
      <c r="J48" s="99" t="str">
        <f t="shared" si="4"/>
        <v/>
      </c>
      <c r="K48" s="99" t="str">
        <f t="shared" si="5"/>
        <v/>
      </c>
      <c r="L48" s="15"/>
    </row>
    <row r="49" spans="2:12" x14ac:dyDescent="0.35">
      <c r="B49" s="16">
        <v>45</v>
      </c>
      <c r="C49" s="11"/>
      <c r="D49" s="11"/>
      <c r="E49" s="11"/>
      <c r="F49" s="97" t="str">
        <f t="shared" si="0"/>
        <v/>
      </c>
      <c r="G49" s="76"/>
      <c r="H49" s="99" t="str">
        <f t="shared" si="1"/>
        <v/>
      </c>
      <c r="I49" s="76"/>
      <c r="J49" s="99" t="str">
        <f t="shared" si="4"/>
        <v/>
      </c>
      <c r="K49" s="99" t="str">
        <f t="shared" si="5"/>
        <v/>
      </c>
      <c r="L49" s="15"/>
    </row>
    <row r="50" spans="2:12" x14ac:dyDescent="0.35">
      <c r="B50" s="16">
        <v>46</v>
      </c>
      <c r="C50" s="11"/>
      <c r="D50" s="11"/>
      <c r="E50" s="11"/>
      <c r="F50" s="97" t="str">
        <f t="shared" si="0"/>
        <v/>
      </c>
      <c r="G50" s="76"/>
      <c r="H50" s="99" t="str">
        <f t="shared" si="1"/>
        <v/>
      </c>
      <c r="I50" s="76"/>
      <c r="J50" s="99" t="str">
        <f t="shared" si="4"/>
        <v/>
      </c>
      <c r="K50" s="99" t="str">
        <f t="shared" si="5"/>
        <v/>
      </c>
      <c r="L50" s="15"/>
    </row>
    <row r="51" spans="2:12" x14ac:dyDescent="0.35">
      <c r="B51" s="16">
        <v>47</v>
      </c>
      <c r="C51" s="11"/>
      <c r="D51" s="11"/>
      <c r="E51" s="11"/>
      <c r="F51" s="97" t="str">
        <f t="shared" si="0"/>
        <v/>
      </c>
      <c r="G51" s="76"/>
      <c r="H51" s="99" t="str">
        <f t="shared" si="1"/>
        <v/>
      </c>
      <c r="I51" s="76"/>
      <c r="J51" s="99" t="str">
        <f t="shared" si="4"/>
        <v/>
      </c>
      <c r="K51" s="99" t="str">
        <f t="shared" si="5"/>
        <v/>
      </c>
      <c r="L51" s="15"/>
    </row>
    <row r="52" spans="2:12" x14ac:dyDescent="0.35">
      <c r="B52" s="16">
        <v>48</v>
      </c>
      <c r="C52" s="11"/>
      <c r="D52" s="11"/>
      <c r="E52" s="11"/>
      <c r="F52" s="97" t="str">
        <f t="shared" si="0"/>
        <v/>
      </c>
      <c r="G52" s="76"/>
      <c r="H52" s="99" t="str">
        <f t="shared" si="1"/>
        <v/>
      </c>
      <c r="I52" s="76"/>
      <c r="J52" s="99" t="str">
        <f t="shared" si="4"/>
        <v/>
      </c>
      <c r="K52" s="99" t="str">
        <f t="shared" si="5"/>
        <v/>
      </c>
      <c r="L52" s="15"/>
    </row>
    <row r="53" spans="2:12" x14ac:dyDescent="0.35">
      <c r="B53" s="16">
        <v>49</v>
      </c>
      <c r="C53" s="11"/>
      <c r="D53" s="11"/>
      <c r="E53" s="11"/>
      <c r="F53" s="97" t="str">
        <f t="shared" si="0"/>
        <v/>
      </c>
      <c r="G53" s="76"/>
      <c r="H53" s="99" t="str">
        <f t="shared" si="1"/>
        <v/>
      </c>
      <c r="I53" s="76"/>
      <c r="J53" s="99" t="str">
        <f t="shared" si="4"/>
        <v/>
      </c>
      <c r="K53" s="99" t="str">
        <f t="shared" si="5"/>
        <v/>
      </c>
      <c r="L53" s="15"/>
    </row>
    <row r="54" spans="2:12" hidden="1" x14ac:dyDescent="0.35">
      <c r="B54" s="16">
        <v>50</v>
      </c>
      <c r="C54" s="11"/>
      <c r="D54" s="11"/>
      <c r="E54" s="11"/>
      <c r="F54" s="97" t="str">
        <f t="shared" si="0"/>
        <v/>
      </c>
      <c r="G54" s="11"/>
      <c r="H54" s="99" t="str">
        <f t="shared" si="1"/>
        <v/>
      </c>
      <c r="I54" s="11"/>
      <c r="J54" s="99" t="str">
        <f t="shared" si="4"/>
        <v/>
      </c>
      <c r="K54" s="99" t="str">
        <f t="shared" si="5"/>
        <v/>
      </c>
      <c r="L54" s="15"/>
    </row>
    <row r="55" spans="2:12" x14ac:dyDescent="0.35">
      <c r="B55" s="117" t="s">
        <v>6</v>
      </c>
      <c r="C55" s="118"/>
      <c r="D55" s="118"/>
      <c r="E55" s="119"/>
      <c r="F55" s="98">
        <f>SUM(F5:F54)</f>
        <v>0</v>
      </c>
      <c r="G55" s="17"/>
      <c r="H55" s="98">
        <f>SUM(H5:H54)</f>
        <v>0</v>
      </c>
      <c r="I55" s="17"/>
      <c r="J55" s="98">
        <f>SUM(J5:J54)</f>
        <v>0</v>
      </c>
      <c r="K55" s="98">
        <f>SUM(K5:K54)</f>
        <v>0</v>
      </c>
      <c r="L55" s="15"/>
    </row>
    <row r="56" spans="2:12" ht="15" hidden="1" customHeight="1" x14ac:dyDescent="0.35">
      <c r="B56" s="108" t="s">
        <v>11</v>
      </c>
      <c r="C56" s="109"/>
      <c r="D56" s="109"/>
      <c r="E56" s="110"/>
      <c r="F56" s="45"/>
      <c r="G56" s="19"/>
      <c r="H56" s="20"/>
      <c r="I56" s="19"/>
      <c r="J56" s="20"/>
      <c r="K56" s="21"/>
      <c r="L56" s="15"/>
    </row>
    <row r="57" spans="2:12" x14ac:dyDescent="0.35">
      <c r="B57" s="108" t="s">
        <v>16</v>
      </c>
      <c r="C57" s="109"/>
      <c r="D57" s="109"/>
      <c r="E57" s="110"/>
      <c r="F57" s="95">
        <v>0.92</v>
      </c>
      <c r="G57" s="19"/>
      <c r="H57" s="20"/>
      <c r="I57" s="19"/>
      <c r="J57" s="20"/>
      <c r="K57" s="21"/>
      <c r="L57" s="15"/>
    </row>
    <row r="58" spans="2:12" ht="27.75" customHeight="1" x14ac:dyDescent="0.35">
      <c r="B58" s="108" t="s">
        <v>46</v>
      </c>
      <c r="C58" s="109"/>
      <c r="D58" s="109"/>
      <c r="E58" s="110"/>
      <c r="F58" s="96" t="str">
        <f>IFERROR(J55/K55," ")</f>
        <v xml:space="preserve"> </v>
      </c>
      <c r="G58" s="111"/>
      <c r="H58" s="112"/>
      <c r="I58" s="23"/>
      <c r="J58" s="23"/>
      <c r="K58" s="23"/>
      <c r="L58" s="15"/>
    </row>
    <row r="59" spans="2:12" s="47" customFormat="1" ht="15" hidden="1" thickBot="1" x14ac:dyDescent="0.4">
      <c r="B59" s="52"/>
      <c r="C59" s="52"/>
      <c r="D59" s="52"/>
      <c r="E59" s="52"/>
      <c r="F59" s="52"/>
      <c r="G59" s="52"/>
      <c r="H59" s="52"/>
      <c r="I59" s="52"/>
      <c r="J59" s="53"/>
      <c r="K59" s="53"/>
      <c r="L59" s="48"/>
    </row>
    <row r="60" spans="2:12" ht="27" hidden="1" customHeight="1" thickBot="1" x14ac:dyDescent="0.4">
      <c r="B60" s="107" t="s">
        <v>9</v>
      </c>
      <c r="C60" s="107"/>
      <c r="D60" s="107"/>
      <c r="E60" s="107"/>
      <c r="F60" s="107"/>
      <c r="G60" s="107"/>
      <c r="H60" s="107"/>
      <c r="I60" s="23"/>
      <c r="J60" s="50" t="s">
        <v>33</v>
      </c>
      <c r="K60" s="51" t="s">
        <v>34</v>
      </c>
      <c r="L60" s="15"/>
    </row>
    <row r="61" spans="2:12" ht="15" hidden="1" thickBot="1" x14ac:dyDescent="0.4">
      <c r="B61" s="24"/>
      <c r="C61" s="24"/>
      <c r="D61" s="24"/>
      <c r="E61" s="24"/>
      <c r="F61" s="23"/>
      <c r="G61" s="23"/>
      <c r="H61" s="23"/>
      <c r="I61" s="23"/>
      <c r="J61" s="25" t="s">
        <v>17</v>
      </c>
      <c r="K61" s="26">
        <v>30</v>
      </c>
      <c r="L61" s="15"/>
    </row>
    <row r="62" spans="2:12" ht="15" hidden="1" thickBot="1" x14ac:dyDescent="0.4">
      <c r="B62" s="106" t="s">
        <v>47</v>
      </c>
      <c r="C62" s="106"/>
      <c r="D62" s="106"/>
      <c r="E62" s="106"/>
      <c r="F62" s="23"/>
      <c r="G62" s="23"/>
      <c r="H62" s="23"/>
      <c r="I62" s="27"/>
      <c r="J62" s="25" t="s">
        <v>18</v>
      </c>
      <c r="K62" s="26">
        <v>45</v>
      </c>
      <c r="L62" s="15"/>
    </row>
    <row r="63" spans="2:12" ht="15" hidden="1" customHeight="1" thickBot="1" x14ac:dyDescent="0.4">
      <c r="B63" s="24"/>
      <c r="C63" s="24"/>
      <c r="D63" s="24"/>
      <c r="E63" s="24"/>
      <c r="F63" s="23"/>
      <c r="G63" s="23"/>
      <c r="H63" s="23"/>
      <c r="I63" s="27"/>
      <c r="J63" s="25" t="s">
        <v>19</v>
      </c>
      <c r="K63" s="26">
        <v>75</v>
      </c>
      <c r="L63" s="15"/>
    </row>
    <row r="64" spans="2:12" ht="15" hidden="1" thickBot="1" x14ac:dyDescent="0.4">
      <c r="B64" s="106" t="s">
        <v>10</v>
      </c>
      <c r="C64" s="106"/>
      <c r="D64" s="106"/>
      <c r="E64" s="106"/>
      <c r="F64" s="106"/>
      <c r="G64" s="23"/>
      <c r="H64" s="23"/>
      <c r="I64" s="27"/>
      <c r="J64" s="25" t="s">
        <v>20</v>
      </c>
      <c r="K64" s="26">
        <v>112.5</v>
      </c>
      <c r="L64" s="15"/>
    </row>
    <row r="65" spans="2:12" ht="15" hidden="1" customHeight="1" thickBot="1" x14ac:dyDescent="0.4">
      <c r="B65" s="28"/>
      <c r="C65" s="28"/>
      <c r="D65" s="28"/>
      <c r="E65" s="28"/>
      <c r="F65" s="23"/>
      <c r="G65" s="23"/>
      <c r="H65" s="23"/>
      <c r="I65" s="27"/>
      <c r="J65" s="25" t="s">
        <v>21</v>
      </c>
      <c r="K65" s="26">
        <v>150</v>
      </c>
      <c r="L65" s="15"/>
    </row>
    <row r="66" spans="2:12" ht="15.75" hidden="1" customHeight="1" thickBot="1" x14ac:dyDescent="0.4">
      <c r="B66" s="28" t="s">
        <v>41</v>
      </c>
      <c r="C66" s="3">
        <f>K55</f>
        <v>0</v>
      </c>
      <c r="D66" s="23"/>
      <c r="E66" s="23"/>
      <c r="F66" s="23"/>
      <c r="G66" s="23"/>
      <c r="H66" s="23"/>
      <c r="I66" s="27"/>
      <c r="J66" s="25" t="s">
        <v>25</v>
      </c>
      <c r="K66" s="26">
        <v>225</v>
      </c>
      <c r="L66" s="15"/>
    </row>
    <row r="67" spans="2:12" ht="15" hidden="1" customHeight="1" thickBot="1" x14ac:dyDescent="0.4">
      <c r="B67" s="29"/>
      <c r="C67" s="30"/>
      <c r="D67" s="23"/>
      <c r="E67" s="23"/>
      <c r="F67" s="23"/>
      <c r="G67" s="23"/>
      <c r="H67" s="23"/>
      <c r="I67" s="27"/>
      <c r="J67" s="25" t="s">
        <v>26</v>
      </c>
      <c r="K67" s="26">
        <v>300</v>
      </c>
      <c r="L67" s="15"/>
    </row>
    <row r="68" spans="2:12" ht="16" hidden="1" thickBot="1" x14ac:dyDescent="0.4">
      <c r="B68" s="113" t="s">
        <v>24</v>
      </c>
      <c r="C68" s="114"/>
      <c r="D68" s="4" t="str">
        <f>IF(C66=0,"",IF(C66&lt;=33,K61,IF(C66&lt;=49,K62,IF(C66&lt;=82,K63,IF(C66&lt;=124,K64,IF(C66&lt;=165,K65,IF(C66&lt;=248,K66,IF(C66&lt;=330,K67,IF(C66&lt;=550,K68,IF(C66&lt;=825,K69,IF(C66&lt;=1100,K70,IF(C66&lt;=1375,K71,IF(C66&lt;=1650,K72,IF(C66&lt;=2200,K73,IF(C66&lt;=2500,K74,"")))))))))))))))</f>
        <v/>
      </c>
      <c r="E68" s="31" t="s">
        <v>31</v>
      </c>
      <c r="F68" s="23"/>
      <c r="G68" s="23"/>
      <c r="H68" s="23"/>
      <c r="I68" s="27"/>
      <c r="J68" s="25" t="s">
        <v>27</v>
      </c>
      <c r="K68" s="26">
        <v>500</v>
      </c>
      <c r="L68" s="15"/>
    </row>
    <row r="69" spans="2:12" ht="15" hidden="1" customHeight="1" thickBot="1" x14ac:dyDescent="0.4">
      <c r="B69" s="23"/>
      <c r="C69" s="23"/>
      <c r="D69" s="23"/>
      <c r="E69" s="23"/>
      <c r="F69" s="23"/>
      <c r="G69" s="23"/>
      <c r="H69" s="23"/>
      <c r="I69" s="27"/>
      <c r="J69" s="25" t="s">
        <v>28</v>
      </c>
      <c r="K69" s="26">
        <v>750</v>
      </c>
      <c r="L69" s="15"/>
    </row>
    <row r="70" spans="2:12" ht="15.75" hidden="1" customHeight="1" thickBot="1" x14ac:dyDescent="0.4">
      <c r="B70" s="106" t="s">
        <v>48</v>
      </c>
      <c r="C70" s="106"/>
      <c r="D70" s="106"/>
      <c r="E70" s="106"/>
      <c r="F70" s="106"/>
      <c r="G70" s="106"/>
      <c r="H70" s="106"/>
      <c r="I70" s="27"/>
      <c r="J70" s="25" t="s">
        <v>29</v>
      </c>
      <c r="K70" s="26">
        <v>1000</v>
      </c>
      <c r="L70" s="15"/>
    </row>
    <row r="71" spans="2:12" ht="15" hidden="1" customHeight="1" thickBot="1" x14ac:dyDescent="0.4">
      <c r="B71" s="13"/>
      <c r="C71" s="13"/>
      <c r="D71" s="13"/>
      <c r="E71" s="13"/>
      <c r="F71" s="13"/>
      <c r="G71" s="13"/>
      <c r="H71" s="13"/>
      <c r="I71" s="32"/>
      <c r="J71" s="25" t="s">
        <v>35</v>
      </c>
      <c r="K71" s="26">
        <v>1250</v>
      </c>
      <c r="L71" s="15"/>
    </row>
    <row r="72" spans="2:12" ht="25.5" hidden="1" thickBot="1" x14ac:dyDescent="0.4">
      <c r="B72" s="115" t="s">
        <v>14</v>
      </c>
      <c r="C72" s="115"/>
      <c r="D72" s="115"/>
      <c r="E72" s="115"/>
      <c r="F72" s="13"/>
      <c r="G72" s="13"/>
      <c r="H72" s="13"/>
      <c r="I72" s="32"/>
      <c r="J72" s="25" t="s">
        <v>36</v>
      </c>
      <c r="K72" s="26">
        <v>1500</v>
      </c>
      <c r="L72" s="15"/>
    </row>
    <row r="73" spans="2:12" ht="15" hidden="1" customHeight="1" thickBot="1" x14ac:dyDescent="0.4">
      <c r="B73" s="24"/>
      <c r="C73" s="24"/>
      <c r="D73" s="24"/>
      <c r="E73" s="24"/>
      <c r="F73" s="24"/>
      <c r="G73" s="13"/>
      <c r="H73" s="13"/>
      <c r="I73" s="32"/>
      <c r="J73" s="25" t="s">
        <v>30</v>
      </c>
      <c r="K73" s="26">
        <v>2000</v>
      </c>
      <c r="L73" s="15"/>
    </row>
    <row r="74" spans="2:12" ht="25.5" hidden="1" thickBot="1" x14ac:dyDescent="0.4">
      <c r="B74" s="24" t="s">
        <v>42</v>
      </c>
      <c r="C74" s="5">
        <f>F55</f>
        <v>0</v>
      </c>
      <c r="D74" s="24"/>
      <c r="E74" s="24"/>
      <c r="F74" s="24"/>
      <c r="G74" s="13"/>
      <c r="H74" s="13"/>
      <c r="I74" s="32"/>
      <c r="J74" s="33" t="s">
        <v>51</v>
      </c>
      <c r="K74" s="34">
        <v>2500</v>
      </c>
      <c r="L74" s="15"/>
    </row>
    <row r="75" spans="2:12" ht="5.25" hidden="1" customHeight="1" thickTop="1" x14ac:dyDescent="0.35">
      <c r="B75" s="24"/>
      <c r="C75" s="24"/>
      <c r="D75" s="24"/>
      <c r="E75" s="24"/>
      <c r="F75" s="24"/>
      <c r="G75" s="13"/>
      <c r="H75" s="13"/>
      <c r="I75" s="32"/>
      <c r="J75" s="27"/>
      <c r="K75" s="27"/>
      <c r="L75" s="15"/>
    </row>
    <row r="76" spans="2:12" hidden="1" x14ac:dyDescent="0.35">
      <c r="B76" s="24" t="s">
        <v>2</v>
      </c>
      <c r="C76" s="5">
        <f>F56</f>
        <v>0</v>
      </c>
      <c r="D76" s="24"/>
      <c r="E76" s="24"/>
      <c r="F76" s="24"/>
      <c r="G76" s="13"/>
      <c r="H76" s="13"/>
      <c r="I76" s="32"/>
      <c r="J76" s="27"/>
      <c r="K76" s="27"/>
      <c r="L76" s="15"/>
    </row>
    <row r="77" spans="2:12" ht="6.75" hidden="1" customHeight="1" x14ac:dyDescent="0.35">
      <c r="B77" s="24"/>
      <c r="C77" s="24"/>
      <c r="D77" s="24"/>
      <c r="E77" s="24"/>
      <c r="F77" s="13"/>
      <c r="G77" s="13"/>
      <c r="H77" s="13"/>
      <c r="I77" s="32"/>
      <c r="J77" s="17"/>
      <c r="K77" s="17"/>
      <c r="L77" s="15"/>
    </row>
    <row r="78" spans="2:12" ht="25" hidden="1" x14ac:dyDescent="0.35">
      <c r="B78" s="24" t="s">
        <v>43</v>
      </c>
      <c r="C78" s="6">
        <f>C74*C76</f>
        <v>0</v>
      </c>
      <c r="D78" s="13"/>
      <c r="E78" s="13"/>
      <c r="F78" s="13"/>
      <c r="G78" s="13"/>
      <c r="H78" s="13"/>
      <c r="I78" s="13"/>
      <c r="J78" s="13"/>
      <c r="K78" s="13"/>
      <c r="L78" s="15"/>
    </row>
    <row r="79" spans="2:12" ht="13.5" hidden="1" customHeight="1" x14ac:dyDescent="0.35">
      <c r="B79" s="23"/>
      <c r="C79" s="35"/>
      <c r="D79" s="13"/>
      <c r="E79" s="13"/>
      <c r="F79" s="13"/>
      <c r="G79" s="13"/>
      <c r="H79" s="13"/>
      <c r="I79" s="13"/>
      <c r="J79" s="13"/>
      <c r="K79" s="13"/>
      <c r="L79" s="15"/>
    </row>
    <row r="80" spans="2:12" hidden="1" x14ac:dyDescent="0.35">
      <c r="B80" s="115" t="s">
        <v>15</v>
      </c>
      <c r="C80" s="115"/>
      <c r="D80" s="115"/>
      <c r="E80" s="115"/>
      <c r="F80" s="13"/>
      <c r="G80" s="13"/>
      <c r="H80" s="13"/>
      <c r="I80" s="13"/>
      <c r="J80" s="13"/>
      <c r="K80" s="13"/>
      <c r="L80" s="15"/>
    </row>
    <row r="81" spans="2:12" ht="4.5" hidden="1" customHeight="1" x14ac:dyDescent="0.35">
      <c r="B81" s="24"/>
      <c r="C81" s="24"/>
      <c r="D81" s="24"/>
      <c r="E81" s="24"/>
      <c r="F81" s="13"/>
      <c r="G81" s="13"/>
      <c r="H81" s="13"/>
      <c r="I81" s="13"/>
      <c r="J81" s="13"/>
      <c r="K81" s="13"/>
      <c r="L81" s="15"/>
    </row>
    <row r="82" spans="2:12" hidden="1" x14ac:dyDescent="0.35">
      <c r="B82" s="24" t="s">
        <v>4</v>
      </c>
      <c r="C82" s="5">
        <f>F57</f>
        <v>0.92</v>
      </c>
      <c r="D82" s="115" t="s">
        <v>37</v>
      </c>
      <c r="E82" s="115"/>
      <c r="F82" s="115"/>
      <c r="G82" s="13"/>
      <c r="H82" s="13"/>
      <c r="I82" s="13"/>
      <c r="J82" s="13"/>
      <c r="K82" s="13"/>
      <c r="L82" s="15"/>
    </row>
    <row r="83" spans="2:12" ht="5.25" hidden="1" customHeight="1" x14ac:dyDescent="0.35">
      <c r="B83" s="24"/>
      <c r="C83" s="24"/>
      <c r="D83" s="23"/>
      <c r="E83" s="23"/>
      <c r="F83" s="13"/>
      <c r="G83" s="13"/>
      <c r="H83" s="13"/>
      <c r="I83" s="13"/>
      <c r="J83" s="13"/>
      <c r="K83" s="13"/>
      <c r="L83" s="15"/>
    </row>
    <row r="84" spans="2:12" ht="25" hidden="1" x14ac:dyDescent="0.35">
      <c r="B84" s="24" t="s">
        <v>41</v>
      </c>
      <c r="C84" s="7">
        <f>C78/C82</f>
        <v>0</v>
      </c>
      <c r="D84" s="23"/>
      <c r="E84" s="23"/>
      <c r="F84" s="13"/>
      <c r="G84" s="13"/>
      <c r="H84" s="13"/>
      <c r="I84" s="13"/>
      <c r="J84" s="13"/>
      <c r="K84" s="13"/>
      <c r="L84" s="15"/>
    </row>
    <row r="85" spans="2:12" ht="12" hidden="1" customHeight="1" x14ac:dyDescent="0.35">
      <c r="B85" s="24"/>
      <c r="C85" s="24"/>
      <c r="D85" s="23"/>
      <c r="E85" s="23"/>
      <c r="F85" s="13"/>
      <c r="G85" s="13"/>
      <c r="H85" s="13"/>
      <c r="I85" s="13"/>
      <c r="J85" s="13"/>
      <c r="K85" s="13"/>
      <c r="L85" s="15"/>
    </row>
    <row r="86" spans="2:12" ht="15.5" hidden="1" x14ac:dyDescent="0.35">
      <c r="B86" s="113" t="s">
        <v>24</v>
      </c>
      <c r="C86" s="114"/>
      <c r="D86" s="4" t="str">
        <f>IF(C84=0,"",IF(C84&lt;=33,K61,IF(C84&lt;=49,K62,IF(C84&lt;=82,K63,IF(C84&lt;=124,K64,IF(C84&lt;=165,K65,IF(C84&lt;=248,K66,IF(C84&lt;=330,K67,IF(C84&lt;=550,K68,IF(C84&lt;=825,K69,IF(C84&lt;=1100,K70,IF(C84&lt;=1375,K71,IF(C84&lt;=1650,K72,IF(C84&lt;=2200,K73,IF(C84&lt;=2500,K74,"")))))))))))))))</f>
        <v/>
      </c>
      <c r="E86" s="31" t="s">
        <v>31</v>
      </c>
      <c r="F86" s="120" t="s">
        <v>40</v>
      </c>
      <c r="G86" s="121"/>
      <c r="H86" s="121"/>
      <c r="I86" s="121"/>
      <c r="J86" s="121"/>
      <c r="K86" s="13"/>
      <c r="L86" s="15"/>
    </row>
    <row r="87" spans="2:12" ht="9.75" hidden="1" customHeight="1" x14ac:dyDescent="0.35">
      <c r="B87" s="24"/>
      <c r="C87" s="24"/>
      <c r="D87" s="24"/>
      <c r="E87" s="24"/>
      <c r="F87" s="13"/>
      <c r="G87" s="13"/>
      <c r="H87" s="13"/>
      <c r="I87" s="13"/>
      <c r="J87" s="13"/>
      <c r="K87" s="13"/>
      <c r="L87" s="15"/>
    </row>
    <row r="88" spans="2:12" hidden="1" x14ac:dyDescent="0.35">
      <c r="B88" s="24" t="s">
        <v>4</v>
      </c>
      <c r="C88" s="5" t="str">
        <f>F58</f>
        <v xml:space="preserve"> </v>
      </c>
      <c r="D88" s="112" t="s">
        <v>38</v>
      </c>
      <c r="E88" s="112"/>
      <c r="F88" s="13"/>
      <c r="G88" s="13"/>
      <c r="H88" s="13"/>
      <c r="I88" s="13"/>
      <c r="J88" s="13"/>
      <c r="K88" s="13"/>
      <c r="L88" s="15"/>
    </row>
    <row r="89" spans="2:12" ht="6" hidden="1" customHeight="1" x14ac:dyDescent="0.35">
      <c r="B89" s="24"/>
      <c r="C89" s="24"/>
      <c r="D89" s="24"/>
      <c r="E89" s="24"/>
      <c r="F89" s="13"/>
      <c r="G89" s="13"/>
      <c r="H89" s="13"/>
      <c r="I89" s="13"/>
      <c r="J89" s="13"/>
      <c r="K89" s="13"/>
      <c r="L89" s="15"/>
    </row>
    <row r="90" spans="2:12" ht="25" hidden="1" x14ac:dyDescent="0.35">
      <c r="B90" s="24" t="s">
        <v>41</v>
      </c>
      <c r="C90" s="7" t="str">
        <f>IFERROR(C78/C88," ")</f>
        <v xml:space="preserve"> </v>
      </c>
      <c r="D90" s="24"/>
      <c r="E90" s="24"/>
      <c r="F90" s="13"/>
      <c r="G90" s="13"/>
      <c r="H90" s="13"/>
      <c r="I90" s="13"/>
      <c r="J90" s="13"/>
      <c r="K90" s="13"/>
      <c r="L90" s="15"/>
    </row>
    <row r="91" spans="2:12" ht="8.25" hidden="1" customHeight="1" x14ac:dyDescent="0.35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15"/>
    </row>
    <row r="92" spans="2:12" ht="15.5" hidden="1" x14ac:dyDescent="0.35">
      <c r="B92" s="113" t="s">
        <v>24</v>
      </c>
      <c r="C92" s="114"/>
      <c r="D92" s="4" t="str">
        <f>IF(C90=0,"",IF(C90&lt;=33,K61,IF(C90&lt;=49,K62,IF(C90&lt;=82,K63,IF(C90&lt;=124,K64,IF(C90&lt;=165,K65,IF(C90&lt;=248,K66,IF(C90&lt;=330,K67,IF(C90&lt;=550,K68,IF(C90&lt;=825,K69,IF(C90&lt;=1100,K70,IF(C90&lt;=1375,K71,IF(C90&lt;=1650,K72,IF(C90&lt;=2200,K73,IF(C90&lt;=2500,K74,"")))))))))))))))</f>
        <v/>
      </c>
      <c r="E92" s="31" t="s">
        <v>31</v>
      </c>
      <c r="F92" s="37" t="s">
        <v>39</v>
      </c>
      <c r="G92" s="38"/>
      <c r="H92" s="38"/>
      <c r="I92" s="38"/>
      <c r="J92" s="38"/>
      <c r="K92" s="36"/>
      <c r="L92" s="15"/>
    </row>
    <row r="93" spans="2:12" hidden="1" x14ac:dyDescent="0.35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15"/>
    </row>
    <row r="94" spans="2:12" ht="15.75" hidden="1" customHeight="1" x14ac:dyDescent="0.35">
      <c r="B94" s="107" t="s">
        <v>13</v>
      </c>
      <c r="C94" s="107"/>
      <c r="D94" s="107"/>
      <c r="E94" s="107"/>
      <c r="F94" s="107"/>
      <c r="G94" s="107"/>
      <c r="H94" s="107"/>
      <c r="I94" s="107"/>
      <c r="J94" s="36"/>
      <c r="K94" s="36"/>
      <c r="L94" s="15"/>
    </row>
    <row r="95" spans="2:12" ht="8.25" hidden="1" customHeight="1" x14ac:dyDescent="0.35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15"/>
    </row>
    <row r="96" spans="2:12" ht="15" hidden="1" customHeight="1" x14ac:dyDescent="0.35">
      <c r="B96" s="106" t="s">
        <v>50</v>
      </c>
      <c r="C96" s="106"/>
      <c r="D96" s="106"/>
      <c r="E96" s="106"/>
      <c r="F96" s="106"/>
      <c r="G96" s="106"/>
      <c r="H96" s="106"/>
      <c r="I96" s="106"/>
      <c r="J96" s="36"/>
      <c r="K96" s="36"/>
      <c r="L96" s="15"/>
    </row>
    <row r="97" spans="2:11" ht="8.25" hidden="1" customHeight="1" x14ac:dyDescent="0.35">
      <c r="B97" s="39"/>
      <c r="C97" s="39"/>
      <c r="D97" s="39"/>
      <c r="E97" s="39"/>
      <c r="F97" s="40"/>
      <c r="G97" s="40"/>
      <c r="H97" s="40"/>
      <c r="I97" s="40"/>
      <c r="J97" s="40"/>
      <c r="K97" s="40"/>
    </row>
    <row r="98" spans="2:11" hidden="1" x14ac:dyDescent="0.35">
      <c r="B98" s="39" t="s">
        <v>42</v>
      </c>
      <c r="C98" s="8">
        <f>F55</f>
        <v>0</v>
      </c>
      <c r="D98" s="39"/>
      <c r="E98" s="39"/>
      <c r="F98" s="40"/>
      <c r="G98" s="40"/>
      <c r="H98" s="40"/>
      <c r="I98" s="40"/>
      <c r="J98" s="40"/>
      <c r="K98" s="40"/>
    </row>
    <row r="99" spans="2:11" hidden="1" x14ac:dyDescent="0.35">
      <c r="B99" s="39" t="s">
        <v>43</v>
      </c>
      <c r="C99" s="8">
        <f>J55</f>
        <v>0</v>
      </c>
      <c r="D99" s="39"/>
      <c r="E99" s="39"/>
      <c r="F99" s="40"/>
      <c r="G99" s="40"/>
      <c r="H99" s="40"/>
      <c r="I99" s="40"/>
      <c r="J99" s="40"/>
      <c r="K99" s="40"/>
    </row>
    <row r="100" spans="2:11" hidden="1" x14ac:dyDescent="0.35">
      <c r="B100" s="39" t="s">
        <v>49</v>
      </c>
      <c r="C100" s="9" t="str">
        <f>IFERROR(TAN(ACOS(F58))-TAN(ACOS(F57))," ")</f>
        <v xml:space="preserve"> </v>
      </c>
      <c r="D100" s="39"/>
      <c r="E100" s="39"/>
      <c r="F100" s="40"/>
      <c r="G100" s="40"/>
      <c r="H100" s="40"/>
      <c r="I100" s="40"/>
      <c r="J100" s="40"/>
      <c r="K100" s="40"/>
    </row>
    <row r="101" spans="2:11" ht="9.75" hidden="1" customHeight="1" x14ac:dyDescent="0.35">
      <c r="B101" s="39"/>
      <c r="C101" s="39"/>
      <c r="D101" s="39"/>
      <c r="E101" s="39"/>
      <c r="F101" s="40"/>
      <c r="G101" s="40"/>
      <c r="H101" s="40"/>
      <c r="I101" s="40"/>
      <c r="J101" s="40"/>
      <c r="K101" s="40"/>
    </row>
    <row r="102" spans="2:11" ht="15.5" hidden="1" x14ac:dyDescent="0.35">
      <c r="B102" s="41" t="s">
        <v>44</v>
      </c>
      <c r="C102" s="10" t="str">
        <f>IFERROR(C98*C100," ")</f>
        <v xml:space="preserve"> </v>
      </c>
      <c r="D102" s="42" t="s">
        <v>12</v>
      </c>
      <c r="E102" s="37" t="s">
        <v>22</v>
      </c>
      <c r="F102" s="40"/>
      <c r="G102" s="40"/>
      <c r="H102" s="40"/>
      <c r="I102" s="40"/>
      <c r="J102" s="40"/>
      <c r="K102" s="40"/>
    </row>
    <row r="103" spans="2:11" ht="5.25" hidden="1" customHeight="1" x14ac:dyDescent="0.35">
      <c r="B103" s="39"/>
      <c r="C103" s="39"/>
      <c r="D103" s="39"/>
      <c r="E103" s="39"/>
      <c r="F103" s="40"/>
      <c r="G103" s="40"/>
      <c r="H103" s="40"/>
      <c r="I103" s="40"/>
      <c r="J103" s="40"/>
      <c r="K103" s="40"/>
    </row>
    <row r="104" spans="2:11" ht="15.5" hidden="1" x14ac:dyDescent="0.35">
      <c r="B104" s="41" t="s">
        <v>44</v>
      </c>
      <c r="C104" s="10" t="str">
        <f>IFERROR(C99*C100," ")</f>
        <v xml:space="preserve"> </v>
      </c>
      <c r="D104" s="42" t="s">
        <v>12</v>
      </c>
      <c r="E104" s="37" t="s">
        <v>23</v>
      </c>
      <c r="F104" s="40"/>
      <c r="G104" s="40"/>
      <c r="H104" s="40"/>
      <c r="I104" s="40"/>
      <c r="J104" s="40"/>
      <c r="K104" s="40"/>
    </row>
    <row r="105" spans="2:11" ht="32.25" customHeight="1" x14ac:dyDescent="0.35">
      <c r="B105" s="116" t="s">
        <v>54</v>
      </c>
      <c r="C105" s="116"/>
      <c r="D105" s="116"/>
      <c r="E105" s="116"/>
      <c r="F105" s="116"/>
      <c r="G105" s="116"/>
      <c r="H105" s="116"/>
      <c r="I105" s="116"/>
      <c r="J105" s="116"/>
      <c r="K105" s="116"/>
    </row>
    <row r="106" spans="2:11" x14ac:dyDescent="0.35">
      <c r="B106" s="43"/>
      <c r="C106" s="43"/>
      <c r="D106" s="43"/>
      <c r="E106" s="43"/>
      <c r="F106" s="44"/>
      <c r="G106" s="44"/>
      <c r="H106" s="44"/>
      <c r="I106" s="44"/>
      <c r="J106" s="44"/>
      <c r="K106" s="44"/>
    </row>
    <row r="107" spans="2:11" x14ac:dyDescent="0.35">
      <c r="B107" s="43"/>
      <c r="C107" s="43"/>
      <c r="D107" s="43"/>
      <c r="E107" s="43"/>
      <c r="F107" s="44"/>
      <c r="G107" s="44"/>
      <c r="H107" s="44"/>
      <c r="I107" s="44"/>
      <c r="J107" s="44"/>
      <c r="K107" s="44"/>
    </row>
    <row r="108" spans="2:11" x14ac:dyDescent="0.35">
      <c r="B108" s="43"/>
      <c r="C108" s="43"/>
      <c r="D108" s="43"/>
      <c r="E108" s="43"/>
      <c r="F108" s="44"/>
      <c r="G108" s="44"/>
      <c r="H108" s="44"/>
      <c r="I108" s="44"/>
      <c r="J108" s="44"/>
      <c r="K108" s="44"/>
    </row>
    <row r="109" spans="2:11" x14ac:dyDescent="0.35">
      <c r="B109" s="43"/>
      <c r="C109" s="43"/>
      <c r="D109" s="43"/>
      <c r="E109" s="43"/>
      <c r="F109" s="44"/>
      <c r="G109" s="44"/>
      <c r="H109" s="44"/>
      <c r="I109" s="44"/>
      <c r="J109" s="44"/>
      <c r="K109" s="44"/>
    </row>
    <row r="110" spans="2:11" x14ac:dyDescent="0.35"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</sheetData>
  <sheetProtection algorithmName="SHA-512" hashValue="xgbEqZMs+wBkbxtvcp2porouCmldHD3X0/lZk2heydYuiQr2XtqT9cJVSIv+q06JI5jOroFlxW2lHRFqqD6yUA==" saltValue="5hZdyMPM7nYREToqyWdVbQ==" spinCount="100000" sheet="1" selectLockedCells="1"/>
  <mergeCells count="22">
    <mergeCell ref="B105:K105"/>
    <mergeCell ref="B55:E55"/>
    <mergeCell ref="D88:E88"/>
    <mergeCell ref="B86:C86"/>
    <mergeCell ref="D82:F82"/>
    <mergeCell ref="F86:J86"/>
    <mergeCell ref="B3:K3"/>
    <mergeCell ref="B2:K2"/>
    <mergeCell ref="B96:I96"/>
    <mergeCell ref="B60:H60"/>
    <mergeCell ref="B94:I94"/>
    <mergeCell ref="B56:E56"/>
    <mergeCell ref="B57:E57"/>
    <mergeCell ref="B58:E58"/>
    <mergeCell ref="G58:H58"/>
    <mergeCell ref="B70:H70"/>
    <mergeCell ref="B64:F64"/>
    <mergeCell ref="B68:C68"/>
    <mergeCell ref="B62:E62"/>
    <mergeCell ref="B72:E72"/>
    <mergeCell ref="B80:E80"/>
    <mergeCell ref="B92:C92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86" fitToWidth="0" orientation="portrait" horizontalDpi="4294967295" verticalDpi="4294967295" r:id="rId1"/>
  <colBreaks count="1" manualBreakCount="1">
    <brk id="12" max="10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B1:L64"/>
  <sheetViews>
    <sheetView showGridLines="0" view="pageBreakPreview" topLeftCell="A48" zoomScale="80" zoomScaleNormal="70" zoomScaleSheetLayoutView="80" workbookViewId="0">
      <selection activeCell="B51" sqref="B51:I51"/>
    </sheetView>
  </sheetViews>
  <sheetFormatPr defaultColWidth="9.1796875" defaultRowHeight="14.5" x14ac:dyDescent="0.35"/>
  <cols>
    <col min="1" max="1" width="1.26953125" style="12" customWidth="1"/>
    <col min="2" max="2" width="14.81640625" style="12" customWidth="1"/>
    <col min="3" max="3" width="20.1796875" style="12" customWidth="1"/>
    <col min="4" max="4" width="24.1796875" style="12" customWidth="1"/>
    <col min="5" max="5" width="9.81640625" style="12" customWidth="1"/>
    <col min="6" max="6" width="16.54296875" style="12" customWidth="1"/>
    <col min="7" max="7" width="6.26953125" style="12" customWidth="1"/>
    <col min="8" max="8" width="17.453125" style="12" customWidth="1"/>
    <col min="9" max="9" width="6.26953125" style="12" customWidth="1"/>
    <col min="10" max="10" width="18.453125" style="12" customWidth="1"/>
    <col min="11" max="11" width="19.7265625" style="12" customWidth="1"/>
    <col min="12" max="12" width="2.453125" style="12" customWidth="1"/>
    <col min="13" max="16384" width="9.1796875" style="12"/>
  </cols>
  <sheetData>
    <row r="1" spans="2:12" hidden="1" x14ac:dyDescent="0.35"/>
    <row r="2" spans="2:12" hidden="1" x14ac:dyDescent="0.35">
      <c r="B2" s="14" t="s">
        <v>6</v>
      </c>
      <c r="C2" s="127"/>
      <c r="D2" s="128"/>
      <c r="E2" s="129"/>
      <c r="F2" s="1">
        <f>'QUADRO DE CARGAS'!F55</f>
        <v>0</v>
      </c>
      <c r="G2" s="17"/>
      <c r="H2" s="1">
        <f>'QUADRO DE CARGAS'!H55</f>
        <v>0</v>
      </c>
      <c r="I2" s="17"/>
      <c r="J2" s="1">
        <f>'QUADRO DE CARGAS'!J55</f>
        <v>0</v>
      </c>
      <c r="K2" s="1">
        <f>'QUADRO DE CARGAS'!K55</f>
        <v>0</v>
      </c>
      <c r="L2" s="15"/>
    </row>
    <row r="3" spans="2:12" hidden="1" x14ac:dyDescent="0.35">
      <c r="B3" s="130" t="s">
        <v>11</v>
      </c>
      <c r="C3" s="131"/>
      <c r="D3" s="131"/>
      <c r="E3" s="132"/>
      <c r="F3" s="18">
        <f>'QUADRO DE CARGAS'!F56</f>
        <v>0</v>
      </c>
      <c r="G3" s="19"/>
      <c r="H3" s="20"/>
      <c r="I3" s="19"/>
      <c r="J3" s="20"/>
      <c r="K3" s="21"/>
      <c r="L3" s="15"/>
    </row>
    <row r="4" spans="2:12" hidden="1" x14ac:dyDescent="0.35">
      <c r="B4" s="130" t="s">
        <v>16</v>
      </c>
      <c r="C4" s="131"/>
      <c r="D4" s="131"/>
      <c r="E4" s="132"/>
      <c r="F4" s="22">
        <f>'QUADRO DE CARGAS'!F57</f>
        <v>0.92</v>
      </c>
      <c r="G4" s="19"/>
      <c r="H4" s="20"/>
      <c r="I4" s="19"/>
      <c r="J4" s="20"/>
      <c r="K4" s="21"/>
      <c r="L4" s="15"/>
    </row>
    <row r="5" spans="2:12" hidden="1" x14ac:dyDescent="0.35">
      <c r="B5" s="130" t="s">
        <v>46</v>
      </c>
      <c r="C5" s="131"/>
      <c r="D5" s="131"/>
      <c r="E5" s="132"/>
      <c r="F5" s="2" t="str">
        <f>'QUADRO DE CARGAS'!F58</f>
        <v xml:space="preserve"> </v>
      </c>
      <c r="G5" s="111"/>
      <c r="H5" s="122"/>
      <c r="I5" s="23"/>
      <c r="J5" s="23"/>
      <c r="K5" s="23"/>
      <c r="L5" s="15"/>
    </row>
    <row r="6" spans="2:12" ht="15" hidden="1" thickBot="1" x14ac:dyDescent="0.4">
      <c r="B6" s="23"/>
      <c r="C6" s="23"/>
      <c r="D6" s="23"/>
      <c r="E6" s="23"/>
      <c r="F6" s="23"/>
      <c r="G6" s="23"/>
      <c r="H6" s="23"/>
      <c r="I6" s="23"/>
      <c r="J6" s="23"/>
      <c r="K6" s="23"/>
      <c r="L6" s="15"/>
    </row>
    <row r="7" spans="2:12" ht="48.75" customHeight="1" thickTop="1" thickBot="1" x14ac:dyDescent="0.4">
      <c r="B7" s="133" t="s">
        <v>55</v>
      </c>
      <c r="C7" s="133"/>
      <c r="D7" s="133"/>
      <c r="E7" s="133"/>
      <c r="F7" s="133"/>
      <c r="G7" s="133"/>
      <c r="H7" s="46"/>
      <c r="I7" s="23"/>
      <c r="J7" s="78" t="s">
        <v>33</v>
      </c>
      <c r="K7" s="79" t="s">
        <v>34</v>
      </c>
      <c r="L7" s="15"/>
    </row>
    <row r="8" spans="2:12" ht="15" thickBot="1" x14ac:dyDescent="0.4">
      <c r="B8" s="133"/>
      <c r="C8" s="133"/>
      <c r="D8" s="133"/>
      <c r="E8" s="133"/>
      <c r="F8" s="133"/>
      <c r="G8" s="133"/>
      <c r="H8" s="23"/>
      <c r="I8" s="23"/>
      <c r="J8" s="80" t="s">
        <v>58</v>
      </c>
      <c r="K8" s="81">
        <v>75</v>
      </c>
      <c r="L8" s="15"/>
    </row>
    <row r="9" spans="2:12" ht="15" thickBot="1" x14ac:dyDescent="0.4">
      <c r="B9" s="123" t="s">
        <v>47</v>
      </c>
      <c r="C9" s="123"/>
      <c r="D9" s="123"/>
      <c r="E9" s="123"/>
      <c r="F9" s="23"/>
      <c r="G9" s="23"/>
      <c r="H9" s="23"/>
      <c r="I9" s="27"/>
      <c r="J9" s="80" t="s">
        <v>20</v>
      </c>
      <c r="K9" s="81">
        <v>112.5</v>
      </c>
      <c r="L9" s="15"/>
    </row>
    <row r="10" spans="2:12" ht="15" customHeight="1" thickBot="1" x14ac:dyDescent="0.4">
      <c r="B10" s="24"/>
      <c r="C10" s="24"/>
      <c r="D10" s="24"/>
      <c r="E10" s="24"/>
      <c r="F10" s="23"/>
      <c r="G10" s="23"/>
      <c r="H10" s="23"/>
      <c r="I10" s="27"/>
      <c r="J10" s="80" t="s">
        <v>21</v>
      </c>
      <c r="K10" s="81">
        <v>150</v>
      </c>
      <c r="L10" s="15"/>
    </row>
    <row r="11" spans="2:12" ht="15" thickBot="1" x14ac:dyDescent="0.4">
      <c r="B11" s="123" t="s">
        <v>10</v>
      </c>
      <c r="C11" s="123"/>
      <c r="D11" s="123"/>
      <c r="E11" s="123"/>
      <c r="F11" s="123"/>
      <c r="G11" s="23"/>
      <c r="H11" s="23"/>
      <c r="I11" s="27"/>
      <c r="J11" s="80" t="s">
        <v>25</v>
      </c>
      <c r="K11" s="81">
        <v>225</v>
      </c>
      <c r="L11" s="15"/>
    </row>
    <row r="12" spans="2:12" s="47" customFormat="1" ht="15" thickBot="1" x14ac:dyDescent="0.4">
      <c r="B12" s="71"/>
      <c r="C12" s="71"/>
      <c r="D12" s="71"/>
      <c r="E12" s="71"/>
      <c r="F12" s="71"/>
      <c r="G12" s="66"/>
      <c r="H12" s="66"/>
      <c r="I12" s="72"/>
      <c r="J12" s="80" t="s">
        <v>26</v>
      </c>
      <c r="K12" s="81">
        <v>300</v>
      </c>
      <c r="L12" s="61"/>
    </row>
    <row r="13" spans="2:12" ht="26.5" thickBot="1" x14ac:dyDescent="0.4">
      <c r="B13" s="90" t="s">
        <v>59</v>
      </c>
      <c r="C13" s="84" t="str">
        <f>IF(F5&lt;F4,ROUND(J2/F4,0),"")</f>
        <v/>
      </c>
      <c r="D13" s="100" t="str">
        <f>IF(F5=" ", " ", IF(F5&lt;F4," ","SEM NECESSIDADE DE CORREÇÃO, FP&gt;=0,92"))</f>
        <v xml:space="preserve"> </v>
      </c>
      <c r="E13" s="28"/>
      <c r="F13" s="23"/>
      <c r="G13" s="23"/>
      <c r="H13" s="23"/>
      <c r="I13" s="27"/>
      <c r="J13" s="80" t="s">
        <v>27</v>
      </c>
      <c r="K13" s="81">
        <v>500</v>
      </c>
      <c r="L13" s="15"/>
    </row>
    <row r="14" spans="2:12" ht="15.75" customHeight="1" thickBot="1" x14ac:dyDescent="0.4">
      <c r="E14" s="62"/>
      <c r="F14" s="23"/>
      <c r="G14" s="23"/>
      <c r="H14" s="23"/>
      <c r="I14" s="27"/>
      <c r="J14" s="80" t="s">
        <v>28</v>
      </c>
      <c r="K14" s="81">
        <v>750</v>
      </c>
      <c r="L14" s="15"/>
    </row>
    <row r="15" spans="2:12" ht="15" customHeight="1" thickBot="1" x14ac:dyDescent="0.4">
      <c r="B15" s="67" t="s">
        <v>24</v>
      </c>
      <c r="C15" s="68"/>
      <c r="D15" s="85" t="str">
        <f>IF('QUADRO DE CARGAS'!J55&gt;2500," ",IF(C13=0,"",IF(C13&lt;60,"Atendimento em BT",IF(AND(C13&gt;=60,C13&lt;=82.9),K8,IF(AND(C13&gt;83.1,C13&lt;=124.9),K9,IF(AND(C13&gt;125,C13&lt;=165.9),K10,IF(AND(C13&gt;166,C13&lt;=248.9),K11,IF(AND(C13&gt;249,C13&lt;=333.9),K12,IF(AND(C13&gt;334,C13&lt;=550.9),K13,IF(AND(C13&gt;551,C13&lt;=825.9),K14,IF(AND(C13&gt;826,C13&lt;=1100.9),K15,IF(AND(C13&gt;1101,C13&lt;=1375.9),K16,IF(AND(C13&gt;1376,C13&lt;=1650.9),K17,IF(AND(C13&gt;1651,C13&lt;=2200.9),K18,IF(AND(C13&gt;2201,C13&lt;=2717),K19,"")))))))))))))))</f>
        <v/>
      </c>
      <c r="E15" s="31" t="s">
        <v>31</v>
      </c>
      <c r="F15" s="124" t="str">
        <f>IF(D15="","",IF('QUADRO DE CARGAS'!J55&gt;2500,"ATENDIMENTO EM 69 kV",IF(C13&gt;2717,"ATENDIMENTO EM 69 kV","")))</f>
        <v/>
      </c>
      <c r="G15" s="125"/>
      <c r="H15" s="125"/>
      <c r="I15" s="72"/>
      <c r="J15" s="80" t="s">
        <v>29</v>
      </c>
      <c r="K15" s="81">
        <v>1000</v>
      </c>
      <c r="L15" s="15"/>
    </row>
    <row r="16" spans="2:12" ht="15" thickBot="1" x14ac:dyDescent="0.4">
      <c r="B16" s="126" t="s">
        <v>40</v>
      </c>
      <c r="C16" s="126"/>
      <c r="D16" s="126"/>
      <c r="E16" s="126"/>
      <c r="F16" s="126"/>
      <c r="G16" s="73"/>
      <c r="H16" s="73"/>
      <c r="I16" s="72"/>
      <c r="J16" s="80" t="s">
        <v>35</v>
      </c>
      <c r="K16" s="81">
        <v>1250</v>
      </c>
      <c r="L16" s="15"/>
    </row>
    <row r="17" spans="2:12" s="47" customFormat="1" ht="15" thickBot="1" x14ac:dyDescent="0.4">
      <c r="J17" s="80" t="s">
        <v>36</v>
      </c>
      <c r="K17" s="81">
        <v>1500</v>
      </c>
      <c r="L17" s="61"/>
    </row>
    <row r="18" spans="2:12" s="47" customFormat="1" ht="16" thickBot="1" x14ac:dyDescent="0.4">
      <c r="B18" s="90" t="s">
        <v>41</v>
      </c>
      <c r="C18" s="84">
        <f>IFERROR(ROUND(J2/F5,0),0)</f>
        <v>0</v>
      </c>
      <c r="D18" s="75"/>
      <c r="E18" s="65"/>
      <c r="F18" s="12"/>
      <c r="G18" s="12"/>
      <c r="H18" s="12"/>
      <c r="I18" s="27"/>
      <c r="J18" s="80" t="s">
        <v>30</v>
      </c>
      <c r="K18" s="81">
        <v>2000</v>
      </c>
      <c r="L18" s="61"/>
    </row>
    <row r="19" spans="2:12" ht="15" customHeight="1" thickBot="1" x14ac:dyDescent="0.4">
      <c r="B19" s="47"/>
      <c r="C19" s="47"/>
      <c r="D19" s="47"/>
      <c r="E19" s="47"/>
      <c r="F19" s="47"/>
      <c r="G19" s="63"/>
      <c r="H19" s="63"/>
      <c r="I19" s="60"/>
      <c r="J19" s="82" t="s">
        <v>51</v>
      </c>
      <c r="K19" s="83">
        <v>2500</v>
      </c>
      <c r="L19" s="15"/>
    </row>
    <row r="20" spans="2:12" s="47" customFormat="1" ht="15" customHeight="1" thickTop="1" x14ac:dyDescent="0.35">
      <c r="B20" s="67" t="s">
        <v>24</v>
      </c>
      <c r="C20" s="68"/>
      <c r="D20" s="85" t="str">
        <f>IF('QUADRO DE CARGAS'!J55&gt;2500," ",IF(C18=0,"",IF(C18&lt;60,"Atendimento em BT",IF(AND(C18&gt;=60,C18&lt;=82.9),K8,IF(AND(C18&gt;83.1,C18&lt;=124.9),K9,IF(AND(C18&gt;125,C18&lt;=165.9),K10,IF(AND(C18&gt;166,C18&lt;=248.9),K11,IF(AND(C18&gt;249,C18&lt;=333.9),K12,IF(AND(C18&gt;334,C18&lt;=550.9),K13,IF(AND(C18&gt;551,C18&lt;=825.9),K14,IF(AND(C18&gt;826,C18&lt;=1100.9),K15,IF(AND(C18&gt;1101,C18&lt;=1375.9),K16,IF(AND(C18&gt;1376,C18&lt;=1650.9),K17,IF(AND(C18&gt;1651,C18&lt;=2200.9),K18,IF(AND(C18&gt;2201,C18&lt;=2717),K19,"")))))))))))))))</f>
        <v/>
      </c>
      <c r="E20" s="31" t="s">
        <v>31</v>
      </c>
      <c r="F20" s="124" t="str">
        <f>IF('QUADRO DE CARGAS'!J55&gt;2500,"ATENDIMENTO EM 69 kV",IF(C18&gt;2717,"ATENDIMENTO EM 69 kV"," "))</f>
        <v xml:space="preserve"> </v>
      </c>
      <c r="G20" s="125"/>
      <c r="H20" s="125"/>
      <c r="I20" s="72"/>
      <c r="J20" s="27"/>
      <c r="K20" s="27"/>
      <c r="L20" s="61"/>
    </row>
    <row r="21" spans="2:12" s="47" customFormat="1" ht="15" customHeight="1" x14ac:dyDescent="0.35">
      <c r="B21" s="91" t="s">
        <v>39</v>
      </c>
      <c r="C21" s="70"/>
      <c r="D21" s="70"/>
      <c r="E21" s="70"/>
      <c r="F21" s="70"/>
      <c r="G21" s="63"/>
      <c r="H21" s="63"/>
      <c r="I21" s="60"/>
      <c r="J21" s="27"/>
      <c r="K21" s="27"/>
      <c r="L21" s="61"/>
    </row>
    <row r="22" spans="2:12" s="47" customFormat="1" ht="25.5" hidden="1" customHeight="1" x14ac:dyDescent="0.35">
      <c r="J22" s="17"/>
      <c r="K22" s="17"/>
      <c r="L22" s="61"/>
    </row>
    <row r="23" spans="2:12" s="47" customFormat="1" ht="25.5" hidden="1" customHeight="1" x14ac:dyDescent="0.35">
      <c r="B23" s="106"/>
      <c r="C23" s="106"/>
      <c r="D23" s="106"/>
      <c r="E23" s="106"/>
      <c r="F23" s="106"/>
      <c r="G23" s="106"/>
      <c r="H23" s="106"/>
      <c r="I23" s="27"/>
      <c r="J23" s="13"/>
      <c r="K23" s="13"/>
      <c r="L23" s="61"/>
    </row>
    <row r="24" spans="2:12" ht="25.5" hidden="1" customHeight="1" x14ac:dyDescent="0.35">
      <c r="B24" s="13"/>
      <c r="C24" s="13"/>
      <c r="D24" s="13"/>
      <c r="E24" s="13"/>
      <c r="F24" s="13"/>
      <c r="G24" s="13"/>
      <c r="H24" s="13"/>
      <c r="I24" s="32"/>
      <c r="J24" s="13"/>
      <c r="K24" s="13"/>
      <c r="L24" s="15"/>
    </row>
    <row r="25" spans="2:12" ht="25.5" hidden="1" customHeight="1" x14ac:dyDescent="0.35">
      <c r="B25" s="115"/>
      <c r="C25" s="115"/>
      <c r="D25" s="115"/>
      <c r="E25" s="115"/>
      <c r="F25" s="13"/>
      <c r="G25" s="13"/>
      <c r="H25" s="13"/>
      <c r="I25" s="32"/>
      <c r="J25" s="13"/>
      <c r="K25" s="13"/>
      <c r="L25" s="15"/>
    </row>
    <row r="26" spans="2:12" hidden="1" x14ac:dyDescent="0.35">
      <c r="B26" s="24"/>
      <c r="C26" s="24"/>
      <c r="D26" s="24"/>
      <c r="E26" s="24"/>
      <c r="F26" s="24"/>
      <c r="G26" s="13"/>
      <c r="H26" s="13"/>
      <c r="I26" s="32"/>
      <c r="J26" s="13"/>
      <c r="K26" s="13"/>
      <c r="L26" s="15"/>
    </row>
    <row r="27" spans="2:12" ht="25.5" hidden="1" customHeight="1" x14ac:dyDescent="0.35">
      <c r="B27" s="24"/>
      <c r="C27" s="5"/>
      <c r="H27" s="13"/>
      <c r="I27" s="32"/>
      <c r="J27" s="13"/>
      <c r="K27" s="13"/>
      <c r="L27" s="15"/>
    </row>
    <row r="28" spans="2:12" hidden="1" x14ac:dyDescent="0.35">
      <c r="B28" s="24"/>
      <c r="C28" s="24"/>
      <c r="D28" s="24"/>
      <c r="E28" s="24"/>
      <c r="F28" s="24"/>
      <c r="G28" s="13"/>
      <c r="H28" s="13"/>
      <c r="I28" s="32"/>
      <c r="J28" s="13"/>
      <c r="K28" s="13"/>
      <c r="L28" s="15"/>
    </row>
    <row r="29" spans="2:12" hidden="1" x14ac:dyDescent="0.35">
      <c r="B29" s="24"/>
      <c r="C29" s="5"/>
      <c r="D29" s="24"/>
      <c r="E29" s="24"/>
      <c r="F29" s="24"/>
      <c r="G29" s="13"/>
      <c r="H29" s="13"/>
      <c r="I29" s="32"/>
      <c r="J29" s="13"/>
      <c r="K29" s="13"/>
      <c r="L29" s="15"/>
    </row>
    <row r="30" spans="2:12" s="47" customFormat="1" ht="25.5" hidden="1" customHeight="1" x14ac:dyDescent="0.35">
      <c r="B30" s="69"/>
      <c r="C30" s="69"/>
      <c r="D30" s="66"/>
      <c r="E30" s="66"/>
      <c r="F30" s="13"/>
      <c r="G30" s="13"/>
      <c r="H30" s="13"/>
      <c r="I30" s="13"/>
      <c r="J30" s="13"/>
      <c r="K30" s="13"/>
      <c r="L30" s="61"/>
    </row>
    <row r="31" spans="2:12" hidden="1" x14ac:dyDescent="0.35">
      <c r="B31" s="24"/>
      <c r="C31" s="6"/>
      <c r="D31" s="13"/>
      <c r="E31" s="13"/>
      <c r="F31" s="13"/>
      <c r="G31" s="13"/>
      <c r="H31" s="13"/>
      <c r="I31" s="13"/>
      <c r="K31" s="13"/>
      <c r="L31" s="15"/>
    </row>
    <row r="32" spans="2:12" hidden="1" x14ac:dyDescent="0.35">
      <c r="B32" s="23"/>
      <c r="C32" s="35"/>
      <c r="D32" s="13"/>
      <c r="E32" s="13"/>
      <c r="F32" s="13"/>
      <c r="G32" s="13"/>
      <c r="H32" s="13"/>
      <c r="I32" s="13"/>
      <c r="J32" s="13"/>
      <c r="K32" s="13"/>
      <c r="L32" s="15"/>
    </row>
    <row r="33" spans="2:12" ht="25.5" hidden="1" customHeight="1" x14ac:dyDescent="0.35">
      <c r="B33" s="115"/>
      <c r="C33" s="115"/>
      <c r="D33" s="115"/>
      <c r="E33" s="115"/>
      <c r="F33" s="13"/>
      <c r="G33" s="13"/>
      <c r="H33" s="13"/>
      <c r="I33" s="13"/>
      <c r="J33" s="13"/>
      <c r="K33" s="13"/>
      <c r="L33" s="15"/>
    </row>
    <row r="34" spans="2:12" hidden="1" x14ac:dyDescent="0.35">
      <c r="B34" s="24"/>
      <c r="C34" s="24"/>
      <c r="D34" s="24"/>
      <c r="E34" s="24"/>
      <c r="F34" s="13"/>
      <c r="G34" s="13"/>
      <c r="H34" s="13"/>
      <c r="I34" s="13"/>
      <c r="J34" s="13"/>
      <c r="K34" s="13"/>
      <c r="L34" s="15"/>
    </row>
    <row r="35" spans="2:12" hidden="1" x14ac:dyDescent="0.35">
      <c r="B35" s="24"/>
      <c r="C35" s="5"/>
      <c r="D35" s="115"/>
      <c r="E35" s="115"/>
      <c r="F35" s="115"/>
      <c r="G35" s="13"/>
      <c r="H35" s="13"/>
      <c r="I35" s="13"/>
      <c r="J35" s="13"/>
      <c r="K35" s="13"/>
      <c r="L35" s="15"/>
    </row>
    <row r="36" spans="2:12" ht="25.5" hidden="1" customHeight="1" x14ac:dyDescent="0.35">
      <c r="B36" s="24"/>
      <c r="C36" s="24"/>
      <c r="D36" s="23"/>
      <c r="E36" s="23"/>
      <c r="F36" s="13"/>
      <c r="G36" s="13"/>
      <c r="H36" s="13"/>
      <c r="I36" s="13"/>
      <c r="J36" s="13"/>
      <c r="K36" s="13"/>
      <c r="L36" s="15"/>
    </row>
    <row r="37" spans="2:12" hidden="1" x14ac:dyDescent="0.35">
      <c r="B37" s="24"/>
      <c r="C37" s="58"/>
      <c r="D37" s="23"/>
      <c r="E37" s="23"/>
      <c r="F37" s="13"/>
      <c r="G37" s="13"/>
      <c r="H37" s="13"/>
      <c r="I37" s="13"/>
      <c r="J37" s="36"/>
      <c r="K37" s="36"/>
      <c r="L37" s="15"/>
    </row>
    <row r="38" spans="2:12" hidden="1" x14ac:dyDescent="0.35">
      <c r="B38" s="24"/>
      <c r="C38" s="24"/>
      <c r="D38" s="23"/>
      <c r="E38" s="23"/>
      <c r="F38" s="13"/>
      <c r="G38" s="13"/>
      <c r="H38" s="13"/>
      <c r="I38" s="13"/>
      <c r="J38" s="38"/>
      <c r="K38" s="36"/>
      <c r="L38" s="15"/>
    </row>
    <row r="39" spans="2:12" ht="15.5" hidden="1" x14ac:dyDescent="0.35">
      <c r="B39" s="113"/>
      <c r="C39" s="114"/>
      <c r="D39" s="4"/>
      <c r="E39" s="31"/>
      <c r="F39" s="111"/>
      <c r="G39" s="122"/>
      <c r="H39" s="122"/>
      <c r="I39" s="57"/>
      <c r="J39" s="36"/>
      <c r="K39" s="36"/>
      <c r="L39" s="15"/>
    </row>
    <row r="40" spans="2:12" ht="25.5" hidden="1" customHeight="1" x14ac:dyDescent="0.35">
      <c r="B40" s="121"/>
      <c r="C40" s="121"/>
      <c r="D40" s="121"/>
      <c r="E40" s="121"/>
      <c r="F40" s="121"/>
      <c r="G40" s="13"/>
      <c r="H40" s="13"/>
      <c r="I40" s="13"/>
      <c r="J40" s="36"/>
      <c r="K40" s="36"/>
      <c r="L40" s="15"/>
    </row>
    <row r="41" spans="2:12" hidden="1" x14ac:dyDescent="0.35">
      <c r="B41" s="54"/>
      <c r="C41" s="54"/>
      <c r="D41" s="54"/>
      <c r="E41" s="54"/>
      <c r="F41" s="13"/>
      <c r="G41" s="13"/>
      <c r="H41" s="13"/>
      <c r="I41" s="13"/>
      <c r="J41" s="13"/>
      <c r="K41" s="13"/>
      <c r="L41" s="15"/>
    </row>
    <row r="42" spans="2:12" s="47" customFormat="1" hidden="1" x14ac:dyDescent="0.35">
      <c r="B42" s="24"/>
      <c r="C42" s="5"/>
      <c r="D42" s="112"/>
      <c r="E42" s="112"/>
      <c r="F42" s="13"/>
      <c r="G42" s="13"/>
      <c r="H42" s="13"/>
      <c r="I42" s="13"/>
      <c r="J42" s="36"/>
      <c r="K42" s="36"/>
      <c r="L42" s="48"/>
    </row>
    <row r="43" spans="2:12" s="47" customFormat="1" ht="25.5" hidden="1" customHeight="1" x14ac:dyDescent="0.35">
      <c r="B43" s="69"/>
      <c r="C43" s="69"/>
      <c r="D43" s="66"/>
      <c r="E43" s="66"/>
      <c r="F43" s="13"/>
      <c r="G43" s="13"/>
      <c r="H43" s="13"/>
      <c r="I43" s="13"/>
      <c r="J43" s="36"/>
      <c r="K43" s="36"/>
      <c r="L43" s="61"/>
    </row>
    <row r="44" spans="2:12" hidden="1" x14ac:dyDescent="0.35">
      <c r="B44" s="56"/>
      <c r="C44" s="58"/>
      <c r="D44" s="55"/>
      <c r="E44" s="55"/>
      <c r="F44" s="13"/>
      <c r="G44" s="13"/>
      <c r="H44" s="13"/>
      <c r="I44" s="13"/>
      <c r="J44" s="40"/>
      <c r="K44" s="40"/>
      <c r="L44" s="15"/>
    </row>
    <row r="45" spans="2:12" s="47" customFormat="1" hidden="1" x14ac:dyDescent="0.35">
      <c r="B45" s="36"/>
      <c r="C45" s="36"/>
      <c r="D45" s="36"/>
      <c r="E45" s="36"/>
      <c r="F45" s="36"/>
      <c r="G45" s="36"/>
      <c r="H45" s="36"/>
      <c r="I45" s="36"/>
      <c r="J45" s="40"/>
      <c r="K45" s="40"/>
      <c r="L45" s="48"/>
    </row>
    <row r="46" spans="2:12" ht="15.5" hidden="1" x14ac:dyDescent="0.35">
      <c r="B46" s="113"/>
      <c r="C46" s="114"/>
      <c r="D46" s="4"/>
      <c r="E46" s="31"/>
      <c r="F46" s="136"/>
      <c r="G46" s="137"/>
      <c r="H46" s="137"/>
      <c r="I46" s="38"/>
      <c r="J46" s="40"/>
      <c r="K46" s="40"/>
      <c r="L46" s="15"/>
    </row>
    <row r="47" spans="2:12" hidden="1" x14ac:dyDescent="0.35">
      <c r="B47" s="37"/>
      <c r="C47" s="36"/>
      <c r="D47" s="36"/>
      <c r="E47" s="36"/>
      <c r="F47" s="36"/>
      <c r="G47" s="36"/>
      <c r="H47" s="36"/>
      <c r="I47" s="36"/>
      <c r="J47" s="40"/>
      <c r="K47" s="40"/>
      <c r="L47" s="15"/>
    </row>
    <row r="48" spans="2:12" x14ac:dyDescent="0.35">
      <c r="B48" s="36"/>
      <c r="C48" s="36"/>
      <c r="D48" s="36"/>
      <c r="E48" s="36"/>
      <c r="F48" s="36"/>
      <c r="G48" s="36"/>
      <c r="H48" s="36"/>
      <c r="I48" s="36"/>
      <c r="J48" s="40"/>
      <c r="K48" s="40"/>
      <c r="L48" s="15"/>
    </row>
    <row r="49" spans="2:12" s="47" customFormat="1" ht="18" customHeight="1" x14ac:dyDescent="0.35">
      <c r="B49" s="135" t="s">
        <v>56</v>
      </c>
      <c r="C49" s="135"/>
      <c r="D49" s="135"/>
      <c r="E49" s="135"/>
      <c r="F49" s="135"/>
      <c r="G49" s="135"/>
      <c r="H49" s="135"/>
      <c r="I49" s="135"/>
      <c r="J49" s="40"/>
      <c r="K49" s="40"/>
      <c r="L49" s="48"/>
    </row>
    <row r="50" spans="2:12" ht="15.75" customHeight="1" x14ac:dyDescent="0.35">
      <c r="B50" s="89"/>
      <c r="C50" s="89"/>
      <c r="D50" s="89"/>
      <c r="E50" s="89"/>
      <c r="F50" s="89"/>
      <c r="G50" s="89"/>
      <c r="H50" s="89"/>
      <c r="I50" s="89"/>
      <c r="J50" s="40"/>
      <c r="K50" s="40"/>
      <c r="L50" s="15"/>
    </row>
    <row r="51" spans="2:12" x14ac:dyDescent="0.35">
      <c r="B51" s="123" t="s">
        <v>50</v>
      </c>
      <c r="C51" s="123"/>
      <c r="D51" s="123"/>
      <c r="E51" s="123"/>
      <c r="F51" s="123"/>
      <c r="G51" s="123"/>
      <c r="H51" s="123"/>
      <c r="I51" s="123"/>
      <c r="L51" s="15"/>
    </row>
    <row r="52" spans="2:12" ht="15" customHeight="1" x14ac:dyDescent="0.35">
      <c r="B52" s="39"/>
      <c r="C52" s="39"/>
      <c r="D52" s="39"/>
      <c r="E52" s="39"/>
      <c r="F52" s="40"/>
      <c r="G52" s="40"/>
      <c r="H52" s="40"/>
      <c r="I52" s="40"/>
      <c r="J52" s="49"/>
      <c r="K52" s="49"/>
      <c r="L52" s="15"/>
    </row>
    <row r="53" spans="2:12" x14ac:dyDescent="0.35">
      <c r="B53" s="92" t="s">
        <v>42</v>
      </c>
      <c r="C53" s="87">
        <f>F2</f>
        <v>0</v>
      </c>
      <c r="D53" s="39"/>
      <c r="E53" s="39"/>
      <c r="F53" s="40"/>
      <c r="G53" s="40"/>
      <c r="H53" s="40"/>
      <c r="I53" s="40"/>
      <c r="J53" s="59"/>
      <c r="K53" s="59"/>
    </row>
    <row r="54" spans="2:12" x14ac:dyDescent="0.35">
      <c r="B54" s="92" t="s">
        <v>43</v>
      </c>
      <c r="C54" s="87">
        <f>J2</f>
        <v>0</v>
      </c>
      <c r="D54" s="39"/>
      <c r="E54" s="39"/>
      <c r="F54" s="40"/>
      <c r="G54" s="40"/>
      <c r="H54" s="40"/>
      <c r="I54" s="40"/>
      <c r="J54" s="44"/>
      <c r="K54" s="44"/>
    </row>
    <row r="55" spans="2:12" x14ac:dyDescent="0.35">
      <c r="B55" s="92" t="s">
        <v>57</v>
      </c>
      <c r="C55" s="88">
        <f>IF('QUADRO DE CARGAS'!F57&gt;='QUADRO DE CARGAS'!F58,TAN(ACOS(F5))-TAN(ACOS(F4)),0)</f>
        <v>0</v>
      </c>
      <c r="D55" s="39"/>
      <c r="E55" s="39"/>
      <c r="F55" s="40"/>
      <c r="G55" s="40"/>
      <c r="H55" s="40"/>
      <c r="I55" s="40"/>
      <c r="J55" s="44"/>
      <c r="K55" s="44"/>
    </row>
    <row r="56" spans="2:12" x14ac:dyDescent="0.35">
      <c r="B56" s="39"/>
      <c r="C56" s="39"/>
      <c r="D56" s="39"/>
      <c r="E56" s="39"/>
      <c r="F56" s="40"/>
      <c r="G56" s="40"/>
      <c r="H56" s="40"/>
      <c r="I56" s="40"/>
      <c r="J56" s="71"/>
      <c r="K56" s="71"/>
    </row>
    <row r="57" spans="2:12" ht="15.5" x14ac:dyDescent="0.35">
      <c r="B57" s="93" t="s">
        <v>44</v>
      </c>
      <c r="C57" s="86">
        <f>IFERROR(C53*C55," ")</f>
        <v>0</v>
      </c>
      <c r="D57" s="42" t="s">
        <v>12</v>
      </c>
      <c r="E57" s="91" t="s">
        <v>22</v>
      </c>
      <c r="F57" s="40"/>
      <c r="G57" s="40"/>
      <c r="H57" s="40"/>
      <c r="I57" s="40"/>
      <c r="J57" s="71"/>
      <c r="K57" s="71"/>
    </row>
    <row r="58" spans="2:12" x14ac:dyDescent="0.35">
      <c r="B58" s="39"/>
      <c r="C58" s="39"/>
      <c r="D58" s="39"/>
      <c r="E58" s="101" t="str">
        <f>IF(F5=" ", " ",IF(F5&lt;F4," ","SEM NECESSIDADE DE CORREÇÃO, FP&gt;=0,92"))</f>
        <v xml:space="preserve"> </v>
      </c>
      <c r="F58" s="40"/>
      <c r="G58" s="40"/>
      <c r="H58" s="40"/>
      <c r="I58" s="40"/>
      <c r="J58" s="77"/>
      <c r="K58" s="77"/>
    </row>
    <row r="59" spans="2:12" ht="5.25" customHeight="1" x14ac:dyDescent="0.35">
      <c r="B59" s="40"/>
      <c r="C59" s="40"/>
      <c r="D59" s="40"/>
      <c r="E59" s="40"/>
      <c r="F59" s="40"/>
    </row>
    <row r="60" spans="2:12" ht="28.5" customHeight="1" x14ac:dyDescent="0.35">
      <c r="B60" s="134" t="str">
        <f>'QUADRO DE CARGAS'!B105:K105</f>
        <v>¹ Os cálculos definitivos devem seguir conforme projeto elétrico realizado por profissional devidamente habilitado.</v>
      </c>
      <c r="C60" s="134"/>
      <c r="D60" s="134"/>
      <c r="E60" s="134"/>
      <c r="F60" s="134"/>
      <c r="G60" s="134"/>
      <c r="H60" s="134"/>
      <c r="I60" s="134"/>
      <c r="J60" s="134"/>
    </row>
    <row r="61" spans="2:12" ht="14.25" customHeight="1" x14ac:dyDescent="0.35">
      <c r="B61" s="43"/>
      <c r="C61" s="43"/>
      <c r="D61" s="43"/>
      <c r="E61" s="43"/>
      <c r="F61" s="44"/>
      <c r="G61" s="44"/>
      <c r="H61" s="44"/>
      <c r="I61" s="44"/>
    </row>
    <row r="62" spans="2:12" x14ac:dyDescent="0.35">
      <c r="B62" s="43"/>
      <c r="C62" s="43"/>
      <c r="D62" s="43"/>
      <c r="E62" s="43"/>
      <c r="F62" s="44"/>
      <c r="G62" s="44"/>
      <c r="H62" s="44"/>
      <c r="I62" s="44"/>
    </row>
    <row r="63" spans="2:12" x14ac:dyDescent="0.35">
      <c r="B63" s="43"/>
      <c r="C63" s="43"/>
      <c r="D63" s="43"/>
      <c r="E63" s="43"/>
      <c r="F63" s="44"/>
      <c r="G63" s="44"/>
      <c r="H63" s="44"/>
      <c r="I63" s="44"/>
    </row>
    <row r="64" spans="2:12" x14ac:dyDescent="0.35">
      <c r="B64" s="44"/>
      <c r="C64" s="44"/>
      <c r="D64" s="44"/>
      <c r="E64" s="44"/>
      <c r="F64" s="44"/>
      <c r="G64" s="44"/>
      <c r="H64" s="44"/>
      <c r="I64" s="44"/>
    </row>
  </sheetData>
  <sheetProtection selectLockedCells="1"/>
  <mergeCells count="24">
    <mergeCell ref="B60:J60"/>
    <mergeCell ref="B49:I49"/>
    <mergeCell ref="B51:I51"/>
    <mergeCell ref="F39:H39"/>
    <mergeCell ref="D35:F35"/>
    <mergeCell ref="B39:C39"/>
    <mergeCell ref="B40:F40"/>
    <mergeCell ref="D42:E42"/>
    <mergeCell ref="F46:H46"/>
    <mergeCell ref="B46:C46"/>
    <mergeCell ref="C2:E2"/>
    <mergeCell ref="B3:E3"/>
    <mergeCell ref="B4:E4"/>
    <mergeCell ref="B5:E5"/>
    <mergeCell ref="B9:E9"/>
    <mergeCell ref="B7:G8"/>
    <mergeCell ref="B33:E33"/>
    <mergeCell ref="G5:H5"/>
    <mergeCell ref="B25:E25"/>
    <mergeCell ref="B11:F11"/>
    <mergeCell ref="B23:H23"/>
    <mergeCell ref="F15:H15"/>
    <mergeCell ref="F20:H20"/>
    <mergeCell ref="B16:F16"/>
  </mergeCells>
  <conditionalFormatting sqref="F20 G19:H19 G16:H16 F15">
    <cfRule type="cellIs" dxfId="3" priority="6" operator="equal">
      <formula>"ATENDIMENTO EM 69 kV"</formula>
    </cfRule>
  </conditionalFormatting>
  <conditionalFormatting sqref="F39 I39">
    <cfRule type="cellIs" dxfId="2" priority="5" operator="equal">
      <formula>"ATENDIMENTO EM 69 kV"</formula>
    </cfRule>
  </conditionalFormatting>
  <conditionalFormatting sqref="F46">
    <cfRule type="cellIs" dxfId="1" priority="4" operator="equal">
      <formula>"ATENDIMENTO EM 69 kV"</formula>
    </cfRule>
  </conditionalFormatting>
  <conditionalFormatting sqref="G21:H21">
    <cfRule type="cellIs" dxfId="0" priority="3" operator="equal">
      <formula>"ATENDIMENTO EM 69 kV"</formula>
    </cfRule>
  </conditionalFormatting>
  <printOptions horizontalCentered="1"/>
  <pageMargins left="0.51181102362204722" right="0.51181102362204722" top="0.59055118110236227" bottom="0.59055118110236227" header="0.31496062992125984" footer="0.31496062992125984"/>
  <pageSetup paperSize="9" scale="58" orientation="portrait" horizontalDpi="4294967295" verticalDpi="4294967295" r:id="rId1"/>
  <rowBreaks count="1" manualBreakCount="1">
    <brk id="5" min="1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5" r:id="rId4" name="Button 15">
              <controlPr locked="0" defaultSize="0" print="0" autoFill="0" autoPict="0" macro="[1]!Macro1">
                <anchor moveWithCells="1" sizeWithCells="1">
                  <from>
                    <xdr:col>7</xdr:col>
                    <xdr:colOff>736600</xdr:colOff>
                    <xdr:row>6</xdr:row>
                    <xdr:rowOff>127000</xdr:rowOff>
                  </from>
                  <to>
                    <xdr:col>8</xdr:col>
                    <xdr:colOff>260350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Props1.xml><?xml version="1.0" encoding="utf-8"?>
<ds:datastoreItem xmlns:ds="http://schemas.openxmlformats.org/officeDocument/2006/customXml" ds:itemID="{410FDB49-8D9C-48B8-8FDB-BB7EE88C1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72C6C5-A6CC-4BC3-9ED5-F8FDFC47C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AF301F-8D24-4CEF-9BC7-912E2B5DE905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771439e-f7ec-4b57-afbe-2a7a4c9395d1"/>
    <ds:schemaRef ds:uri="11974d13-bdb3-490e-8360-c1a65991798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QUADRO DE CARGAS</vt:lpstr>
      <vt:lpstr>CÁLCULOS</vt:lpstr>
      <vt:lpstr>CÁLCULOS!Area_de_impressao</vt:lpstr>
      <vt:lpstr>'QUADRO DE CARGAS'!Area_de_impressao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Teixeira Carrera</dc:creator>
  <cp:lastModifiedBy>Equatorial</cp:lastModifiedBy>
  <cp:lastPrinted>2014-06-24T14:33:55Z</cp:lastPrinted>
  <dcterms:created xsi:type="dcterms:W3CDTF">2014-03-21T19:43:42Z</dcterms:created>
  <dcterms:modified xsi:type="dcterms:W3CDTF">2023-04-07T01:11:05Z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0x0101008CB1D7D57AAA0E4B90F99F37A1F37B73</vt:lpwstr>
  </property>
</Properties>
</file>