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No Lunches" sheetId="1" r:id="rId4"/>
    <sheet state="visible" name="Our Current Schedules" sheetId="2" r:id="rId5"/>
    <sheet state="hidden" name="Sheet1" sheetId="3" r:id="rId6"/>
    <sheet state="visible" name="Build Your Schedule" sheetId="4" r:id="rId7"/>
    <sheet state="visible" name="Test the Results" sheetId="5" r:id="rId8"/>
    <sheet state="hidden" name="Sheet2" sheetId="6" r:id="rId9"/>
  </sheets>
  <definedNames>
    <definedName name="Penalty">Sheet1!$AJ$5</definedName>
    <definedName name="Calls">'No Lunches'!$C$38</definedName>
    <definedName name="Inter">Sheet2!$P$2</definedName>
    <definedName name="CallTest">'Test the Results'!$C$38</definedName>
    <definedName name="TestPenalty">Sheet2!$U$7</definedName>
    <definedName name="Absent">'No Lunches'!$J$3</definedName>
    <definedName name="TestTrigger">Sheet2!$U$6</definedName>
    <definedName name="Intercept">Sheet1!$AJ$4</definedName>
    <definedName name="BaseTrigger">Sheet2!$U$1</definedName>
    <definedName name="Effective_Penalty_Lunches">Sheet2!$P$7</definedName>
    <definedName name="HeadsMonday">Sheet2!$B$3:$K$3</definedName>
    <definedName name="Heads">'No Lunches'!$B$11:$F$11</definedName>
    <definedName name="Site2">'Our Current Schedules'!$J$2</definedName>
    <definedName name="Headcount">Sheet1!$A$3:$AA$3</definedName>
    <definedName name="City">'Test the Results'!$A$2:$A$7</definedName>
    <definedName name="Calls2">'Our Current Schedules'!$C$55</definedName>
    <definedName name="HeadsSheet">Sheet2!$B$53:$G$53</definedName>
    <definedName name="HeadsP2">'Build Your Schedule'!$B$41:$J$41</definedName>
    <definedName name="EffTrig">Sheet1!$AJ$8</definedName>
    <definedName name="BasePenalty">Sheet2!$U$3</definedName>
    <definedName name="HeadMod">Sheet2!$O$53:$W$53</definedName>
    <definedName name="Site3">'Test the Results'!$J$2</definedName>
    <definedName name="Effective_Trigger_Lunches">Sheet2!$P$6</definedName>
    <definedName name="Heads2">'No Lunches'!$M$11:$Q$11</definedName>
    <definedName name="CallCount">Sheet1!$C$29</definedName>
    <definedName name="City2">Sheet2!$A$44:$A$48</definedName>
    <definedName name="Trigger">Sheet1!$AJ$3</definedName>
    <definedName name="Out">'Test the Results'!$J$3</definedName>
    <definedName name="HeadsOpt">'No Lunches'!$A$2:$AL$2</definedName>
    <definedName name="Site">'No Lunches'!$J$2</definedName>
    <definedName name="Heads3">'Our Current Schedules'!$A$11:$Z$11</definedName>
    <definedName name="Effective">Sheet1!$AJ$9</definedName>
    <definedName name="HeadTest">'Test the Results'!$B$11:$G$11</definedName>
    <definedName name="HeadsP">'Build Your Schedule'!$A$11:$O$11</definedName>
  </definedNames>
  <calcPr/>
  <extLst>
    <ext uri="GoogleSheetsCustomDataVersion1">
      <go:sheetsCustomData xmlns:go="http://customooxmlschemas.google.com/" r:id="rId10" roundtripDataSignature="AMtx7miIB2oxApXmuO/Xu47NiX/zhe1aHQ=="/>
    </ext>
  </extLst>
</workbook>
</file>

<file path=xl/sharedStrings.xml><?xml version="1.0" encoding="utf-8"?>
<sst xmlns="http://schemas.openxmlformats.org/spreadsheetml/2006/main" count="369" uniqueCount="92">
  <si>
    <t>8am</t>
  </si>
  <si>
    <t>9am 1</t>
  </si>
  <si>
    <t>9am 2</t>
  </si>
  <si>
    <t>10am 1</t>
  </si>
  <si>
    <t>10am 2</t>
  </si>
  <si>
    <t>Baltimore</t>
  </si>
  <si>
    <t>Shut Site Down?</t>
  </si>
  <si>
    <t>None</t>
  </si>
  <si>
    <t>Chandler</t>
  </si>
  <si>
    <t>Vacation+Sick?</t>
  </si>
  <si>
    <t>Hopewell</t>
  </si>
  <si>
    <t>Jacksonville</t>
  </si>
  <si>
    <t>Rolling Meadows</t>
  </si>
  <si>
    <t>Total</t>
  </si>
  <si>
    <t>Tues/Thurs</t>
  </si>
  <si>
    <t>Mon/Wed/Fri</t>
  </si>
  <si>
    <t>Shift</t>
  </si>
  <si>
    <t>8am-5pm</t>
  </si>
  <si>
    <t>9am - 6pm (1)</t>
  </si>
  <si>
    <t>9am - 6pm (2)</t>
  </si>
  <si>
    <t>10am - 7pm (1)</t>
  </si>
  <si>
    <t>10am - 7pm (2)</t>
  </si>
  <si>
    <t>Total Available</t>
  </si>
  <si>
    <t>Headcount</t>
  </si>
  <si>
    <t>Time</t>
  </si>
  <si>
    <t>Total Call Count</t>
  </si>
  <si>
    <t>Time Block</t>
  </si>
  <si>
    <t>Exp. Calls</t>
  </si>
  <si>
    <t>FSA Scheduled</t>
  </si>
  <si>
    <t>Calls/FSA</t>
  </si>
  <si>
    <t>P1</t>
  </si>
  <si>
    <t>P2</t>
  </si>
  <si>
    <t>Predicted SL</t>
  </si>
  <si>
    <t>Site 1</t>
  </si>
  <si>
    <t>Site 2</t>
  </si>
  <si>
    <t>Site 3</t>
  </si>
  <si>
    <t>Site 4</t>
  </si>
  <si>
    <t>Site 5</t>
  </si>
  <si>
    <t>8am-5pm (60)</t>
  </si>
  <si>
    <t>8am-5pm (30)</t>
  </si>
  <si>
    <t>9am - 6pm 1 (60)</t>
  </si>
  <si>
    <t>9am-6pm 1 (30)</t>
  </si>
  <si>
    <t>9am - 6pm 2 (60)</t>
  </si>
  <si>
    <t>9am- 6pm 2 (30)</t>
  </si>
  <si>
    <t>10am - 7pm 1 (60)</t>
  </si>
  <si>
    <t>10am - 7pm 1 (30)</t>
  </si>
  <si>
    <t>10am - 7pm 2 (60)</t>
  </si>
  <si>
    <t>10am - 7pm 2 (30)</t>
  </si>
  <si>
    <t>8am-5pm ( 30)</t>
  </si>
  <si>
    <t>Tuesday and Thursday</t>
  </si>
  <si>
    <t>Monday Wednesday Friday</t>
  </si>
  <si>
    <t>Goaled Available</t>
  </si>
  <si>
    <t>Difference</t>
  </si>
  <si>
    <t>Current Schedules</t>
  </si>
  <si>
    <t>% of Total Calls</t>
  </si>
  <si>
    <t>Base Trigger</t>
  </si>
  <si>
    <t>Intercept</t>
  </si>
  <si>
    <t>Base Penalty</t>
  </si>
  <si>
    <t>Absenteeism</t>
  </si>
  <si>
    <t>Effective Trigger</t>
  </si>
  <si>
    <t>Effective Penalty</t>
  </si>
  <si>
    <t>Shutdown Site</t>
  </si>
  <si>
    <t>Efficiency Score</t>
  </si>
  <si>
    <t>FSA Avail</t>
  </si>
  <si>
    <t xml:space="preserve">9am </t>
  </si>
  <si>
    <t xml:space="preserve">10am </t>
  </si>
  <si>
    <t>East Coast/Chicago</t>
  </si>
  <si>
    <t>Arizona</t>
  </si>
  <si>
    <t>9am-6pm (60)</t>
  </si>
  <si>
    <t>9am-6pm (30)</t>
  </si>
  <si>
    <t>10am-7pm (60)</t>
  </si>
  <si>
    <t>10am-7pm (30)</t>
  </si>
  <si>
    <t>Shift 1</t>
  </si>
  <si>
    <t>Shift 2</t>
  </si>
  <si>
    <t>Shift 3</t>
  </si>
  <si>
    <t>Goaled Avaiable</t>
  </si>
  <si>
    <t>Error</t>
  </si>
  <si>
    <t>Abs Value</t>
  </si>
  <si>
    <t>Outbound</t>
  </si>
  <si>
    <t>Lunch</t>
  </si>
  <si>
    <t>Now test your schedule. You can play with the effects if you shut down one site or another. You can also see the effects if you have more or fewer agents out on leave that day. Keep in mind both of these variables are experimental when it comes to predicted Service Levels, and need to be back tested. My default Vacation+Sick time is 15% of agents out of office. This aligns with my first version of the SL model.</t>
  </si>
  <si>
    <t>Call Totals</t>
  </si>
  <si>
    <t>End of Day</t>
  </si>
  <si>
    <t>Min/Call</t>
  </si>
  <si>
    <t>(Current Schedules)</t>
  </si>
  <si>
    <t>(Test Schedule)</t>
  </si>
  <si>
    <t>Test Schedule</t>
  </si>
  <si>
    <t>9am</t>
  </si>
  <si>
    <t>10am</t>
  </si>
  <si>
    <t>Available</t>
  </si>
  <si>
    <t>Available Closed</t>
  </si>
  <si>
    <t>Calls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</si>
</sst>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409]h:mm\ AM/PM"/>
  </numFmts>
  <fonts count="9">
    <font>
      <sz val="10.0"/>
      <color theme="1"/>
      <name val="Arial"/>
    </font>
    <font>
      <sz val="12.0"/>
      <color theme="1"/>
      <name val="Arial"/>
    </font>
    <font>
      <color theme="1"/>
      <name val="Calibri"/>
    </font>
    <font/>
    <font>
      <b/>
      <sz val="10.0"/>
      <color theme="1"/>
      <name val="Arial"/>
    </font>
    <font>
      <sz val="10.0"/>
      <color rgb="FF000000"/>
      <name val="Arial"/>
    </font>
    <font>
      <b/>
      <sz val="10.0"/>
      <color rgb="FF000000"/>
      <name val="Arial"/>
    </font>
    <font>
      <b/>
      <u/>
      <sz val="20.0"/>
      <color theme="1"/>
      <name val="Arial"/>
    </font>
    <font>
      <b/>
      <sz val="12.0"/>
      <color theme="1"/>
      <name val="Arial"/>
    </font>
  </fonts>
  <fills count="9">
    <fill>
      <patternFill patternType="none"/>
    </fill>
    <fill>
      <patternFill patternType="lightGray"/>
    </fill>
    <fill>
      <patternFill patternType="solid">
        <fgColor rgb="FFBFBFBF"/>
        <bgColor rgb="FFBFBFBF"/>
      </patternFill>
    </fill>
    <fill>
      <patternFill patternType="solid">
        <fgColor theme="4"/>
        <bgColor theme="4"/>
      </patternFill>
    </fill>
    <fill>
      <patternFill patternType="solid">
        <fgColor theme="1"/>
        <bgColor theme="1"/>
      </patternFill>
    </fill>
    <fill>
      <patternFill patternType="solid">
        <fgColor rgb="FFFFFF00"/>
        <bgColor rgb="FFFFFF00"/>
      </patternFill>
    </fill>
    <fill>
      <patternFill patternType="solid">
        <fgColor rgb="FFBDD6EE"/>
        <bgColor rgb="FFBDD6EE"/>
      </patternFill>
    </fill>
    <fill>
      <patternFill patternType="solid">
        <fgColor rgb="FFE7E6E6"/>
        <bgColor rgb="FFE7E6E6"/>
      </patternFill>
    </fill>
    <fill>
      <patternFill patternType="solid">
        <fgColor rgb="FFD0CECE"/>
        <bgColor rgb="FFD0CECE"/>
      </patternFill>
    </fill>
  </fills>
  <borders count="9">
    <border/>
    <border>
      <left/>
      <top/>
      <bottom/>
    </border>
    <border>
      <right/>
      <top/>
      <bottom/>
    </border>
    <border>
      <left/>
      <right/>
      <top/>
      <bottom/>
    </border>
    <border>
      <left style="thin">
        <color rgb="FF000000"/>
      </left>
      <right style="thin">
        <color rgb="FF000000"/>
      </right>
      <top style="thin">
        <color rgb="FF000000"/>
      </top>
      <bottom style="thin">
        <color rgb="FF000000"/>
      </bottom>
    </border>
    <border>
      <right style="thick">
        <color rgb="FF000000"/>
      </right>
    </border>
    <border>
      <left/>
      <right style="thick">
        <color rgb="FF000000"/>
      </right>
      <top/>
      <bottom/>
    </border>
    <border>
      <left style="thin">
        <color rgb="FF000000"/>
      </left>
      <right style="thick">
        <color rgb="FF000000"/>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Font="1"/>
    <xf borderId="0" fillId="0" fontId="0" numFmtId="0" xfId="0" applyFont="1"/>
    <xf borderId="0" fillId="0" fontId="0" numFmtId="0" xfId="0" applyAlignment="1" applyFont="1">
      <alignment horizontal="left" shrinkToFit="0" vertical="center" wrapText="1"/>
    </xf>
    <xf borderId="0" fillId="0" fontId="0" numFmtId="0" xfId="0" applyAlignment="1" applyFont="1">
      <alignment horizontal="right" shrinkToFit="0" vertical="center" wrapText="1"/>
    </xf>
    <xf borderId="0" fillId="0" fontId="2" numFmtId="0" xfId="0" applyFont="1"/>
    <xf borderId="1" fillId="2" fontId="0" numFmtId="0" xfId="0" applyAlignment="1" applyBorder="1" applyFill="1" applyFont="1">
      <alignment horizontal="center"/>
    </xf>
    <xf borderId="2" fillId="0" fontId="3" numFmtId="0" xfId="0" applyBorder="1" applyFont="1"/>
    <xf borderId="0" fillId="0" fontId="0" numFmtId="0" xfId="0" applyAlignment="1" applyFont="1">
      <alignment horizontal="left"/>
    </xf>
    <xf borderId="1" fillId="2" fontId="0" numFmtId="9" xfId="0" applyAlignment="1" applyBorder="1" applyFont="1" applyNumberFormat="1">
      <alignment horizontal="center"/>
    </xf>
    <xf borderId="0" fillId="0" fontId="4" numFmtId="0" xfId="0" applyAlignment="1" applyFont="1">
      <alignment horizontal="center"/>
    </xf>
    <xf borderId="0" fillId="0" fontId="0" numFmtId="0" xfId="0" applyAlignment="1" applyFont="1">
      <alignment horizontal="center" shrinkToFit="0" vertical="center" wrapText="1"/>
    </xf>
    <xf borderId="0" fillId="0" fontId="5" numFmtId="0" xfId="0" applyAlignment="1" applyFont="1">
      <alignment horizontal="center" shrinkToFit="0" vertical="center" wrapText="1"/>
    </xf>
    <xf borderId="0" fillId="0" fontId="5" numFmtId="0" xfId="0" applyFont="1"/>
    <xf borderId="0" fillId="0" fontId="6" numFmtId="0" xfId="0" applyFont="1"/>
    <xf borderId="3" fillId="3" fontId="0" numFmtId="0" xfId="0" applyBorder="1" applyFill="1" applyFont="1"/>
    <xf borderId="0" fillId="0" fontId="0" numFmtId="18" xfId="0" applyAlignment="1" applyFont="1" applyNumberFormat="1">
      <alignment horizontal="center"/>
    </xf>
    <xf borderId="3" fillId="4" fontId="0" numFmtId="0" xfId="0" applyBorder="1" applyFill="1" applyFont="1"/>
    <xf borderId="3" fillId="5" fontId="0" numFmtId="0" xfId="0" applyBorder="1" applyFill="1" applyFont="1"/>
    <xf borderId="0" fillId="0" fontId="0" numFmtId="0" xfId="0" applyAlignment="1" applyFont="1">
      <alignment horizontal="center"/>
    </xf>
    <xf borderId="3" fillId="2" fontId="0" numFmtId="0" xfId="0" applyBorder="1" applyFont="1"/>
    <xf borderId="0" fillId="0" fontId="4" numFmtId="0" xfId="0" applyAlignment="1" applyFont="1">
      <alignment horizontal="center" shrinkToFit="0" vertical="center" wrapText="1"/>
    </xf>
    <xf borderId="0" fillId="0" fontId="4" numFmtId="0" xfId="0" applyFont="1"/>
    <xf borderId="0" fillId="0" fontId="0" numFmtId="1" xfId="0" applyFont="1" applyNumberFormat="1"/>
    <xf borderId="0" fillId="0" fontId="0" numFmtId="9" xfId="0" applyFont="1" applyNumberFormat="1"/>
    <xf borderId="0" fillId="0" fontId="0" numFmtId="1" xfId="0" applyAlignment="1" applyFont="1" applyNumberFormat="1">
      <alignment horizontal="center"/>
    </xf>
    <xf borderId="0" fillId="0" fontId="7" numFmtId="9" xfId="0" applyFont="1" applyNumberFormat="1"/>
    <xf borderId="0" fillId="0" fontId="0" numFmtId="0" xfId="0" applyAlignment="1" applyFont="1">
      <alignment horizontal="left" readingOrder="0" shrinkToFit="0" vertical="center" wrapText="1"/>
    </xf>
    <xf borderId="0" fillId="0" fontId="0" numFmtId="0" xfId="0" applyAlignment="1" applyFont="1">
      <alignment horizontal="left" readingOrder="0"/>
    </xf>
    <xf borderId="0" fillId="0" fontId="2" numFmtId="1" xfId="0" applyFont="1" applyNumberFormat="1"/>
    <xf borderId="0" fillId="0" fontId="6" numFmtId="0" xfId="0" applyAlignment="1" applyFont="1">
      <alignment horizontal="center"/>
    </xf>
    <xf borderId="3" fillId="6" fontId="0" numFmtId="0" xfId="0" applyBorder="1" applyFill="1" applyFont="1"/>
    <xf borderId="3" fillId="4" fontId="0" numFmtId="1" xfId="0" applyBorder="1" applyFont="1" applyNumberFormat="1"/>
    <xf borderId="3" fillId="5" fontId="0" numFmtId="1" xfId="0" applyBorder="1" applyFont="1" applyNumberFormat="1"/>
    <xf borderId="3" fillId="3" fontId="0" numFmtId="1" xfId="0" applyBorder="1" applyFont="1" applyNumberFormat="1"/>
    <xf borderId="0" fillId="0" fontId="0" numFmtId="0" xfId="0" applyAlignment="1" applyFont="1">
      <alignment horizontal="center" vertical="center"/>
    </xf>
    <xf borderId="3" fillId="2" fontId="0" numFmtId="0" xfId="0" applyAlignment="1" applyBorder="1" applyFont="1">
      <alignment readingOrder="0"/>
    </xf>
    <xf borderId="0" fillId="0" fontId="4" numFmtId="0" xfId="0" applyAlignment="1" applyFont="1">
      <alignment horizontal="center" vertical="center"/>
    </xf>
    <xf borderId="0" fillId="0" fontId="0" numFmtId="1" xfId="0" applyAlignment="1" applyFont="1" applyNumberFormat="1">
      <alignment horizontal="center" vertical="center"/>
    </xf>
    <xf borderId="0" fillId="0" fontId="8" numFmtId="0" xfId="0" applyAlignment="1" applyFont="1">
      <alignment horizontal="center"/>
    </xf>
    <xf borderId="0" fillId="0" fontId="8" numFmtId="0" xfId="0" applyFont="1"/>
    <xf borderId="0" fillId="0" fontId="0" numFmtId="164" xfId="0" applyFont="1" applyNumberFormat="1"/>
    <xf borderId="3" fillId="7" fontId="0" numFmtId="0" xfId="0" applyBorder="1" applyFill="1" applyFont="1"/>
    <xf borderId="0" fillId="0" fontId="0" numFmtId="0" xfId="0" applyAlignment="1" applyFont="1">
      <alignment shrinkToFit="0" wrapText="1"/>
    </xf>
    <xf borderId="4" fillId="8" fontId="0" numFmtId="0" xfId="0" applyBorder="1" applyFill="1" applyFont="1"/>
    <xf borderId="4" fillId="8" fontId="0" numFmtId="0" xfId="0" applyAlignment="1" applyBorder="1" applyFont="1">
      <alignment horizontal="right" shrinkToFit="0" vertical="center" wrapText="1"/>
    </xf>
    <xf borderId="5" fillId="0" fontId="3" numFmtId="0" xfId="0" applyBorder="1" applyFont="1"/>
    <xf borderId="5" fillId="0" fontId="0" numFmtId="0" xfId="0" applyAlignment="1" applyBorder="1" applyFont="1">
      <alignment horizontal="center" shrinkToFit="0" vertical="center" wrapText="1"/>
    </xf>
    <xf borderId="5" fillId="0" fontId="0" numFmtId="1" xfId="0" applyAlignment="1" applyBorder="1" applyFont="1" applyNumberFormat="1">
      <alignment horizontal="center"/>
    </xf>
    <xf borderId="3" fillId="6" fontId="0" numFmtId="0" xfId="0" applyAlignment="1" applyBorder="1" applyFont="1">
      <alignment horizontal="center"/>
    </xf>
    <xf borderId="6" fillId="6" fontId="0" numFmtId="0" xfId="0" applyAlignment="1" applyBorder="1" applyFont="1">
      <alignment horizontal="center"/>
    </xf>
    <xf borderId="4" fillId="8" fontId="0" numFmtId="1" xfId="0" applyAlignment="1" applyBorder="1" applyFont="1" applyNumberFormat="1">
      <alignment horizontal="center"/>
    </xf>
    <xf borderId="4" fillId="4" fontId="0" numFmtId="1" xfId="0" applyAlignment="1" applyBorder="1" applyFont="1" applyNumberFormat="1">
      <alignment horizontal="center"/>
    </xf>
    <xf borderId="7" fillId="4" fontId="0" numFmtId="1" xfId="0" applyAlignment="1" applyBorder="1" applyFont="1" applyNumberFormat="1">
      <alignment horizontal="center"/>
    </xf>
    <xf borderId="8" fillId="4" fontId="0" numFmtId="1" xfId="0" applyAlignment="1" applyBorder="1" applyFont="1" applyNumberFormat="1">
      <alignment horizontal="center"/>
    </xf>
    <xf borderId="3" fillId="4" fontId="0" numFmtId="1" xfId="0" applyAlignment="1" applyBorder="1" applyFont="1" applyNumberFormat="1">
      <alignment horizontal="center"/>
    </xf>
    <xf borderId="4" fillId="8" fontId="0" numFmtId="0" xfId="0" applyAlignment="1" applyBorder="1" applyFont="1">
      <alignment horizontal="center"/>
    </xf>
    <xf borderId="8" fillId="8" fontId="0" numFmtId="1" xfId="0" applyAlignment="1" applyBorder="1" applyFont="1" applyNumberFormat="1">
      <alignment horizontal="center"/>
    </xf>
    <xf borderId="7" fillId="8" fontId="0" numFmtId="1" xfId="0" applyAlignment="1" applyBorder="1" applyFont="1" applyNumberFormat="1">
      <alignment horizontal="center"/>
    </xf>
    <xf borderId="7" fillId="8" fontId="0" numFmtId="0" xfId="0" applyAlignment="1" applyBorder="1" applyFont="1">
      <alignment horizontal="center"/>
    </xf>
    <xf borderId="0" fillId="0" fontId="0" numFmtId="10" xfId="0" applyAlignment="1" applyFont="1" applyNumberFormat="1">
      <alignment horizontal="center"/>
    </xf>
    <xf borderId="3" fillId="6" fontId="0" numFmtId="1" xfId="0" applyBorder="1" applyFont="1" applyNumberFormat="1"/>
    <xf borderId="0" fillId="0" fontId="0" numFmtId="9" xfId="0" applyAlignment="1" applyFont="1" applyNumberFormat="1">
      <alignment horizontal="center"/>
    </xf>
    <xf borderId="0" fillId="0" fontId="8" numFmtId="0" xfId="0" applyAlignment="1" applyFont="1">
      <alignment shrinkToFit="0" wrapText="1"/>
    </xf>
    <xf borderId="0" fillId="0" fontId="1" numFmtId="0" xfId="0" applyAlignment="1" applyFont="1">
      <alignment shrinkToFit="0" wrapText="1"/>
    </xf>
    <xf borderId="0" fillId="0" fontId="0" numFmtId="9" xfId="0" applyAlignment="1" applyFont="1" applyNumberFormat="1">
      <alignment horizontal="center" shrinkToFit="0" vertical="center" wrapText="1"/>
    </xf>
    <xf borderId="0" fillId="0" fontId="5" numFmtId="0" xfId="0" applyAlignment="1" applyFont="1">
      <alignment horizontal="right" shrinkToFit="0" vertical="center" wrapText="1"/>
    </xf>
    <xf borderId="0" fillId="0" fontId="0" numFmtId="0" xfId="0" applyAlignment="1" applyFont="1">
      <alignment horizontal="left" readingOrder="0" shrinkToFit="0" wrapText="1"/>
    </xf>
    <xf borderId="0" fillId="0" fontId="5" numFmtId="9" xfId="0" applyAlignment="1" applyFont="1" applyNumberFormat="1">
      <alignment horizontal="center"/>
    </xf>
    <xf borderId="0" fillId="0" fontId="0" numFmtId="0" xfId="0" applyAlignment="1" applyFont="1">
      <alignment horizontal="left" shrinkToFit="0" wrapText="1"/>
    </xf>
    <xf borderId="0" fillId="0" fontId="0" numFmtId="18" xfId="0" applyAlignment="1" applyFont="1" applyNumberFormat="1">
      <alignment horizontal="center" shrinkToFit="0" wrapText="1"/>
    </xf>
    <xf borderId="0" fillId="0" fontId="0" numFmtId="164" xfId="0" applyAlignment="1" applyFont="1" applyNumberFormat="1">
      <alignment shrinkToFit="0" wrapText="1"/>
    </xf>
    <xf borderId="5" fillId="0" fontId="0" numFmtId="0" xfId="0" applyAlignment="1" applyBorder="1" applyFont="1">
      <alignment shrinkToFit="0" wrapText="1"/>
    </xf>
    <xf borderId="0" fillId="0" fontId="0" numFmtId="1" xfId="0" applyAlignment="1" applyFont="1" applyNumberFormat="1">
      <alignment shrinkToFit="0" wrapText="1"/>
    </xf>
    <xf borderId="5" fillId="0" fontId="0" numFmtId="1" xfId="0" applyAlignment="1" applyBorder="1" applyFont="1" applyNumberFormat="1">
      <alignment shrinkToFit="0" wrapText="1"/>
    </xf>
    <xf borderId="5" fillId="0" fontId="0" numFmtId="1" xfId="0" applyBorder="1" applyFont="1" applyNumberFormat="1"/>
    <xf borderId="0" fillId="0" fontId="0" numFmtId="165" xfId="0" applyFont="1" applyNumberFormat="1"/>
  </cellXfs>
  <cellStyles count="1">
    <cellStyle xfId="0" name="Normal" builtinId="0"/>
  </cellStyles>
  <dxfs count="2">
    <dxf>
      <font>
        <color rgb="FF006100"/>
      </font>
      <fill>
        <patternFill patternType="solid">
          <fgColor rgb="FFC6EFCE"/>
          <bgColor rgb="FFC6EF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721129898055474"/>
          <c:y val="0.08714596949891068"/>
          <c:w val="0.8505349896095994"/>
          <c:h val="0.644102722453811"/>
        </c:manualLayout>
      </c:layout>
      <c:barChart>
        <c:barDir val="col"/>
        <c:ser>
          <c:idx val="0"/>
          <c:order val="0"/>
          <c:tx>
            <c:v>FSA Scheduled</c:v>
          </c:tx>
          <c:spPr>
            <a:solidFill>
              <a:schemeClr val="accent2"/>
            </a:solidFill>
            <a:ln cmpd="sng">
              <a:solidFill>
                <a:srgbClr val="000000"/>
              </a:solidFill>
            </a:ln>
          </c:spPr>
          <c:cat>
            <c:strRef>
              <c:f>'Our Current Schedules'!$A$59:$A$80</c:f>
            </c:strRef>
          </c:cat>
          <c:val>
            <c:numRef>
              <c:f>'Our Current Schedules'!$C$59:$C$80</c:f>
              <c:numCache/>
            </c:numRef>
          </c:val>
        </c:ser>
        <c:axId val="2067547700"/>
        <c:axId val="1071406704"/>
      </c:barChart>
      <c:lineChart>
        <c:varyColors val="0"/>
        <c:ser>
          <c:idx val="1"/>
          <c:order val="1"/>
          <c:tx>
            <c:v>Exp. Calls</c:v>
          </c:tx>
          <c:spPr>
            <a:ln cmpd="sng" w="28575">
              <a:solidFill>
                <a:schemeClr val="accent1"/>
              </a:solidFill>
            </a:ln>
          </c:spPr>
          <c:marker>
            <c:symbol val="none"/>
          </c:marker>
          <c:cat>
            <c:strRef>
              <c:f>'Our Current Schedules'!$A$59:$A$80</c:f>
            </c:strRef>
          </c:cat>
          <c:val>
            <c:numRef>
              <c:f>'Our Current Schedules'!$B$59:$B$80</c:f>
              <c:numCache/>
            </c:numRef>
          </c:val>
          <c:smooth val="0"/>
        </c:ser>
        <c:axId val="2067547700"/>
        <c:axId val="1071406704"/>
      </c:lineChart>
      <c:catAx>
        <c:axId val="20675477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071406704"/>
      </c:catAx>
      <c:valAx>
        <c:axId val="1071406704"/>
        <c:scaling>
          <c:orientation val="minMax"/>
          <c:max val="16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67547700"/>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9313658963361288"/>
          <c:y val="0.0807915792532854"/>
          <c:w val="0.8415048118985127"/>
          <c:h val="0.6218591426071741"/>
        </c:manualLayout>
      </c:layout>
      <c:barChart>
        <c:barDir val="col"/>
        <c:ser>
          <c:idx val="0"/>
          <c:order val="0"/>
          <c:tx>
            <c:v>FSA Scheduled</c:v>
          </c:tx>
          <c:spPr>
            <a:solidFill>
              <a:schemeClr val="accent2"/>
            </a:solidFill>
            <a:ln cmpd="sng">
              <a:solidFill>
                <a:srgbClr val="000000"/>
              </a:solidFill>
            </a:ln>
          </c:spPr>
          <c:cat>
            <c:strRef>
              <c:f>'Our Current Schedules'!$O$59:$O$80</c:f>
            </c:strRef>
          </c:cat>
          <c:val>
            <c:numRef>
              <c:f>'Our Current Schedules'!$Q$59:$Q$80</c:f>
              <c:numCache/>
            </c:numRef>
          </c:val>
        </c:ser>
        <c:axId val="566339925"/>
        <c:axId val="2137444927"/>
      </c:barChart>
      <c:lineChart>
        <c:varyColors val="0"/>
        <c:ser>
          <c:idx val="1"/>
          <c:order val="1"/>
          <c:tx>
            <c:v>Exp. Calls</c:v>
          </c:tx>
          <c:spPr>
            <a:ln cmpd="sng" w="28575">
              <a:solidFill>
                <a:schemeClr val="accent1"/>
              </a:solidFill>
            </a:ln>
          </c:spPr>
          <c:marker>
            <c:symbol val="none"/>
          </c:marker>
          <c:cat>
            <c:strRef>
              <c:f>'Our Current Schedules'!$O$59:$O$80</c:f>
            </c:strRef>
          </c:cat>
          <c:val>
            <c:numRef>
              <c:f>'Our Current Schedules'!$P$59:$P$80</c:f>
              <c:numCache/>
            </c:numRef>
          </c:val>
          <c:smooth val="0"/>
        </c:ser>
        <c:axId val="566339925"/>
        <c:axId val="2137444927"/>
      </c:lineChart>
      <c:catAx>
        <c:axId val="5663399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137444927"/>
      </c:catAx>
      <c:valAx>
        <c:axId val="2137444927"/>
        <c:scaling>
          <c:orientation val="minMax"/>
          <c:max val="16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66339925"/>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2"/>
            </a:solidFill>
            <a:ln cmpd="sng">
              <a:solidFill>
                <a:srgbClr val="000000"/>
              </a:solidFill>
            </a:ln>
          </c:spPr>
          <c:cat>
            <c:strRef>
              <c:f>'Build Your Schedule'!$A$13:$A$34</c:f>
            </c:strRef>
          </c:cat>
          <c:val>
            <c:numRef>
              <c:f>'Build Your Schedule'!$K$13:$K$34</c:f>
              <c:numCache/>
            </c:numRef>
          </c:val>
        </c:ser>
        <c:axId val="1956812950"/>
        <c:axId val="399195986"/>
      </c:barChart>
      <c:lineChart>
        <c:varyColors val="0"/>
        <c:ser>
          <c:idx val="1"/>
          <c:order val="1"/>
          <c:tx>
            <c:v>Call Count</c:v>
          </c:tx>
          <c:spPr>
            <a:ln cmpd="sng" w="28575">
              <a:solidFill>
                <a:schemeClr val="accent1"/>
              </a:solidFill>
            </a:ln>
          </c:spPr>
          <c:marker>
            <c:symbol val="none"/>
          </c:marker>
          <c:cat>
            <c:strRef>
              <c:f>'Build Your Schedule'!$A$13:$A$34</c:f>
            </c:strRef>
          </c:cat>
          <c:val>
            <c:numRef>
              <c:f>'Our Current Schedules'!$B$59:$B$80</c:f>
              <c:numCache/>
            </c:numRef>
          </c:val>
          <c:smooth val="0"/>
        </c:ser>
        <c:axId val="1956812950"/>
        <c:axId val="399195986"/>
      </c:lineChart>
      <c:catAx>
        <c:axId val="19568129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399195986"/>
      </c:catAx>
      <c:valAx>
        <c:axId val="399195986"/>
        <c:scaling>
          <c:orientation val="minMax"/>
          <c:max val="16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956812950"/>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FSA Scheduled</c:v>
          </c:tx>
          <c:spPr>
            <a:solidFill>
              <a:schemeClr val="accent2"/>
            </a:solidFill>
            <a:ln cmpd="sng">
              <a:solidFill>
                <a:srgbClr val="000000"/>
              </a:solidFill>
            </a:ln>
          </c:spPr>
          <c:cat>
            <c:strRef>
              <c:f>'Test the Results'!$A$41:$A$62</c:f>
            </c:strRef>
          </c:cat>
          <c:val>
            <c:numRef>
              <c:f>'Test the Results'!$K$13:$K$34</c:f>
              <c:numCache/>
            </c:numRef>
          </c:val>
        </c:ser>
        <c:axId val="530023201"/>
        <c:axId val="519486015"/>
      </c:barChart>
      <c:lineChart>
        <c:varyColors val="0"/>
        <c:ser>
          <c:idx val="1"/>
          <c:order val="1"/>
          <c:tx>
            <c:v>Exp. Calls</c:v>
          </c:tx>
          <c:spPr>
            <a:ln cmpd="sng" w="28575">
              <a:solidFill>
                <a:schemeClr val="accent1"/>
              </a:solidFill>
            </a:ln>
          </c:spPr>
          <c:marker>
            <c:symbol val="none"/>
          </c:marker>
          <c:cat>
            <c:strRef>
              <c:f>'Test the Results'!$A$41:$A$62</c:f>
            </c:strRef>
          </c:cat>
          <c:val>
            <c:numRef>
              <c:f>'Test the Results'!$B$40:$B$62</c:f>
              <c:numCache/>
            </c:numRef>
          </c:val>
          <c:smooth val="0"/>
        </c:ser>
        <c:axId val="530023201"/>
        <c:axId val="519486015"/>
      </c:lineChart>
      <c:catAx>
        <c:axId val="5300232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519486015"/>
      </c:catAx>
      <c:valAx>
        <c:axId val="519486015"/>
        <c:scaling>
          <c:orientation val="minMax"/>
          <c:max val="16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30023201"/>
      </c:valAx>
    </c:plotArea>
    <c:legend>
      <c:legendPos val="b"/>
      <c:overlay val="0"/>
      <c:txPr>
        <a:bodyPr/>
        <a:lstStyle/>
        <a:p>
          <a:pPr lvl="0">
            <a:defRPr b="0" i="0" sz="90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247650</xdr:colOff>
      <xdr:row>34</xdr:row>
      <xdr:rowOff>104775</xdr:rowOff>
    </xdr:from>
    <xdr:ext cx="4848225" cy="2914650"/>
    <xdr:graphicFrame>
      <xdr:nvGraphicFramePr>
        <xdr:cNvPr id="235962470"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285750</xdr:colOff>
      <xdr:row>34</xdr:row>
      <xdr:rowOff>152400</xdr:rowOff>
    </xdr:from>
    <xdr:ext cx="4686300" cy="3057525"/>
    <xdr:graphicFrame>
      <xdr:nvGraphicFramePr>
        <xdr:cNvPr id="1704888249"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123825</xdr:colOff>
      <xdr:row>14</xdr:row>
      <xdr:rowOff>9525</xdr:rowOff>
    </xdr:from>
    <xdr:ext cx="4371975" cy="2743200"/>
    <xdr:graphicFrame>
      <xdr:nvGraphicFramePr>
        <xdr:cNvPr id="1217506438"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0</xdr:colOff>
      <xdr:row>11</xdr:row>
      <xdr:rowOff>123825</xdr:rowOff>
    </xdr:from>
    <xdr:ext cx="5114925" cy="3286125"/>
    <xdr:graphicFrame>
      <xdr:nvGraphicFramePr>
        <xdr:cNvPr id="1008422167"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8" width="10.29"/>
    <col customWidth="1" min="19" max="26" width="8.71"/>
  </cols>
  <sheetData>
    <row r="1" ht="12.75" customHeight="1">
      <c r="A1" s="1"/>
      <c r="B1" s="2" t="s">
        <v>0</v>
      </c>
      <c r="C1" s="2" t="s">
        <v>1</v>
      </c>
      <c r="D1" s="2" t="s">
        <v>2</v>
      </c>
      <c r="E1" s="2" t="s">
        <v>3</v>
      </c>
      <c r="F1" s="2" t="s">
        <v>4</v>
      </c>
    </row>
    <row r="2" ht="12.75" customHeight="1">
      <c r="A2" s="3" t="s">
        <v>5</v>
      </c>
      <c r="B2" s="4">
        <f>IF(Site="Baltimore",0,Sheet2!F2)</f>
        <v>4</v>
      </c>
      <c r="C2" s="4">
        <f>IF(Site="Baltimore",0,Sheet2!G2)</f>
        <v>2</v>
      </c>
      <c r="D2" s="4">
        <f>IF(Site="Baltimore",0,Sheet2!H2)</f>
        <v>2</v>
      </c>
      <c r="E2" s="4">
        <f>IF(Site="Baltimore",0,Sheet2!I2)</f>
        <v>2</v>
      </c>
      <c r="F2" s="4">
        <f>IF(Site="Baltimore",0,Sheet2!J2)</f>
        <v>2</v>
      </c>
      <c r="H2" s="5" t="s">
        <v>6</v>
      </c>
      <c r="J2" s="6" t="s">
        <v>7</v>
      </c>
      <c r="K2" s="7"/>
    </row>
    <row r="3" ht="12.75" customHeight="1">
      <c r="A3" s="8" t="s">
        <v>8</v>
      </c>
      <c r="B3" s="2">
        <f>IF(Site="Chandler",0,Sheet2!F3)</f>
        <v>0</v>
      </c>
      <c r="C3" s="2">
        <f>IF(Site="Chandler",0,Sheet2!G3)</f>
        <v>0</v>
      </c>
      <c r="D3" s="2">
        <f>IF(Site="Chandler",0,Sheet2!H3)</f>
        <v>0</v>
      </c>
      <c r="E3" s="2">
        <f>IF(Site="Chandler",0,Sheet2!I3)</f>
        <v>15</v>
      </c>
      <c r="F3" s="2">
        <f>IF(Site="Chandler",0,Sheet2!J3)</f>
        <v>15</v>
      </c>
      <c r="H3" s="5" t="s">
        <v>9</v>
      </c>
      <c r="J3" s="9">
        <v>0.2</v>
      </c>
      <c r="K3" s="7"/>
    </row>
    <row r="4" ht="12.75" customHeight="1">
      <c r="A4" s="8" t="s">
        <v>10</v>
      </c>
      <c r="B4" s="2">
        <f>IF(Site="Hopewell",0,Sheet2!F4)</f>
        <v>12</v>
      </c>
      <c r="C4" s="2">
        <f>IF(Site="Hopewell",0,Sheet2!G4)</f>
        <v>6</v>
      </c>
      <c r="D4" s="2">
        <f>IF(Site="Hopewell",0,Sheet2!H4)</f>
        <v>6</v>
      </c>
      <c r="E4" s="2">
        <f>IF(Site="Hopewell",0,Sheet2!I4)</f>
        <v>4</v>
      </c>
      <c r="F4" s="2">
        <f>IF(Site="Hopewell",0,Sheet2!J4)</f>
        <v>4</v>
      </c>
    </row>
    <row r="5" ht="12.75" customHeight="1">
      <c r="A5" s="8" t="s">
        <v>11</v>
      </c>
      <c r="B5" s="2">
        <f>IF(Site="Jacksonville",0,Sheet2!F5)</f>
        <v>32</v>
      </c>
      <c r="C5" s="2">
        <f>IF(Site="Jacksonville",0,Sheet2!G5)</f>
        <v>10</v>
      </c>
      <c r="D5" s="2">
        <f>IF(Site="Jacksonville",0,Sheet2!H5)</f>
        <v>10</v>
      </c>
      <c r="E5" s="2">
        <f>IF(Site="Jacksonville",0,Sheet2!I5)</f>
        <v>5</v>
      </c>
      <c r="F5" s="2">
        <f>IF(Site="Jacksonville",0,Sheet2!J5)</f>
        <v>6</v>
      </c>
    </row>
    <row r="6" ht="12.75" customHeight="1">
      <c r="A6" s="8" t="s">
        <v>12</v>
      </c>
      <c r="B6" s="2">
        <f>IF(Site="Rolling Meadows",0,Sheet2!F6)</f>
        <v>0</v>
      </c>
      <c r="C6" s="2">
        <f>IF(Site="Rolling Meadows",0,Sheet2!G6)</f>
        <v>4</v>
      </c>
      <c r="D6" s="2">
        <f>IF(Site="Rolling Meadows",0,Sheet2!H6)</f>
        <v>4</v>
      </c>
      <c r="E6" s="2">
        <f>IF(Site="Rolling Meadows",0,Sheet2!I6)</f>
        <v>2</v>
      </c>
      <c r="F6" s="2">
        <f>IF(Site="Rolling Meadows",0,Sheet2!J6)</f>
        <v>2</v>
      </c>
    </row>
    <row r="7" ht="12.75" customHeight="1">
      <c r="A7" s="8" t="s">
        <v>13</v>
      </c>
      <c r="B7" s="2">
        <f t="shared" ref="B7:F7" si="1">SUM(B2:B6)</f>
        <v>48</v>
      </c>
      <c r="C7" s="2">
        <f t="shared" si="1"/>
        <v>22</v>
      </c>
      <c r="D7" s="2">
        <f t="shared" si="1"/>
        <v>22</v>
      </c>
      <c r="E7" s="2">
        <f t="shared" si="1"/>
        <v>28</v>
      </c>
      <c r="F7" s="2">
        <f t="shared" si="1"/>
        <v>29</v>
      </c>
      <c r="G7" s="2">
        <f>SUM(B7:F7)</f>
        <v>149</v>
      </c>
    </row>
    <row r="8" ht="12.75" customHeight="1">
      <c r="A8" s="8"/>
      <c r="B8" s="2"/>
      <c r="C8" s="2"/>
      <c r="D8" s="2"/>
      <c r="E8" s="2"/>
      <c r="F8" s="2"/>
      <c r="G8" s="2"/>
    </row>
    <row r="9" ht="12.75" customHeight="1">
      <c r="C9" s="10" t="s">
        <v>14</v>
      </c>
      <c r="N9" s="10" t="s">
        <v>15</v>
      </c>
    </row>
    <row r="10" ht="12.75" customHeight="1">
      <c r="A10" s="11" t="s">
        <v>16</v>
      </c>
      <c r="B10" s="11" t="s">
        <v>17</v>
      </c>
      <c r="C10" s="11" t="s">
        <v>18</v>
      </c>
      <c r="D10" s="11" t="s">
        <v>19</v>
      </c>
      <c r="E10" s="11" t="s">
        <v>20</v>
      </c>
      <c r="F10" s="11" t="s">
        <v>21</v>
      </c>
      <c r="G10" s="12" t="s">
        <v>22</v>
      </c>
      <c r="L10" s="11" t="s">
        <v>16</v>
      </c>
      <c r="M10" s="11" t="s">
        <v>17</v>
      </c>
      <c r="N10" s="11" t="s">
        <v>18</v>
      </c>
      <c r="O10" s="11" t="s">
        <v>19</v>
      </c>
      <c r="P10" s="11" t="s">
        <v>20</v>
      </c>
      <c r="Q10" s="11" t="s">
        <v>21</v>
      </c>
      <c r="R10" s="12" t="s">
        <v>22</v>
      </c>
    </row>
    <row r="11" ht="12.75" customHeight="1">
      <c r="A11" s="13" t="s">
        <v>23</v>
      </c>
      <c r="B11" s="5">
        <f t="shared" ref="B11:F11" si="2">B7</f>
        <v>48</v>
      </c>
      <c r="C11" s="5">
        <f t="shared" si="2"/>
        <v>22</v>
      </c>
      <c r="D11" s="5">
        <f t="shared" si="2"/>
        <v>22</v>
      </c>
      <c r="E11" s="5">
        <f t="shared" si="2"/>
        <v>28</v>
      </c>
      <c r="F11" s="5">
        <f t="shared" si="2"/>
        <v>29</v>
      </c>
      <c r="G11" s="5">
        <f>SUM(Heads)</f>
        <v>149</v>
      </c>
      <c r="L11" s="13" t="s">
        <v>23</v>
      </c>
      <c r="M11" s="5">
        <f t="shared" ref="M11:Q11" si="3">B7</f>
        <v>48</v>
      </c>
      <c r="N11" s="5">
        <f t="shared" si="3"/>
        <v>22</v>
      </c>
      <c r="O11" s="5">
        <f t="shared" si="3"/>
        <v>22</v>
      </c>
      <c r="P11" s="5">
        <f t="shared" si="3"/>
        <v>28</v>
      </c>
      <c r="Q11" s="5">
        <f t="shared" si="3"/>
        <v>29</v>
      </c>
      <c r="R11" s="5">
        <f>SUM(L11:Q11)</f>
        <v>149</v>
      </c>
    </row>
    <row r="12" ht="12.75" customHeight="1">
      <c r="A12" s="14" t="s">
        <v>24</v>
      </c>
      <c r="B12" s="15"/>
      <c r="C12" s="15"/>
      <c r="D12" s="15"/>
      <c r="E12" s="15"/>
      <c r="F12" s="15"/>
      <c r="G12" s="15"/>
      <c r="L12" s="14" t="s">
        <v>24</v>
      </c>
      <c r="M12" s="15"/>
      <c r="N12" s="15"/>
      <c r="O12" s="15"/>
      <c r="P12" s="15"/>
      <c r="Q12" s="15"/>
      <c r="R12" s="15"/>
    </row>
    <row r="13" ht="12.75" customHeight="1">
      <c r="A13" s="16">
        <v>0.3333333333333333</v>
      </c>
      <c r="B13" s="5">
        <f>Heads</f>
        <v>48</v>
      </c>
      <c r="C13" s="17"/>
      <c r="D13" s="17"/>
      <c r="E13" s="17"/>
      <c r="F13" s="17"/>
      <c r="G13" s="5">
        <f t="shared" ref="G13:G34" si="4">SUM(B13:F13)</f>
        <v>48</v>
      </c>
      <c r="L13" s="16">
        <v>0.3333333333333333</v>
      </c>
      <c r="M13" s="5">
        <f>Heads2</f>
        <v>48</v>
      </c>
      <c r="N13" s="17"/>
      <c r="O13" s="17"/>
      <c r="P13" s="17"/>
      <c r="Q13" s="17"/>
      <c r="R13" s="5">
        <f t="shared" ref="R13:R34" si="5">SUM(M13:Q13)</f>
        <v>48</v>
      </c>
    </row>
    <row r="14" ht="12.75" customHeight="1">
      <c r="A14" s="16">
        <v>0.3541666666666667</v>
      </c>
      <c r="B14" s="5">
        <f>Heads</f>
        <v>48</v>
      </c>
      <c r="C14" s="17"/>
      <c r="D14" s="17"/>
      <c r="E14" s="17"/>
      <c r="F14" s="17"/>
      <c r="G14" s="5">
        <f t="shared" si="4"/>
        <v>48</v>
      </c>
      <c r="L14" s="16">
        <v>0.3541666666666667</v>
      </c>
      <c r="M14" s="5">
        <f>Heads2</f>
        <v>48</v>
      </c>
      <c r="N14" s="17"/>
      <c r="O14" s="17"/>
      <c r="P14" s="17"/>
      <c r="Q14" s="17"/>
      <c r="R14" s="5">
        <f t="shared" si="5"/>
        <v>48</v>
      </c>
    </row>
    <row r="15" ht="12.75" customHeight="1">
      <c r="A15" s="16">
        <v>0.375</v>
      </c>
      <c r="B15" s="18"/>
      <c r="C15" s="5">
        <f>Heads</f>
        <v>22</v>
      </c>
      <c r="D15" s="18"/>
      <c r="E15" s="17"/>
      <c r="F15" s="17"/>
      <c r="G15" s="5">
        <f t="shared" si="4"/>
        <v>22</v>
      </c>
      <c r="L15" s="16">
        <v>0.375</v>
      </c>
      <c r="M15" s="5">
        <f>Heads2</f>
        <v>48</v>
      </c>
      <c r="N15" s="18"/>
      <c r="O15" s="5">
        <f>Heads2</f>
        <v>22</v>
      </c>
      <c r="P15" s="17"/>
      <c r="Q15" s="17"/>
      <c r="R15" s="5">
        <f t="shared" si="5"/>
        <v>70</v>
      </c>
    </row>
    <row r="16" ht="12.75" customHeight="1">
      <c r="A16" s="16">
        <v>0.395833333333333</v>
      </c>
      <c r="B16" s="18"/>
      <c r="C16" s="5">
        <f>Heads</f>
        <v>22</v>
      </c>
      <c r="D16" s="18"/>
      <c r="E16" s="17"/>
      <c r="F16" s="17"/>
      <c r="G16" s="5">
        <f t="shared" si="4"/>
        <v>22</v>
      </c>
      <c r="L16" s="16">
        <v>0.395833333333333</v>
      </c>
      <c r="M16" s="5">
        <f>Heads2</f>
        <v>48</v>
      </c>
      <c r="N16" s="18"/>
      <c r="O16" s="5">
        <f>Heads2</f>
        <v>22</v>
      </c>
      <c r="P16" s="17"/>
      <c r="Q16" s="17"/>
      <c r="R16" s="5">
        <f t="shared" si="5"/>
        <v>70</v>
      </c>
    </row>
    <row r="17" ht="12.75" customHeight="1">
      <c r="A17" s="16">
        <v>0.416666666666667</v>
      </c>
      <c r="B17" s="18"/>
      <c r="C17" s="5">
        <f>Heads</f>
        <v>22</v>
      </c>
      <c r="D17" s="18"/>
      <c r="E17" s="5">
        <f>Heads</f>
        <v>28</v>
      </c>
      <c r="F17" s="18"/>
      <c r="G17" s="5">
        <f t="shared" si="4"/>
        <v>50</v>
      </c>
      <c r="L17" s="16">
        <v>0.416666666666667</v>
      </c>
      <c r="M17" s="5">
        <f>Heads2</f>
        <v>48</v>
      </c>
      <c r="N17" s="18"/>
      <c r="O17" s="5">
        <f>Heads2</f>
        <v>22</v>
      </c>
      <c r="P17" s="18"/>
      <c r="Q17" s="5">
        <f>Heads2</f>
        <v>29</v>
      </c>
      <c r="R17" s="5">
        <f t="shared" si="5"/>
        <v>99</v>
      </c>
    </row>
    <row r="18" ht="12.75" customHeight="1">
      <c r="A18" s="16">
        <v>0.4375</v>
      </c>
      <c r="B18" s="18"/>
      <c r="C18" s="5">
        <f>Heads</f>
        <v>22</v>
      </c>
      <c r="D18" s="18"/>
      <c r="E18" s="5">
        <f>Heads</f>
        <v>28</v>
      </c>
      <c r="F18" s="18"/>
      <c r="G18" s="5">
        <f t="shared" si="4"/>
        <v>50</v>
      </c>
      <c r="L18" s="16">
        <v>0.4375</v>
      </c>
      <c r="M18" s="5">
        <f>Heads2</f>
        <v>48</v>
      </c>
      <c r="N18" s="18"/>
      <c r="O18" s="5">
        <f>Heads2</f>
        <v>22</v>
      </c>
      <c r="P18" s="18"/>
      <c r="Q18" s="5">
        <f>Heads2</f>
        <v>29</v>
      </c>
      <c r="R18" s="5">
        <f t="shared" si="5"/>
        <v>99</v>
      </c>
    </row>
    <row r="19" ht="12.75" customHeight="1">
      <c r="A19" s="16">
        <v>0.458333333333333</v>
      </c>
      <c r="B19" s="5">
        <f>Heads</f>
        <v>48</v>
      </c>
      <c r="C19" s="5">
        <f>Heads</f>
        <v>22</v>
      </c>
      <c r="D19" s="5">
        <f>Heads</f>
        <v>22</v>
      </c>
      <c r="E19" s="5">
        <f>Heads</f>
        <v>28</v>
      </c>
      <c r="F19" s="18"/>
      <c r="G19" s="5">
        <f t="shared" si="4"/>
        <v>120</v>
      </c>
      <c r="L19" s="16">
        <v>0.458333333333333</v>
      </c>
      <c r="M19" s="5">
        <f>Heads2</f>
        <v>48</v>
      </c>
      <c r="N19" s="5">
        <f>Heads2</f>
        <v>22</v>
      </c>
      <c r="O19" s="5">
        <f>Heads2</f>
        <v>22</v>
      </c>
      <c r="P19" s="18"/>
      <c r="Q19" s="5">
        <f>Heads2</f>
        <v>29</v>
      </c>
      <c r="R19" s="5">
        <f t="shared" si="5"/>
        <v>121</v>
      </c>
    </row>
    <row r="20" ht="12.75" customHeight="1">
      <c r="A20" s="16">
        <v>0.479166666666667</v>
      </c>
      <c r="B20" s="5">
        <f>Heads</f>
        <v>48</v>
      </c>
      <c r="C20" s="5">
        <f>Heads</f>
        <v>22</v>
      </c>
      <c r="D20" s="5">
        <f>Heads</f>
        <v>22</v>
      </c>
      <c r="E20" s="5">
        <f>Heads</f>
        <v>28</v>
      </c>
      <c r="F20" s="18"/>
      <c r="G20" s="5">
        <f t="shared" si="4"/>
        <v>120</v>
      </c>
      <c r="L20" s="16">
        <v>0.479166666666667</v>
      </c>
      <c r="M20" s="5">
        <f>Heads2</f>
        <v>48</v>
      </c>
      <c r="N20" s="5">
        <f>Heads2</f>
        <v>22</v>
      </c>
      <c r="O20" s="5">
        <f>Heads2</f>
        <v>22</v>
      </c>
      <c r="P20" s="18"/>
      <c r="Q20" s="5">
        <f>Heads2</f>
        <v>29</v>
      </c>
      <c r="R20" s="5">
        <f t="shared" si="5"/>
        <v>121</v>
      </c>
    </row>
    <row r="21" ht="12.75" customHeight="1">
      <c r="A21" s="16">
        <v>0.5</v>
      </c>
      <c r="B21" s="5">
        <f>Heads</f>
        <v>48</v>
      </c>
      <c r="C21" s="5">
        <f>Heads</f>
        <v>22</v>
      </c>
      <c r="D21" s="5">
        <f>Heads</f>
        <v>22</v>
      </c>
      <c r="E21" s="5">
        <f>Heads</f>
        <v>28</v>
      </c>
      <c r="F21" s="5">
        <f>Heads</f>
        <v>29</v>
      </c>
      <c r="G21" s="5">
        <f t="shared" si="4"/>
        <v>149</v>
      </c>
      <c r="L21" s="16">
        <v>0.5</v>
      </c>
      <c r="M21" s="5">
        <f>Heads2</f>
        <v>48</v>
      </c>
      <c r="N21" s="5">
        <f>Heads2</f>
        <v>22</v>
      </c>
      <c r="O21" s="5">
        <f>Heads2</f>
        <v>22</v>
      </c>
      <c r="P21" s="5">
        <f>Heads2</f>
        <v>28</v>
      </c>
      <c r="Q21" s="5">
        <f>Heads2</f>
        <v>29</v>
      </c>
      <c r="R21" s="5">
        <f t="shared" si="5"/>
        <v>149</v>
      </c>
    </row>
    <row r="22" ht="12.75" customHeight="1">
      <c r="A22" s="16">
        <v>0.520833333333333</v>
      </c>
      <c r="B22" s="15"/>
      <c r="C22" s="5">
        <f>Heads</f>
        <v>22</v>
      </c>
      <c r="D22" s="5">
        <f>Heads</f>
        <v>22</v>
      </c>
      <c r="E22" s="5">
        <f>Heads</f>
        <v>28</v>
      </c>
      <c r="F22" s="5">
        <f>Heads</f>
        <v>29</v>
      </c>
      <c r="G22" s="5">
        <f t="shared" si="4"/>
        <v>101</v>
      </c>
      <c r="L22" s="16">
        <v>0.520833333333333</v>
      </c>
      <c r="M22" s="15"/>
      <c r="N22" s="5">
        <f>Heads2</f>
        <v>22</v>
      </c>
      <c r="O22" s="5">
        <f>Heads2</f>
        <v>22</v>
      </c>
      <c r="P22" s="5">
        <f>Heads2</f>
        <v>28</v>
      </c>
      <c r="Q22" s="5">
        <f>Heads2</f>
        <v>29</v>
      </c>
      <c r="R22" s="5">
        <f t="shared" si="5"/>
        <v>101</v>
      </c>
    </row>
    <row r="23" ht="12.75" customHeight="1">
      <c r="A23" s="16">
        <v>0.541666666666667</v>
      </c>
      <c r="B23" s="15"/>
      <c r="C23" s="15"/>
      <c r="D23" s="5">
        <f>Heads</f>
        <v>22</v>
      </c>
      <c r="E23" s="5">
        <f>Heads</f>
        <v>28</v>
      </c>
      <c r="F23" s="5">
        <f>Heads</f>
        <v>29</v>
      </c>
      <c r="G23" s="5">
        <f t="shared" si="4"/>
        <v>79</v>
      </c>
      <c r="L23" s="16">
        <v>0.541666666666667</v>
      </c>
      <c r="M23" s="15"/>
      <c r="N23" s="15"/>
      <c r="O23" s="5">
        <f>Heads2</f>
        <v>22</v>
      </c>
      <c r="P23" s="5">
        <f>Heads2</f>
        <v>28</v>
      </c>
      <c r="Q23" s="5">
        <f>Heads2</f>
        <v>29</v>
      </c>
      <c r="R23" s="5">
        <f t="shared" si="5"/>
        <v>79</v>
      </c>
    </row>
    <row r="24" ht="12.75" customHeight="1">
      <c r="A24" s="16">
        <v>0.5625</v>
      </c>
      <c r="B24" s="5">
        <f>Heads</f>
        <v>48</v>
      </c>
      <c r="C24" s="15"/>
      <c r="D24" s="15"/>
      <c r="E24" s="5">
        <f>Heads</f>
        <v>28</v>
      </c>
      <c r="F24" s="5">
        <f>Heads</f>
        <v>29</v>
      </c>
      <c r="G24" s="5">
        <f t="shared" si="4"/>
        <v>105</v>
      </c>
      <c r="L24" s="16">
        <v>0.5625</v>
      </c>
      <c r="M24" s="18"/>
      <c r="N24" s="15"/>
      <c r="O24" s="15"/>
      <c r="P24" s="5">
        <f>Heads2</f>
        <v>28</v>
      </c>
      <c r="Q24" s="5">
        <f>Heads2</f>
        <v>29</v>
      </c>
      <c r="R24" s="5">
        <f t="shared" si="5"/>
        <v>57</v>
      </c>
    </row>
    <row r="25" ht="12.75" customHeight="1">
      <c r="A25" s="16">
        <v>0.583333333333333</v>
      </c>
      <c r="B25" s="5">
        <f>Heads</f>
        <v>48</v>
      </c>
      <c r="C25" s="18"/>
      <c r="D25" s="15"/>
      <c r="E25" s="15"/>
      <c r="F25" s="5">
        <f>Heads</f>
        <v>29</v>
      </c>
      <c r="G25" s="5">
        <f t="shared" si="4"/>
        <v>77</v>
      </c>
      <c r="L25" s="16">
        <v>0.583333333333333</v>
      </c>
      <c r="M25" s="18"/>
      <c r="N25" s="5">
        <f>Heads2</f>
        <v>22</v>
      </c>
      <c r="O25" s="15"/>
      <c r="P25" s="15"/>
      <c r="Q25" s="5">
        <f>Heads2</f>
        <v>29</v>
      </c>
      <c r="R25" s="5">
        <f t="shared" si="5"/>
        <v>51</v>
      </c>
    </row>
    <row r="26" ht="12.75" customHeight="1">
      <c r="A26" s="16">
        <v>0.604166666666667</v>
      </c>
      <c r="B26" s="5">
        <f>Heads</f>
        <v>48</v>
      </c>
      <c r="C26" s="18"/>
      <c r="D26" s="5">
        <f>Heads</f>
        <v>22</v>
      </c>
      <c r="E26" s="15"/>
      <c r="F26" s="15"/>
      <c r="G26" s="5">
        <f t="shared" si="4"/>
        <v>70</v>
      </c>
      <c r="L26" s="16">
        <v>0.604166666666667</v>
      </c>
      <c r="M26" s="18"/>
      <c r="N26" s="5">
        <f>Heads2</f>
        <v>22</v>
      </c>
      <c r="O26" s="18"/>
      <c r="P26" s="15"/>
      <c r="Q26" s="15"/>
      <c r="R26" s="5">
        <f t="shared" si="5"/>
        <v>22</v>
      </c>
    </row>
    <row r="27" ht="12.75" customHeight="1">
      <c r="A27" s="16">
        <v>0.625</v>
      </c>
      <c r="B27" s="5">
        <f>Heads</f>
        <v>48</v>
      </c>
      <c r="C27" s="18"/>
      <c r="D27" s="5">
        <f>Heads</f>
        <v>22</v>
      </c>
      <c r="E27" s="18"/>
      <c r="F27" s="15"/>
      <c r="G27" s="5">
        <f t="shared" si="4"/>
        <v>70</v>
      </c>
      <c r="L27" s="16">
        <v>0.625</v>
      </c>
      <c r="M27" s="18"/>
      <c r="N27" s="5">
        <f>Heads2</f>
        <v>22</v>
      </c>
      <c r="O27" s="18"/>
      <c r="P27" s="5">
        <f>Heads2</f>
        <v>28</v>
      </c>
      <c r="Q27" s="15"/>
      <c r="R27" s="5">
        <f t="shared" si="5"/>
        <v>50</v>
      </c>
    </row>
    <row r="28" ht="12.75" customHeight="1">
      <c r="A28" s="16">
        <v>0.645833333333334</v>
      </c>
      <c r="B28" s="5">
        <f>Heads</f>
        <v>48</v>
      </c>
      <c r="C28" s="18"/>
      <c r="D28" s="5">
        <f>Heads</f>
        <v>22</v>
      </c>
      <c r="E28" s="18"/>
      <c r="F28" s="5">
        <f>Heads</f>
        <v>29</v>
      </c>
      <c r="G28" s="5">
        <f t="shared" si="4"/>
        <v>99</v>
      </c>
      <c r="L28" s="16">
        <v>0.645833333333334</v>
      </c>
      <c r="M28" s="5">
        <f>Heads2</f>
        <v>48</v>
      </c>
      <c r="N28" s="5">
        <f>Heads2</f>
        <v>22</v>
      </c>
      <c r="O28" s="18"/>
      <c r="P28" s="5">
        <f>Heads2</f>
        <v>28</v>
      </c>
      <c r="Q28" s="18"/>
      <c r="R28" s="5">
        <f t="shared" si="5"/>
        <v>98</v>
      </c>
    </row>
    <row r="29" ht="12.75" customHeight="1">
      <c r="A29" s="16">
        <v>0.666666666666667</v>
      </c>
      <c r="B29" s="5">
        <f>Heads</f>
        <v>48</v>
      </c>
      <c r="C29" s="5">
        <f>Heads</f>
        <v>22</v>
      </c>
      <c r="D29" s="5">
        <f>Heads</f>
        <v>22</v>
      </c>
      <c r="E29" s="18"/>
      <c r="F29" s="5">
        <f>Heads</f>
        <v>29</v>
      </c>
      <c r="G29" s="5">
        <f t="shared" si="4"/>
        <v>121</v>
      </c>
      <c r="L29" s="16">
        <v>0.666666666666667</v>
      </c>
      <c r="M29" s="5">
        <f>Heads2</f>
        <v>48</v>
      </c>
      <c r="N29" s="5">
        <f>Heads2</f>
        <v>22</v>
      </c>
      <c r="O29" s="18"/>
      <c r="P29" s="5">
        <f>Heads2</f>
        <v>28</v>
      </c>
      <c r="Q29" s="18"/>
      <c r="R29" s="5">
        <f t="shared" si="5"/>
        <v>98</v>
      </c>
    </row>
    <row r="30" ht="12.75" customHeight="1">
      <c r="A30" s="16">
        <v>0.6875</v>
      </c>
      <c r="B30" s="5">
        <f>Heads</f>
        <v>48</v>
      </c>
      <c r="C30" s="5">
        <f>Heads</f>
        <v>22</v>
      </c>
      <c r="D30" s="5">
        <f>Heads</f>
        <v>22</v>
      </c>
      <c r="E30" s="18"/>
      <c r="F30" s="5">
        <f>Heads</f>
        <v>29</v>
      </c>
      <c r="G30" s="5">
        <f t="shared" si="4"/>
        <v>121</v>
      </c>
      <c r="L30" s="16">
        <v>0.6875</v>
      </c>
      <c r="M30" s="5">
        <f>Heads2</f>
        <v>48</v>
      </c>
      <c r="N30" s="5">
        <f>Heads2</f>
        <v>22</v>
      </c>
      <c r="O30" s="5">
        <f>Heads2</f>
        <v>22</v>
      </c>
      <c r="P30" s="5">
        <f>Heads2</f>
        <v>28</v>
      </c>
      <c r="Q30" s="18"/>
      <c r="R30" s="5">
        <f t="shared" si="5"/>
        <v>120</v>
      </c>
    </row>
    <row r="31" ht="12.75" customHeight="1">
      <c r="A31" s="16">
        <v>0.708333333333334</v>
      </c>
      <c r="B31" s="17"/>
      <c r="C31" s="5">
        <f>Heads</f>
        <v>22</v>
      </c>
      <c r="D31" s="5">
        <f>Heads</f>
        <v>22</v>
      </c>
      <c r="E31" s="5">
        <f>Heads</f>
        <v>28</v>
      </c>
      <c r="F31" s="5">
        <f>Heads</f>
        <v>29</v>
      </c>
      <c r="G31" s="5">
        <f t="shared" si="4"/>
        <v>101</v>
      </c>
      <c r="L31" s="16">
        <v>0.708333333333334</v>
      </c>
      <c r="M31" s="17"/>
      <c r="N31" s="5">
        <f>Heads2</f>
        <v>22</v>
      </c>
      <c r="O31" s="5">
        <f>Heads2</f>
        <v>22</v>
      </c>
      <c r="P31" s="5">
        <f>Heads2</f>
        <v>28</v>
      </c>
      <c r="Q31" s="18"/>
      <c r="R31" s="5">
        <f t="shared" si="5"/>
        <v>72</v>
      </c>
    </row>
    <row r="32" ht="12.75" customHeight="1">
      <c r="A32" s="16">
        <v>0.729166666666667</v>
      </c>
      <c r="B32" s="17"/>
      <c r="C32" s="5">
        <f>Heads</f>
        <v>22</v>
      </c>
      <c r="D32" s="5">
        <f>Heads</f>
        <v>22</v>
      </c>
      <c r="E32" s="5">
        <f>Heads</f>
        <v>28</v>
      </c>
      <c r="F32" s="5">
        <f>Heads</f>
        <v>29</v>
      </c>
      <c r="G32" s="5">
        <f t="shared" si="4"/>
        <v>101</v>
      </c>
      <c r="L32" s="16">
        <v>0.729166666666667</v>
      </c>
      <c r="M32" s="17"/>
      <c r="N32" s="5">
        <f>Heads2</f>
        <v>22</v>
      </c>
      <c r="O32" s="5">
        <f>Heads2</f>
        <v>22</v>
      </c>
      <c r="P32" s="5">
        <f>Heads2</f>
        <v>28</v>
      </c>
      <c r="Q32" s="5">
        <f>Heads2</f>
        <v>29</v>
      </c>
      <c r="R32" s="5">
        <f t="shared" si="5"/>
        <v>101</v>
      </c>
    </row>
    <row r="33" ht="12.75" customHeight="1">
      <c r="A33" s="16">
        <v>0.75</v>
      </c>
      <c r="B33" s="17"/>
      <c r="C33" s="17"/>
      <c r="D33" s="17"/>
      <c r="E33" s="5">
        <f>Heads</f>
        <v>28</v>
      </c>
      <c r="F33" s="5">
        <f>Heads</f>
        <v>29</v>
      </c>
      <c r="G33" s="5">
        <f t="shared" si="4"/>
        <v>57</v>
      </c>
      <c r="L33" s="16">
        <v>0.75</v>
      </c>
      <c r="M33" s="17"/>
      <c r="N33" s="17"/>
      <c r="O33" s="17"/>
      <c r="P33" s="5">
        <f>Heads2</f>
        <v>28</v>
      </c>
      <c r="Q33" s="5">
        <f>Heads2</f>
        <v>29</v>
      </c>
      <c r="R33" s="5">
        <f t="shared" si="5"/>
        <v>57</v>
      </c>
    </row>
    <row r="34" ht="12.75" customHeight="1">
      <c r="A34" s="16">
        <v>0.770833333333334</v>
      </c>
      <c r="B34" s="17"/>
      <c r="C34" s="17"/>
      <c r="D34" s="17"/>
      <c r="E34" s="5">
        <f>Heads</f>
        <v>28</v>
      </c>
      <c r="F34" s="5">
        <f>Heads</f>
        <v>29</v>
      </c>
      <c r="G34" s="5">
        <f t="shared" si="4"/>
        <v>57</v>
      </c>
      <c r="L34" s="16">
        <v>0.770833333333334</v>
      </c>
      <c r="M34" s="17"/>
      <c r="N34" s="17"/>
      <c r="O34" s="17"/>
      <c r="P34" s="5">
        <f>Heads2</f>
        <v>28</v>
      </c>
      <c r="Q34" s="5">
        <f>Heads2</f>
        <v>29</v>
      </c>
      <c r="R34" s="5">
        <f t="shared" si="5"/>
        <v>57</v>
      </c>
    </row>
    <row r="35" ht="12.75" customHeight="1"/>
    <row r="36" ht="12.75" customHeight="1"/>
    <row r="37" ht="12.75" customHeight="1"/>
    <row r="38" ht="12.75" customHeight="1">
      <c r="A38" s="19" t="s">
        <v>25</v>
      </c>
      <c r="C38" s="20">
        <v>2600.0</v>
      </c>
    </row>
    <row r="39" ht="12.75" customHeight="1"/>
    <row r="40" ht="12.75" customHeight="1"/>
    <row r="41" ht="12.75" customHeight="1">
      <c r="A41" s="11" t="s">
        <v>26</v>
      </c>
      <c r="B41" s="11" t="s">
        <v>27</v>
      </c>
      <c r="C41" s="11" t="s">
        <v>28</v>
      </c>
      <c r="D41" s="11" t="s">
        <v>29</v>
      </c>
      <c r="E41" s="11" t="s">
        <v>30</v>
      </c>
      <c r="F41" s="11" t="s">
        <v>31</v>
      </c>
      <c r="G41" s="21" t="s">
        <v>32</v>
      </c>
      <c r="I41" s="22" t="s">
        <v>25</v>
      </c>
      <c r="L41" s="11" t="s">
        <v>26</v>
      </c>
      <c r="M41" s="11" t="s">
        <v>27</v>
      </c>
      <c r="N41" s="11" t="s">
        <v>28</v>
      </c>
      <c r="O41" s="11" t="s">
        <v>29</v>
      </c>
      <c r="P41" s="11" t="s">
        <v>30</v>
      </c>
      <c r="Q41" s="11" t="s">
        <v>31</v>
      </c>
      <c r="R41" s="21" t="s">
        <v>32</v>
      </c>
    </row>
    <row r="42" ht="12.75" customHeight="1">
      <c r="A42" s="16">
        <v>0.3333333333333333</v>
      </c>
      <c r="B42" s="23">
        <f>Calls*Sheet2!G16</f>
        <v>20.30314559</v>
      </c>
      <c r="C42" s="5">
        <f t="shared" ref="C42:C63" si="6">G13</f>
        <v>48</v>
      </c>
      <c r="D42" s="5">
        <f t="shared" ref="D42:D63" si="7">B42/C42</f>
        <v>0.4229821997</v>
      </c>
      <c r="E42" s="24">
        <f>Intercept-(Effective*D42)</f>
        <v>0.8850159901</v>
      </c>
      <c r="F42" s="24">
        <f>IF(D42&lt;EffTrig,1,E42)</f>
        <v>1</v>
      </c>
      <c r="G42" s="24">
        <f>F42</f>
        <v>1</v>
      </c>
      <c r="I42" s="19"/>
      <c r="L42" s="16">
        <v>0.3333333333333333</v>
      </c>
      <c r="M42" s="23">
        <f>Calls*Sheet2!G16</f>
        <v>20.30314559</v>
      </c>
      <c r="N42" s="5">
        <f t="shared" ref="N42:N63" si="8">R13</f>
        <v>48</v>
      </c>
      <c r="O42" s="5">
        <f t="shared" ref="O42:O63" si="9">M42/N42</f>
        <v>0.4229821997</v>
      </c>
      <c r="P42" s="24">
        <f>Intercept-(Effective*O42)</f>
        <v>0.8850159901</v>
      </c>
      <c r="Q42" s="24">
        <f>IF(O42&lt;EffTrig,1,P42)</f>
        <v>1</v>
      </c>
      <c r="R42" s="24">
        <f>Q42</f>
        <v>1</v>
      </c>
    </row>
    <row r="43" ht="12.75" customHeight="1">
      <c r="A43" s="16">
        <v>0.3541666666666667</v>
      </c>
      <c r="B43" s="23">
        <f>Calls*Sheet2!G17</f>
        <v>42.74072443</v>
      </c>
      <c r="C43" s="5">
        <f t="shared" si="6"/>
        <v>48</v>
      </c>
      <c r="D43" s="5">
        <f t="shared" si="7"/>
        <v>0.8904317589</v>
      </c>
      <c r="E43" s="24">
        <f>Intercept-(Effective*D43)</f>
        <v>0.7579439176</v>
      </c>
      <c r="F43" s="24">
        <f>IF(D43&lt;EffTrig,1,E43)</f>
        <v>1</v>
      </c>
      <c r="G43" s="24">
        <f>SUMPRODUCT(F42:F43,B42:B43)/SUM(B42:B43)</f>
        <v>1</v>
      </c>
      <c r="I43" s="25">
        <f>SUM(B42:B43)</f>
        <v>63.04387001</v>
      </c>
      <c r="L43" s="16">
        <v>0.3541666666666667</v>
      </c>
      <c r="M43" s="23">
        <f>Calls*Sheet2!G17</f>
        <v>42.74072443</v>
      </c>
      <c r="N43" s="5">
        <f t="shared" si="8"/>
        <v>48</v>
      </c>
      <c r="O43" s="5">
        <f t="shared" si="9"/>
        <v>0.8904317589</v>
      </c>
      <c r="P43" s="24">
        <f>Intercept-(Effective*O43)</f>
        <v>0.7579439176</v>
      </c>
      <c r="Q43" s="24">
        <f>IF(O43&lt;EffTrig,1,P43)</f>
        <v>1</v>
      </c>
      <c r="R43" s="24">
        <f>SUMPRODUCT(Q42:Q43,M42:M43)/SUM(M42:M43)</f>
        <v>1</v>
      </c>
    </row>
    <row r="44" ht="12.75" customHeight="1">
      <c r="A44" s="16">
        <v>0.375</v>
      </c>
      <c r="B44" s="23">
        <f>Calls*Sheet2!G18</f>
        <v>68.40598282</v>
      </c>
      <c r="C44" s="5">
        <f t="shared" si="6"/>
        <v>22</v>
      </c>
      <c r="D44" s="5">
        <f t="shared" si="7"/>
        <v>3.109362855</v>
      </c>
      <c r="E44" s="24">
        <f>Intercept-(Effective*D44)</f>
        <v>0.1547469147</v>
      </c>
      <c r="F44" s="24">
        <f>IF(D44&lt;EffTrig,1,E44)</f>
        <v>0.1547469147</v>
      </c>
      <c r="G44" s="24">
        <f>SUMPRODUCT(F42:F44,B42:B44)/SUM(B42:B44)</f>
        <v>0.5601336419</v>
      </c>
      <c r="I44" s="25">
        <f>SUM(B42:B44)</f>
        <v>131.4498528</v>
      </c>
      <c r="L44" s="16">
        <v>0.375</v>
      </c>
      <c r="M44" s="23">
        <f>Calls*Sheet2!G18</f>
        <v>68.40598282</v>
      </c>
      <c r="N44" s="5">
        <f t="shared" si="8"/>
        <v>70</v>
      </c>
      <c r="O44" s="5">
        <f t="shared" si="9"/>
        <v>0.977228326</v>
      </c>
      <c r="P44" s="24">
        <f>Intercept-(Effective*O44)</f>
        <v>0.7343490303</v>
      </c>
      <c r="Q44" s="24">
        <f>IF(O44&lt;EffTrig,1,P44)</f>
        <v>1</v>
      </c>
      <c r="R44" s="24">
        <f>SUMPRODUCT(Q42:Q44,M42:M44)/SUM(M42:M44)</f>
        <v>1</v>
      </c>
    </row>
    <row r="45" ht="12.75" customHeight="1">
      <c r="A45" s="16">
        <v>0.395833333333333</v>
      </c>
      <c r="B45" s="23">
        <f>Calls*Sheet2!G19</f>
        <v>95.37272491</v>
      </c>
      <c r="C45" s="5">
        <f t="shared" si="6"/>
        <v>22</v>
      </c>
      <c r="D45" s="5">
        <f t="shared" si="7"/>
        <v>4.335123859</v>
      </c>
      <c r="E45" s="24">
        <f>Intercept-(Effective*D45)</f>
        <v>-0.1784654888</v>
      </c>
      <c r="F45" s="24">
        <f>IF(D45&lt;EffTrig,1,E45)</f>
        <v>-0.1784654888</v>
      </c>
      <c r="G45" s="24">
        <f>SUMPRODUCT(F42:F45,B42:B45)/SUM(B42:B45)</f>
        <v>0.2495727956</v>
      </c>
      <c r="I45" s="25">
        <f>SUM(B42:B45)</f>
        <v>226.8225777</v>
      </c>
      <c r="L45" s="16">
        <v>0.395833333333333</v>
      </c>
      <c r="M45" s="23">
        <f>Calls*Sheet2!G19</f>
        <v>95.37272491</v>
      </c>
      <c r="N45" s="5">
        <f t="shared" si="8"/>
        <v>70</v>
      </c>
      <c r="O45" s="5">
        <f t="shared" si="9"/>
        <v>1.362467499</v>
      </c>
      <c r="P45" s="24">
        <f>Intercept-(Effective*O45)</f>
        <v>0.6296251321</v>
      </c>
      <c r="Q45" s="24">
        <f>IF(O45&lt;EffTrig,1,P45)</f>
        <v>0.6296251321</v>
      </c>
      <c r="R45" s="24">
        <f>SUMPRODUCT(Q42:Q45,M42:M45)/SUM(M42:M45)</f>
        <v>0.8442674414</v>
      </c>
    </row>
    <row r="46" ht="12.75" customHeight="1">
      <c r="A46" s="16">
        <v>0.416666666666667</v>
      </c>
      <c r="B46" s="23">
        <f>Calls*Sheet2!G20</f>
        <v>127.2330457</v>
      </c>
      <c r="C46" s="5">
        <f t="shared" si="6"/>
        <v>50</v>
      </c>
      <c r="D46" s="5">
        <f t="shared" si="7"/>
        <v>2.544660913</v>
      </c>
      <c r="E46" s="24">
        <f>Intercept-(Effective*D46)</f>
        <v>0.3082561965</v>
      </c>
      <c r="F46" s="24">
        <f>IF(D46&lt;EffTrig,1,E46)</f>
        <v>0.3082561965</v>
      </c>
      <c r="G46" s="24">
        <f>SUMPRODUCT(F42:F46,B42:B46)/SUM(B42:B46)</f>
        <v>0.270661199</v>
      </c>
      <c r="I46" s="25">
        <f>SUM(B42:B46)</f>
        <v>354.0556234</v>
      </c>
      <c r="L46" s="16">
        <v>0.416666666666667</v>
      </c>
      <c r="M46" s="23">
        <f>Calls*Sheet2!G20</f>
        <v>127.2330457</v>
      </c>
      <c r="N46" s="5">
        <f t="shared" si="8"/>
        <v>99</v>
      </c>
      <c r="O46" s="5">
        <f t="shared" si="9"/>
        <v>1.28518228</v>
      </c>
      <c r="P46" s="24">
        <f>Intercept-(Effective*O46)</f>
        <v>0.6506344427</v>
      </c>
      <c r="Q46" s="24">
        <f>IF(O46&lt;EffTrig,1,P46)</f>
        <v>0.6506344427</v>
      </c>
      <c r="R46" s="24">
        <f>SUMPRODUCT(Q42:Q46,M42:M46)/SUM(M42:M46)</f>
        <v>0.7746836965</v>
      </c>
    </row>
    <row r="47" ht="12.75" customHeight="1">
      <c r="A47" s="16">
        <v>0.4375</v>
      </c>
      <c r="B47" s="23">
        <f>Calls*Sheet2!G21</f>
        <v>133.7404641</v>
      </c>
      <c r="C47" s="5">
        <f t="shared" si="6"/>
        <v>50</v>
      </c>
      <c r="D47" s="5">
        <f t="shared" si="7"/>
        <v>2.674809283</v>
      </c>
      <c r="E47" s="24">
        <f>Intercept-(Effective*D47)</f>
        <v>0.2728765011</v>
      </c>
      <c r="F47" s="24">
        <f>IF(D47&lt;EffTrig,1,E47)</f>
        <v>0.2728765011</v>
      </c>
      <c r="G47" s="24">
        <f>SUMPRODUCT(F42:F47,B42:B47)/SUM(B42:B47)</f>
        <v>0.2712685748</v>
      </c>
      <c r="I47" s="25">
        <f>SUM(B42:B47)</f>
        <v>487.7960875</v>
      </c>
      <c r="L47" s="16">
        <v>0.4375</v>
      </c>
      <c r="M47" s="23">
        <f>Calls*Sheet2!G21</f>
        <v>133.7404641</v>
      </c>
      <c r="N47" s="5">
        <f t="shared" si="8"/>
        <v>99</v>
      </c>
      <c r="O47" s="5">
        <f t="shared" si="9"/>
        <v>1.350913779</v>
      </c>
      <c r="P47" s="24">
        <f>Intercept-(Effective*O47)</f>
        <v>0.6327659097</v>
      </c>
      <c r="Q47" s="24">
        <f>IF(O47&lt;EffTrig,1,P47)</f>
        <v>0.6327659097</v>
      </c>
      <c r="R47" s="24">
        <f>SUMPRODUCT(Q42:Q47,M42:M47)/SUM(M42:M47)</f>
        <v>0.7357736864</v>
      </c>
    </row>
    <row r="48" ht="12.75" customHeight="1">
      <c r="A48" s="16">
        <v>0.458333333333333</v>
      </c>
      <c r="B48" s="23">
        <f>Calls*Sheet2!G22</f>
        <v>142.2261378</v>
      </c>
      <c r="C48" s="5">
        <f t="shared" si="6"/>
        <v>120</v>
      </c>
      <c r="D48" s="5">
        <f t="shared" si="7"/>
        <v>1.185217815</v>
      </c>
      <c r="E48" s="24">
        <f>Intercept-(Effective*D48)</f>
        <v>0.6778089077</v>
      </c>
      <c r="F48" s="24">
        <f>IF(D48&lt;EffTrig,1,E48)</f>
        <v>1</v>
      </c>
      <c r="G48" s="24">
        <f>SUMPRODUCT(F42:F48,B42:B48)/SUM(B42:B48)</f>
        <v>0.4357780983</v>
      </c>
      <c r="I48" s="25">
        <f>SUM(B42:B48)</f>
        <v>630.0222253</v>
      </c>
      <c r="L48" s="16">
        <v>0.458333333333333</v>
      </c>
      <c r="M48" s="23">
        <f>Calls*Sheet2!G22</f>
        <v>142.2261378</v>
      </c>
      <c r="N48" s="5">
        <f t="shared" si="8"/>
        <v>121</v>
      </c>
      <c r="O48" s="5">
        <f t="shared" si="9"/>
        <v>1.175422626</v>
      </c>
      <c r="P48" s="24">
        <f>Intercept-(Effective*O48)</f>
        <v>0.680471644</v>
      </c>
      <c r="Q48" s="24">
        <f>IF(O48&lt;EffTrig,1,P48)</f>
        <v>1</v>
      </c>
      <c r="R48" s="24">
        <f>SUMPRODUCT(Q42:Q48,M42:M48)/SUM(M42:M48)</f>
        <v>0.7954221981</v>
      </c>
    </row>
    <row r="49" ht="12.75" customHeight="1">
      <c r="A49" s="16">
        <v>0.479166666666667</v>
      </c>
      <c r="B49" s="23">
        <f>Calls*Sheet2!G23</f>
        <v>143.6837995</v>
      </c>
      <c r="C49" s="5">
        <f t="shared" si="6"/>
        <v>120</v>
      </c>
      <c r="D49" s="5">
        <f t="shared" si="7"/>
        <v>1.197364996</v>
      </c>
      <c r="E49" s="24">
        <f>Intercept-(Effective*D49)</f>
        <v>0.6745068028</v>
      </c>
      <c r="F49" s="24">
        <f>IF(D49&lt;EffTrig,1,E49)</f>
        <v>1</v>
      </c>
      <c r="G49" s="24">
        <f>SUMPRODUCT(F42:F49,B42:B49)/SUM(B42:B49)</f>
        <v>0.5405589117</v>
      </c>
      <c r="I49" s="25">
        <f>SUM(B42:B49)</f>
        <v>773.7060249</v>
      </c>
      <c r="L49" s="16">
        <v>0.479166666666667</v>
      </c>
      <c r="M49" s="23">
        <f>Calls*Sheet2!G23</f>
        <v>143.6837995</v>
      </c>
      <c r="N49" s="5">
        <f t="shared" si="8"/>
        <v>121</v>
      </c>
      <c r="O49" s="5">
        <f t="shared" si="9"/>
        <v>1.187469418</v>
      </c>
      <c r="P49" s="24">
        <f>Intercept-(Effective*O49)</f>
        <v>0.6771968292</v>
      </c>
      <c r="Q49" s="24">
        <f>IF(O49&lt;EffTrig,1,P49)</f>
        <v>1</v>
      </c>
      <c r="R49" s="24">
        <f>SUMPRODUCT(Q42:Q49,M42:M49)/SUM(M42:M49)</f>
        <v>0.8334140386</v>
      </c>
    </row>
    <row r="50" ht="12.75" customHeight="1">
      <c r="A50" s="16">
        <v>0.5</v>
      </c>
      <c r="B50" s="23">
        <f>Calls*Sheet2!G24</f>
        <v>142.7467313</v>
      </c>
      <c r="C50" s="5">
        <f t="shared" si="6"/>
        <v>149</v>
      </c>
      <c r="D50" s="5">
        <f t="shared" si="7"/>
        <v>0.9580317535</v>
      </c>
      <c r="E50" s="24">
        <f>Intercept-(Effective*D50)</f>
        <v>0.7395674506</v>
      </c>
      <c r="F50" s="24">
        <f>IF(D50&lt;EffTrig,1,E50)</f>
        <v>1</v>
      </c>
      <c r="G50" s="24">
        <f>SUMPRODUCT(F42:F50,B42:B50)/SUM(B42:B50)</f>
        <v>0.6121214807</v>
      </c>
      <c r="I50" s="25">
        <f>SUM(B42:B50)</f>
        <v>916.4527561</v>
      </c>
      <c r="L50" s="16">
        <v>0.5</v>
      </c>
      <c r="M50" s="23">
        <f>Calls*Sheet2!G24</f>
        <v>142.7467313</v>
      </c>
      <c r="N50" s="5">
        <f t="shared" si="8"/>
        <v>149</v>
      </c>
      <c r="O50" s="5">
        <f t="shared" si="9"/>
        <v>0.9580317535</v>
      </c>
      <c r="P50" s="24">
        <f>Intercept-(Effective*O50)</f>
        <v>0.7395674506</v>
      </c>
      <c r="Q50" s="24">
        <f>IF(O50&lt;EffTrig,1,P50)</f>
        <v>1</v>
      </c>
      <c r="R50" s="24">
        <f>SUMPRODUCT(Q42:Q50,M42:M50)/SUM(M42:M50)</f>
        <v>0.859361477</v>
      </c>
    </row>
    <row r="51" ht="12.75" customHeight="1">
      <c r="A51" s="16">
        <v>0.520833333333333</v>
      </c>
      <c r="B51" s="23">
        <f>Calls*Sheet2!G25</f>
        <v>145.9744108</v>
      </c>
      <c r="C51" s="5">
        <f t="shared" si="6"/>
        <v>101</v>
      </c>
      <c r="D51" s="5">
        <f t="shared" si="7"/>
        <v>1.445291196</v>
      </c>
      <c r="E51" s="24">
        <f>Intercept-(Effective*D51)</f>
        <v>0.6071102346</v>
      </c>
      <c r="F51" s="24">
        <f>IF(D51&lt;EffTrig,1,E51)</f>
        <v>0.6071102346</v>
      </c>
      <c r="G51" s="24">
        <f>SUMPRODUCT(F42:F51,B42:B51)/SUM(B42:B51)</f>
        <v>0.61143295</v>
      </c>
      <c r="I51" s="25">
        <f>SUM(B42:B51)</f>
        <v>1062.427167</v>
      </c>
      <c r="L51" s="16">
        <v>0.520833333333333</v>
      </c>
      <c r="M51" s="23">
        <f>Calls*Sheet2!G25</f>
        <v>145.9744108</v>
      </c>
      <c r="N51" s="5">
        <f t="shared" si="8"/>
        <v>101</v>
      </c>
      <c r="O51" s="5">
        <f t="shared" si="9"/>
        <v>1.445291196</v>
      </c>
      <c r="P51" s="24">
        <f>Intercept-(Effective*O51)</f>
        <v>0.6071102346</v>
      </c>
      <c r="Q51" s="24">
        <f>IF(O51&lt;EffTrig,1,P51)</f>
        <v>0.6071102346</v>
      </c>
      <c r="R51" s="24">
        <f>SUMPRODUCT(Q42:Q51,M42:M51)/SUM(M42:M51)</f>
        <v>0.8247028881</v>
      </c>
    </row>
    <row r="52" ht="12.75" customHeight="1">
      <c r="A52" s="16">
        <v>0.541666666666667</v>
      </c>
      <c r="B52" s="23">
        <f>Calls*Sheet2!G26</f>
        <v>140.8205354</v>
      </c>
      <c r="C52" s="5">
        <f t="shared" si="6"/>
        <v>79</v>
      </c>
      <c r="D52" s="5">
        <f t="shared" si="7"/>
        <v>1.782538423</v>
      </c>
      <c r="E52" s="24">
        <f>Intercept-(Effective*D52)</f>
        <v>0.5154325269</v>
      </c>
      <c r="F52" s="24">
        <f>IF(D52&lt;EffTrig,1,E52)</f>
        <v>0.5154325269</v>
      </c>
      <c r="G52" s="24">
        <f>SUMPRODUCT(F42:F52,B42:B52)/SUM(B42:B52)</f>
        <v>0.6001976649</v>
      </c>
      <c r="I52" s="25">
        <f>SUM(B42:B52)</f>
        <v>1203.247702</v>
      </c>
      <c r="L52" s="16">
        <v>0.541666666666667</v>
      </c>
      <c r="M52" s="23">
        <f>Calls*Sheet2!G26</f>
        <v>140.8205354</v>
      </c>
      <c r="N52" s="5">
        <f t="shared" si="8"/>
        <v>79</v>
      </c>
      <c r="O52" s="5">
        <f t="shared" si="9"/>
        <v>1.782538423</v>
      </c>
      <c r="P52" s="24">
        <f>Intercept-(Effective*O52)</f>
        <v>0.5154325269</v>
      </c>
      <c r="Q52" s="24">
        <f>IF(O52&lt;EffTrig,1,P52)</f>
        <v>0.5154325269</v>
      </c>
      <c r="R52" s="24">
        <f>SUMPRODUCT(Q42:Q52,M42:M52)/SUM(M42:M52)</f>
        <v>0.7885078322</v>
      </c>
    </row>
    <row r="53" ht="12.75" customHeight="1">
      <c r="A53" s="16">
        <v>0.5625</v>
      </c>
      <c r="B53" s="23">
        <f>Calls*Sheet2!G27</f>
        <v>149.150031</v>
      </c>
      <c r="C53" s="5">
        <f t="shared" si="6"/>
        <v>105</v>
      </c>
      <c r="D53" s="5">
        <f t="shared" si="7"/>
        <v>1.420476486</v>
      </c>
      <c r="E53" s="24">
        <f>Intercept-(Effective*D53)</f>
        <v>0.6138558964</v>
      </c>
      <c r="F53" s="24">
        <f>IF(D53&lt;EffTrig,1,E53)</f>
        <v>0.6138558964</v>
      </c>
      <c r="G53" s="24">
        <f>SUMPRODUCT(F42:F53,B42:B53)/SUM(B42:B53)</f>
        <v>0.6017039715</v>
      </c>
      <c r="I53" s="25">
        <f>SUM(B42:B53)</f>
        <v>1352.397733</v>
      </c>
      <c r="L53" s="16">
        <v>0.5625</v>
      </c>
      <c r="M53" s="23">
        <f>Calls*Sheet2!G27</f>
        <v>149.150031</v>
      </c>
      <c r="N53" s="5">
        <f t="shared" si="8"/>
        <v>57</v>
      </c>
      <c r="O53" s="5">
        <f t="shared" si="9"/>
        <v>2.616667211</v>
      </c>
      <c r="P53" s="24">
        <f>Intercept-(Effective*O53)</f>
        <v>0.2886819145</v>
      </c>
      <c r="Q53" s="24">
        <f>IF(O53&lt;EffTrig,1,P53)</f>
        <v>0.2886819145</v>
      </c>
      <c r="R53" s="24">
        <f>SUMPRODUCT(Q42:Q53,M42:M53)/SUM(M42:M53)</f>
        <v>0.7333842178</v>
      </c>
    </row>
    <row r="54" ht="12.75" customHeight="1">
      <c r="A54" s="16">
        <v>0.583333333333333</v>
      </c>
      <c r="B54" s="23">
        <f>Calls*Sheet2!G28</f>
        <v>150.5035741</v>
      </c>
      <c r="C54" s="5">
        <f t="shared" si="6"/>
        <v>77</v>
      </c>
      <c r="D54" s="5">
        <f t="shared" si="7"/>
        <v>1.954591871</v>
      </c>
      <c r="E54" s="24">
        <f>Intercept-(Effective*D54)</f>
        <v>0.4686613025</v>
      </c>
      <c r="F54" s="24">
        <f>IF(D54&lt;EffTrig,1,E54)</f>
        <v>0.4686613025</v>
      </c>
      <c r="G54" s="24">
        <f>SUMPRODUCT(F42:F54,B42:B54)/SUM(B42:B54)</f>
        <v>0.5883808098</v>
      </c>
      <c r="I54" s="25">
        <f>SUM(B42:B54)</f>
        <v>1502.901307</v>
      </c>
      <c r="L54" s="16">
        <v>0.583333333333333</v>
      </c>
      <c r="M54" s="23">
        <f>Calls*Sheet2!G28</f>
        <v>150.5035741</v>
      </c>
      <c r="N54" s="5">
        <f t="shared" si="8"/>
        <v>51</v>
      </c>
      <c r="O54" s="5">
        <f t="shared" si="9"/>
        <v>2.951050472</v>
      </c>
      <c r="P54" s="24">
        <f>Intercept-(Effective*O54)</f>
        <v>0.1977827509</v>
      </c>
      <c r="Q54" s="24">
        <f>IF(O54&lt;EffTrig,1,P54)</f>
        <v>0.1977827509</v>
      </c>
      <c r="R54" s="24">
        <f>SUMPRODUCT(Q42:Q54,M42:M54)/SUM(M42:M54)</f>
        <v>0.6797480045</v>
      </c>
    </row>
    <row r="55" ht="12.75" customHeight="1">
      <c r="A55" s="16">
        <v>0.604166666666667</v>
      </c>
      <c r="B55" s="23">
        <f>Calls*Sheet2!G29</f>
        <v>155.7095088</v>
      </c>
      <c r="C55" s="5">
        <f t="shared" si="6"/>
        <v>70</v>
      </c>
      <c r="D55" s="5">
        <f t="shared" si="7"/>
        <v>2.224421555</v>
      </c>
      <c r="E55" s="24">
        <f>Intercept-(Effective*D55)</f>
        <v>0.395310464</v>
      </c>
      <c r="F55" s="24">
        <f>IF(D55&lt;EffTrig,1,E55)</f>
        <v>0.395310464</v>
      </c>
      <c r="G55" s="24">
        <f>SUMPRODUCT(F42:F55,B42:B55)/SUM(B42:B55)</f>
        <v>0.5702554675</v>
      </c>
      <c r="I55" s="25">
        <f>SUM(B42:B55)</f>
        <v>1658.610816</v>
      </c>
      <c r="L55" s="16">
        <v>0.604166666666667</v>
      </c>
      <c r="M55" s="23">
        <f>Calls*Sheet2!G29</f>
        <v>155.7095088</v>
      </c>
      <c r="N55" s="5">
        <f t="shared" si="8"/>
        <v>22</v>
      </c>
      <c r="O55" s="5">
        <f t="shared" si="9"/>
        <v>7.077704947</v>
      </c>
      <c r="P55" s="24">
        <f>Intercept-(Effective*O55)</f>
        <v>-0.92401216</v>
      </c>
      <c r="Q55" s="24">
        <f>IF(O55&lt;EffTrig,1,P55)</f>
        <v>-0.92401216</v>
      </c>
      <c r="R55" s="24">
        <f>SUMPRODUCT(Q42:Q55,M42:M55)/SUM(M42:M55)</f>
        <v>0.529187846</v>
      </c>
    </row>
    <row r="56" ht="12.75" customHeight="1">
      <c r="A56" s="16">
        <v>0.625</v>
      </c>
      <c r="B56" s="23">
        <f>Calls*Sheet2!G30</f>
        <v>155.6574495</v>
      </c>
      <c r="C56" s="5">
        <f t="shared" si="6"/>
        <v>70</v>
      </c>
      <c r="D56" s="5">
        <f t="shared" si="7"/>
        <v>2.22367785</v>
      </c>
      <c r="E56" s="24">
        <f>Intercept-(Effective*D56)</f>
        <v>0.3955126337</v>
      </c>
      <c r="F56" s="24">
        <f>IF(D56&lt;EffTrig,1,E56)</f>
        <v>0.3955126337</v>
      </c>
      <c r="G56" s="24">
        <f>SUMPRODUCT(F42:F56,B42:B56)/SUM(B42:B56)</f>
        <v>0.5552631842</v>
      </c>
      <c r="I56" s="25">
        <f>SUM(B42:B56)</f>
        <v>1814.268266</v>
      </c>
      <c r="L56" s="16">
        <v>0.625</v>
      </c>
      <c r="M56" s="23">
        <f>Calls*Sheet2!G30</f>
        <v>155.6574495</v>
      </c>
      <c r="N56" s="5">
        <f t="shared" si="8"/>
        <v>50</v>
      </c>
      <c r="O56" s="5">
        <f t="shared" si="9"/>
        <v>3.11314899</v>
      </c>
      <c r="P56" s="24">
        <f>Intercept-(Effective*O56)</f>
        <v>0.1537176872</v>
      </c>
      <c r="Q56" s="24">
        <f>IF(O56&lt;EffTrig,1,P56)</f>
        <v>0.1537176872</v>
      </c>
      <c r="R56" s="24">
        <f>SUMPRODUCT(Q42:Q56,M42:M56)/SUM(M42:M56)</f>
        <v>0.4969739069</v>
      </c>
    </row>
    <row r="57" ht="12.75" customHeight="1">
      <c r="A57" s="16">
        <v>0.645833333333334</v>
      </c>
      <c r="B57" s="23">
        <f>Calls*Sheet2!G31</f>
        <v>159.926316</v>
      </c>
      <c r="C57" s="5">
        <f t="shared" si="6"/>
        <v>99</v>
      </c>
      <c r="D57" s="5">
        <f t="shared" si="7"/>
        <v>1.615417333</v>
      </c>
      <c r="E57" s="24">
        <f>Intercept-(Effective*D57)</f>
        <v>0.5608629328</v>
      </c>
      <c r="F57" s="24">
        <f>IF(D57&lt;EffTrig,1,E57)</f>
        <v>0.5608629328</v>
      </c>
      <c r="G57" s="24">
        <f>SUMPRODUCT(F42:F57,B42:B57)/SUM(B42:B57)</f>
        <v>0.5557168108</v>
      </c>
      <c r="I57" s="25">
        <f>SUM(B42:B57)</f>
        <v>1974.194582</v>
      </c>
      <c r="L57" s="16">
        <v>0.645833333333334</v>
      </c>
      <c r="M57" s="23">
        <f>Calls*Sheet2!G31</f>
        <v>159.926316</v>
      </c>
      <c r="N57" s="5">
        <f t="shared" si="8"/>
        <v>98</v>
      </c>
      <c r="O57" s="5">
        <f t="shared" si="9"/>
        <v>1.631901184</v>
      </c>
      <c r="P57" s="24">
        <f>Intercept-(Effective*O57)</f>
        <v>0.5563819424</v>
      </c>
      <c r="Q57" s="24">
        <f>IF(O57&lt;EffTrig,1,P57)</f>
        <v>0.5563819424</v>
      </c>
      <c r="R57" s="24">
        <f>SUMPRODUCT(Q42:Q57,M42:M57)/SUM(M42:M57)</f>
        <v>0.501786456</v>
      </c>
    </row>
    <row r="58" ht="12.75" customHeight="1">
      <c r="A58" s="16">
        <v>0.666666666666667</v>
      </c>
      <c r="B58" s="23">
        <f>Calls*Sheet2!G32</f>
        <v>144.9852832</v>
      </c>
      <c r="C58" s="5">
        <f t="shared" si="6"/>
        <v>121</v>
      </c>
      <c r="D58" s="5">
        <f t="shared" si="7"/>
        <v>1.198225481</v>
      </c>
      <c r="E58" s="24">
        <f>Intercept-(Effective*D58)</f>
        <v>0.6742728874</v>
      </c>
      <c r="F58" s="24">
        <f>IF(D58&lt;EffTrig,1,E58)</f>
        <v>1</v>
      </c>
      <c r="G58" s="24">
        <f>SUMPRODUCT(F42:F58,B42:B58)/SUM(B42:B58)</f>
        <v>0.5861127791</v>
      </c>
      <c r="I58" s="25">
        <f>SUM(B42:B58)</f>
        <v>2119.179865</v>
      </c>
      <c r="L58" s="16">
        <v>0.666666666666667</v>
      </c>
      <c r="M58" s="23">
        <f>Calls*Sheet2!G32</f>
        <v>144.9852832</v>
      </c>
      <c r="N58" s="5">
        <f t="shared" si="8"/>
        <v>98</v>
      </c>
      <c r="O58" s="5">
        <f t="shared" si="9"/>
        <v>1.479441666</v>
      </c>
      <c r="P58" s="24">
        <f>Intercept-(Effective*O58)</f>
        <v>0.5978267283</v>
      </c>
      <c r="Q58" s="24">
        <f>IF(O58&lt;EffTrig,1,P58)</f>
        <v>0.5978267283</v>
      </c>
      <c r="R58" s="24">
        <f>SUMPRODUCT(Q42:Q58,M42:M58)/SUM(M42:M58)</f>
        <v>0.5083571234</v>
      </c>
    </row>
    <row r="59" ht="12.75" customHeight="1">
      <c r="A59" s="16">
        <v>0.6875</v>
      </c>
      <c r="B59" s="23">
        <f>Calls*Sheet2!G33</f>
        <v>129.2113009</v>
      </c>
      <c r="C59" s="5">
        <f t="shared" si="6"/>
        <v>121</v>
      </c>
      <c r="D59" s="5">
        <f t="shared" si="7"/>
        <v>1.067861991</v>
      </c>
      <c r="E59" s="24">
        <f>Intercept-(Effective*D59)</f>
        <v>0.7097110616</v>
      </c>
      <c r="F59" s="24">
        <f>IF(D59&lt;EffTrig,1,E59)</f>
        <v>1</v>
      </c>
      <c r="G59" s="24">
        <f>SUMPRODUCT(F42:F59,B42:B59)/SUM(B42:B59)</f>
        <v>0.6098981894</v>
      </c>
      <c r="I59" s="25">
        <f>SUM(B42:B59)</f>
        <v>2248.391166</v>
      </c>
      <c r="L59" s="16">
        <v>0.6875</v>
      </c>
      <c r="M59" s="23">
        <f>Calls*Sheet2!G33</f>
        <v>129.2113009</v>
      </c>
      <c r="N59" s="5">
        <f t="shared" si="8"/>
        <v>120</v>
      </c>
      <c r="O59" s="5">
        <f t="shared" si="9"/>
        <v>1.076760841</v>
      </c>
      <c r="P59" s="24">
        <f>Intercept-(Effective*O59)</f>
        <v>0.7072919871</v>
      </c>
      <c r="Q59" s="24">
        <f>IF(O59&lt;EffTrig,1,P59)</f>
        <v>1</v>
      </c>
      <c r="R59" s="24">
        <f>SUMPRODUCT(Q42:Q59,M42:M59)/SUM(M42:M59)</f>
        <v>0.5366110218</v>
      </c>
    </row>
    <row r="60" ht="12.75" customHeight="1">
      <c r="A60" s="16">
        <v>0.708333333333334</v>
      </c>
      <c r="B60" s="23">
        <f>Calls*Sheet2!G34</f>
        <v>114.4785055</v>
      </c>
      <c r="C60" s="5">
        <f t="shared" si="6"/>
        <v>101</v>
      </c>
      <c r="D60" s="5">
        <f t="shared" si="7"/>
        <v>1.133450549</v>
      </c>
      <c r="E60" s="24">
        <f>Intercept-(Effective*D60)</f>
        <v>0.6918813858</v>
      </c>
      <c r="F60" s="24">
        <f>IF(D60&lt;EffTrig,1,E60)</f>
        <v>1</v>
      </c>
      <c r="G60" s="24">
        <f>SUMPRODUCT(F42:F60,B42:B60)/SUM(B42:B60)</f>
        <v>0.6287982044</v>
      </c>
      <c r="I60" s="25">
        <f>SUM(B42:B60)</f>
        <v>2362.869671</v>
      </c>
      <c r="L60" s="16">
        <v>0.708333333333334</v>
      </c>
      <c r="M60" s="23">
        <f>Calls*Sheet2!G34</f>
        <v>114.4785055</v>
      </c>
      <c r="N60" s="5">
        <f t="shared" si="8"/>
        <v>72</v>
      </c>
      <c r="O60" s="5">
        <f t="shared" si="9"/>
        <v>1.589979243</v>
      </c>
      <c r="P60" s="24">
        <f>Intercept-(Effective*O60)</f>
        <v>0.5677780551</v>
      </c>
      <c r="Q60" s="24">
        <f>IF(O60&lt;EffTrig,1,P60)</f>
        <v>0.5677780551</v>
      </c>
      <c r="R60" s="24">
        <f>SUMPRODUCT(Q42:Q60,M42:M60)/SUM(M42:M60)</f>
        <v>0.5381210312</v>
      </c>
    </row>
    <row r="61" ht="12.75" customHeight="1">
      <c r="A61" s="16">
        <v>0.729166666666667</v>
      </c>
      <c r="B61" s="23">
        <f>Calls*Sheet2!G35</f>
        <v>91.93680796</v>
      </c>
      <c r="C61" s="5">
        <f t="shared" si="6"/>
        <v>101</v>
      </c>
      <c r="D61" s="5">
        <f t="shared" si="7"/>
        <v>0.9102654254</v>
      </c>
      <c r="E61" s="24">
        <f>Intercept-(Effective*D61)</f>
        <v>0.7525523089</v>
      </c>
      <c r="F61" s="24">
        <f>IF(D61&lt;EffTrig,1,E61)</f>
        <v>1</v>
      </c>
      <c r="G61" s="24">
        <f>SUMPRODUCT(F42:F61,B42:B61)/SUM(B42:B61)</f>
        <v>0.6427003626</v>
      </c>
      <c r="I61" s="25">
        <f>SUM(B42:B61)</f>
        <v>2454.806479</v>
      </c>
      <c r="L61" s="16">
        <v>0.729166666666667</v>
      </c>
      <c r="M61" s="23">
        <f>Calls*Sheet2!G35</f>
        <v>91.93680796</v>
      </c>
      <c r="N61" s="5">
        <f t="shared" si="8"/>
        <v>101</v>
      </c>
      <c r="O61" s="5">
        <f t="shared" si="9"/>
        <v>0.9102654254</v>
      </c>
      <c r="P61" s="24">
        <f>Intercept-(Effective*O61)</f>
        <v>0.7525523089</v>
      </c>
      <c r="Q61" s="24">
        <f>IF(O61&lt;EffTrig,1,P61)</f>
        <v>1</v>
      </c>
      <c r="R61" s="24">
        <f>SUMPRODUCT(Q42:Q61,M42:M61)/SUM(M42:M61)</f>
        <v>0.5554192087</v>
      </c>
    </row>
    <row r="62" ht="12.75" customHeight="1">
      <c r="A62" s="16">
        <v>0.75</v>
      </c>
      <c r="B62" s="23">
        <f>Calls*Sheet2!G36</f>
        <v>79.65080191</v>
      </c>
      <c r="C62" s="5">
        <f t="shared" si="6"/>
        <v>57</v>
      </c>
      <c r="D62" s="5">
        <f t="shared" si="7"/>
        <v>1.39738249</v>
      </c>
      <c r="E62" s="24">
        <f>Intercept-(Effective*D62)</f>
        <v>0.6201337973</v>
      </c>
      <c r="F62" s="24">
        <f>IF(D62&lt;EffTrig,1,E62)</f>
        <v>0.6201337973</v>
      </c>
      <c r="G62" s="24">
        <f>SUMPRODUCT(F42:F62,B42:B62)/SUM(B42:B62)</f>
        <v>0.6419911595</v>
      </c>
      <c r="I62" s="25">
        <f>SUM(B42:B62)</f>
        <v>2534.457281</v>
      </c>
      <c r="L62" s="16">
        <v>0.75</v>
      </c>
      <c r="M62" s="23">
        <f>Calls*Sheet2!G36</f>
        <v>79.65080191</v>
      </c>
      <c r="N62" s="5">
        <f t="shared" si="8"/>
        <v>57</v>
      </c>
      <c r="O62" s="5">
        <f t="shared" si="9"/>
        <v>1.39738249</v>
      </c>
      <c r="P62" s="24">
        <f>Intercept-(Effective*O62)</f>
        <v>0.6201337973</v>
      </c>
      <c r="Q62" s="24">
        <f>IF(O62&lt;EffTrig,1,P62)</f>
        <v>0.6201337973</v>
      </c>
      <c r="R62" s="24">
        <f>SUMPRODUCT(Q42:Q62,M42:M62)/SUM(M42:M62)</f>
        <v>0.5574530046</v>
      </c>
    </row>
    <row r="63" ht="12.75" customHeight="1">
      <c r="A63" s="16">
        <v>0.770833333333334</v>
      </c>
      <c r="B63" s="23">
        <f>Calls*Sheet2!G37</f>
        <v>65.5427187</v>
      </c>
      <c r="C63" s="5">
        <f t="shared" si="6"/>
        <v>57</v>
      </c>
      <c r="D63" s="5">
        <f t="shared" si="7"/>
        <v>1.149872258</v>
      </c>
      <c r="E63" s="24">
        <f>Intercept-(Effective*D63)</f>
        <v>0.6874172881</v>
      </c>
      <c r="F63" s="24">
        <f>IF(D63&lt;EffTrig,1,E63)</f>
        <v>1</v>
      </c>
      <c r="G63" s="26">
        <f>SUMPRODUCT(F42:F63,B42:B63)/SUM(B42:B63)</f>
        <v>0.6510161106</v>
      </c>
      <c r="I63" s="25">
        <f>SUM(B42:B63)</f>
        <v>2600</v>
      </c>
      <c r="L63" s="16">
        <v>0.770833333333334</v>
      </c>
      <c r="M63" s="23">
        <f>Calls*Sheet2!G37</f>
        <v>65.5427187</v>
      </c>
      <c r="N63" s="5">
        <f t="shared" si="8"/>
        <v>57</v>
      </c>
      <c r="O63" s="5">
        <f t="shared" si="9"/>
        <v>1.149872258</v>
      </c>
      <c r="P63" s="24">
        <f>Intercept-(Effective*O63)</f>
        <v>0.6874172881</v>
      </c>
      <c r="Q63" s="24">
        <f>IF(O63&lt;EffTrig,1,P63)</f>
        <v>1</v>
      </c>
      <c r="R63" s="26">
        <f>SUMPRODUCT(Q42:Q63,M42:M63)/SUM(M42:M63)</f>
        <v>0.5686090558</v>
      </c>
    </row>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8">
    <mergeCell ref="J2:K2"/>
    <mergeCell ref="J3:K3"/>
    <mergeCell ref="C9:E9"/>
    <mergeCell ref="N9:P9"/>
    <mergeCell ref="A38:B38"/>
    <mergeCell ref="I41:J41"/>
    <mergeCell ref="I42:J42"/>
    <mergeCell ref="I43:J43"/>
    <mergeCell ref="I44:J44"/>
    <mergeCell ref="I45:J45"/>
    <mergeCell ref="I46:J46"/>
    <mergeCell ref="I47:J47"/>
    <mergeCell ref="I48:J48"/>
    <mergeCell ref="I49:J49"/>
    <mergeCell ref="I57:J57"/>
    <mergeCell ref="I58:J58"/>
    <mergeCell ref="I59:J59"/>
    <mergeCell ref="I60:J60"/>
    <mergeCell ref="I61:J61"/>
    <mergeCell ref="I62:J62"/>
    <mergeCell ref="I63:J63"/>
    <mergeCell ref="I50:J50"/>
    <mergeCell ref="I51:J51"/>
    <mergeCell ref="I52:J52"/>
    <mergeCell ref="I53:J53"/>
    <mergeCell ref="I54:J54"/>
    <mergeCell ref="I55:J55"/>
    <mergeCell ref="I56:J56"/>
  </mergeCells>
  <dataValidations>
    <dataValidation type="list" allowBlank="1" showErrorMessage="1" sqref="J3">
      <formula1>Sheet2!$A$1:$A$11</formula1>
    </dataValidation>
    <dataValidation type="list" allowBlank="1" showErrorMessage="1" sqref="J2">
      <formula1>Sheet2!$E$1:$E$6</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0"/>
  </cols>
  <sheetData>
    <row r="1" ht="12.75" customHeight="1">
      <c r="A1" s="1"/>
      <c r="B1" s="2" t="s">
        <v>0</v>
      </c>
      <c r="C1" s="2" t="s">
        <v>1</v>
      </c>
      <c r="D1" s="2" t="s">
        <v>2</v>
      </c>
      <c r="E1" s="2" t="s">
        <v>3</v>
      </c>
      <c r="F1" s="2" t="s">
        <v>4</v>
      </c>
    </row>
    <row r="2" ht="12.75" customHeight="1">
      <c r="A2" s="27" t="s">
        <v>33</v>
      </c>
      <c r="B2" s="4">
        <f>IF(Site2="Baltimore",0,Sheet2!F2)</f>
        <v>4</v>
      </c>
      <c r="C2" s="4">
        <f>IF(Site2="Baltimore",0,Sheet2!G2)</f>
        <v>2</v>
      </c>
      <c r="D2" s="4">
        <f>IF(Site2="Baltimore",0,Sheet2!H2)</f>
        <v>2</v>
      </c>
      <c r="E2" s="4">
        <f>IF(Site2="Baltimore",0,Sheet2!I2)</f>
        <v>2</v>
      </c>
      <c r="F2" s="4">
        <f>IF(Site2="Baltimore",0,Sheet2!J2)</f>
        <v>2</v>
      </c>
      <c r="H2" s="5" t="s">
        <v>6</v>
      </c>
      <c r="J2" s="6" t="s">
        <v>7</v>
      </c>
      <c r="K2" s="7"/>
    </row>
    <row r="3" ht="12.75" customHeight="1">
      <c r="A3" s="28" t="s">
        <v>34</v>
      </c>
      <c r="B3" s="2">
        <f>IF(Site2="Chandler",0,Sheet2!F3)</f>
        <v>0</v>
      </c>
      <c r="C3" s="2">
        <f>IF(Site2="Chandler",0,Sheet2!G3)</f>
        <v>0</v>
      </c>
      <c r="D3" s="2">
        <f>IF(Site2="Chandler",0,Sheet2!H3)</f>
        <v>0</v>
      </c>
      <c r="E3" s="2">
        <f>IF(Site2="Chandler",0,Sheet2!I3)</f>
        <v>15</v>
      </c>
      <c r="F3" s="2">
        <f>IF(Site2="Chandler",0,Sheet2!J3)</f>
        <v>15</v>
      </c>
      <c r="H3" s="5" t="s">
        <v>9</v>
      </c>
      <c r="J3" s="9">
        <v>0.15</v>
      </c>
      <c r="K3" s="7"/>
    </row>
    <row r="4" ht="12.75" customHeight="1">
      <c r="A4" s="28" t="s">
        <v>35</v>
      </c>
      <c r="B4" s="2">
        <f>IF(Site2="Hopewell",0,Sheet2!F4)</f>
        <v>12</v>
      </c>
      <c r="C4" s="2">
        <f>IF(Site2="Hopewell",0,Sheet2!G4)</f>
        <v>6</v>
      </c>
      <c r="D4" s="2">
        <f>IF(Site2="Hopewell",0,Sheet2!H4)</f>
        <v>6</v>
      </c>
      <c r="E4" s="2">
        <f>IF(Site2="Hopewell",0,Sheet2!I4)</f>
        <v>4</v>
      </c>
      <c r="F4" s="2">
        <f>IF(Site2="Hopewell",0,Sheet2!J4)</f>
        <v>4</v>
      </c>
    </row>
    <row r="5" ht="12.75" customHeight="1">
      <c r="A5" s="28" t="s">
        <v>36</v>
      </c>
      <c r="B5" s="2">
        <f>IF(Site2="Jacksonville",0,Sheet2!F5)</f>
        <v>32</v>
      </c>
      <c r="C5" s="2">
        <f>IF(Site2="Jacksonville",0,Sheet2!G5)</f>
        <v>10</v>
      </c>
      <c r="D5" s="2">
        <f>IF(Site2="Jacksonville",0,Sheet2!H5)</f>
        <v>10</v>
      </c>
      <c r="E5" s="2">
        <f>IF(Site2="Jacksonville",0,Sheet2!I5)</f>
        <v>5</v>
      </c>
      <c r="F5" s="2">
        <f>IF(Site2="Jacksonville",0,Sheet2!J5)</f>
        <v>6</v>
      </c>
    </row>
    <row r="6" ht="12.75" customHeight="1">
      <c r="A6" s="28" t="s">
        <v>37</v>
      </c>
      <c r="B6" s="2">
        <f>IF(Site2="Rolling Meadows",0,Sheet2!F6)</f>
        <v>0</v>
      </c>
      <c r="C6" s="2">
        <f>IF(Site2="Rolling Meadows",0,Sheet2!G6)</f>
        <v>4</v>
      </c>
      <c r="D6" s="2">
        <f>IF(Site2="Rolling Meadows",0,Sheet2!H6)</f>
        <v>4</v>
      </c>
      <c r="E6" s="2">
        <f>IF(Site2="Rolling Meadows",0,Sheet2!I6)</f>
        <v>2</v>
      </c>
      <c r="F6" s="2">
        <f>IF(Site2="Rolling Meadows",0,Sheet2!J6)</f>
        <v>2</v>
      </c>
    </row>
    <row r="7" ht="12.75" customHeight="1">
      <c r="A7" s="8" t="s">
        <v>13</v>
      </c>
      <c r="B7" s="2">
        <f t="shared" ref="B7:F7" si="1">SUM(B2:B6)</f>
        <v>48</v>
      </c>
      <c r="C7" s="2">
        <f t="shared" si="1"/>
        <v>22</v>
      </c>
      <c r="D7" s="2">
        <f t="shared" si="1"/>
        <v>22</v>
      </c>
      <c r="E7" s="2">
        <f t="shared" si="1"/>
        <v>28</v>
      </c>
      <c r="F7" s="2">
        <f t="shared" si="1"/>
        <v>29</v>
      </c>
      <c r="G7" s="2">
        <f>SUM(B7:F7)</f>
        <v>149</v>
      </c>
    </row>
    <row r="8" ht="12.75" customHeight="1"/>
    <row r="9" ht="12.75" customHeight="1">
      <c r="F9" s="10" t="s">
        <v>14</v>
      </c>
      <c r="S9" s="10" t="s">
        <v>15</v>
      </c>
      <c r="V9" s="19"/>
    </row>
    <row r="10" ht="12.75" customHeight="1">
      <c r="A10" s="11" t="s">
        <v>16</v>
      </c>
      <c r="B10" s="11" t="s">
        <v>38</v>
      </c>
      <c r="C10" s="11" t="s">
        <v>39</v>
      </c>
      <c r="D10" s="11" t="s">
        <v>40</v>
      </c>
      <c r="E10" s="11" t="s">
        <v>41</v>
      </c>
      <c r="F10" s="11" t="s">
        <v>42</v>
      </c>
      <c r="G10" s="11" t="s">
        <v>43</v>
      </c>
      <c r="H10" s="12" t="s">
        <v>44</v>
      </c>
      <c r="I10" s="11" t="s">
        <v>45</v>
      </c>
      <c r="J10" s="11" t="s">
        <v>46</v>
      </c>
      <c r="K10" s="11" t="s">
        <v>47</v>
      </c>
      <c r="L10" s="11" t="s">
        <v>22</v>
      </c>
      <c r="O10" s="11" t="s">
        <v>16</v>
      </c>
      <c r="P10" s="11" t="s">
        <v>38</v>
      </c>
      <c r="Q10" s="11" t="s">
        <v>48</v>
      </c>
      <c r="R10" s="11" t="s">
        <v>40</v>
      </c>
      <c r="S10" s="11" t="s">
        <v>41</v>
      </c>
      <c r="T10" s="11" t="s">
        <v>42</v>
      </c>
      <c r="U10" s="11" t="s">
        <v>43</v>
      </c>
      <c r="V10" s="12" t="s">
        <v>44</v>
      </c>
      <c r="W10" s="11" t="s">
        <v>45</v>
      </c>
      <c r="X10" s="11" t="s">
        <v>46</v>
      </c>
      <c r="Y10" s="11" t="s">
        <v>47</v>
      </c>
      <c r="Z10" s="11" t="s">
        <v>22</v>
      </c>
    </row>
    <row r="11" ht="12.75" customHeight="1">
      <c r="A11" s="19" t="s">
        <v>23</v>
      </c>
      <c r="B11" s="23">
        <f>0.33*B7</f>
        <v>15.84</v>
      </c>
      <c r="C11" s="23">
        <f>0.67*B7</f>
        <v>32.16</v>
      </c>
      <c r="D11" s="23">
        <f>0.5*C7</f>
        <v>11</v>
      </c>
      <c r="E11" s="23">
        <f t="shared" ref="E11:F11" si="2">0.5*C7</f>
        <v>11</v>
      </c>
      <c r="F11" s="23">
        <f t="shared" si="2"/>
        <v>11</v>
      </c>
      <c r="G11" s="23">
        <f>0.5*D7</f>
        <v>11</v>
      </c>
      <c r="H11" s="23">
        <f>0.67*E7</f>
        <v>18.76</v>
      </c>
      <c r="I11" s="23">
        <f>0.33*E7</f>
        <v>9.24</v>
      </c>
      <c r="J11" s="23">
        <f>0.67*F7</f>
        <v>19.43</v>
      </c>
      <c r="K11" s="23">
        <f>0.33*F7</f>
        <v>9.57</v>
      </c>
      <c r="L11" s="29">
        <f>SUM(B11:K11)</f>
        <v>149</v>
      </c>
      <c r="O11" s="19" t="s">
        <v>23</v>
      </c>
      <c r="P11" s="23">
        <f>0.33*B7</f>
        <v>15.84</v>
      </c>
      <c r="Q11" s="23">
        <f>0.67*B7</f>
        <v>32.16</v>
      </c>
      <c r="R11" s="23">
        <f>0.5*C7</f>
        <v>11</v>
      </c>
      <c r="S11" s="23">
        <f t="shared" ref="S11:T11" si="3">0.5*C7</f>
        <v>11</v>
      </c>
      <c r="T11" s="23">
        <f t="shared" si="3"/>
        <v>11</v>
      </c>
      <c r="U11" s="23">
        <f>0.5*D7</f>
        <v>11</v>
      </c>
      <c r="V11" s="23">
        <f>0.67*E7</f>
        <v>18.76</v>
      </c>
      <c r="W11" s="23">
        <f>0.33*E7</f>
        <v>9.24</v>
      </c>
      <c r="X11" s="23">
        <f>0.67*F7</f>
        <v>19.43</v>
      </c>
      <c r="Y11" s="23">
        <f>0.33*F7</f>
        <v>9.57</v>
      </c>
      <c r="Z11" s="29">
        <f>SUM(P11:Y11)</f>
        <v>149</v>
      </c>
    </row>
    <row r="12" ht="12.75" customHeight="1">
      <c r="A12" s="30" t="s">
        <v>24</v>
      </c>
      <c r="B12" s="31"/>
      <c r="C12" s="31"/>
      <c r="D12" s="31"/>
      <c r="E12" s="31"/>
      <c r="F12" s="31"/>
      <c r="G12" s="31"/>
      <c r="H12" s="31"/>
      <c r="I12" s="31"/>
      <c r="J12" s="31"/>
      <c r="K12" s="31"/>
      <c r="O12" s="30" t="s">
        <v>24</v>
      </c>
      <c r="P12" s="31"/>
      <c r="Q12" s="31"/>
      <c r="R12" s="31"/>
      <c r="S12" s="31"/>
      <c r="T12" s="31"/>
      <c r="U12" s="31"/>
      <c r="V12" s="31"/>
      <c r="W12" s="31"/>
      <c r="X12" s="31"/>
      <c r="Y12" s="31"/>
    </row>
    <row r="13" ht="12.75" customHeight="1">
      <c r="A13" s="16">
        <v>0.3333333333333333</v>
      </c>
      <c r="B13" s="23">
        <f>Heads3</f>
        <v>15.84</v>
      </c>
      <c r="C13" s="23">
        <f>Heads3</f>
        <v>32.16</v>
      </c>
      <c r="D13" s="32"/>
      <c r="E13" s="32"/>
      <c r="F13" s="32"/>
      <c r="G13" s="32"/>
      <c r="H13" s="32"/>
      <c r="I13" s="32"/>
      <c r="J13" s="32"/>
      <c r="K13" s="32"/>
      <c r="L13" s="23">
        <f t="shared" ref="L13:L34" si="4">SUM(B13:K13)</f>
        <v>48</v>
      </c>
      <c r="O13" s="16">
        <v>0.3333333333333333</v>
      </c>
      <c r="P13" s="23">
        <f>Heads3</f>
        <v>15.84</v>
      </c>
      <c r="Q13" s="23">
        <f>Heads3</f>
        <v>32.16</v>
      </c>
      <c r="R13" s="32"/>
      <c r="S13" s="32"/>
      <c r="T13" s="32"/>
      <c r="U13" s="32"/>
      <c r="V13" s="32"/>
      <c r="W13" s="32"/>
      <c r="X13" s="32"/>
      <c r="Y13" s="32"/>
      <c r="Z13" s="23">
        <f t="shared" ref="Z13:Z34" si="5">SUM(P13:Y13)</f>
        <v>48</v>
      </c>
    </row>
    <row r="14" ht="12.75" customHeight="1">
      <c r="A14" s="16">
        <v>0.3541666666666667</v>
      </c>
      <c r="B14" s="23">
        <f>Heads3</f>
        <v>15.84</v>
      </c>
      <c r="C14" s="23">
        <f>Heads3</f>
        <v>32.16</v>
      </c>
      <c r="D14" s="32"/>
      <c r="E14" s="32"/>
      <c r="F14" s="32"/>
      <c r="G14" s="32"/>
      <c r="H14" s="32"/>
      <c r="I14" s="32"/>
      <c r="J14" s="32"/>
      <c r="K14" s="32"/>
      <c r="L14" s="23">
        <f t="shared" si="4"/>
        <v>48</v>
      </c>
      <c r="O14" s="16">
        <v>0.3541666666666667</v>
      </c>
      <c r="P14" s="23">
        <f>Heads3</f>
        <v>15.84</v>
      </c>
      <c r="Q14" s="23">
        <f>Heads3</f>
        <v>32.16</v>
      </c>
      <c r="R14" s="32"/>
      <c r="S14" s="32"/>
      <c r="T14" s="32"/>
      <c r="U14" s="32"/>
      <c r="V14" s="32"/>
      <c r="W14" s="32"/>
      <c r="X14" s="32"/>
      <c r="Y14" s="32"/>
      <c r="Z14" s="23">
        <f t="shared" si="5"/>
        <v>48</v>
      </c>
    </row>
    <row r="15" ht="12.75" customHeight="1">
      <c r="A15" s="16">
        <v>0.375</v>
      </c>
      <c r="B15" s="33"/>
      <c r="C15" s="33"/>
      <c r="D15" s="23">
        <f>Heads3</f>
        <v>11</v>
      </c>
      <c r="E15" s="32"/>
      <c r="F15" s="33"/>
      <c r="G15" s="32"/>
      <c r="H15" s="32"/>
      <c r="I15" s="32"/>
      <c r="J15" s="32"/>
      <c r="K15" s="32"/>
      <c r="L15" s="23">
        <f t="shared" si="4"/>
        <v>11</v>
      </c>
      <c r="O15" s="16">
        <v>0.375</v>
      </c>
      <c r="P15" s="23">
        <f>Heads3</f>
        <v>15.84</v>
      </c>
      <c r="Q15" s="23">
        <f>Heads3</f>
        <v>32.16</v>
      </c>
      <c r="R15" s="33"/>
      <c r="S15" s="32"/>
      <c r="T15" s="23">
        <f>Heads3</f>
        <v>11</v>
      </c>
      <c r="U15" s="32"/>
      <c r="V15" s="32"/>
      <c r="W15" s="32"/>
      <c r="X15" s="32"/>
      <c r="Y15" s="32"/>
      <c r="Z15" s="23">
        <f t="shared" si="5"/>
        <v>59</v>
      </c>
    </row>
    <row r="16" ht="12.75" customHeight="1">
      <c r="A16" s="16">
        <v>0.395833333333333</v>
      </c>
      <c r="B16" s="33"/>
      <c r="C16" s="33"/>
      <c r="D16" s="23">
        <f>Heads3</f>
        <v>11</v>
      </c>
      <c r="E16" s="23">
        <f>Heads3</f>
        <v>11</v>
      </c>
      <c r="F16" s="33"/>
      <c r="G16" s="33"/>
      <c r="H16" s="32"/>
      <c r="I16" s="32"/>
      <c r="J16" s="32"/>
      <c r="K16" s="32"/>
      <c r="L16" s="23">
        <f t="shared" si="4"/>
        <v>22</v>
      </c>
      <c r="O16" s="16">
        <v>0.395833333333333</v>
      </c>
      <c r="P16" s="23">
        <f>Heads3</f>
        <v>15.84</v>
      </c>
      <c r="Q16" s="23">
        <f>Heads3</f>
        <v>32.16</v>
      </c>
      <c r="R16" s="33"/>
      <c r="S16" s="33"/>
      <c r="T16" s="23">
        <f>Heads3</f>
        <v>11</v>
      </c>
      <c r="U16" s="23">
        <f>Heads3</f>
        <v>11</v>
      </c>
      <c r="V16" s="32"/>
      <c r="W16" s="32"/>
      <c r="X16" s="32"/>
      <c r="Y16" s="32"/>
      <c r="Z16" s="23">
        <f t="shared" si="5"/>
        <v>70</v>
      </c>
    </row>
    <row r="17" ht="12.75" customHeight="1">
      <c r="A17" s="16">
        <v>0.416666666666667</v>
      </c>
      <c r="B17" s="33"/>
      <c r="C17" s="33"/>
      <c r="D17" s="23">
        <f>Heads3</f>
        <v>11</v>
      </c>
      <c r="E17" s="23">
        <f>Heads3</f>
        <v>11</v>
      </c>
      <c r="F17" s="33"/>
      <c r="G17" s="33"/>
      <c r="H17" s="23">
        <f>Heads3</f>
        <v>18.76</v>
      </c>
      <c r="I17" s="32"/>
      <c r="J17" s="33"/>
      <c r="K17" s="32"/>
      <c r="L17" s="23">
        <f t="shared" si="4"/>
        <v>40.76</v>
      </c>
      <c r="O17" s="16">
        <v>0.416666666666667</v>
      </c>
      <c r="P17" s="23">
        <f>Heads3</f>
        <v>15.84</v>
      </c>
      <c r="Q17" s="23">
        <f>Heads3</f>
        <v>32.16</v>
      </c>
      <c r="R17" s="33"/>
      <c r="S17" s="33"/>
      <c r="T17" s="23">
        <f>Heads3</f>
        <v>11</v>
      </c>
      <c r="U17" s="23">
        <f>Heads3</f>
        <v>11</v>
      </c>
      <c r="V17" s="33"/>
      <c r="W17" s="32"/>
      <c r="X17" s="23">
        <f>Heads3</f>
        <v>19.43</v>
      </c>
      <c r="Y17" s="32"/>
      <c r="Z17" s="23">
        <f t="shared" si="5"/>
        <v>89.43</v>
      </c>
    </row>
    <row r="18" ht="12.75" customHeight="1">
      <c r="A18" s="16">
        <v>0.4375</v>
      </c>
      <c r="B18" s="33"/>
      <c r="C18" s="33"/>
      <c r="D18" s="23">
        <f>Heads3</f>
        <v>11</v>
      </c>
      <c r="E18" s="23">
        <f>Heads3</f>
        <v>11</v>
      </c>
      <c r="F18" s="33"/>
      <c r="G18" s="33"/>
      <c r="H18" s="23">
        <f>Heads3</f>
        <v>18.76</v>
      </c>
      <c r="I18" s="23">
        <f>Heads3</f>
        <v>9.24</v>
      </c>
      <c r="J18" s="33"/>
      <c r="K18" s="33"/>
      <c r="L18" s="23">
        <f t="shared" si="4"/>
        <v>50</v>
      </c>
      <c r="O18" s="16">
        <v>0.4375</v>
      </c>
      <c r="P18" s="23">
        <f>Heads3</f>
        <v>15.84</v>
      </c>
      <c r="Q18" s="23">
        <f>Heads3</f>
        <v>32.16</v>
      </c>
      <c r="R18" s="33"/>
      <c r="S18" s="33"/>
      <c r="T18" s="23">
        <f>Heads3</f>
        <v>11</v>
      </c>
      <c r="U18" s="23">
        <f>Heads3</f>
        <v>11</v>
      </c>
      <c r="V18" s="33"/>
      <c r="W18" s="33"/>
      <c r="X18" s="23">
        <f>Heads3</f>
        <v>19.43</v>
      </c>
      <c r="Y18" s="23">
        <f>Heads3</f>
        <v>9.57</v>
      </c>
      <c r="Z18" s="23">
        <f t="shared" si="5"/>
        <v>99</v>
      </c>
    </row>
    <row r="19" ht="12.75" customHeight="1">
      <c r="A19" s="16">
        <v>0.458333333333333</v>
      </c>
      <c r="B19" s="23">
        <f>Heads3</f>
        <v>15.84</v>
      </c>
      <c r="C19" s="23">
        <f>Heads3</f>
        <v>32.16</v>
      </c>
      <c r="D19" s="23">
        <f>Heads3</f>
        <v>11</v>
      </c>
      <c r="E19" s="23">
        <f>Heads3</f>
        <v>11</v>
      </c>
      <c r="F19" s="23">
        <f>Heads3</f>
        <v>11</v>
      </c>
      <c r="G19" s="33"/>
      <c r="H19" s="23">
        <f>Heads3</f>
        <v>18.76</v>
      </c>
      <c r="I19" s="23">
        <f>Heads3</f>
        <v>9.24</v>
      </c>
      <c r="J19" s="33"/>
      <c r="K19" s="33"/>
      <c r="L19" s="23">
        <f t="shared" si="4"/>
        <v>109</v>
      </c>
      <c r="O19" s="16">
        <v>0.458333333333333</v>
      </c>
      <c r="P19" s="23">
        <f>Heads3</f>
        <v>15.84</v>
      </c>
      <c r="Q19" s="23">
        <f>Heads3</f>
        <v>32.16</v>
      </c>
      <c r="R19" s="23">
        <f>Heads3</f>
        <v>11</v>
      </c>
      <c r="S19" s="33"/>
      <c r="T19" s="23">
        <f>Heads3</f>
        <v>11</v>
      </c>
      <c r="U19" s="23">
        <f>Heads3</f>
        <v>11</v>
      </c>
      <c r="V19" s="33"/>
      <c r="W19" s="33"/>
      <c r="X19" s="23">
        <f>Heads3</f>
        <v>19.43</v>
      </c>
      <c r="Y19" s="23">
        <f>Heads3</f>
        <v>9.57</v>
      </c>
      <c r="Z19" s="23">
        <f t="shared" si="5"/>
        <v>110</v>
      </c>
    </row>
    <row r="20" ht="12.75" customHeight="1">
      <c r="A20" s="16">
        <v>0.479166666666667</v>
      </c>
      <c r="B20" s="23">
        <f>Heads3</f>
        <v>15.84</v>
      </c>
      <c r="C20" s="23">
        <f>Heads3</f>
        <v>32.16</v>
      </c>
      <c r="D20" s="23">
        <f>Heads3</f>
        <v>11</v>
      </c>
      <c r="E20" s="23">
        <f>Heads3</f>
        <v>11</v>
      </c>
      <c r="F20" s="23">
        <f>Heads3</f>
        <v>11</v>
      </c>
      <c r="G20" s="23">
        <f>Heads3</f>
        <v>11</v>
      </c>
      <c r="H20" s="23">
        <f>Heads3</f>
        <v>18.76</v>
      </c>
      <c r="I20" s="23">
        <f>Heads3</f>
        <v>9.24</v>
      </c>
      <c r="J20" s="33"/>
      <c r="K20" s="33"/>
      <c r="L20" s="23">
        <f t="shared" si="4"/>
        <v>120</v>
      </c>
      <c r="O20" s="16">
        <v>0.479166666666667</v>
      </c>
      <c r="P20" s="23">
        <f>Heads3</f>
        <v>15.84</v>
      </c>
      <c r="Q20" s="23">
        <f>Heads3</f>
        <v>32.16</v>
      </c>
      <c r="R20" s="23">
        <f>Heads3</f>
        <v>11</v>
      </c>
      <c r="S20" s="23">
        <f>Heads3</f>
        <v>11</v>
      </c>
      <c r="T20" s="23">
        <f>Heads3</f>
        <v>11</v>
      </c>
      <c r="U20" s="23">
        <f>Heads3</f>
        <v>11</v>
      </c>
      <c r="V20" s="33"/>
      <c r="W20" s="33"/>
      <c r="X20" s="23">
        <f>Heads3</f>
        <v>19.43</v>
      </c>
      <c r="Y20" s="23">
        <f>Heads3</f>
        <v>9.57</v>
      </c>
      <c r="Z20" s="23">
        <f t="shared" si="5"/>
        <v>121</v>
      </c>
    </row>
    <row r="21" ht="12.75" customHeight="1">
      <c r="A21" s="16">
        <v>0.5</v>
      </c>
      <c r="B21" s="23">
        <f>Heads3</f>
        <v>15.84</v>
      </c>
      <c r="C21" s="23">
        <f>Heads3</f>
        <v>32.16</v>
      </c>
      <c r="D21" s="23">
        <f>Heads3</f>
        <v>11</v>
      </c>
      <c r="E21" s="23">
        <f>Heads3</f>
        <v>11</v>
      </c>
      <c r="F21" s="23">
        <f>Heads3</f>
        <v>11</v>
      </c>
      <c r="G21" s="23">
        <f>Heads3</f>
        <v>11</v>
      </c>
      <c r="H21" s="23">
        <f>Heads3</f>
        <v>18.76</v>
      </c>
      <c r="I21" s="23">
        <f>Heads3</f>
        <v>9.24</v>
      </c>
      <c r="J21" s="23">
        <f>Heads3</f>
        <v>19.43</v>
      </c>
      <c r="K21" s="33"/>
      <c r="L21" s="23">
        <f t="shared" si="4"/>
        <v>139.43</v>
      </c>
      <c r="O21" s="16">
        <v>0.5</v>
      </c>
      <c r="P21" s="23">
        <f>Heads3</f>
        <v>15.84</v>
      </c>
      <c r="Q21" s="23">
        <f>Heads3</f>
        <v>32.16</v>
      </c>
      <c r="R21" s="23">
        <f>Heads3</f>
        <v>11</v>
      </c>
      <c r="S21" s="23">
        <f>Heads3</f>
        <v>11</v>
      </c>
      <c r="T21" s="23">
        <f>Heads3</f>
        <v>11</v>
      </c>
      <c r="U21" s="23">
        <f>Heads3</f>
        <v>11</v>
      </c>
      <c r="V21" s="23">
        <f>Heads3</f>
        <v>18.76</v>
      </c>
      <c r="W21" s="33"/>
      <c r="X21" s="23">
        <f>Heads3</f>
        <v>19.43</v>
      </c>
      <c r="Y21" s="23">
        <f>Heads3</f>
        <v>9.57</v>
      </c>
      <c r="Z21" s="23">
        <f t="shared" si="5"/>
        <v>139.76</v>
      </c>
    </row>
    <row r="22" ht="12.75" customHeight="1">
      <c r="A22" s="16">
        <v>0.520833333333333</v>
      </c>
      <c r="B22" s="34"/>
      <c r="C22" s="23">
        <f>Heads3</f>
        <v>32.16</v>
      </c>
      <c r="D22" s="23">
        <f>Heads3</f>
        <v>11</v>
      </c>
      <c r="E22" s="23">
        <f>Heads3</f>
        <v>11</v>
      </c>
      <c r="F22" s="23">
        <f>Heads3</f>
        <v>11</v>
      </c>
      <c r="G22" s="23">
        <f>Heads3</f>
        <v>11</v>
      </c>
      <c r="H22" s="23">
        <f>Heads3</f>
        <v>18.76</v>
      </c>
      <c r="I22" s="23">
        <f>Heads3</f>
        <v>9.24</v>
      </c>
      <c r="J22" s="23">
        <f>Heads3</f>
        <v>19.43</v>
      </c>
      <c r="K22" s="23">
        <f>Heads3</f>
        <v>9.57</v>
      </c>
      <c r="L22" s="23">
        <f t="shared" si="4"/>
        <v>133.16</v>
      </c>
      <c r="O22" s="16">
        <v>0.520833333333333</v>
      </c>
      <c r="P22" s="34"/>
      <c r="Q22" s="23">
        <f>Heads3</f>
        <v>32.16</v>
      </c>
      <c r="R22" s="23">
        <f>Heads3</f>
        <v>11</v>
      </c>
      <c r="S22" s="23">
        <f>Heads3</f>
        <v>11</v>
      </c>
      <c r="T22" s="23">
        <f>Heads3</f>
        <v>11</v>
      </c>
      <c r="U22" s="23">
        <f>Heads3</f>
        <v>11</v>
      </c>
      <c r="V22" s="23">
        <f>Heads3</f>
        <v>18.76</v>
      </c>
      <c r="W22" s="23">
        <f>Heads3</f>
        <v>9.24</v>
      </c>
      <c r="X22" s="23">
        <f>Heads3</f>
        <v>19.43</v>
      </c>
      <c r="Y22" s="23">
        <f>Heads3</f>
        <v>9.57</v>
      </c>
      <c r="Z22" s="23">
        <f t="shared" si="5"/>
        <v>133.16</v>
      </c>
    </row>
    <row r="23" ht="12.75" customHeight="1">
      <c r="A23" s="16">
        <v>0.541666666666667</v>
      </c>
      <c r="B23" s="34"/>
      <c r="C23" s="34"/>
      <c r="D23" s="34"/>
      <c r="E23" s="23">
        <f>Heads3</f>
        <v>11</v>
      </c>
      <c r="F23" s="23">
        <f>Heads3</f>
        <v>11</v>
      </c>
      <c r="G23" s="23">
        <f>Heads3</f>
        <v>11</v>
      </c>
      <c r="H23" s="23">
        <f>Heads3</f>
        <v>18.76</v>
      </c>
      <c r="I23" s="23">
        <f>Heads3</f>
        <v>9.24</v>
      </c>
      <c r="J23" s="23">
        <f>Heads3</f>
        <v>19.43</v>
      </c>
      <c r="K23" s="23">
        <f>Heads3</f>
        <v>9.57</v>
      </c>
      <c r="L23" s="23">
        <f t="shared" si="4"/>
        <v>90</v>
      </c>
      <c r="O23" s="16">
        <v>0.541666666666667</v>
      </c>
      <c r="P23" s="34"/>
      <c r="Q23" s="34"/>
      <c r="R23" s="34"/>
      <c r="S23" s="23">
        <f>Heads3</f>
        <v>11</v>
      </c>
      <c r="T23" s="23">
        <f>Heads3</f>
        <v>11</v>
      </c>
      <c r="U23" s="23">
        <f>Heads3</f>
        <v>11</v>
      </c>
      <c r="V23" s="23">
        <f>Heads3</f>
        <v>18.76</v>
      </c>
      <c r="W23" s="23">
        <f>Heads3</f>
        <v>9.24</v>
      </c>
      <c r="X23" s="23">
        <f>Heads3</f>
        <v>19.43</v>
      </c>
      <c r="Y23" s="23">
        <f>Heads3</f>
        <v>9.57</v>
      </c>
      <c r="Z23" s="23">
        <f t="shared" si="5"/>
        <v>90</v>
      </c>
    </row>
    <row r="24" ht="12.75" customHeight="1">
      <c r="A24" s="16">
        <v>0.5625</v>
      </c>
      <c r="B24" s="23">
        <f>Heads3</f>
        <v>15.84</v>
      </c>
      <c r="C24" s="23">
        <f>Heads3</f>
        <v>32.16</v>
      </c>
      <c r="D24" s="34"/>
      <c r="E24" s="34"/>
      <c r="F24" s="34"/>
      <c r="G24" s="23">
        <f>Heads3</f>
        <v>11</v>
      </c>
      <c r="H24" s="23">
        <f>Heads3</f>
        <v>18.76</v>
      </c>
      <c r="I24" s="23">
        <f>Heads3</f>
        <v>9.24</v>
      </c>
      <c r="J24" s="23">
        <f>Heads3</f>
        <v>19.43</v>
      </c>
      <c r="K24" s="23">
        <f>Heads3</f>
        <v>9.57</v>
      </c>
      <c r="L24" s="23">
        <f t="shared" si="4"/>
        <v>116</v>
      </c>
      <c r="O24" s="16">
        <v>0.5625</v>
      </c>
      <c r="P24" s="33"/>
      <c r="Q24" s="33"/>
      <c r="R24" s="34"/>
      <c r="S24" s="34"/>
      <c r="T24" s="34"/>
      <c r="U24" s="23">
        <f>Heads3</f>
        <v>11</v>
      </c>
      <c r="V24" s="23">
        <f>Heads3</f>
        <v>18.76</v>
      </c>
      <c r="W24" s="23">
        <f>Heads3</f>
        <v>9.24</v>
      </c>
      <c r="X24" s="23">
        <f>Heads3</f>
        <v>19.43</v>
      </c>
      <c r="Y24" s="23">
        <f>Heads3</f>
        <v>9.57</v>
      </c>
      <c r="Z24" s="23">
        <f t="shared" si="5"/>
        <v>68</v>
      </c>
    </row>
    <row r="25" ht="12.75" customHeight="1">
      <c r="A25" s="16">
        <v>0.583333333333333</v>
      </c>
      <c r="B25" s="23">
        <f>Heads3</f>
        <v>15.84</v>
      </c>
      <c r="C25" s="23">
        <f>Heads3</f>
        <v>32.16</v>
      </c>
      <c r="D25" s="33"/>
      <c r="E25" s="33"/>
      <c r="F25" s="34"/>
      <c r="G25" s="34"/>
      <c r="H25" s="34"/>
      <c r="I25" s="23">
        <f>Heads3</f>
        <v>9.24</v>
      </c>
      <c r="J25" s="23">
        <f>Heads3</f>
        <v>19.43</v>
      </c>
      <c r="K25" s="23">
        <f>Heads3</f>
        <v>9.57</v>
      </c>
      <c r="L25" s="23">
        <f t="shared" si="4"/>
        <v>86.24</v>
      </c>
      <c r="O25" s="16">
        <v>0.583333333333333</v>
      </c>
      <c r="P25" s="33"/>
      <c r="Q25" s="33"/>
      <c r="R25" s="23">
        <f>Heads3</f>
        <v>11</v>
      </c>
      <c r="S25" s="23">
        <f>Heads3</f>
        <v>11</v>
      </c>
      <c r="T25" s="34"/>
      <c r="U25" s="34"/>
      <c r="V25" s="34"/>
      <c r="W25" s="23">
        <f>Heads3</f>
        <v>9.24</v>
      </c>
      <c r="X25" s="23">
        <f>Heads3</f>
        <v>19.43</v>
      </c>
      <c r="Y25" s="23">
        <f>Heads3</f>
        <v>9.57</v>
      </c>
      <c r="Z25" s="23">
        <f t="shared" si="5"/>
        <v>60.24</v>
      </c>
    </row>
    <row r="26" ht="12.75" customHeight="1">
      <c r="A26" s="16">
        <v>0.604166666666667</v>
      </c>
      <c r="B26" s="23">
        <f>Heads3</f>
        <v>15.84</v>
      </c>
      <c r="C26" s="23">
        <f>Heads3</f>
        <v>32.16</v>
      </c>
      <c r="D26" s="33"/>
      <c r="E26" s="33"/>
      <c r="F26" s="23">
        <f>Heads3</f>
        <v>11</v>
      </c>
      <c r="G26" s="23">
        <f>Heads3</f>
        <v>11</v>
      </c>
      <c r="H26" s="34"/>
      <c r="I26" s="34"/>
      <c r="J26" s="34"/>
      <c r="K26" s="23">
        <f>Heads3</f>
        <v>9.57</v>
      </c>
      <c r="L26" s="23">
        <f t="shared" si="4"/>
        <v>79.57</v>
      </c>
      <c r="O26" s="16">
        <v>0.604166666666667</v>
      </c>
      <c r="P26" s="33"/>
      <c r="Q26" s="33"/>
      <c r="R26" s="23">
        <f>Heads3</f>
        <v>11</v>
      </c>
      <c r="S26" s="23">
        <f>Heads3</f>
        <v>11</v>
      </c>
      <c r="T26" s="33"/>
      <c r="U26" s="33"/>
      <c r="V26" s="34"/>
      <c r="W26" s="34"/>
      <c r="X26" s="34"/>
      <c r="Y26" s="23">
        <f>Heads3</f>
        <v>9.57</v>
      </c>
      <c r="Z26" s="23">
        <f t="shared" si="5"/>
        <v>31.57</v>
      </c>
    </row>
    <row r="27" ht="12.75" customHeight="1">
      <c r="A27" s="16">
        <v>0.625</v>
      </c>
      <c r="B27" s="23">
        <f>Heads3</f>
        <v>15.84</v>
      </c>
      <c r="C27" s="23">
        <f>Heads3</f>
        <v>32.16</v>
      </c>
      <c r="D27" s="33"/>
      <c r="E27" s="33"/>
      <c r="F27" s="23">
        <f>Heads3</f>
        <v>11</v>
      </c>
      <c r="G27" s="23">
        <f>Heads3</f>
        <v>11</v>
      </c>
      <c r="H27" s="33"/>
      <c r="I27" s="33"/>
      <c r="J27" s="34"/>
      <c r="K27" s="34"/>
      <c r="L27" s="23">
        <f t="shared" si="4"/>
        <v>70</v>
      </c>
      <c r="O27" s="16">
        <v>0.625</v>
      </c>
      <c r="P27" s="33"/>
      <c r="Q27" s="33"/>
      <c r="R27" s="23">
        <f>Heads3</f>
        <v>11</v>
      </c>
      <c r="S27" s="23">
        <f>Heads3</f>
        <v>11</v>
      </c>
      <c r="T27" s="33"/>
      <c r="U27" s="33"/>
      <c r="V27" s="23">
        <f>Heads3</f>
        <v>18.76</v>
      </c>
      <c r="W27" s="23">
        <f>Heads3</f>
        <v>9.24</v>
      </c>
      <c r="X27" s="34"/>
      <c r="Y27" s="34"/>
      <c r="Z27" s="23">
        <f t="shared" si="5"/>
        <v>50</v>
      </c>
    </row>
    <row r="28" ht="12.75" customHeight="1">
      <c r="A28" s="16">
        <v>0.645833333333334</v>
      </c>
      <c r="B28" s="23">
        <f>Heads3</f>
        <v>15.84</v>
      </c>
      <c r="C28" s="23">
        <f>Heads3</f>
        <v>32.16</v>
      </c>
      <c r="D28" s="33"/>
      <c r="E28" s="33"/>
      <c r="F28" s="23">
        <f>Heads3</f>
        <v>11</v>
      </c>
      <c r="G28" s="23">
        <f>Heads3</f>
        <v>11</v>
      </c>
      <c r="H28" s="33"/>
      <c r="I28" s="33"/>
      <c r="J28" s="23">
        <f>Heads3</f>
        <v>19.43</v>
      </c>
      <c r="K28" s="23">
        <f>Heads3</f>
        <v>9.57</v>
      </c>
      <c r="L28" s="23">
        <f t="shared" si="4"/>
        <v>99</v>
      </c>
      <c r="O28" s="16">
        <v>0.645833333333334</v>
      </c>
      <c r="P28" s="23">
        <f>Heads3</f>
        <v>15.84</v>
      </c>
      <c r="Q28" s="23">
        <f>Heads3</f>
        <v>32.16</v>
      </c>
      <c r="R28" s="23">
        <f>Heads3</f>
        <v>11</v>
      </c>
      <c r="S28" s="23">
        <f>Heads3</f>
        <v>11</v>
      </c>
      <c r="T28" s="33"/>
      <c r="U28" s="33"/>
      <c r="V28" s="23">
        <f>Heads3</f>
        <v>18.76</v>
      </c>
      <c r="W28" s="23">
        <f>Heads3</f>
        <v>9.24</v>
      </c>
      <c r="X28" s="33"/>
      <c r="Y28" s="33"/>
      <c r="Z28" s="23">
        <f t="shared" si="5"/>
        <v>98</v>
      </c>
    </row>
    <row r="29" ht="12.75" customHeight="1">
      <c r="A29" s="16">
        <v>0.666666666666667</v>
      </c>
      <c r="B29" s="23">
        <f>Heads3</f>
        <v>15.84</v>
      </c>
      <c r="C29" s="23">
        <f>Heads3</f>
        <v>32.16</v>
      </c>
      <c r="D29" s="23">
        <f>Heads3</f>
        <v>11</v>
      </c>
      <c r="E29" s="23">
        <f>Heads3</f>
        <v>11</v>
      </c>
      <c r="F29" s="23">
        <f>Heads3</f>
        <v>11</v>
      </c>
      <c r="G29" s="23">
        <f>Heads3</f>
        <v>11</v>
      </c>
      <c r="H29" s="33"/>
      <c r="I29" s="33"/>
      <c r="J29" s="23">
        <f>Heads3</f>
        <v>19.43</v>
      </c>
      <c r="K29" s="23">
        <f>Heads3</f>
        <v>9.57</v>
      </c>
      <c r="L29" s="23">
        <f t="shared" si="4"/>
        <v>121</v>
      </c>
      <c r="O29" s="16">
        <v>0.666666666666667</v>
      </c>
      <c r="P29" s="23">
        <f>Heads3</f>
        <v>15.84</v>
      </c>
      <c r="Q29" s="23">
        <f>Heads3</f>
        <v>32.16</v>
      </c>
      <c r="R29" s="23">
        <f>Heads3</f>
        <v>11</v>
      </c>
      <c r="S29" s="23">
        <f>Heads3</f>
        <v>11</v>
      </c>
      <c r="T29" s="33"/>
      <c r="U29" s="33"/>
      <c r="V29" s="23">
        <f>Heads3</f>
        <v>18.76</v>
      </c>
      <c r="W29" s="23">
        <f>Heads3</f>
        <v>9.24</v>
      </c>
      <c r="X29" s="33"/>
      <c r="Y29" s="33"/>
      <c r="Z29" s="23">
        <f t="shared" si="5"/>
        <v>98</v>
      </c>
    </row>
    <row r="30" ht="12.75" customHeight="1">
      <c r="A30" s="16">
        <v>0.6875</v>
      </c>
      <c r="B30" s="23">
        <f>Heads3</f>
        <v>15.84</v>
      </c>
      <c r="C30" s="32"/>
      <c r="D30" s="23">
        <f>Heads3</f>
        <v>11</v>
      </c>
      <c r="E30" s="23">
        <f>Heads3</f>
        <v>11</v>
      </c>
      <c r="F30" s="23">
        <f>Heads3</f>
        <v>11</v>
      </c>
      <c r="G30" s="23">
        <f>Heads3</f>
        <v>11</v>
      </c>
      <c r="H30" s="33"/>
      <c r="I30" s="33"/>
      <c r="J30" s="23">
        <f>Heads3</f>
        <v>19.43</v>
      </c>
      <c r="K30" s="23">
        <f>Heads3</f>
        <v>9.57</v>
      </c>
      <c r="L30" s="23">
        <f t="shared" si="4"/>
        <v>88.84</v>
      </c>
      <c r="O30" s="16">
        <v>0.6875</v>
      </c>
      <c r="P30" s="23">
        <f>Heads3</f>
        <v>15.84</v>
      </c>
      <c r="Q30" s="32"/>
      <c r="R30" s="23">
        <f>Heads3</f>
        <v>11</v>
      </c>
      <c r="S30" s="23">
        <f>Heads3</f>
        <v>11</v>
      </c>
      <c r="T30" s="23">
        <f>Heads3</f>
        <v>11</v>
      </c>
      <c r="U30" s="23">
        <f>Heads3</f>
        <v>11</v>
      </c>
      <c r="V30" s="23">
        <f>Heads3</f>
        <v>18.76</v>
      </c>
      <c r="W30" s="23">
        <f>Heads3</f>
        <v>9.24</v>
      </c>
      <c r="X30" s="33"/>
      <c r="Y30" s="33"/>
      <c r="Z30" s="23">
        <f t="shared" si="5"/>
        <v>87.84</v>
      </c>
    </row>
    <row r="31" ht="12.75" customHeight="1">
      <c r="A31" s="16">
        <v>0.708333333333334</v>
      </c>
      <c r="B31" s="32"/>
      <c r="C31" s="32"/>
      <c r="D31" s="23">
        <f>Heads3</f>
        <v>11</v>
      </c>
      <c r="E31" s="23">
        <f>Heads3</f>
        <v>11</v>
      </c>
      <c r="F31" s="23">
        <f>Heads3</f>
        <v>11</v>
      </c>
      <c r="G31" s="23">
        <f>Heads3</f>
        <v>11</v>
      </c>
      <c r="H31" s="23">
        <f>Heads3</f>
        <v>18.76</v>
      </c>
      <c r="I31" s="23">
        <f>Heads3</f>
        <v>9.24</v>
      </c>
      <c r="J31" s="23">
        <f>Heads3</f>
        <v>19.43</v>
      </c>
      <c r="K31" s="23">
        <f>Heads3</f>
        <v>9.57</v>
      </c>
      <c r="L31" s="23">
        <f t="shared" si="4"/>
        <v>101</v>
      </c>
      <c r="O31" s="16">
        <v>0.708333333333334</v>
      </c>
      <c r="P31" s="32"/>
      <c r="Q31" s="32"/>
      <c r="R31" s="23">
        <f>Heads3</f>
        <v>11</v>
      </c>
      <c r="S31" s="23">
        <f>Heads3</f>
        <v>11</v>
      </c>
      <c r="T31" s="23">
        <f>Heads3</f>
        <v>11</v>
      </c>
      <c r="U31" s="23">
        <f>Heads3</f>
        <v>11</v>
      </c>
      <c r="V31" s="23">
        <f>Heads3</f>
        <v>18.76</v>
      </c>
      <c r="W31" s="23">
        <f>Heads3</f>
        <v>9.24</v>
      </c>
      <c r="X31" s="33"/>
      <c r="Y31" s="33"/>
      <c r="Z31" s="23">
        <f t="shared" si="5"/>
        <v>72</v>
      </c>
    </row>
    <row r="32" ht="12.75" customHeight="1">
      <c r="A32" s="16">
        <v>0.729166666666667</v>
      </c>
      <c r="B32" s="32"/>
      <c r="C32" s="32"/>
      <c r="D32" s="23">
        <f>Heads3</f>
        <v>11</v>
      </c>
      <c r="E32" s="23">
        <f>Heads3</f>
        <v>11</v>
      </c>
      <c r="F32" s="23">
        <f>Heads3</f>
        <v>11</v>
      </c>
      <c r="G32" s="23">
        <f>Headcount</f>
        <v>11</v>
      </c>
      <c r="H32" s="23">
        <f>Heads3</f>
        <v>18.76</v>
      </c>
      <c r="I32" s="23">
        <f>Heads3</f>
        <v>9.24</v>
      </c>
      <c r="J32" s="23">
        <f>Heads3</f>
        <v>19.43</v>
      </c>
      <c r="K32" s="23">
        <f>Heads3</f>
        <v>9.57</v>
      </c>
      <c r="L32" s="23">
        <f t="shared" si="4"/>
        <v>101</v>
      </c>
      <c r="O32" s="16">
        <v>0.729166666666667</v>
      </c>
      <c r="P32" s="32"/>
      <c r="Q32" s="32"/>
      <c r="R32" s="23">
        <f>Heads3</f>
        <v>11</v>
      </c>
      <c r="S32" s="23">
        <f>Heads3</f>
        <v>11</v>
      </c>
      <c r="T32" s="23">
        <f>Heads3</f>
        <v>11</v>
      </c>
      <c r="U32" s="23">
        <f>Heads3</f>
        <v>11</v>
      </c>
      <c r="V32" s="23">
        <f>Heads3</f>
        <v>18.76</v>
      </c>
      <c r="W32" s="23">
        <f>Heads3</f>
        <v>9.24</v>
      </c>
      <c r="X32" s="23">
        <f>Heads3</f>
        <v>19.43</v>
      </c>
      <c r="Y32" s="23">
        <f>Heads3</f>
        <v>9.57</v>
      </c>
      <c r="Z32" s="23">
        <f t="shared" si="5"/>
        <v>101</v>
      </c>
    </row>
    <row r="33" ht="12.75" customHeight="1">
      <c r="A33" s="16">
        <v>0.75</v>
      </c>
      <c r="B33" s="32"/>
      <c r="C33" s="32"/>
      <c r="D33" s="32"/>
      <c r="E33" s="32"/>
      <c r="F33" s="32"/>
      <c r="G33" s="32"/>
      <c r="H33" s="23">
        <f>Heads3</f>
        <v>18.76</v>
      </c>
      <c r="I33" s="23">
        <f>Heads3</f>
        <v>9.24</v>
      </c>
      <c r="J33" s="23">
        <f>Heads3</f>
        <v>19.43</v>
      </c>
      <c r="K33" s="23">
        <f>Heads3</f>
        <v>9.57</v>
      </c>
      <c r="L33" s="23">
        <f t="shared" si="4"/>
        <v>57</v>
      </c>
      <c r="O33" s="16">
        <v>0.75</v>
      </c>
      <c r="P33" s="32"/>
      <c r="Q33" s="32"/>
      <c r="R33" s="32"/>
      <c r="S33" s="32"/>
      <c r="T33" s="32"/>
      <c r="U33" s="32"/>
      <c r="V33" s="23">
        <f>Heads3</f>
        <v>18.76</v>
      </c>
      <c r="W33" s="23">
        <f>Heads3</f>
        <v>9.24</v>
      </c>
      <c r="X33" s="23">
        <f>Heads3</f>
        <v>19.43</v>
      </c>
      <c r="Y33" s="23">
        <f>Heads3</f>
        <v>9.57</v>
      </c>
      <c r="Z33" s="23">
        <f t="shared" si="5"/>
        <v>57</v>
      </c>
    </row>
    <row r="34" ht="12.75" customHeight="1">
      <c r="A34" s="16">
        <v>0.770833333333334</v>
      </c>
      <c r="B34" s="32"/>
      <c r="C34" s="32"/>
      <c r="D34" s="32"/>
      <c r="E34" s="32"/>
      <c r="F34" s="32"/>
      <c r="G34" s="32"/>
      <c r="H34" s="23">
        <f>Heads3</f>
        <v>18.76</v>
      </c>
      <c r="I34" s="23">
        <f>Heads3</f>
        <v>9.24</v>
      </c>
      <c r="J34" s="23">
        <f>Heads3</f>
        <v>19.43</v>
      </c>
      <c r="K34" s="23">
        <f>Heads3</f>
        <v>9.57</v>
      </c>
      <c r="L34" s="23">
        <f t="shared" si="4"/>
        <v>57</v>
      </c>
      <c r="O34" s="16">
        <v>0.770833333333334</v>
      </c>
      <c r="P34" s="32"/>
      <c r="Q34" s="32"/>
      <c r="R34" s="32"/>
      <c r="S34" s="32"/>
      <c r="T34" s="32"/>
      <c r="U34" s="32"/>
      <c r="V34" s="23">
        <f>Heads3</f>
        <v>18.76</v>
      </c>
      <c r="W34" s="23">
        <f>Heads3</f>
        <v>9.24</v>
      </c>
      <c r="X34" s="23">
        <f>Heads3</f>
        <v>19.43</v>
      </c>
      <c r="Y34" s="23">
        <f>Heads3</f>
        <v>9.57</v>
      </c>
      <c r="Z34" s="23">
        <f t="shared" si="5"/>
        <v>57</v>
      </c>
    </row>
    <row r="35" ht="12.75" customHeight="1"/>
    <row r="36" ht="12.75" customHeight="1"/>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row r="54" ht="12.75" customHeight="1"/>
    <row r="55" ht="12.75" customHeight="1">
      <c r="A55" s="35" t="s">
        <v>25</v>
      </c>
      <c r="C55" s="36">
        <v>1800.0</v>
      </c>
    </row>
    <row r="56" ht="12.75" customHeight="1"/>
    <row r="57" ht="12.75" customHeight="1"/>
    <row r="58" ht="12.75" customHeight="1">
      <c r="A58" s="11" t="s">
        <v>26</v>
      </c>
      <c r="B58" s="11" t="s">
        <v>27</v>
      </c>
      <c r="C58" s="11" t="s">
        <v>28</v>
      </c>
      <c r="D58" s="11" t="s">
        <v>29</v>
      </c>
      <c r="E58" s="11" t="s">
        <v>30</v>
      </c>
      <c r="F58" s="11" t="s">
        <v>31</v>
      </c>
      <c r="G58" s="21" t="s">
        <v>32</v>
      </c>
      <c r="J58" s="37" t="s">
        <v>25</v>
      </c>
      <c r="O58" s="11" t="s">
        <v>26</v>
      </c>
      <c r="P58" s="11" t="s">
        <v>27</v>
      </c>
      <c r="Q58" s="11" t="s">
        <v>28</v>
      </c>
      <c r="R58" s="11" t="s">
        <v>29</v>
      </c>
      <c r="S58" s="11" t="s">
        <v>30</v>
      </c>
      <c r="T58" s="11" t="s">
        <v>31</v>
      </c>
      <c r="U58" s="21" t="s">
        <v>32</v>
      </c>
    </row>
    <row r="59" ht="12.75" customHeight="1">
      <c r="A59" s="16">
        <v>0.3333333333333333</v>
      </c>
      <c r="B59" s="23">
        <f>Calls2*Sheet2!G16</f>
        <v>14.05602387</v>
      </c>
      <c r="C59" s="23">
        <f t="shared" ref="C59:C80" si="6">L13</f>
        <v>48</v>
      </c>
      <c r="D59" s="5">
        <f t="shared" ref="D59:D80" si="7">B59/C59</f>
        <v>0.2928338306</v>
      </c>
      <c r="E59" s="24">
        <f>Intercept-(Effective_Penalty_Lunches*D59)</f>
        <v>0.9250782922</v>
      </c>
      <c r="F59" s="24">
        <f>IF(D59&lt;Effective_Trigger_Lunches,1,E59)</f>
        <v>1</v>
      </c>
      <c r="G59" s="24">
        <f>F59</f>
        <v>1</v>
      </c>
      <c r="J59" s="35"/>
      <c r="O59" s="16">
        <v>0.3333333333333333</v>
      </c>
      <c r="P59" s="23">
        <f>Calls2*Sheet2!G16</f>
        <v>14.05602387</v>
      </c>
      <c r="Q59" s="23">
        <f t="shared" ref="Q59:Q80" si="8">Z13</f>
        <v>48</v>
      </c>
      <c r="R59" s="5">
        <f t="shared" ref="R59:R80" si="9">P59/Q59</f>
        <v>0.2928338306</v>
      </c>
      <c r="S59" s="24">
        <f>Intercept-(Effective_Penalty_Lunches*R59)</f>
        <v>0.9250782922</v>
      </c>
      <c r="T59" s="24">
        <f>IF(R59&lt;Effective_Trigger_Lunches,1,S59)</f>
        <v>1</v>
      </c>
      <c r="U59" s="24">
        <f>T59</f>
        <v>1</v>
      </c>
    </row>
    <row r="60" ht="12.75" customHeight="1">
      <c r="A60" s="16">
        <v>0.3541666666666667</v>
      </c>
      <c r="B60" s="23">
        <f>Calls2*Sheet2!G17</f>
        <v>29.58973229</v>
      </c>
      <c r="C60" s="23">
        <f t="shared" si="6"/>
        <v>48</v>
      </c>
      <c r="D60" s="5">
        <f t="shared" si="7"/>
        <v>0.6164527561</v>
      </c>
      <c r="E60" s="24">
        <f>Intercept-(Effective_Penalty_Lunches*D60)</f>
        <v>0.8422801997</v>
      </c>
      <c r="F60" s="24">
        <f>IF(D60&lt;Effective_Trigger_Lunches,1,E60)</f>
        <v>1</v>
      </c>
      <c r="G60" s="24">
        <f>SUMPRODUCT(F59:F60,B59:B60)/SUM(B59:B60)</f>
        <v>1</v>
      </c>
      <c r="J60" s="38">
        <f>SUM(B59:B60)</f>
        <v>43.64575616</v>
      </c>
      <c r="O60" s="16">
        <v>0.3541666666666667</v>
      </c>
      <c r="P60" s="23">
        <f>Calls2*Sheet2!G17</f>
        <v>29.58973229</v>
      </c>
      <c r="Q60" s="23">
        <f t="shared" si="8"/>
        <v>48</v>
      </c>
      <c r="R60" s="5">
        <f t="shared" si="9"/>
        <v>0.6164527561</v>
      </c>
      <c r="S60" s="24">
        <f>Intercept-(Effective_Penalty_Lunches*R60)</f>
        <v>0.8422801997</v>
      </c>
      <c r="T60" s="24">
        <f>IF(R60&lt;Effective_Trigger_Lunches,1,S60)</f>
        <v>1</v>
      </c>
      <c r="U60" s="24">
        <f>SUMPRODUCT(T59:T60,P59:P60)/SUM(P59:P60)</f>
        <v>1</v>
      </c>
    </row>
    <row r="61" ht="12.75" customHeight="1">
      <c r="A61" s="16">
        <v>0.375</v>
      </c>
      <c r="B61" s="23">
        <f>Calls2*Sheet2!G18</f>
        <v>47.35798811</v>
      </c>
      <c r="C61" s="23">
        <f t="shared" si="6"/>
        <v>11</v>
      </c>
      <c r="D61" s="5">
        <f t="shared" si="7"/>
        <v>4.305271646</v>
      </c>
      <c r="E61" s="24">
        <f>Intercept-(Effective_Penalty_Lunches*D61)</f>
        <v>-0.1015062832</v>
      </c>
      <c r="F61" s="24">
        <f>IF(D61&lt;Effective_Trigger_Lunches,1,E61)</f>
        <v>-0.1015062832</v>
      </c>
      <c r="G61" s="24">
        <f>SUMPRODUCT(F59:F61,B59:B61)/SUM(B59:B61)</f>
        <v>0.4267804926</v>
      </c>
      <c r="J61" s="38">
        <f>SUM(B59:B61)</f>
        <v>91.00374427</v>
      </c>
      <c r="O61" s="16">
        <v>0.375</v>
      </c>
      <c r="P61" s="23">
        <f>Calls2*Sheet2!G18</f>
        <v>47.35798811</v>
      </c>
      <c r="Q61" s="23">
        <f t="shared" si="8"/>
        <v>59</v>
      </c>
      <c r="R61" s="5">
        <f t="shared" si="9"/>
        <v>0.8026777645</v>
      </c>
      <c r="S61" s="24">
        <f>Intercept-(Effective_Penalty_Lunches*R61)</f>
        <v>0.7946344218</v>
      </c>
      <c r="T61" s="24">
        <f>IF(R61&lt;Effective_Trigger_Lunches,1,S61)</f>
        <v>1</v>
      </c>
      <c r="U61" s="24">
        <f>SUMPRODUCT(T59:T61,P59:P61)/SUM(P59:P61)</f>
        <v>1</v>
      </c>
    </row>
    <row r="62" ht="12.75" customHeight="1">
      <c r="A62" s="16">
        <v>0.395833333333333</v>
      </c>
      <c r="B62" s="23">
        <f>Calls2*Sheet2!G19</f>
        <v>66.02727109</v>
      </c>
      <c r="C62" s="23">
        <f t="shared" si="6"/>
        <v>22</v>
      </c>
      <c r="D62" s="5">
        <f t="shared" si="7"/>
        <v>3.001239595</v>
      </c>
      <c r="E62" s="24">
        <f>Intercept-(Effective_Penalty_Lunches*D62)</f>
        <v>0.2321310842</v>
      </c>
      <c r="F62" s="24">
        <f>IF(D62&lt;Effective_Trigger_Lunches,1,E62)</f>
        <v>0.2321310842</v>
      </c>
      <c r="G62" s="24">
        <f>SUMPRODUCT(F59:F62,B59:B62)/SUM(B59:B62)</f>
        <v>0.3449357104</v>
      </c>
      <c r="J62" s="38">
        <f>SUM(B59:B62)</f>
        <v>157.0310154</v>
      </c>
      <c r="O62" s="16">
        <v>0.395833333333333</v>
      </c>
      <c r="P62" s="23">
        <f>Calls2*Sheet2!G19</f>
        <v>66.02727109</v>
      </c>
      <c r="Q62" s="23">
        <f t="shared" si="8"/>
        <v>70</v>
      </c>
      <c r="R62" s="5">
        <f t="shared" si="9"/>
        <v>0.9432467298</v>
      </c>
      <c r="S62" s="24">
        <f>Intercept-(Effective_Penalty_Lunches*R62)</f>
        <v>0.7586697693</v>
      </c>
      <c r="T62" s="24">
        <f>IF(R62&lt;Effective_Trigger_Lunches,1,S62)</f>
        <v>1</v>
      </c>
      <c r="U62" s="24">
        <f>SUMPRODUCT(T59:T62,P59:P62)/SUM(P59:P62)</f>
        <v>1</v>
      </c>
    </row>
    <row r="63" ht="12.75" customHeight="1">
      <c r="A63" s="16">
        <v>0.416666666666667</v>
      </c>
      <c r="B63" s="23">
        <f>Calls2*Sheet2!G20</f>
        <v>88.08441623</v>
      </c>
      <c r="C63" s="23">
        <f t="shared" si="6"/>
        <v>40.76</v>
      </c>
      <c r="D63" s="5">
        <f t="shared" si="7"/>
        <v>2.161050447</v>
      </c>
      <c r="E63" s="24">
        <f>Intercept-(Effective_Penalty_Lunches*D63)</f>
        <v>0.4470939718</v>
      </c>
      <c r="F63" s="24">
        <f>IF(D63&lt;Effective_Trigger_Lunches,1,E63)</f>
        <v>0.4470939718</v>
      </c>
      <c r="G63" s="24">
        <f>SUMPRODUCT(F59:F63,B59:B63)/SUM(B59:B63)</f>
        <v>0.3816471927</v>
      </c>
      <c r="J63" s="38">
        <f>SUM(B59:B63)</f>
        <v>245.1154316</v>
      </c>
      <c r="O63" s="16">
        <v>0.416666666666667</v>
      </c>
      <c r="P63" s="23">
        <f>Calls2*Sheet2!G20</f>
        <v>88.08441623</v>
      </c>
      <c r="Q63" s="23">
        <f t="shared" si="8"/>
        <v>89.43</v>
      </c>
      <c r="R63" s="5">
        <f t="shared" si="9"/>
        <v>0.9849537765</v>
      </c>
      <c r="S63" s="24">
        <f>Intercept-(Effective_Penalty_Lunches*R63)</f>
        <v>0.7479989969</v>
      </c>
      <c r="T63" s="24">
        <f>IF(R63&lt;Effective_Trigger_Lunches,1,S63)</f>
        <v>1</v>
      </c>
      <c r="U63" s="24">
        <f>SUMPRODUCT(T59:T63,P59:P63)/SUM(P59:P63)</f>
        <v>1</v>
      </c>
    </row>
    <row r="64" ht="12.75" customHeight="1">
      <c r="A64" s="16">
        <v>0.4375</v>
      </c>
      <c r="B64" s="23">
        <f>Calls2*Sheet2!G21</f>
        <v>92.58955209</v>
      </c>
      <c r="C64" s="23">
        <f t="shared" si="6"/>
        <v>50</v>
      </c>
      <c r="D64" s="5">
        <f t="shared" si="7"/>
        <v>1.851791042</v>
      </c>
      <c r="E64" s="24">
        <f>Intercept-(Effective_Penalty_Lunches*D64)</f>
        <v>0.5262181727</v>
      </c>
      <c r="F64" s="24">
        <f>IF(D64&lt;Effective_Trigger_Lunches,1,E64)</f>
        <v>0.5262181727</v>
      </c>
      <c r="G64" s="24">
        <f>SUMPRODUCT(F59:F64,B59:B64)/SUM(B59:B64)</f>
        <v>0.4212846364</v>
      </c>
      <c r="J64" s="38">
        <f>SUM(B59:B64)</f>
        <v>337.7049837</v>
      </c>
      <c r="O64" s="16">
        <v>0.4375</v>
      </c>
      <c r="P64" s="23">
        <f>Calls2*Sheet2!G21</f>
        <v>92.58955209</v>
      </c>
      <c r="Q64" s="23">
        <f t="shared" si="8"/>
        <v>99</v>
      </c>
      <c r="R64" s="5">
        <f t="shared" si="9"/>
        <v>0.9352480009</v>
      </c>
      <c r="S64" s="24">
        <f>Intercept-(Effective_Penalty_Lunches*R64)</f>
        <v>0.7607162488</v>
      </c>
      <c r="T64" s="24">
        <f>IF(R64&lt;Effective_Trigger_Lunches,1,S64)</f>
        <v>1</v>
      </c>
      <c r="U64" s="24">
        <f>SUMPRODUCT(T59:T64,P59:P64)/SUM(P59:P64)</f>
        <v>1</v>
      </c>
    </row>
    <row r="65" ht="12.75" customHeight="1">
      <c r="A65" s="16">
        <v>0.458333333333333</v>
      </c>
      <c r="B65" s="23">
        <f>Calls2*Sheet2!G22</f>
        <v>98.46424924</v>
      </c>
      <c r="C65" s="23">
        <f t="shared" si="6"/>
        <v>109</v>
      </c>
      <c r="D65" s="5">
        <f t="shared" si="7"/>
        <v>0.9033417362</v>
      </c>
      <c r="E65" s="24">
        <f>Intercept-(Effective_Penalty_Lunches*D65)</f>
        <v>0.7688794854</v>
      </c>
      <c r="F65" s="24">
        <f>IF(D65&lt;Effective_Trigger_Lunches,1,E65)</f>
        <v>1</v>
      </c>
      <c r="G65" s="24">
        <f>SUMPRODUCT(F59:F65,B59:B65)/SUM(B59:B65)</f>
        <v>0.5519283625</v>
      </c>
      <c r="J65" s="38">
        <f>SUM(B59:B65)</f>
        <v>436.1692329</v>
      </c>
      <c r="O65" s="16">
        <v>0.458333333333333</v>
      </c>
      <c r="P65" s="23">
        <f>Calls2*Sheet2!G22</f>
        <v>98.46424924</v>
      </c>
      <c r="Q65" s="23">
        <f t="shared" si="8"/>
        <v>110</v>
      </c>
      <c r="R65" s="5">
        <f t="shared" si="9"/>
        <v>0.8951295386</v>
      </c>
      <c r="S65" s="24">
        <f>Intercept-(Effective_Penalty_Lunches*R65)</f>
        <v>0.770980581</v>
      </c>
      <c r="T65" s="24">
        <f>IF(R65&lt;Effective_Trigger_Lunches,1,S65)</f>
        <v>1</v>
      </c>
      <c r="U65" s="24">
        <f>SUMPRODUCT(T59:T65,P59:P65)/SUM(P59:P65)</f>
        <v>1</v>
      </c>
    </row>
    <row r="66" ht="12.75" customHeight="1">
      <c r="A66" s="16">
        <v>0.479166666666667</v>
      </c>
      <c r="B66" s="23">
        <f>Calls2*Sheet2!G23</f>
        <v>99.47339968</v>
      </c>
      <c r="C66" s="23">
        <f t="shared" si="6"/>
        <v>120</v>
      </c>
      <c r="D66" s="5">
        <f t="shared" si="7"/>
        <v>0.8289449973</v>
      </c>
      <c r="E66" s="24">
        <f>Intercept-(Effective_Penalty_Lunches*D66)</f>
        <v>0.7879139348</v>
      </c>
      <c r="F66" s="24">
        <f>IF(D66&lt;Effective_Trigger_Lunches,1,E66)</f>
        <v>1</v>
      </c>
      <c r="G66" s="24">
        <f>SUMPRODUCT(F59:F66,B59:B66)/SUM(B59:B66)</f>
        <v>0.6351390824</v>
      </c>
      <c r="J66" s="38">
        <f>SUM(B59:B66)</f>
        <v>535.6426326</v>
      </c>
      <c r="O66" s="16">
        <v>0.479166666666667</v>
      </c>
      <c r="P66" s="23">
        <f>Calls2*Sheet2!G23</f>
        <v>99.47339968</v>
      </c>
      <c r="Q66" s="23">
        <f t="shared" si="8"/>
        <v>121</v>
      </c>
      <c r="R66" s="5">
        <f t="shared" si="9"/>
        <v>0.8220942122</v>
      </c>
      <c r="S66" s="24">
        <f>Intercept-(Effective_Penalty_Lunches*R66)</f>
        <v>0.7896667122</v>
      </c>
      <c r="T66" s="24">
        <f>IF(R66&lt;Effective_Trigger_Lunches,1,S66)</f>
        <v>1</v>
      </c>
      <c r="U66" s="24">
        <f>SUMPRODUCT(T59:T66,P59:P66)/SUM(P59:P66)</f>
        <v>1</v>
      </c>
    </row>
    <row r="67" ht="12.75" customHeight="1">
      <c r="A67" s="16">
        <v>0.5</v>
      </c>
      <c r="B67" s="23">
        <f>Calls2*Sheet2!G24</f>
        <v>98.82466011</v>
      </c>
      <c r="C67" s="23">
        <f t="shared" si="6"/>
        <v>139.43</v>
      </c>
      <c r="D67" s="5">
        <f t="shared" si="7"/>
        <v>0.7087761609</v>
      </c>
      <c r="E67" s="24">
        <f>Intercept-(Effective_Penalty_Lunches*D67)</f>
        <v>0.8186592023</v>
      </c>
      <c r="F67" s="24">
        <f>IF(D67&lt;Effective_Trigger_Lunches,1,E67)</f>
        <v>1</v>
      </c>
      <c r="G67" s="24">
        <f>SUMPRODUCT(F59:F67,B59:B67)/SUM(B59:B67)</f>
        <v>0.6919698388</v>
      </c>
      <c r="J67" s="38">
        <f>SUM(B59:B67)</f>
        <v>634.4672927</v>
      </c>
      <c r="O67" s="16">
        <v>0.5</v>
      </c>
      <c r="P67" s="23">
        <f>Calls2*Sheet2!G24</f>
        <v>98.82466011</v>
      </c>
      <c r="Q67" s="23">
        <f t="shared" si="8"/>
        <v>139.76</v>
      </c>
      <c r="R67" s="5">
        <f t="shared" si="9"/>
        <v>0.7071026053</v>
      </c>
      <c r="S67" s="24">
        <f>Intercept-(Effective_Penalty_Lunches*R67)</f>
        <v>0.8190873825</v>
      </c>
      <c r="T67" s="24">
        <f>IF(R67&lt;Effective_Trigger_Lunches,1,S67)</f>
        <v>1</v>
      </c>
      <c r="U67" s="24">
        <f>SUMPRODUCT(T59:T67,P59:P67)/SUM(P59:P67)</f>
        <v>1</v>
      </c>
    </row>
    <row r="68" ht="12.75" customHeight="1">
      <c r="A68" s="16">
        <v>0.520833333333333</v>
      </c>
      <c r="B68" s="23">
        <f>Calls2*Sheet2!G25</f>
        <v>101.0592075</v>
      </c>
      <c r="C68" s="23">
        <f t="shared" si="6"/>
        <v>133.16</v>
      </c>
      <c r="D68" s="5">
        <f t="shared" si="7"/>
        <v>0.7589306661</v>
      </c>
      <c r="E68" s="24">
        <f>Intercept-(Effective_Penalty_Lunches*D68)</f>
        <v>0.8058271427</v>
      </c>
      <c r="F68" s="24">
        <f>IF(D68&lt;Effective_Trigger_Lunches,1,E68)</f>
        <v>1</v>
      </c>
      <c r="G68" s="24">
        <f>SUMPRODUCT(F59:F68,B59:B68)/SUM(B59:B68)</f>
        <v>0.7342922894</v>
      </c>
      <c r="J68" s="38">
        <f>SUM(B59:B68)</f>
        <v>735.5265002</v>
      </c>
      <c r="O68" s="16">
        <v>0.520833333333333</v>
      </c>
      <c r="P68" s="23">
        <f>Calls2*Sheet2!G25</f>
        <v>101.0592075</v>
      </c>
      <c r="Q68" s="23">
        <f t="shared" si="8"/>
        <v>133.16</v>
      </c>
      <c r="R68" s="5">
        <f t="shared" si="9"/>
        <v>0.7589306661</v>
      </c>
      <c r="S68" s="24">
        <f>Intercept-(Effective_Penalty_Lunches*R68)</f>
        <v>0.8058271427</v>
      </c>
      <c r="T68" s="24">
        <f>IF(R68&lt;Effective_Trigger_Lunches,1,S68)</f>
        <v>1</v>
      </c>
      <c r="U68" s="24">
        <f>SUMPRODUCT(T59:T68,P59:P68)/SUM(P59:P68)</f>
        <v>1</v>
      </c>
    </row>
    <row r="69" ht="12.75" customHeight="1">
      <c r="A69" s="16">
        <v>0.541666666666667</v>
      </c>
      <c r="B69" s="23">
        <f>Calls2*Sheet2!G26</f>
        <v>97.4911399</v>
      </c>
      <c r="C69" s="23">
        <f t="shared" si="6"/>
        <v>90</v>
      </c>
      <c r="D69" s="5">
        <f t="shared" si="7"/>
        <v>1.083234888</v>
      </c>
      <c r="E69" s="24">
        <f>Intercept-(Effective_Penalty_Lunches*D69)</f>
        <v>0.7228537168</v>
      </c>
      <c r="F69" s="24">
        <f>IF(D69&lt;Effective_Trigger_Lunches,1,E69)</f>
        <v>1</v>
      </c>
      <c r="G69" s="24">
        <f>SUMPRODUCT(F59:F69,B59:B69)/SUM(B59:B69)</f>
        <v>0.765389047</v>
      </c>
      <c r="J69" s="38">
        <f>SUM(B59:B69)</f>
        <v>833.0176401</v>
      </c>
      <c r="O69" s="16">
        <v>0.541666666666667</v>
      </c>
      <c r="P69" s="23">
        <f>Calls2*Sheet2!G26</f>
        <v>97.4911399</v>
      </c>
      <c r="Q69" s="23">
        <f t="shared" si="8"/>
        <v>90</v>
      </c>
      <c r="R69" s="5">
        <f t="shared" si="9"/>
        <v>1.083234888</v>
      </c>
      <c r="S69" s="24">
        <f>Intercept-(Effective_Penalty_Lunches*R69)</f>
        <v>0.7228537168</v>
      </c>
      <c r="T69" s="24">
        <f>IF(R69&lt;Effective_Trigger_Lunches,1,S69)</f>
        <v>1</v>
      </c>
      <c r="U69" s="24">
        <f>SUMPRODUCT(T59:T69,P59:P69)/SUM(P59:P69)</f>
        <v>1</v>
      </c>
    </row>
    <row r="70" ht="12.75" customHeight="1">
      <c r="A70" s="16">
        <v>0.5625</v>
      </c>
      <c r="B70" s="23">
        <f>Calls2*Sheet2!G27</f>
        <v>103.2577138</v>
      </c>
      <c r="C70" s="23">
        <f t="shared" si="6"/>
        <v>116</v>
      </c>
      <c r="D70" s="5">
        <f t="shared" si="7"/>
        <v>0.8901527051</v>
      </c>
      <c r="E70" s="24">
        <f>Intercept-(Effective_Penalty_Lunches*D70)</f>
        <v>0.7722539068</v>
      </c>
      <c r="F70" s="24">
        <f>IF(D70&lt;Effective_Trigger_Lunches,1,E70)</f>
        <v>1</v>
      </c>
      <c r="G70" s="24">
        <f>SUMPRODUCT(F59:F70,B59:B70)/SUM(B59:B70)</f>
        <v>0.7912632629</v>
      </c>
      <c r="J70" s="38">
        <f>SUM(B59:B70)</f>
        <v>936.2753539</v>
      </c>
      <c r="O70" s="16">
        <v>0.5625</v>
      </c>
      <c r="P70" s="23">
        <f>Calls2*Sheet2!G27</f>
        <v>103.2577138</v>
      </c>
      <c r="Q70" s="23">
        <f t="shared" si="8"/>
        <v>68</v>
      </c>
      <c r="R70" s="5">
        <f t="shared" si="9"/>
        <v>1.518495791</v>
      </c>
      <c r="S70" s="24">
        <f>Intercept-(Effective_Penalty_Lunches*R70)</f>
        <v>0.6114919586</v>
      </c>
      <c r="T70" s="24">
        <f>IF(R70&lt;Effective_Trigger_Lunches,1,S70)</f>
        <v>0.6114919586</v>
      </c>
      <c r="U70" s="24">
        <f>SUMPRODUCT(T59:T70,P59:P70)/SUM(P59:P70)</f>
        <v>0.9571531473</v>
      </c>
    </row>
    <row r="71" ht="12.75" customHeight="1">
      <c r="A71" s="16">
        <v>0.583333333333333</v>
      </c>
      <c r="B71" s="23">
        <f>Calls2*Sheet2!G28</f>
        <v>104.1947821</v>
      </c>
      <c r="C71" s="23">
        <f t="shared" si="6"/>
        <v>86.24</v>
      </c>
      <c r="D71" s="5">
        <f t="shared" si="7"/>
        <v>1.208195525</v>
      </c>
      <c r="E71" s="24">
        <f>Intercept-(Effective_Penalty_Lunches*D71)</f>
        <v>0.6908824643</v>
      </c>
      <c r="F71" s="24">
        <f>IF(D71&lt;Effective_Trigger_Lunches,1,E71)</f>
        <v>1</v>
      </c>
      <c r="G71" s="24">
        <f>SUMPRODUCT(F59:F71,B59:B71)/SUM(B59:B71)</f>
        <v>0.8121665816</v>
      </c>
      <c r="J71" s="38">
        <f>SUM(B59:B71)</f>
        <v>1040.470136</v>
      </c>
      <c r="O71" s="16">
        <v>0.583333333333333</v>
      </c>
      <c r="P71" s="23">
        <f>Calls2*Sheet2!G28</f>
        <v>104.1947821</v>
      </c>
      <c r="Q71" s="23">
        <f t="shared" si="8"/>
        <v>60.24</v>
      </c>
      <c r="R71" s="5">
        <f t="shared" si="9"/>
        <v>1.729661057</v>
      </c>
      <c r="S71" s="24">
        <f>Intercept-(Effective_Penalty_Lunches*R71)</f>
        <v>0.5574652012</v>
      </c>
      <c r="T71" s="24">
        <f>IF(R71&lt;Effective_Trigger_Lunches,1,S71)</f>
        <v>0.5574652012</v>
      </c>
      <c r="U71" s="24">
        <f>SUMPRODUCT(T59:T71,P59:P71)/SUM(P59:P71)</f>
        <v>0.9171275887</v>
      </c>
    </row>
    <row r="72" ht="12.75" customHeight="1">
      <c r="A72" s="16">
        <v>0.604166666666667</v>
      </c>
      <c r="B72" s="23">
        <f>Calls2*Sheet2!G29</f>
        <v>107.7988907</v>
      </c>
      <c r="C72" s="23">
        <f t="shared" si="6"/>
        <v>79.57</v>
      </c>
      <c r="D72" s="5">
        <f t="shared" si="7"/>
        <v>1.354768012</v>
      </c>
      <c r="E72" s="24">
        <f>Intercept-(Effective_Penalty_Lunches*D72)</f>
        <v>0.6533818071</v>
      </c>
      <c r="F72" s="24">
        <f>IF(D72&lt;Effective_Trigger_Lunches,1,E72)</f>
        <v>0.6533818071</v>
      </c>
      <c r="G72" s="24">
        <f>SUMPRODUCT(F59:F72,B59:B72)/SUM(B59:B72)</f>
        <v>0.7972599507</v>
      </c>
      <c r="J72" s="38">
        <f>SUM(B59:B72)</f>
        <v>1148.269027</v>
      </c>
      <c r="O72" s="16">
        <v>0.604166666666667</v>
      </c>
      <c r="P72" s="23">
        <f>Calls2*Sheet2!G29</f>
        <v>107.7988907</v>
      </c>
      <c r="Q72" s="23">
        <f t="shared" si="8"/>
        <v>31.57</v>
      </c>
      <c r="R72" s="5">
        <f t="shared" si="9"/>
        <v>3.41459901</v>
      </c>
      <c r="S72" s="24">
        <f>Intercept-(Effective_Penalty_Lunches*R72)</f>
        <v>0.1263728348</v>
      </c>
      <c r="T72" s="24">
        <f>IF(R72&lt;Effective_Trigger_Lunches,1,S72)</f>
        <v>0.1263728348</v>
      </c>
      <c r="U72" s="24">
        <f>SUMPRODUCT(T59:T72,P59:P72)/SUM(P59:P72)</f>
        <v>0.8428919494</v>
      </c>
    </row>
    <row r="73" ht="12.75" customHeight="1">
      <c r="A73" s="16">
        <v>0.625</v>
      </c>
      <c r="B73" s="23">
        <f>Calls2*Sheet2!G30</f>
        <v>107.7628496</v>
      </c>
      <c r="C73" s="23">
        <f t="shared" si="6"/>
        <v>70</v>
      </c>
      <c r="D73" s="5">
        <f t="shared" si="7"/>
        <v>1.539469281</v>
      </c>
      <c r="E73" s="24">
        <f>Intercept-(Effective_Penalty_Lunches*D73)</f>
        <v>0.606125879</v>
      </c>
      <c r="F73" s="24">
        <f>IF(D73&lt;Effective_Trigger_Lunches,1,E73)</f>
        <v>0.606125879</v>
      </c>
      <c r="G73" s="24">
        <f>SUMPRODUCT(F59:F73,B59:B73)/SUM(B59:B73)</f>
        <v>0.7808613603</v>
      </c>
      <c r="J73" s="38">
        <f>SUM(B59:B73)</f>
        <v>1256.031876</v>
      </c>
      <c r="O73" s="16">
        <v>0.625</v>
      </c>
      <c r="P73" s="23">
        <f>Calls2*Sheet2!G30</f>
        <v>107.7628496</v>
      </c>
      <c r="Q73" s="23">
        <f t="shared" si="8"/>
        <v>50</v>
      </c>
      <c r="R73" s="5">
        <f t="shared" si="9"/>
        <v>2.155256993</v>
      </c>
      <c r="S73" s="24">
        <f>Intercept-(Effective_Penalty_Lunches*R73)</f>
        <v>0.4485762305</v>
      </c>
      <c r="T73" s="24">
        <f>IF(R73&lt;Effective_Trigger_Lunches,1,S73)</f>
        <v>0.4485762305</v>
      </c>
      <c r="U73" s="24">
        <f>SUMPRODUCT(T59:T73,P59:P73)/SUM(P59:P73)</f>
        <v>0.8090611316</v>
      </c>
    </row>
    <row r="74" ht="12.75" customHeight="1">
      <c r="A74" s="16">
        <v>0.645833333333334</v>
      </c>
      <c r="B74" s="23">
        <f>Calls2*Sheet2!G31</f>
        <v>110.7182188</v>
      </c>
      <c r="C74" s="23">
        <f t="shared" si="6"/>
        <v>99</v>
      </c>
      <c r="D74" s="5">
        <f t="shared" si="7"/>
        <v>1.118365846</v>
      </c>
      <c r="E74" s="24">
        <f>Intercept-(Effective_Penalty_Lunches*D74)</f>
        <v>0.7138654404</v>
      </c>
      <c r="F74" s="24">
        <f>IF(D74&lt;Effective_Trigger_Lunches,1,E74)</f>
        <v>1</v>
      </c>
      <c r="G74" s="24">
        <f>SUMPRODUCT(F59:F74,B59:B74)/SUM(B59:B74)</f>
        <v>0.7986134277</v>
      </c>
      <c r="J74" s="38">
        <f>SUM(B59:B74)</f>
        <v>1366.750095</v>
      </c>
      <c r="O74" s="16">
        <v>0.645833333333334</v>
      </c>
      <c r="P74" s="23">
        <f>Calls2*Sheet2!G31</f>
        <v>110.7182188</v>
      </c>
      <c r="Q74" s="23">
        <f t="shared" si="8"/>
        <v>98</v>
      </c>
      <c r="R74" s="5">
        <f t="shared" si="9"/>
        <v>1.129777743</v>
      </c>
      <c r="S74" s="24">
        <f>Intercept-(Effective_Penalty_Lunches*R74)</f>
        <v>0.7109457</v>
      </c>
      <c r="T74" s="24">
        <f>IF(R74&lt;Effective_Trigger_Lunches,1,S74)</f>
        <v>1</v>
      </c>
      <c r="U74" s="24">
        <f>SUMPRODUCT(T59:T74,P59:P74)/SUM(P59:P74)</f>
        <v>0.8245287811</v>
      </c>
    </row>
    <row r="75" ht="12.75" customHeight="1">
      <c r="A75" s="16">
        <v>0.666666666666667</v>
      </c>
      <c r="B75" s="23">
        <f>Calls2*Sheet2!G32</f>
        <v>100.3744268</v>
      </c>
      <c r="C75" s="23">
        <f t="shared" si="6"/>
        <v>121</v>
      </c>
      <c r="D75" s="5">
        <f t="shared" si="7"/>
        <v>0.8295407177</v>
      </c>
      <c r="E75" s="24">
        <f>Intercept-(Effective_Penalty_Lunches*D75)</f>
        <v>0.7877615194</v>
      </c>
      <c r="F75" s="24">
        <f>IF(D75&lt;Effective_Trigger_Lunches,1,E75)</f>
        <v>1</v>
      </c>
      <c r="G75" s="24">
        <f>SUMPRODUCT(F59:F75,B59:B75)/SUM(B59:B75)</f>
        <v>0.8123914414</v>
      </c>
      <c r="J75" s="38">
        <f>SUM(B59:B75)</f>
        <v>1467.124522</v>
      </c>
      <c r="O75" s="16">
        <v>0.666666666666667</v>
      </c>
      <c r="P75" s="23">
        <f>Calls2*Sheet2!G32</f>
        <v>100.3744268</v>
      </c>
      <c r="Q75" s="23">
        <f t="shared" si="8"/>
        <v>98</v>
      </c>
      <c r="R75" s="5">
        <f t="shared" si="9"/>
        <v>1.024228845</v>
      </c>
      <c r="S75" s="24">
        <f>Intercept-(Effective_Penalty_Lunches*R75)</f>
        <v>0.7379504474</v>
      </c>
      <c r="T75" s="24">
        <f>IF(R75&lt;Effective_Trigger_Lunches,1,S75)</f>
        <v>1</v>
      </c>
      <c r="U75" s="24">
        <f>SUMPRODUCT(T59:T75,P59:P75)/SUM(P59:P75)</f>
        <v>0.8365337764</v>
      </c>
    </row>
    <row r="76" ht="12.75" customHeight="1">
      <c r="A76" s="16">
        <v>0.6875</v>
      </c>
      <c r="B76" s="23">
        <f>Calls2*Sheet2!G33</f>
        <v>89.45397753</v>
      </c>
      <c r="C76" s="23">
        <f t="shared" si="6"/>
        <v>88.84</v>
      </c>
      <c r="D76" s="5">
        <f t="shared" si="7"/>
        <v>1.006911048</v>
      </c>
      <c r="E76" s="24">
        <f>Intercept-(Effective_Penalty_Lunches*D76)</f>
        <v>0.742381216</v>
      </c>
      <c r="F76" s="24">
        <f>IF(D76&lt;Effective_Trigger_Lunches,1,E76)</f>
        <v>1</v>
      </c>
      <c r="G76" s="24">
        <f>SUMPRODUCT(F59:F76,B59:B76)/SUM(B59:B76)</f>
        <v>0.8231729933</v>
      </c>
      <c r="J76" s="38">
        <f>SUM(B59:B76)</f>
        <v>1556.578499</v>
      </c>
      <c r="O76" s="16">
        <v>0.6875</v>
      </c>
      <c r="P76" s="23">
        <f>Calls2*Sheet2!G33</f>
        <v>89.45397753</v>
      </c>
      <c r="Q76" s="23">
        <f t="shared" si="8"/>
        <v>87.84</v>
      </c>
      <c r="R76" s="5">
        <f t="shared" si="9"/>
        <v>1.018374061</v>
      </c>
      <c r="S76" s="24">
        <f>Intercept-(Effective_Penalty_Lunches*R76)</f>
        <v>0.7394483974</v>
      </c>
      <c r="T76" s="24">
        <f>IF(R76&lt;Effective_Trigger_Lunches,1,S76)</f>
        <v>1</v>
      </c>
      <c r="U76" s="24">
        <f>SUMPRODUCT(T59:T76,P59:P76)/SUM(P59:P76)</f>
        <v>0.8459279084</v>
      </c>
    </row>
    <row r="77" ht="12.75" customHeight="1">
      <c r="A77" s="16">
        <v>0.708333333333334</v>
      </c>
      <c r="B77" s="23">
        <f>Calls2*Sheet2!G34</f>
        <v>79.25434996</v>
      </c>
      <c r="C77" s="23">
        <f t="shared" si="6"/>
        <v>101</v>
      </c>
      <c r="D77" s="5">
        <f t="shared" si="7"/>
        <v>0.7846965342</v>
      </c>
      <c r="E77" s="24">
        <f>Intercept-(Effective_Penalty_Lunches*D77)</f>
        <v>0.7992349301</v>
      </c>
      <c r="F77" s="24">
        <f>IF(D77&lt;Effective_Trigger_Lunches,1,E77)</f>
        <v>1</v>
      </c>
      <c r="G77" s="24">
        <f>SUMPRODUCT(F59:F77,B59:B77)/SUM(B59:B77)</f>
        <v>0.8317400724</v>
      </c>
      <c r="J77" s="38">
        <f>SUM(B59:B77)</f>
        <v>1635.832849</v>
      </c>
      <c r="O77" s="16">
        <v>0.708333333333334</v>
      </c>
      <c r="P77" s="23">
        <f>Calls2*Sheet2!G34</f>
        <v>79.25434996</v>
      </c>
      <c r="Q77" s="23">
        <f t="shared" si="8"/>
        <v>72</v>
      </c>
      <c r="R77" s="5">
        <f t="shared" si="9"/>
        <v>1.100754861</v>
      </c>
      <c r="S77" s="24">
        <f>Intercept-(Effective_Penalty_Lunches*R77)</f>
        <v>0.7183712214</v>
      </c>
      <c r="T77" s="24">
        <f>IF(R77&lt;Effective_Trigger_Lunches,1,S77)</f>
        <v>1</v>
      </c>
      <c r="U77" s="24">
        <f>SUMPRODUCT(T59:T77,P59:P77)/SUM(P59:P77)</f>
        <v>0.8533925363</v>
      </c>
    </row>
    <row r="78" ht="12.75" customHeight="1">
      <c r="A78" s="16">
        <v>0.729166666666667</v>
      </c>
      <c r="B78" s="23">
        <f>Calls2*Sheet2!G35</f>
        <v>63.64855936</v>
      </c>
      <c r="C78" s="23">
        <f t="shared" si="6"/>
        <v>101</v>
      </c>
      <c r="D78" s="5">
        <f t="shared" si="7"/>
        <v>0.630183756</v>
      </c>
      <c r="E78" s="24">
        <f>Intercept-(Effective_Penalty_Lunches*D78)</f>
        <v>0.8387671153</v>
      </c>
      <c r="F78" s="24">
        <f>IF(D78&lt;Effective_Trigger_Lunches,1,E78)</f>
        <v>1</v>
      </c>
      <c r="G78" s="24">
        <f>SUMPRODUCT(F59:F78,B59:B78)/SUM(B59:B78)</f>
        <v>0.8380417018</v>
      </c>
      <c r="J78" s="38">
        <f>SUM(B59:B78)</f>
        <v>1699.481409</v>
      </c>
      <c r="O78" s="16">
        <v>0.729166666666667</v>
      </c>
      <c r="P78" s="23">
        <f>Calls2*Sheet2!G35</f>
        <v>63.64855936</v>
      </c>
      <c r="Q78" s="23">
        <f t="shared" si="8"/>
        <v>101</v>
      </c>
      <c r="R78" s="5">
        <f t="shared" si="9"/>
        <v>0.630183756</v>
      </c>
      <c r="S78" s="24">
        <f>Intercept-(Effective_Penalty_Lunches*R78)</f>
        <v>0.8387671153</v>
      </c>
      <c r="T78" s="24">
        <f>IF(R78&lt;Effective_Trigger_Lunches,1,S78)</f>
        <v>1</v>
      </c>
      <c r="U78" s="24">
        <f>SUMPRODUCT(T59:T78,P59:P78)/SUM(P59:P78)</f>
        <v>0.8588832429</v>
      </c>
    </row>
    <row r="79" ht="12.75" customHeight="1">
      <c r="A79" s="16">
        <v>0.75</v>
      </c>
      <c r="B79" s="23">
        <f>Calls2*Sheet2!G36</f>
        <v>55.14286286</v>
      </c>
      <c r="C79" s="23">
        <f t="shared" si="6"/>
        <v>57</v>
      </c>
      <c r="D79" s="5">
        <f t="shared" si="7"/>
        <v>0.9674186467</v>
      </c>
      <c r="E79" s="24">
        <f>Intercept-(Effective_Penalty_Lunches*D79)</f>
        <v>0.7524853702</v>
      </c>
      <c r="F79" s="24">
        <f>IF(D79&lt;Effective_Trigger_Lunches,1,E79)</f>
        <v>1</v>
      </c>
      <c r="G79" s="24">
        <f>SUMPRODUCT(F59:F79,B59:B79)/SUM(B59:B79)</f>
        <v>0.8431315916</v>
      </c>
      <c r="J79" s="38">
        <f>SUM(B59:B79)</f>
        <v>1754.624272</v>
      </c>
      <c r="O79" s="16">
        <v>0.75</v>
      </c>
      <c r="P79" s="23">
        <f>Calls2*Sheet2!G36</f>
        <v>55.14286286</v>
      </c>
      <c r="Q79" s="23">
        <f t="shared" si="8"/>
        <v>57</v>
      </c>
      <c r="R79" s="5">
        <f t="shared" si="9"/>
        <v>0.9674186467</v>
      </c>
      <c r="S79" s="24">
        <f>Intercept-(Effective_Penalty_Lunches*R79)</f>
        <v>0.7524853702</v>
      </c>
      <c r="T79" s="24">
        <f>IF(R79&lt;Effective_Trigger_Lunches,1,S79)</f>
        <v>1</v>
      </c>
      <c r="U79" s="24">
        <f>SUMPRODUCT(T59:T79,P59:P79)/SUM(P59:P79)</f>
        <v>0.8633181422</v>
      </c>
    </row>
    <row r="80" ht="12.75" customHeight="1">
      <c r="A80" s="16">
        <v>0.770833333333334</v>
      </c>
      <c r="B80" s="23">
        <f>Calls2*Sheet2!G37</f>
        <v>45.37572833</v>
      </c>
      <c r="C80" s="23">
        <f t="shared" si="6"/>
        <v>57</v>
      </c>
      <c r="D80" s="5">
        <f t="shared" si="7"/>
        <v>0.7960654093</v>
      </c>
      <c r="E80" s="24">
        <f>Intercept-(Effective_Penalty_Lunches*D80)</f>
        <v>0.7963261968</v>
      </c>
      <c r="F80" s="24">
        <f>IF(D80&lt;Effective_Trigger_Lunches,1,E80)</f>
        <v>1</v>
      </c>
      <c r="G80" s="26">
        <f>SUMPRODUCT(F59:F80,B59:B80)/SUM(B59:B80)</f>
        <v>0.8470860462</v>
      </c>
      <c r="J80" s="38">
        <f>SUM(B59:B80)</f>
        <v>1800</v>
      </c>
      <c r="O80" s="16">
        <v>0.770833333333334</v>
      </c>
      <c r="P80" s="23">
        <f>Calls2*Sheet2!G37</f>
        <v>45.37572833</v>
      </c>
      <c r="Q80" s="23">
        <f t="shared" si="8"/>
        <v>57</v>
      </c>
      <c r="R80" s="5">
        <f t="shared" si="9"/>
        <v>0.7960654093</v>
      </c>
      <c r="S80" s="24">
        <f>Intercept-(Effective_Penalty_Lunches*R80)</f>
        <v>0.7963261968</v>
      </c>
      <c r="T80" s="24">
        <f>IF(R80&lt;Effective_Trigger_Lunches,1,S80)</f>
        <v>1</v>
      </c>
      <c r="U80" s="26">
        <f>SUMPRODUCT(T59:T80,P59:P80)/SUM(P59:P80)</f>
        <v>0.8667637194</v>
      </c>
    </row>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8">
    <mergeCell ref="J2:K2"/>
    <mergeCell ref="J3:K3"/>
    <mergeCell ref="F9:H9"/>
    <mergeCell ref="S9:U9"/>
    <mergeCell ref="A55:B55"/>
    <mergeCell ref="J58:L58"/>
    <mergeCell ref="J59:L59"/>
    <mergeCell ref="J60:L60"/>
    <mergeCell ref="J61:L61"/>
    <mergeCell ref="J62:L62"/>
    <mergeCell ref="J63:L63"/>
    <mergeCell ref="J64:L64"/>
    <mergeCell ref="J65:L65"/>
    <mergeCell ref="J66:L66"/>
    <mergeCell ref="J74:L74"/>
    <mergeCell ref="J75:L75"/>
    <mergeCell ref="J76:L76"/>
    <mergeCell ref="J77:L77"/>
    <mergeCell ref="J78:L78"/>
    <mergeCell ref="J79:L79"/>
    <mergeCell ref="J80:L80"/>
    <mergeCell ref="J67:L67"/>
    <mergeCell ref="J68:L68"/>
    <mergeCell ref="J69:L69"/>
    <mergeCell ref="J70:L70"/>
    <mergeCell ref="J71:L71"/>
    <mergeCell ref="J72:L72"/>
    <mergeCell ref="J73:L73"/>
  </mergeCells>
  <dataValidations>
    <dataValidation type="list" allowBlank="1" showErrorMessage="1" sqref="J3">
      <formula1>Sheet2!$A$1:$A$11</formula1>
    </dataValidation>
    <dataValidation type="list" allowBlank="1" showErrorMessage="1" sqref="J2">
      <formula1>Sheet2!$E$1:$E$6</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14"/>
    <col customWidth="1" min="2" max="6" width="8.71"/>
    <col customWidth="1" min="7" max="7" width="10.43"/>
    <col customWidth="1" min="8" max="16" width="8.71"/>
    <col customWidth="1" min="17" max="17" width="11.14"/>
    <col customWidth="1" min="18" max="22" width="8.71"/>
    <col customWidth="1" min="23" max="23" width="11.86"/>
    <col customWidth="1" min="24" max="34" width="8.71"/>
    <col customWidth="1" min="35" max="35" width="14.0"/>
    <col customWidth="1" min="36" max="38" width="8.71"/>
  </cols>
  <sheetData>
    <row r="1" ht="12.75" customHeight="1">
      <c r="C1" s="39" t="s">
        <v>49</v>
      </c>
      <c r="S1" s="40" t="s">
        <v>50</v>
      </c>
      <c r="T1" s="1"/>
      <c r="U1" s="1"/>
      <c r="W1" s="22"/>
      <c r="X1" s="22"/>
      <c r="Y1" s="22"/>
      <c r="Z1" s="22"/>
      <c r="AA1" s="22"/>
      <c r="AB1" s="22"/>
      <c r="AC1" s="22"/>
      <c r="AD1" s="22"/>
      <c r="AE1" s="22"/>
      <c r="AF1" s="22"/>
    </row>
    <row r="2" ht="12.75" customHeight="1">
      <c r="A2" s="11" t="s">
        <v>16</v>
      </c>
      <c r="B2" s="11" t="s">
        <v>38</v>
      </c>
      <c r="C2" s="11" t="s">
        <v>48</v>
      </c>
      <c r="D2" s="11" t="s">
        <v>40</v>
      </c>
      <c r="E2" s="11" t="s">
        <v>41</v>
      </c>
      <c r="F2" s="11" t="s">
        <v>42</v>
      </c>
      <c r="G2" s="11" t="s">
        <v>43</v>
      </c>
      <c r="H2" s="12" t="s">
        <v>44</v>
      </c>
      <c r="I2" s="11" t="s">
        <v>45</v>
      </c>
      <c r="J2" s="11" t="s">
        <v>46</v>
      </c>
      <c r="K2" s="11" t="s">
        <v>47</v>
      </c>
      <c r="L2" s="11" t="s">
        <v>22</v>
      </c>
      <c r="M2" s="11" t="s">
        <v>51</v>
      </c>
      <c r="N2" s="11" t="s">
        <v>52</v>
      </c>
      <c r="O2" s="11"/>
      <c r="P2" s="11"/>
      <c r="Q2" s="11" t="s">
        <v>16</v>
      </c>
      <c r="R2" s="11" t="s">
        <v>38</v>
      </c>
      <c r="S2" s="11" t="s">
        <v>48</v>
      </c>
      <c r="T2" s="11" t="s">
        <v>40</v>
      </c>
      <c r="U2" s="11" t="s">
        <v>41</v>
      </c>
      <c r="V2" s="11" t="s">
        <v>42</v>
      </c>
      <c r="W2" s="11" t="s">
        <v>43</v>
      </c>
      <c r="X2" s="12" t="s">
        <v>44</v>
      </c>
      <c r="Y2" s="11" t="s">
        <v>45</v>
      </c>
      <c r="Z2" s="11" t="s">
        <v>46</v>
      </c>
      <c r="AA2" s="11" t="s">
        <v>47</v>
      </c>
      <c r="AB2" s="11" t="s">
        <v>22</v>
      </c>
      <c r="AC2" s="11" t="s">
        <v>51</v>
      </c>
      <c r="AD2" s="11" t="s">
        <v>52</v>
      </c>
      <c r="AE2" s="11"/>
      <c r="AF2" s="11"/>
      <c r="AI2" s="22" t="s">
        <v>53</v>
      </c>
    </row>
    <row r="3" ht="12.75" customHeight="1">
      <c r="A3" s="19" t="s">
        <v>23</v>
      </c>
      <c r="B3" s="5">
        <v>16.0</v>
      </c>
      <c r="C3" s="5">
        <v>32.0</v>
      </c>
      <c r="D3" s="5">
        <v>11.0</v>
      </c>
      <c r="E3" s="5">
        <v>11.0</v>
      </c>
      <c r="F3" s="5">
        <v>11.0</v>
      </c>
      <c r="G3" s="5">
        <v>11.0</v>
      </c>
      <c r="H3" s="5">
        <v>20.0</v>
      </c>
      <c r="I3" s="5">
        <v>9.0</v>
      </c>
      <c r="J3" s="5">
        <v>20.0</v>
      </c>
      <c r="K3" s="5">
        <v>8.0</v>
      </c>
      <c r="L3" s="5">
        <f>SUM(B3:K3)</f>
        <v>149</v>
      </c>
      <c r="Q3" s="19" t="s">
        <v>23</v>
      </c>
      <c r="R3" s="5">
        <v>16.0</v>
      </c>
      <c r="S3" s="5">
        <v>32.0</v>
      </c>
      <c r="T3" s="5">
        <v>11.0</v>
      </c>
      <c r="U3" s="5">
        <v>11.0</v>
      </c>
      <c r="V3" s="5">
        <v>11.0</v>
      </c>
      <c r="W3" s="5">
        <v>11.0</v>
      </c>
      <c r="X3" s="5">
        <v>20.0</v>
      </c>
      <c r="Y3" s="5">
        <v>9.0</v>
      </c>
      <c r="Z3" s="5">
        <v>20.0</v>
      </c>
      <c r="AA3" s="5">
        <v>8.0</v>
      </c>
      <c r="AB3" s="5">
        <f>SUM(R3:AA3)</f>
        <v>149</v>
      </c>
      <c r="AG3" s="5" t="s">
        <v>54</v>
      </c>
      <c r="AI3" s="13" t="s">
        <v>55</v>
      </c>
      <c r="AJ3" s="2">
        <v>1.5</v>
      </c>
    </row>
    <row r="4" ht="12.75" customHeight="1">
      <c r="A4" s="30" t="s">
        <v>24</v>
      </c>
      <c r="B4" s="31"/>
      <c r="C4" s="31"/>
      <c r="D4" s="31"/>
      <c r="E4" s="31"/>
      <c r="F4" s="31"/>
      <c r="G4" s="31"/>
      <c r="H4" s="31"/>
      <c r="I4" s="31"/>
      <c r="J4" s="31"/>
      <c r="K4" s="31"/>
      <c r="M4" s="2"/>
      <c r="Q4" s="30" t="s">
        <v>24</v>
      </c>
      <c r="R4" s="31"/>
      <c r="S4" s="31"/>
      <c r="T4" s="31"/>
      <c r="U4" s="31"/>
      <c r="V4" s="31"/>
      <c r="W4" s="31"/>
      <c r="X4" s="31"/>
      <c r="Y4" s="31"/>
      <c r="Z4" s="31"/>
      <c r="AA4" s="31"/>
      <c r="AI4" s="13" t="s">
        <v>56</v>
      </c>
      <c r="AJ4" s="2">
        <v>1.0</v>
      </c>
    </row>
    <row r="5" ht="12.75" customHeight="1">
      <c r="A5" s="16">
        <v>0.3333333333333333</v>
      </c>
      <c r="B5" s="5">
        <f>Headcount</f>
        <v>16</v>
      </c>
      <c r="C5" s="5">
        <f>Headcount</f>
        <v>32</v>
      </c>
      <c r="D5" s="17"/>
      <c r="E5" s="17"/>
      <c r="F5" s="17"/>
      <c r="G5" s="17"/>
      <c r="H5" s="17"/>
      <c r="I5" s="17"/>
      <c r="J5" s="17"/>
      <c r="K5" s="17"/>
      <c r="L5" s="5">
        <f t="shared" ref="L5:L26" si="1">SUM(B5:K5)</f>
        <v>48</v>
      </c>
      <c r="M5" s="23">
        <f t="shared" ref="M5:M26" si="2">149*12*AG5</f>
        <v>13.96231704</v>
      </c>
      <c r="N5" s="23">
        <f t="shared" ref="N5:N26" si="3">L5-M5</f>
        <v>34.03768296</v>
      </c>
      <c r="O5" s="23">
        <f t="shared" ref="O5:O26" si="4">ABS(N5)</f>
        <v>34.03768296</v>
      </c>
      <c r="Q5" s="16">
        <v>0.3333333333333333</v>
      </c>
      <c r="R5" s="5">
        <f>Headcount</f>
        <v>16</v>
      </c>
      <c r="S5" s="5">
        <f>Headcount</f>
        <v>32</v>
      </c>
      <c r="T5" s="17"/>
      <c r="U5" s="17"/>
      <c r="V5" s="17"/>
      <c r="W5" s="17"/>
      <c r="X5" s="17"/>
      <c r="Y5" s="17"/>
      <c r="Z5" s="17"/>
      <c r="AA5" s="17"/>
      <c r="AB5" s="5">
        <f t="shared" ref="AB5:AB26" si="5">SUM(R5:AA5)</f>
        <v>48</v>
      </c>
      <c r="AC5" s="23">
        <f t="shared" ref="AC5:AC26" si="6">149*12*AG5</f>
        <v>13.96231704</v>
      </c>
      <c r="AD5" s="23">
        <f t="shared" ref="AD5:AD26" si="7">AB5-AC5</f>
        <v>34.03768296</v>
      </c>
      <c r="AE5" s="23">
        <f t="shared" ref="AE5:AE26" si="8">ABS(AD5)</f>
        <v>34.03768296</v>
      </c>
      <c r="AG5" s="41">
        <v>0.0078089021484492325</v>
      </c>
      <c r="AI5" s="13" t="s">
        <v>57</v>
      </c>
      <c r="AJ5" s="2">
        <v>0.217473</v>
      </c>
    </row>
    <row r="6" ht="12.75" customHeight="1">
      <c r="A6" s="16">
        <v>0.3541666666666667</v>
      </c>
      <c r="B6" s="5">
        <f>Headcount</f>
        <v>16</v>
      </c>
      <c r="C6" s="5">
        <f>Headcount</f>
        <v>32</v>
      </c>
      <c r="D6" s="17"/>
      <c r="E6" s="17"/>
      <c r="F6" s="17"/>
      <c r="G6" s="17"/>
      <c r="H6" s="17"/>
      <c r="I6" s="17"/>
      <c r="J6" s="17"/>
      <c r="K6" s="17"/>
      <c r="L6" s="5">
        <f t="shared" si="1"/>
        <v>48</v>
      </c>
      <c r="M6" s="23">
        <f t="shared" si="2"/>
        <v>29.39246741</v>
      </c>
      <c r="N6" s="23">
        <f t="shared" si="3"/>
        <v>18.60753259</v>
      </c>
      <c r="O6" s="23">
        <f t="shared" si="4"/>
        <v>18.60753259</v>
      </c>
      <c r="Q6" s="16">
        <v>0.3541666666666667</v>
      </c>
      <c r="R6" s="5">
        <f>Headcount</f>
        <v>16</v>
      </c>
      <c r="S6" s="5">
        <f>Headcount</f>
        <v>32</v>
      </c>
      <c r="T6" s="17"/>
      <c r="U6" s="17"/>
      <c r="V6" s="17"/>
      <c r="W6" s="17"/>
      <c r="X6" s="17"/>
      <c r="Y6" s="17"/>
      <c r="Z6" s="17"/>
      <c r="AA6" s="17"/>
      <c r="AB6" s="5">
        <f t="shared" si="5"/>
        <v>48</v>
      </c>
      <c r="AC6" s="23">
        <f t="shared" si="6"/>
        <v>29.39246741</v>
      </c>
      <c r="AD6" s="23">
        <f t="shared" si="7"/>
        <v>18.60753259</v>
      </c>
      <c r="AE6" s="23">
        <f t="shared" si="8"/>
        <v>18.60753259</v>
      </c>
      <c r="AG6" s="41">
        <v>0.016438740163786717</v>
      </c>
    </row>
    <row r="7" ht="12.75" customHeight="1">
      <c r="A7" s="16">
        <v>0.375</v>
      </c>
      <c r="B7" s="18"/>
      <c r="C7" s="18"/>
      <c r="D7" s="5">
        <f>Headcount</f>
        <v>11</v>
      </c>
      <c r="E7" s="17"/>
      <c r="F7" s="18"/>
      <c r="G7" s="17"/>
      <c r="H7" s="17"/>
      <c r="I7" s="17"/>
      <c r="J7" s="17"/>
      <c r="K7" s="17"/>
      <c r="L7" s="5">
        <f t="shared" si="1"/>
        <v>11</v>
      </c>
      <c r="M7" s="23">
        <f t="shared" si="2"/>
        <v>47.04226819</v>
      </c>
      <c r="N7" s="23">
        <f t="shared" si="3"/>
        <v>-36.04226819</v>
      </c>
      <c r="O7" s="23">
        <f t="shared" si="4"/>
        <v>36.04226819</v>
      </c>
      <c r="Q7" s="16">
        <v>0.375</v>
      </c>
      <c r="R7" s="5">
        <f>Headcount</f>
        <v>16</v>
      </c>
      <c r="S7" s="5">
        <f>Headcount</f>
        <v>32</v>
      </c>
      <c r="T7" s="18"/>
      <c r="U7" s="17"/>
      <c r="V7" s="5">
        <f>Headcount</f>
        <v>11</v>
      </c>
      <c r="W7" s="17"/>
      <c r="X7" s="17"/>
      <c r="Y7" s="17"/>
      <c r="Z7" s="17"/>
      <c r="AA7" s="17"/>
      <c r="AB7" s="5">
        <f t="shared" si="5"/>
        <v>59</v>
      </c>
      <c r="AC7" s="23">
        <f t="shared" si="6"/>
        <v>47.04226819</v>
      </c>
      <c r="AD7" s="23">
        <f t="shared" si="7"/>
        <v>11.95773181</v>
      </c>
      <c r="AE7" s="23">
        <f t="shared" si="8"/>
        <v>11.95773181</v>
      </c>
      <c r="AG7" s="41">
        <v>0.026309993392467413</v>
      </c>
      <c r="AI7" s="13" t="s">
        <v>58</v>
      </c>
      <c r="AJ7" s="24">
        <v>0.2</v>
      </c>
      <c r="AL7" s="5">
        <f>20/(1-AJ7)</f>
        <v>25</v>
      </c>
    </row>
    <row r="8" ht="12.75" customHeight="1">
      <c r="A8" s="16">
        <v>0.395833333333333</v>
      </c>
      <c r="B8" s="18"/>
      <c r="C8" s="18"/>
      <c r="D8" s="5">
        <f>Headcount</f>
        <v>11</v>
      </c>
      <c r="E8" s="5">
        <f>Headcount</f>
        <v>11</v>
      </c>
      <c r="F8" s="18"/>
      <c r="G8" s="18"/>
      <c r="H8" s="17"/>
      <c r="I8" s="17"/>
      <c r="J8" s="17"/>
      <c r="K8" s="17"/>
      <c r="L8" s="5">
        <f t="shared" si="1"/>
        <v>22</v>
      </c>
      <c r="M8" s="23">
        <f t="shared" si="2"/>
        <v>65.58708928</v>
      </c>
      <c r="N8" s="23">
        <f t="shared" si="3"/>
        <v>-43.58708928</v>
      </c>
      <c r="O8" s="23">
        <f t="shared" si="4"/>
        <v>43.58708928</v>
      </c>
      <c r="Q8" s="16">
        <v>0.395833333333333</v>
      </c>
      <c r="R8" s="5">
        <f>Headcount</f>
        <v>16</v>
      </c>
      <c r="S8" s="5">
        <f>Headcount</f>
        <v>32</v>
      </c>
      <c r="T8" s="18"/>
      <c r="U8" s="18"/>
      <c r="V8" s="5">
        <f>Headcount</f>
        <v>11</v>
      </c>
      <c r="W8" s="5">
        <f>Headcount</f>
        <v>11</v>
      </c>
      <c r="X8" s="17"/>
      <c r="Y8" s="17"/>
      <c r="Z8" s="17"/>
      <c r="AA8" s="17"/>
      <c r="AB8" s="5">
        <f t="shared" si="5"/>
        <v>70</v>
      </c>
      <c r="AC8" s="23">
        <f t="shared" si="6"/>
        <v>65.58708928</v>
      </c>
      <c r="AD8" s="23">
        <f t="shared" si="7"/>
        <v>4.412910718</v>
      </c>
      <c r="AE8" s="23">
        <f t="shared" si="8"/>
        <v>4.412910718</v>
      </c>
      <c r="AG8" s="41">
        <v>0.036681817271689725</v>
      </c>
      <c r="AI8" s="13" t="s">
        <v>59</v>
      </c>
      <c r="AJ8" s="5">
        <f>30/AL7</f>
        <v>1.2</v>
      </c>
    </row>
    <row r="9" ht="12.75" customHeight="1">
      <c r="A9" s="16">
        <v>0.416666666666667</v>
      </c>
      <c r="B9" s="18"/>
      <c r="C9" s="18"/>
      <c r="D9" s="5">
        <f>Headcount</f>
        <v>11</v>
      </c>
      <c r="E9" s="5">
        <f>Headcount</f>
        <v>11</v>
      </c>
      <c r="F9" s="18"/>
      <c r="G9" s="18"/>
      <c r="H9" s="5">
        <f>Headcount</f>
        <v>20</v>
      </c>
      <c r="I9" s="17"/>
      <c r="J9" s="18"/>
      <c r="K9" s="17"/>
      <c r="L9" s="5">
        <f t="shared" si="1"/>
        <v>42</v>
      </c>
      <c r="M9" s="23">
        <f t="shared" si="2"/>
        <v>87.49718679</v>
      </c>
      <c r="N9" s="23">
        <f t="shared" si="3"/>
        <v>-45.49718679</v>
      </c>
      <c r="O9" s="23">
        <f t="shared" si="4"/>
        <v>45.49718679</v>
      </c>
      <c r="Q9" s="16">
        <v>0.416666666666667</v>
      </c>
      <c r="R9" s="5">
        <f>Headcount</f>
        <v>16</v>
      </c>
      <c r="S9" s="5">
        <f>Headcount</f>
        <v>32</v>
      </c>
      <c r="T9" s="18"/>
      <c r="U9" s="18"/>
      <c r="V9" s="5">
        <f>Headcount</f>
        <v>11</v>
      </c>
      <c r="W9" s="5">
        <f>Headcount</f>
        <v>11</v>
      </c>
      <c r="X9" s="18"/>
      <c r="Y9" s="17"/>
      <c r="Z9" s="5">
        <f>Headcount</f>
        <v>20</v>
      </c>
      <c r="AA9" s="17"/>
      <c r="AB9" s="5">
        <f t="shared" si="5"/>
        <v>90</v>
      </c>
      <c r="AC9" s="23">
        <f t="shared" si="6"/>
        <v>87.49718679</v>
      </c>
      <c r="AD9" s="23">
        <f t="shared" si="7"/>
        <v>2.502813207</v>
      </c>
      <c r="AE9" s="23">
        <f t="shared" si="8"/>
        <v>2.502813207</v>
      </c>
      <c r="AG9" s="41">
        <v>0.04893578679694852</v>
      </c>
      <c r="AI9" s="13" t="s">
        <v>60</v>
      </c>
      <c r="AJ9" s="5">
        <f>AJ5/(1-AJ7)</f>
        <v>0.27184125</v>
      </c>
    </row>
    <row r="10" ht="12.75" customHeight="1">
      <c r="A10" s="16">
        <v>0.4375</v>
      </c>
      <c r="B10" s="18"/>
      <c r="C10" s="18"/>
      <c r="D10" s="5">
        <f>Headcount</f>
        <v>11</v>
      </c>
      <c r="E10" s="5">
        <f>Headcount</f>
        <v>11</v>
      </c>
      <c r="F10" s="18"/>
      <c r="G10" s="18"/>
      <c r="H10" s="5">
        <f>Headcount</f>
        <v>20</v>
      </c>
      <c r="I10" s="5">
        <f>Headcount</f>
        <v>9</v>
      </c>
      <c r="J10" s="18"/>
      <c r="K10" s="18"/>
      <c r="L10" s="5">
        <f t="shared" si="1"/>
        <v>51</v>
      </c>
      <c r="M10" s="23">
        <f t="shared" si="2"/>
        <v>91.97228841</v>
      </c>
      <c r="N10" s="23">
        <f t="shared" si="3"/>
        <v>-40.97228841</v>
      </c>
      <c r="O10" s="23">
        <f t="shared" si="4"/>
        <v>40.97228841</v>
      </c>
      <c r="Q10" s="16">
        <v>0.4375</v>
      </c>
      <c r="R10" s="5">
        <f>Headcount</f>
        <v>16</v>
      </c>
      <c r="S10" s="5">
        <f>Headcount</f>
        <v>32</v>
      </c>
      <c r="T10" s="18"/>
      <c r="U10" s="18"/>
      <c r="V10" s="5">
        <f>Headcount</f>
        <v>11</v>
      </c>
      <c r="W10" s="5">
        <f>Headcount</f>
        <v>11</v>
      </c>
      <c r="X10" s="18"/>
      <c r="Y10" s="18"/>
      <c r="Z10" s="5">
        <f>Headcount</f>
        <v>20</v>
      </c>
      <c r="AA10" s="5">
        <f>Headcount</f>
        <v>8</v>
      </c>
      <c r="AB10" s="5">
        <f t="shared" si="5"/>
        <v>98</v>
      </c>
      <c r="AC10" s="23">
        <f t="shared" si="6"/>
        <v>91.97228841</v>
      </c>
      <c r="AD10" s="23">
        <f t="shared" si="7"/>
        <v>6.027711591</v>
      </c>
      <c r="AE10" s="23">
        <f t="shared" si="8"/>
        <v>6.027711591</v>
      </c>
      <c r="AG10" s="41">
        <v>0.051438640049656606</v>
      </c>
    </row>
    <row r="11" ht="12.75" customHeight="1">
      <c r="A11" s="16">
        <v>0.458333333333333</v>
      </c>
      <c r="B11" s="5">
        <f>Headcount</f>
        <v>16</v>
      </c>
      <c r="C11" s="5">
        <f>Headcount</f>
        <v>32</v>
      </c>
      <c r="D11" s="5">
        <f>Headcount</f>
        <v>11</v>
      </c>
      <c r="E11" s="5">
        <f>Headcount</f>
        <v>11</v>
      </c>
      <c r="F11" s="5">
        <f>Headcount</f>
        <v>11</v>
      </c>
      <c r="G11" s="18"/>
      <c r="H11" s="5">
        <f>Headcount</f>
        <v>20</v>
      </c>
      <c r="I11" s="5">
        <f>Headcount</f>
        <v>9</v>
      </c>
      <c r="J11" s="18"/>
      <c r="K11" s="18"/>
      <c r="L11" s="5">
        <f t="shared" si="1"/>
        <v>110</v>
      </c>
      <c r="M11" s="23">
        <f t="shared" si="2"/>
        <v>97.80782092</v>
      </c>
      <c r="N11" s="23">
        <f t="shared" si="3"/>
        <v>12.19217908</v>
      </c>
      <c r="O11" s="23">
        <f t="shared" si="4"/>
        <v>12.19217908</v>
      </c>
      <c r="Q11" s="16">
        <v>0.458333333333333</v>
      </c>
      <c r="R11" s="5">
        <f>Headcount</f>
        <v>16</v>
      </c>
      <c r="S11" s="5">
        <f>Headcount</f>
        <v>32</v>
      </c>
      <c r="T11" s="5">
        <f>Headcount</f>
        <v>11</v>
      </c>
      <c r="U11" s="18"/>
      <c r="V11" s="5">
        <f>Headcount</f>
        <v>11</v>
      </c>
      <c r="W11" s="5">
        <f>Headcount</f>
        <v>11</v>
      </c>
      <c r="X11" s="18"/>
      <c r="Y11" s="18"/>
      <c r="Z11" s="5">
        <f>Headcount</f>
        <v>20</v>
      </c>
      <c r="AA11" s="5">
        <f>Headcount</f>
        <v>8</v>
      </c>
      <c r="AB11" s="5">
        <f t="shared" si="5"/>
        <v>109</v>
      </c>
      <c r="AC11" s="23">
        <f t="shared" si="6"/>
        <v>97.80782092</v>
      </c>
      <c r="AD11" s="23">
        <f t="shared" si="7"/>
        <v>11.19217908</v>
      </c>
      <c r="AE11" s="23">
        <f t="shared" si="8"/>
        <v>11.19217908</v>
      </c>
      <c r="AG11" s="41">
        <v>0.05470236069118795</v>
      </c>
      <c r="AI11" s="13" t="s">
        <v>61</v>
      </c>
      <c r="AJ11" s="5" t="s">
        <v>8</v>
      </c>
    </row>
    <row r="12" ht="12.75" customHeight="1">
      <c r="A12" s="16">
        <v>0.479166666666667</v>
      </c>
      <c r="B12" s="5">
        <f>Headcount</f>
        <v>16</v>
      </c>
      <c r="C12" s="5">
        <f>Headcount</f>
        <v>32</v>
      </c>
      <c r="D12" s="5">
        <f>Headcount</f>
        <v>11</v>
      </c>
      <c r="E12" s="5">
        <f>Headcount</f>
        <v>11</v>
      </c>
      <c r="F12" s="5">
        <f>Headcount</f>
        <v>11</v>
      </c>
      <c r="G12" s="5">
        <f>Headcount</f>
        <v>11</v>
      </c>
      <c r="H12" s="5">
        <f>Headcount</f>
        <v>20</v>
      </c>
      <c r="I12" s="5">
        <f>Headcount</f>
        <v>9</v>
      </c>
      <c r="J12" s="18"/>
      <c r="K12" s="18"/>
      <c r="L12" s="5">
        <f t="shared" si="1"/>
        <v>121</v>
      </c>
      <c r="M12" s="23">
        <f t="shared" si="2"/>
        <v>98.81024368</v>
      </c>
      <c r="N12" s="23">
        <f t="shared" si="3"/>
        <v>22.18975632</v>
      </c>
      <c r="O12" s="23">
        <f t="shared" si="4"/>
        <v>22.18975632</v>
      </c>
      <c r="Q12" s="16">
        <v>0.479166666666667</v>
      </c>
      <c r="R12" s="5">
        <f>Headcount</f>
        <v>16</v>
      </c>
      <c r="S12" s="5">
        <f>Headcount</f>
        <v>32</v>
      </c>
      <c r="T12" s="5">
        <f>Headcount</f>
        <v>11</v>
      </c>
      <c r="U12" s="5">
        <f>Headcount</f>
        <v>11</v>
      </c>
      <c r="V12" s="5">
        <f>Headcount</f>
        <v>11</v>
      </c>
      <c r="W12" s="5">
        <f>Headcount</f>
        <v>11</v>
      </c>
      <c r="X12" s="18"/>
      <c r="Y12" s="18"/>
      <c r="Z12" s="5">
        <f>Headcount</f>
        <v>20</v>
      </c>
      <c r="AA12" s="5">
        <f>Headcount</f>
        <v>8</v>
      </c>
      <c r="AB12" s="5">
        <f t="shared" si="5"/>
        <v>120</v>
      </c>
      <c r="AC12" s="23">
        <f t="shared" si="6"/>
        <v>98.81024368</v>
      </c>
      <c r="AD12" s="23">
        <f t="shared" si="7"/>
        <v>21.18975632</v>
      </c>
      <c r="AE12" s="23">
        <f t="shared" si="8"/>
        <v>21.18975632</v>
      </c>
      <c r="AG12" s="41">
        <v>0.055262999819794566</v>
      </c>
    </row>
    <row r="13" ht="12.75" customHeight="1">
      <c r="A13" s="16">
        <v>0.5</v>
      </c>
      <c r="B13" s="5">
        <f>Headcount</f>
        <v>16</v>
      </c>
      <c r="C13" s="5">
        <f>Headcount</f>
        <v>32</v>
      </c>
      <c r="D13" s="5">
        <f>Headcount</f>
        <v>11</v>
      </c>
      <c r="E13" s="5">
        <f>Headcount</f>
        <v>11</v>
      </c>
      <c r="F13" s="5">
        <f>Headcount</f>
        <v>11</v>
      </c>
      <c r="G13" s="5">
        <f>Headcount</f>
        <v>11</v>
      </c>
      <c r="H13" s="5">
        <f>Headcount</f>
        <v>20</v>
      </c>
      <c r="I13" s="5">
        <f>Headcount</f>
        <v>9</v>
      </c>
      <c r="J13" s="5">
        <f>Headcount</f>
        <v>20</v>
      </c>
      <c r="K13" s="18"/>
      <c r="L13" s="5">
        <f t="shared" si="1"/>
        <v>141</v>
      </c>
      <c r="M13" s="23">
        <f t="shared" si="2"/>
        <v>98.16582905</v>
      </c>
      <c r="N13" s="23">
        <f t="shared" si="3"/>
        <v>42.83417095</v>
      </c>
      <c r="O13" s="23">
        <f t="shared" si="4"/>
        <v>42.83417095</v>
      </c>
      <c r="Q13" s="16">
        <v>0.5</v>
      </c>
      <c r="R13" s="5">
        <f>Headcount</f>
        <v>16</v>
      </c>
      <c r="S13" s="5">
        <f>Headcount</f>
        <v>32</v>
      </c>
      <c r="T13" s="5">
        <f>Headcount</f>
        <v>11</v>
      </c>
      <c r="U13" s="5">
        <f>Headcount</f>
        <v>11</v>
      </c>
      <c r="V13" s="5">
        <f>Headcount</f>
        <v>11</v>
      </c>
      <c r="W13" s="5">
        <f>Headcount</f>
        <v>11</v>
      </c>
      <c r="X13" s="5">
        <f>Headcount</f>
        <v>20</v>
      </c>
      <c r="Y13" s="18"/>
      <c r="Z13" s="5">
        <f>Headcount</f>
        <v>20</v>
      </c>
      <c r="AA13" s="5">
        <f>Headcount</f>
        <v>8</v>
      </c>
      <c r="AB13" s="5">
        <f t="shared" si="5"/>
        <v>140</v>
      </c>
      <c r="AC13" s="23">
        <f t="shared" si="6"/>
        <v>98.16582905</v>
      </c>
      <c r="AD13" s="23">
        <f t="shared" si="7"/>
        <v>41.83417095</v>
      </c>
      <c r="AE13" s="23">
        <f t="shared" si="8"/>
        <v>41.83417095</v>
      </c>
      <c r="AG13" s="41">
        <v>0.0549025889514046</v>
      </c>
    </row>
    <row r="14" ht="12.75" customHeight="1">
      <c r="A14" s="16">
        <v>0.520833333333333</v>
      </c>
      <c r="B14" s="15"/>
      <c r="C14" s="5">
        <f>Headcount</f>
        <v>32</v>
      </c>
      <c r="D14" s="5">
        <f>Headcount</f>
        <v>11</v>
      </c>
      <c r="E14" s="5">
        <f>Headcount</f>
        <v>11</v>
      </c>
      <c r="F14" s="5">
        <f>Headcount</f>
        <v>11</v>
      </c>
      <c r="G14" s="5">
        <f>Headcount</f>
        <v>11</v>
      </c>
      <c r="H14" s="5">
        <f>Headcount</f>
        <v>20</v>
      </c>
      <c r="I14" s="5">
        <f>Headcount</f>
        <v>9</v>
      </c>
      <c r="J14" s="5">
        <f>Headcount</f>
        <v>20</v>
      </c>
      <c r="K14" s="5">
        <f>Headcount</f>
        <v>8</v>
      </c>
      <c r="L14" s="5">
        <f t="shared" si="1"/>
        <v>133</v>
      </c>
      <c r="M14" s="23">
        <f t="shared" si="2"/>
        <v>100.3854794</v>
      </c>
      <c r="N14" s="23">
        <f t="shared" si="3"/>
        <v>32.61452055</v>
      </c>
      <c r="O14" s="23">
        <f t="shared" si="4"/>
        <v>32.61452055</v>
      </c>
      <c r="Q14" s="16">
        <v>0.520833333333333</v>
      </c>
      <c r="R14" s="15"/>
      <c r="S14" s="5">
        <f>Headcount</f>
        <v>32</v>
      </c>
      <c r="T14" s="5">
        <f>Headcount</f>
        <v>11</v>
      </c>
      <c r="U14" s="5">
        <f>Headcount</f>
        <v>11</v>
      </c>
      <c r="V14" s="5">
        <f>Headcount</f>
        <v>11</v>
      </c>
      <c r="W14" s="5">
        <f>Headcount</f>
        <v>11</v>
      </c>
      <c r="X14" s="5">
        <f>Headcount</f>
        <v>20</v>
      </c>
      <c r="Y14" s="5">
        <f>Headcount</f>
        <v>9</v>
      </c>
      <c r="Z14" s="5">
        <f>Headcount</f>
        <v>20</v>
      </c>
      <c r="AA14" s="5">
        <f>Headcount</f>
        <v>8</v>
      </c>
      <c r="AB14" s="5">
        <f t="shared" si="5"/>
        <v>133</v>
      </c>
      <c r="AC14" s="23">
        <f t="shared" si="6"/>
        <v>100.3854794</v>
      </c>
      <c r="AD14" s="23">
        <f t="shared" si="7"/>
        <v>32.61452055</v>
      </c>
      <c r="AE14" s="23">
        <f t="shared" si="8"/>
        <v>32.61452055</v>
      </c>
      <c r="AG14" s="41">
        <v>0.05614400416474781</v>
      </c>
    </row>
    <row r="15" ht="12.75" customHeight="1">
      <c r="A15" s="16">
        <v>0.541666666666667</v>
      </c>
      <c r="B15" s="15"/>
      <c r="C15" s="15"/>
      <c r="D15" s="15"/>
      <c r="E15" s="5">
        <f>Headcount</f>
        <v>11</v>
      </c>
      <c r="F15" s="5">
        <f>Headcount</f>
        <v>11</v>
      </c>
      <c r="G15" s="5">
        <f>Headcount</f>
        <v>11</v>
      </c>
      <c r="H15" s="5">
        <f>Headcount</f>
        <v>20</v>
      </c>
      <c r="I15" s="5">
        <f>Headcount</f>
        <v>9</v>
      </c>
      <c r="J15" s="5">
        <f>Headcount</f>
        <v>20</v>
      </c>
      <c r="K15" s="5">
        <f>Headcount</f>
        <v>8</v>
      </c>
      <c r="L15" s="5">
        <f t="shared" si="1"/>
        <v>90</v>
      </c>
      <c r="M15" s="23">
        <f t="shared" si="2"/>
        <v>96.84119897</v>
      </c>
      <c r="N15" s="23">
        <f t="shared" si="3"/>
        <v>-6.841198967</v>
      </c>
      <c r="O15" s="23">
        <f t="shared" si="4"/>
        <v>6.841198967</v>
      </c>
      <c r="Q15" s="16">
        <v>0.541666666666667</v>
      </c>
      <c r="R15" s="15"/>
      <c r="S15" s="15"/>
      <c r="T15" s="15"/>
      <c r="U15" s="5">
        <f>Headcount</f>
        <v>11</v>
      </c>
      <c r="V15" s="5">
        <f>Headcount</f>
        <v>11</v>
      </c>
      <c r="W15" s="5">
        <f>Headcount</f>
        <v>11</v>
      </c>
      <c r="X15" s="5">
        <f>Headcount</f>
        <v>20</v>
      </c>
      <c r="Y15" s="5">
        <f>Headcount</f>
        <v>9</v>
      </c>
      <c r="Z15" s="5">
        <f>Headcount</f>
        <v>20</v>
      </c>
      <c r="AA15" s="5">
        <f>Headcount</f>
        <v>8</v>
      </c>
      <c r="AB15" s="5">
        <f t="shared" si="5"/>
        <v>90</v>
      </c>
      <c r="AC15" s="23">
        <f t="shared" si="6"/>
        <v>96.84119897</v>
      </c>
      <c r="AD15" s="23">
        <f t="shared" si="7"/>
        <v>-6.841198967</v>
      </c>
      <c r="AE15" s="23">
        <f t="shared" si="8"/>
        <v>6.841198967</v>
      </c>
      <c r="AG15" s="41">
        <v>0.05416174438860301</v>
      </c>
    </row>
    <row r="16" ht="12.75" customHeight="1">
      <c r="A16" s="16">
        <v>0.5625</v>
      </c>
      <c r="B16" s="5">
        <f>Headcount</f>
        <v>16</v>
      </c>
      <c r="C16" s="5">
        <f>Headcount</f>
        <v>32</v>
      </c>
      <c r="D16" s="15"/>
      <c r="E16" s="15"/>
      <c r="F16" s="15"/>
      <c r="G16" s="5">
        <f>Headcount</f>
        <v>11</v>
      </c>
      <c r="H16" s="5">
        <f>Headcount</f>
        <v>20</v>
      </c>
      <c r="I16" s="5">
        <f>Headcount</f>
        <v>9</v>
      </c>
      <c r="J16" s="5">
        <f>Headcount</f>
        <v>20</v>
      </c>
      <c r="K16" s="5">
        <f>Headcount</f>
        <v>8</v>
      </c>
      <c r="L16" s="5">
        <f t="shared" si="1"/>
        <v>116</v>
      </c>
      <c r="M16" s="23">
        <f t="shared" si="2"/>
        <v>102.569329</v>
      </c>
      <c r="N16" s="23">
        <f t="shared" si="3"/>
        <v>13.43067096</v>
      </c>
      <c r="O16" s="23">
        <f t="shared" si="4"/>
        <v>13.43067096</v>
      </c>
      <c r="Q16" s="16">
        <v>0.5625</v>
      </c>
      <c r="R16" s="18"/>
      <c r="S16" s="18"/>
      <c r="T16" s="15"/>
      <c r="U16" s="15"/>
      <c r="V16" s="15"/>
      <c r="W16" s="5">
        <f>Headcount</f>
        <v>11</v>
      </c>
      <c r="X16" s="5">
        <f>Headcount</f>
        <v>20</v>
      </c>
      <c r="Y16" s="5">
        <f>Headcount</f>
        <v>9</v>
      </c>
      <c r="Z16" s="5">
        <f>Headcount</f>
        <v>20</v>
      </c>
      <c r="AA16" s="5">
        <f>Headcount</f>
        <v>8</v>
      </c>
      <c r="AB16" s="5">
        <f t="shared" si="5"/>
        <v>68</v>
      </c>
      <c r="AC16" s="23">
        <f t="shared" si="6"/>
        <v>102.569329</v>
      </c>
      <c r="AD16" s="23">
        <f t="shared" si="7"/>
        <v>-34.56932904</v>
      </c>
      <c r="AE16" s="23">
        <f t="shared" si="8"/>
        <v>34.56932904</v>
      </c>
      <c r="AG16" s="41">
        <v>0.05736539655206936</v>
      </c>
    </row>
    <row r="17" ht="12.75" customHeight="1">
      <c r="A17" s="16">
        <v>0.583333333333333</v>
      </c>
      <c r="B17" s="5">
        <f>Headcount</f>
        <v>16</v>
      </c>
      <c r="C17" s="5">
        <f>Headcount</f>
        <v>32</v>
      </c>
      <c r="D17" s="18"/>
      <c r="E17" s="18"/>
      <c r="F17" s="15"/>
      <c r="G17" s="15"/>
      <c r="H17" s="15"/>
      <c r="I17" s="5">
        <f>Headcount</f>
        <v>9</v>
      </c>
      <c r="J17" s="5">
        <f>Headcount</f>
        <v>20</v>
      </c>
      <c r="K17" s="5">
        <f>Headcount</f>
        <v>8</v>
      </c>
      <c r="L17" s="5">
        <f t="shared" si="1"/>
        <v>85</v>
      </c>
      <c r="M17" s="23">
        <f t="shared" si="2"/>
        <v>103.5001502</v>
      </c>
      <c r="N17" s="23">
        <f t="shared" si="3"/>
        <v>-18.50015017</v>
      </c>
      <c r="O17" s="23">
        <f t="shared" si="4"/>
        <v>18.50015017</v>
      </c>
      <c r="Q17" s="16">
        <v>0.583333333333333</v>
      </c>
      <c r="R17" s="18"/>
      <c r="S17" s="18"/>
      <c r="T17" s="5">
        <f>Headcount</f>
        <v>11</v>
      </c>
      <c r="U17" s="5">
        <f>Headcount</f>
        <v>11</v>
      </c>
      <c r="V17" s="15"/>
      <c r="W17" s="15"/>
      <c r="X17" s="15"/>
      <c r="Y17" s="5">
        <f>Headcount</f>
        <v>9</v>
      </c>
      <c r="Z17" s="5">
        <f>Headcount</f>
        <v>20</v>
      </c>
      <c r="AA17" s="5">
        <f>Headcount</f>
        <v>8</v>
      </c>
      <c r="AB17" s="5">
        <f t="shared" si="5"/>
        <v>59</v>
      </c>
      <c r="AC17" s="23">
        <f t="shared" si="6"/>
        <v>103.5001502</v>
      </c>
      <c r="AD17" s="23">
        <f t="shared" si="7"/>
        <v>-44.50015017</v>
      </c>
      <c r="AE17" s="23">
        <f t="shared" si="8"/>
        <v>44.50015017</v>
      </c>
      <c r="AG17" s="41">
        <v>0.05788599002863264</v>
      </c>
    </row>
    <row r="18" ht="12.75" customHeight="1">
      <c r="A18" s="16">
        <v>0.604166666666667</v>
      </c>
      <c r="B18" s="5">
        <f>Headcount</f>
        <v>16</v>
      </c>
      <c r="C18" s="5">
        <f>Headcount</f>
        <v>32</v>
      </c>
      <c r="D18" s="18"/>
      <c r="E18" s="18"/>
      <c r="F18" s="5">
        <f>Headcount</f>
        <v>11</v>
      </c>
      <c r="G18" s="5">
        <f>Headcount</f>
        <v>11</v>
      </c>
      <c r="H18" s="15"/>
      <c r="I18" s="15"/>
      <c r="J18" s="15"/>
      <c r="K18" s="5">
        <f>Headcount</f>
        <v>8</v>
      </c>
      <c r="L18" s="5">
        <f t="shared" si="1"/>
        <v>78</v>
      </c>
      <c r="M18" s="23">
        <f t="shared" si="2"/>
        <v>107.0802315</v>
      </c>
      <c r="N18" s="23">
        <f t="shared" si="3"/>
        <v>-29.08023146</v>
      </c>
      <c r="O18" s="23">
        <f t="shared" si="4"/>
        <v>29.08023146</v>
      </c>
      <c r="Q18" s="16">
        <v>0.604166666666667</v>
      </c>
      <c r="R18" s="18"/>
      <c r="S18" s="18"/>
      <c r="T18" s="5">
        <f>Headcount</f>
        <v>11</v>
      </c>
      <c r="U18" s="5">
        <f>Headcount</f>
        <v>11</v>
      </c>
      <c r="V18" s="18"/>
      <c r="W18" s="18"/>
      <c r="X18" s="15"/>
      <c r="Y18" s="15"/>
      <c r="Z18" s="15"/>
      <c r="AA18" s="5">
        <f>Headcount</f>
        <v>8</v>
      </c>
      <c r="AB18" s="5">
        <f t="shared" si="5"/>
        <v>30</v>
      </c>
      <c r="AC18" s="23">
        <f t="shared" si="6"/>
        <v>107.0802315</v>
      </c>
      <c r="AD18" s="23">
        <f t="shared" si="7"/>
        <v>-77.08023146</v>
      </c>
      <c r="AE18" s="23">
        <f t="shared" si="8"/>
        <v>77.08023146</v>
      </c>
      <c r="AG18" s="41">
        <v>0.059888272630799114</v>
      </c>
    </row>
    <row r="19" ht="12.75" customHeight="1">
      <c r="A19" s="16">
        <v>0.625</v>
      </c>
      <c r="B19" s="5">
        <f>Headcount</f>
        <v>16</v>
      </c>
      <c r="C19" s="5">
        <f>Headcount</f>
        <v>32</v>
      </c>
      <c r="D19" s="18"/>
      <c r="E19" s="18"/>
      <c r="F19" s="5">
        <f>Headcount</f>
        <v>11</v>
      </c>
      <c r="G19" s="5">
        <f>Headcount</f>
        <v>11</v>
      </c>
      <c r="H19" s="18"/>
      <c r="I19" s="18"/>
      <c r="J19" s="15"/>
      <c r="K19" s="15"/>
      <c r="L19" s="5">
        <f t="shared" si="1"/>
        <v>70</v>
      </c>
      <c r="M19" s="23">
        <f t="shared" si="2"/>
        <v>107.0444307</v>
      </c>
      <c r="N19" s="23">
        <f t="shared" si="3"/>
        <v>-37.04443065</v>
      </c>
      <c r="O19" s="23">
        <f t="shared" si="4"/>
        <v>37.04443065</v>
      </c>
      <c r="Q19" s="16">
        <v>0.625</v>
      </c>
      <c r="R19" s="18"/>
      <c r="S19" s="18"/>
      <c r="T19" s="5">
        <f>Headcount</f>
        <v>11</v>
      </c>
      <c r="U19" s="5">
        <f>Headcount</f>
        <v>11</v>
      </c>
      <c r="V19" s="18"/>
      <c r="W19" s="18"/>
      <c r="X19" s="5">
        <f>Headcount</f>
        <v>20</v>
      </c>
      <c r="Y19" s="5">
        <f>Headcount</f>
        <v>9</v>
      </c>
      <c r="Z19" s="15"/>
      <c r="AA19" s="15"/>
      <c r="AB19" s="5">
        <f t="shared" si="5"/>
        <v>51</v>
      </c>
      <c r="AC19" s="23">
        <f t="shared" si="6"/>
        <v>107.0444307</v>
      </c>
      <c r="AD19" s="23">
        <f t="shared" si="7"/>
        <v>-56.04443065</v>
      </c>
      <c r="AE19" s="23">
        <f t="shared" si="8"/>
        <v>56.04443065</v>
      </c>
      <c r="AG19" s="41">
        <v>0.059868249804777444</v>
      </c>
    </row>
    <row r="20" ht="12.75" customHeight="1">
      <c r="A20" s="16">
        <v>0.645833333333334</v>
      </c>
      <c r="B20" s="5">
        <f>Headcount</f>
        <v>16</v>
      </c>
      <c r="C20" s="5">
        <f>Headcount</f>
        <v>32</v>
      </c>
      <c r="D20" s="18"/>
      <c r="E20" s="18"/>
      <c r="F20" s="5">
        <f>Headcount</f>
        <v>11</v>
      </c>
      <c r="G20" s="5">
        <f>Headcount</f>
        <v>11</v>
      </c>
      <c r="H20" s="18"/>
      <c r="I20" s="18"/>
      <c r="J20" s="5">
        <f>Headcount</f>
        <v>20</v>
      </c>
      <c r="K20" s="5">
        <f>Headcount</f>
        <v>8</v>
      </c>
      <c r="L20" s="5">
        <f t="shared" si="1"/>
        <v>98</v>
      </c>
      <c r="M20" s="23">
        <f t="shared" si="2"/>
        <v>109.9800973</v>
      </c>
      <c r="N20" s="23">
        <f t="shared" si="3"/>
        <v>-11.98009731</v>
      </c>
      <c r="O20" s="23">
        <f t="shared" si="4"/>
        <v>11.98009731</v>
      </c>
      <c r="Q20" s="16">
        <v>0.645833333333334</v>
      </c>
      <c r="R20" s="5">
        <f>Headcount</f>
        <v>16</v>
      </c>
      <c r="S20" s="5">
        <f>Headcount</f>
        <v>32</v>
      </c>
      <c r="T20" s="5">
        <f>Headcount</f>
        <v>11</v>
      </c>
      <c r="U20" s="5">
        <f>Headcount</f>
        <v>11</v>
      </c>
      <c r="V20" s="18"/>
      <c r="W20" s="18"/>
      <c r="X20" s="5">
        <f>Headcount</f>
        <v>20</v>
      </c>
      <c r="Y20" s="5">
        <f>Headcount</f>
        <v>9</v>
      </c>
      <c r="Z20" s="18"/>
      <c r="AA20" s="18"/>
      <c r="AB20" s="5">
        <f t="shared" si="5"/>
        <v>99</v>
      </c>
      <c r="AC20" s="23">
        <f t="shared" si="6"/>
        <v>109.9800973</v>
      </c>
      <c r="AD20" s="23">
        <f t="shared" si="7"/>
        <v>-10.98009731</v>
      </c>
      <c r="AE20" s="23">
        <f t="shared" si="8"/>
        <v>10.98009731</v>
      </c>
      <c r="AG20" s="41">
        <v>0.06151012153855395</v>
      </c>
    </row>
    <row r="21" ht="12.75" customHeight="1">
      <c r="A21" s="16">
        <v>0.666666666666667</v>
      </c>
      <c r="B21" s="5">
        <f>Headcount</f>
        <v>16</v>
      </c>
      <c r="C21" s="5">
        <f>Headcount</f>
        <v>32</v>
      </c>
      <c r="D21" s="5">
        <f>Headcount</f>
        <v>11</v>
      </c>
      <c r="E21" s="5">
        <f>Headcount</f>
        <v>11</v>
      </c>
      <c r="F21" s="5">
        <f>Headcount</f>
        <v>11</v>
      </c>
      <c r="G21" s="5">
        <f>Headcount</f>
        <v>11</v>
      </c>
      <c r="H21" s="18"/>
      <c r="I21" s="18"/>
      <c r="J21" s="5">
        <f>Headcount</f>
        <v>20</v>
      </c>
      <c r="K21" s="5">
        <f>Headcount</f>
        <v>8</v>
      </c>
      <c r="L21" s="5">
        <f t="shared" si="1"/>
        <v>120</v>
      </c>
      <c r="M21" s="23">
        <f t="shared" si="2"/>
        <v>99.705264</v>
      </c>
      <c r="N21" s="23">
        <f t="shared" si="3"/>
        <v>20.294736</v>
      </c>
      <c r="O21" s="23">
        <f t="shared" si="4"/>
        <v>20.294736</v>
      </c>
      <c r="Q21" s="16">
        <v>0.666666666666667</v>
      </c>
      <c r="R21" s="5">
        <f>Headcount</f>
        <v>16</v>
      </c>
      <c r="S21" s="5">
        <f>Headcount</f>
        <v>32</v>
      </c>
      <c r="T21" s="5">
        <f>Headcount</f>
        <v>11</v>
      </c>
      <c r="U21" s="5">
        <f>Headcount</f>
        <v>11</v>
      </c>
      <c r="V21" s="18"/>
      <c r="W21" s="18"/>
      <c r="X21" s="5">
        <f>Headcount</f>
        <v>20</v>
      </c>
      <c r="Y21" s="5">
        <f>Headcount</f>
        <v>9</v>
      </c>
      <c r="Z21" s="18"/>
      <c r="AA21" s="18"/>
      <c r="AB21" s="5">
        <f t="shared" si="5"/>
        <v>99</v>
      </c>
      <c r="AC21" s="23">
        <f t="shared" si="6"/>
        <v>99.705264</v>
      </c>
      <c r="AD21" s="23">
        <f t="shared" si="7"/>
        <v>-0.705264001</v>
      </c>
      <c r="AE21" s="23">
        <f t="shared" si="8"/>
        <v>0.705264001</v>
      </c>
      <c r="AG21" s="41">
        <v>0.055763570470336185</v>
      </c>
    </row>
    <row r="22" ht="12.75" customHeight="1">
      <c r="A22" s="16">
        <v>0.6875</v>
      </c>
      <c r="B22" s="5">
        <f>Headcount</f>
        <v>16</v>
      </c>
      <c r="C22" s="17"/>
      <c r="D22" s="5">
        <f>Headcount</f>
        <v>11</v>
      </c>
      <c r="E22" s="5">
        <f>Headcount</f>
        <v>11</v>
      </c>
      <c r="F22" s="5">
        <f>Headcount</f>
        <v>11</v>
      </c>
      <c r="G22" s="5">
        <f>Headcount</f>
        <v>11</v>
      </c>
      <c r="H22" s="18"/>
      <c r="I22" s="18"/>
      <c r="J22" s="5">
        <f>Headcount</f>
        <v>20</v>
      </c>
      <c r="K22" s="5">
        <f>Headcount</f>
        <v>8</v>
      </c>
      <c r="L22" s="5">
        <f t="shared" si="1"/>
        <v>88</v>
      </c>
      <c r="M22" s="23">
        <f t="shared" si="2"/>
        <v>88.85761768</v>
      </c>
      <c r="N22" s="23">
        <f t="shared" si="3"/>
        <v>-0.8576176842</v>
      </c>
      <c r="O22" s="23">
        <f t="shared" si="4"/>
        <v>0.8576176842</v>
      </c>
      <c r="Q22" s="16">
        <v>0.6875</v>
      </c>
      <c r="R22" s="5">
        <f>Headcount</f>
        <v>16</v>
      </c>
      <c r="S22" s="17"/>
      <c r="T22" s="5">
        <f>Headcount</f>
        <v>11</v>
      </c>
      <c r="U22" s="5">
        <f>Headcount</f>
        <v>11</v>
      </c>
      <c r="V22" s="5">
        <f>Headcount</f>
        <v>11</v>
      </c>
      <c r="W22" s="5">
        <f>Headcount</f>
        <v>11</v>
      </c>
      <c r="X22" s="5">
        <f>Headcount</f>
        <v>20</v>
      </c>
      <c r="Y22" s="5">
        <f>Headcount</f>
        <v>9</v>
      </c>
      <c r="Z22" s="18"/>
      <c r="AA22" s="18"/>
      <c r="AB22" s="5">
        <f t="shared" si="5"/>
        <v>89</v>
      </c>
      <c r="AC22" s="23">
        <f t="shared" si="6"/>
        <v>88.85761768</v>
      </c>
      <c r="AD22" s="23">
        <f t="shared" si="7"/>
        <v>0.1423823158</v>
      </c>
      <c r="AE22" s="23">
        <f t="shared" si="8"/>
        <v>0.1423823158</v>
      </c>
      <c r="AG22" s="41">
        <v>0.04969665418577178</v>
      </c>
    </row>
    <row r="23" ht="12.75" customHeight="1">
      <c r="A23" s="16">
        <v>0.708333333333334</v>
      </c>
      <c r="B23" s="17"/>
      <c r="C23" s="17"/>
      <c r="D23" s="5">
        <f>Headcount</f>
        <v>11</v>
      </c>
      <c r="E23" s="5">
        <f>Headcount</f>
        <v>11</v>
      </c>
      <c r="F23" s="5">
        <f>Headcount</f>
        <v>11</v>
      </c>
      <c r="G23" s="5">
        <f>Headcount</f>
        <v>11</v>
      </c>
      <c r="H23" s="5">
        <f>Headcount</f>
        <v>20</v>
      </c>
      <c r="I23" s="5">
        <f>Headcount</f>
        <v>9</v>
      </c>
      <c r="J23" s="5">
        <f>Headcount</f>
        <v>20</v>
      </c>
      <c r="K23" s="5">
        <f>Headcount</f>
        <v>8</v>
      </c>
      <c r="L23" s="5">
        <f t="shared" si="1"/>
        <v>101</v>
      </c>
      <c r="M23" s="23">
        <f t="shared" si="2"/>
        <v>78.72598763</v>
      </c>
      <c r="N23" s="23">
        <f t="shared" si="3"/>
        <v>22.27401237</v>
      </c>
      <c r="O23" s="23">
        <f t="shared" si="4"/>
        <v>22.27401237</v>
      </c>
      <c r="Q23" s="16">
        <v>0.708333333333334</v>
      </c>
      <c r="R23" s="17"/>
      <c r="S23" s="17"/>
      <c r="T23" s="5">
        <f>Headcount</f>
        <v>11</v>
      </c>
      <c r="U23" s="5">
        <f>Headcount</f>
        <v>11</v>
      </c>
      <c r="V23" s="5">
        <f>Headcount</f>
        <v>11</v>
      </c>
      <c r="W23" s="5">
        <f>Headcount</f>
        <v>11</v>
      </c>
      <c r="X23" s="5">
        <f>Headcount</f>
        <v>20</v>
      </c>
      <c r="Y23" s="5">
        <f>Headcount</f>
        <v>9</v>
      </c>
      <c r="Z23" s="18"/>
      <c r="AA23" s="18"/>
      <c r="AB23" s="5">
        <f t="shared" si="5"/>
        <v>73</v>
      </c>
      <c r="AC23" s="23">
        <f t="shared" si="6"/>
        <v>78.72598763</v>
      </c>
      <c r="AD23" s="23">
        <f t="shared" si="7"/>
        <v>-5.725987626</v>
      </c>
      <c r="AE23" s="23">
        <f t="shared" si="8"/>
        <v>5.725987626</v>
      </c>
      <c r="AG23" s="41">
        <v>0.04403019442164067</v>
      </c>
    </row>
    <row r="24" ht="12.75" customHeight="1">
      <c r="A24" s="16">
        <v>0.729166666666667</v>
      </c>
      <c r="B24" s="17"/>
      <c r="C24" s="17"/>
      <c r="D24" s="5">
        <f>Headcount</f>
        <v>11</v>
      </c>
      <c r="E24" s="5">
        <f>Headcount</f>
        <v>11</v>
      </c>
      <c r="F24" s="5">
        <f>Headcount</f>
        <v>11</v>
      </c>
      <c r="G24" s="5">
        <f>Headcount</f>
        <v>11</v>
      </c>
      <c r="H24" s="5">
        <f>Headcount</f>
        <v>20</v>
      </c>
      <c r="I24" s="5">
        <f>Headcount</f>
        <v>9</v>
      </c>
      <c r="J24" s="5">
        <f>Headcount</f>
        <v>20</v>
      </c>
      <c r="K24" s="5">
        <f>Headcount</f>
        <v>8</v>
      </c>
      <c r="L24" s="5">
        <f t="shared" si="1"/>
        <v>101</v>
      </c>
      <c r="M24" s="23">
        <f t="shared" si="2"/>
        <v>63.22423563</v>
      </c>
      <c r="N24" s="23">
        <f t="shared" si="3"/>
        <v>37.77576437</v>
      </c>
      <c r="O24" s="23">
        <f t="shared" si="4"/>
        <v>37.77576437</v>
      </c>
      <c r="Q24" s="16">
        <v>0.729166666666667</v>
      </c>
      <c r="R24" s="17"/>
      <c r="S24" s="17"/>
      <c r="T24" s="5">
        <f>Headcount</f>
        <v>11</v>
      </c>
      <c r="U24" s="5">
        <f>Headcount</f>
        <v>11</v>
      </c>
      <c r="V24" s="5">
        <f>Headcount</f>
        <v>11</v>
      </c>
      <c r="W24" s="5">
        <f>Headcount</f>
        <v>11</v>
      </c>
      <c r="X24" s="5">
        <f>Headcount</f>
        <v>20</v>
      </c>
      <c r="Y24" s="5">
        <f>Headcount</f>
        <v>9</v>
      </c>
      <c r="Z24" s="5">
        <f>Headcount</f>
        <v>20</v>
      </c>
      <c r="AA24" s="5">
        <f>Headcount</f>
        <v>8</v>
      </c>
      <c r="AB24" s="5">
        <f t="shared" si="5"/>
        <v>101</v>
      </c>
      <c r="AC24" s="23">
        <f t="shared" si="6"/>
        <v>63.22423563</v>
      </c>
      <c r="AD24" s="23">
        <f t="shared" si="7"/>
        <v>37.77576437</v>
      </c>
      <c r="AE24" s="23">
        <f t="shared" si="8"/>
        <v>37.77576437</v>
      </c>
      <c r="AG24" s="41">
        <v>0.035360310754259855</v>
      </c>
    </row>
    <row r="25" ht="12.75" customHeight="1">
      <c r="A25" s="16">
        <v>0.75</v>
      </c>
      <c r="B25" s="17"/>
      <c r="C25" s="17"/>
      <c r="D25" s="17"/>
      <c r="E25" s="17"/>
      <c r="F25" s="17"/>
      <c r="G25" s="17"/>
      <c r="H25" s="5">
        <f>Headcount</f>
        <v>20</v>
      </c>
      <c r="I25" s="5">
        <f>Headcount</f>
        <v>9</v>
      </c>
      <c r="J25" s="5">
        <f>Headcount</f>
        <v>20</v>
      </c>
      <c r="K25" s="5">
        <f>Headcount</f>
        <v>8</v>
      </c>
      <c r="L25" s="5">
        <f t="shared" si="1"/>
        <v>57</v>
      </c>
      <c r="M25" s="23">
        <f t="shared" si="2"/>
        <v>54.77524378</v>
      </c>
      <c r="N25" s="23">
        <f t="shared" si="3"/>
        <v>2.224756222</v>
      </c>
      <c r="O25" s="23">
        <f t="shared" si="4"/>
        <v>2.224756222</v>
      </c>
      <c r="Q25" s="16">
        <v>0.75</v>
      </c>
      <c r="R25" s="17"/>
      <c r="S25" s="17"/>
      <c r="T25" s="17"/>
      <c r="U25" s="17"/>
      <c r="V25" s="17"/>
      <c r="W25" s="17"/>
      <c r="X25" s="5">
        <f>Headcount</f>
        <v>20</v>
      </c>
      <c r="Y25" s="5">
        <f>Headcount</f>
        <v>9</v>
      </c>
      <c r="Z25" s="5">
        <f>Headcount</f>
        <v>20</v>
      </c>
      <c r="AA25" s="5">
        <f>Headcount</f>
        <v>8</v>
      </c>
      <c r="AB25" s="5">
        <f t="shared" si="5"/>
        <v>57</v>
      </c>
      <c r="AC25" s="23">
        <f t="shared" si="6"/>
        <v>54.77524378</v>
      </c>
      <c r="AD25" s="23">
        <f t="shared" si="7"/>
        <v>2.224756222</v>
      </c>
      <c r="AE25" s="23">
        <f t="shared" si="8"/>
        <v>2.224756222</v>
      </c>
      <c r="AG25" s="41">
        <v>0.03063492381314699</v>
      </c>
    </row>
    <row r="26" ht="12.75" customHeight="1">
      <c r="A26" s="16">
        <v>0.770833333333334</v>
      </c>
      <c r="B26" s="17"/>
      <c r="C26" s="17"/>
      <c r="D26" s="17"/>
      <c r="E26" s="17"/>
      <c r="F26" s="17"/>
      <c r="G26" s="17"/>
      <c r="H26" s="5">
        <f>Headcount</f>
        <v>20</v>
      </c>
      <c r="I26" s="5">
        <f>Headcount</f>
        <v>9</v>
      </c>
      <c r="J26" s="5">
        <f>Headcount</f>
        <v>20</v>
      </c>
      <c r="K26" s="5">
        <f>Headcount</f>
        <v>8</v>
      </c>
      <c r="L26" s="5">
        <f t="shared" si="1"/>
        <v>57</v>
      </c>
      <c r="M26" s="23">
        <f t="shared" si="2"/>
        <v>45.07322347</v>
      </c>
      <c r="N26" s="23">
        <f t="shared" si="3"/>
        <v>11.92677653</v>
      </c>
      <c r="O26" s="23">
        <f t="shared" si="4"/>
        <v>11.92677653</v>
      </c>
      <c r="Q26" s="16">
        <v>0.770833333333334</v>
      </c>
      <c r="R26" s="17"/>
      <c r="S26" s="17"/>
      <c r="T26" s="17"/>
      <c r="U26" s="17"/>
      <c r="V26" s="17"/>
      <c r="W26" s="17"/>
      <c r="X26" s="5">
        <f>Headcount</f>
        <v>20</v>
      </c>
      <c r="Y26" s="5">
        <f>Headcount</f>
        <v>9</v>
      </c>
      <c r="Z26" s="5">
        <f>Headcount</f>
        <v>20</v>
      </c>
      <c r="AA26" s="5">
        <f>Headcount</f>
        <v>8</v>
      </c>
      <c r="AB26" s="5">
        <f t="shared" si="5"/>
        <v>57</v>
      </c>
      <c r="AC26" s="23">
        <f t="shared" si="6"/>
        <v>45.07322347</v>
      </c>
      <c r="AD26" s="23">
        <f t="shared" si="7"/>
        <v>11.92677653</v>
      </c>
      <c r="AE26" s="23">
        <f t="shared" si="8"/>
        <v>11.92677653</v>
      </c>
      <c r="AG26" s="41">
        <v>0.025208737961275856</v>
      </c>
    </row>
    <row r="27" ht="12.75" customHeight="1">
      <c r="L27" s="22" t="s">
        <v>62</v>
      </c>
      <c r="O27" s="23">
        <f>SUM(O5:O26)</f>
        <v>540.8051178</v>
      </c>
      <c r="AB27" s="22" t="s">
        <v>62</v>
      </c>
      <c r="AE27" s="23">
        <f>SUM(AE5:AE26)</f>
        <v>472.8933785</v>
      </c>
    </row>
    <row r="28" ht="12.75" customHeight="1">
      <c r="L28" s="24">
        <f>((L3*12)-O27)/(L3*12)</f>
        <v>0.6975362876</v>
      </c>
      <c r="AB28" s="24">
        <f>((AB3*12)-AE27)/(AB3*12)</f>
        <v>0.7355182447</v>
      </c>
    </row>
    <row r="29" ht="12.75" customHeight="1">
      <c r="A29" s="10" t="s">
        <v>25</v>
      </c>
      <c r="C29" s="42">
        <v>2600.0</v>
      </c>
    </row>
    <row r="30" ht="12.75" customHeight="1"/>
    <row r="31" ht="12.75" customHeight="1">
      <c r="A31" s="11" t="s">
        <v>26</v>
      </c>
      <c r="B31" s="11" t="s">
        <v>27</v>
      </c>
      <c r="C31" s="11" t="s">
        <v>63</v>
      </c>
      <c r="D31" s="11" t="s">
        <v>29</v>
      </c>
      <c r="E31" s="11" t="s">
        <v>30</v>
      </c>
      <c r="F31" s="11" t="s">
        <v>31</v>
      </c>
      <c r="G31" s="21" t="s">
        <v>32</v>
      </c>
      <c r="H31" s="43"/>
      <c r="I31" s="43"/>
      <c r="J31" s="43"/>
      <c r="K31" s="43"/>
      <c r="L31" s="43"/>
      <c r="M31" s="43"/>
      <c r="N31" s="43"/>
      <c r="O31" s="43"/>
      <c r="P31" s="43"/>
      <c r="Q31" s="11" t="s">
        <v>26</v>
      </c>
      <c r="R31" s="11" t="s">
        <v>27</v>
      </c>
      <c r="S31" s="11" t="s">
        <v>63</v>
      </c>
      <c r="T31" s="11" t="s">
        <v>29</v>
      </c>
      <c r="U31" s="11" t="s">
        <v>30</v>
      </c>
      <c r="V31" s="11" t="s">
        <v>31</v>
      </c>
      <c r="W31" s="21" t="s">
        <v>32</v>
      </c>
      <c r="X31" s="43"/>
      <c r="Y31" s="43"/>
      <c r="Z31" s="43"/>
      <c r="AA31" s="43"/>
      <c r="AB31" s="43"/>
      <c r="AC31" s="43"/>
      <c r="AD31" s="43"/>
      <c r="AE31" s="43"/>
      <c r="AF31" s="43"/>
      <c r="AG31" s="11"/>
      <c r="AH31" s="43"/>
      <c r="AI31" s="43"/>
      <c r="AJ31" s="43"/>
      <c r="AK31" s="43"/>
      <c r="AL31" s="43"/>
    </row>
    <row r="32" ht="12.75" customHeight="1">
      <c r="A32" s="16">
        <v>0.3333333333333333</v>
      </c>
      <c r="B32" s="23">
        <f>CallCount*AG5</f>
        <v>20.30314559</v>
      </c>
      <c r="C32" s="5">
        <f t="shared" ref="C32:C53" si="9">L5</f>
        <v>48</v>
      </c>
      <c r="D32" s="5">
        <f t="shared" ref="D32:D53" si="10">B32/C32</f>
        <v>0.4229821997</v>
      </c>
      <c r="E32" s="24">
        <f>Intercept-(Penalty*D32)</f>
        <v>0.9080127921</v>
      </c>
      <c r="F32" s="24">
        <f>IF(D32&lt;Trigger,1,E32)</f>
        <v>1</v>
      </c>
      <c r="G32" s="24">
        <f>F32</f>
        <v>1</v>
      </c>
      <c r="Q32" s="16">
        <v>0.3333333333333333</v>
      </c>
      <c r="R32" s="23">
        <f>CallCount*AG5</f>
        <v>20.30314559</v>
      </c>
      <c r="S32" s="23">
        <f t="shared" ref="S32:S53" si="11">AB5</f>
        <v>48</v>
      </c>
      <c r="T32" s="2">
        <f t="shared" ref="T32:T53" si="12">R32/S32</f>
        <v>0.4229821997</v>
      </c>
      <c r="U32" s="24">
        <f>Intercept-(Effective*T32)</f>
        <v>0.8850159901</v>
      </c>
      <c r="V32" s="24">
        <f>IF(T32&lt;EffTrig,1,U32)</f>
        <v>1</v>
      </c>
      <c r="W32" s="24">
        <f>V32</f>
        <v>1</v>
      </c>
    </row>
    <row r="33" ht="12.75" customHeight="1">
      <c r="A33" s="16">
        <v>0.3541666666666667</v>
      </c>
      <c r="B33" s="23">
        <f>CallCount*AG6</f>
        <v>42.74072443</v>
      </c>
      <c r="C33" s="5">
        <f t="shared" si="9"/>
        <v>48</v>
      </c>
      <c r="D33" s="5">
        <f t="shared" si="10"/>
        <v>0.8904317589</v>
      </c>
      <c r="E33" s="24">
        <f>Intercept-(Penalty*D33)</f>
        <v>0.8063551341</v>
      </c>
      <c r="F33" s="24">
        <f>IF(D33&lt;Trigger,1,E33)</f>
        <v>1</v>
      </c>
      <c r="G33" s="24">
        <f>SUMPRODUCT(F32:F33,B32:B33)/SUM(B32:B33)</f>
        <v>1</v>
      </c>
      <c r="Q33" s="16">
        <v>0.3541666666666667</v>
      </c>
      <c r="R33" s="23">
        <f>CallCount*AG6</f>
        <v>42.74072443</v>
      </c>
      <c r="S33" s="23">
        <f t="shared" si="11"/>
        <v>48</v>
      </c>
      <c r="T33" s="2">
        <f t="shared" si="12"/>
        <v>0.8904317589</v>
      </c>
      <c r="U33" s="24">
        <f>Intercept-(Effective*T33)</f>
        <v>0.7579439176</v>
      </c>
      <c r="V33" s="24">
        <f>IF(T33&lt;EffTrig,1,U33)</f>
        <v>1</v>
      </c>
      <c r="W33" s="24">
        <f>SUMPRODUCT(V32:V33,R32:R33)/SUM(R32:R33)</f>
        <v>1</v>
      </c>
    </row>
    <row r="34" ht="12.75" customHeight="1">
      <c r="A34" s="16">
        <v>0.375</v>
      </c>
      <c r="B34" s="23">
        <f>CallCount*AG7</f>
        <v>68.40598282</v>
      </c>
      <c r="C34" s="5">
        <f t="shared" si="9"/>
        <v>11</v>
      </c>
      <c r="D34" s="5">
        <f t="shared" si="10"/>
        <v>6.218725711</v>
      </c>
      <c r="E34" s="24">
        <f>Intercept-(Penalty*D34)</f>
        <v>-0.3524049365</v>
      </c>
      <c r="F34" s="24">
        <f>IF(D34&lt;Trigger,1,E34)</f>
        <v>-0.3524049365</v>
      </c>
      <c r="G34" s="24">
        <f>SUMPRODUCT(F32:F34,B32:B34)/SUM(B32:B34)</f>
        <v>0.2962138271</v>
      </c>
      <c r="Q34" s="16">
        <v>0.375</v>
      </c>
      <c r="R34" s="23">
        <f>CallCount*AG7</f>
        <v>68.40598282</v>
      </c>
      <c r="S34" s="23">
        <f t="shared" si="11"/>
        <v>59</v>
      </c>
      <c r="T34" s="2">
        <f t="shared" si="12"/>
        <v>1.159423438</v>
      </c>
      <c r="U34" s="24">
        <f>Intercept-(Effective*T34)</f>
        <v>0.6848208834</v>
      </c>
      <c r="V34" s="24">
        <f>IF(T34&lt;EffTrig,1,U34)</f>
        <v>1</v>
      </c>
      <c r="W34" s="24">
        <f>SUMPRODUCT(V32:V34,R32:R34)/SUM(R32:R34)</f>
        <v>1</v>
      </c>
    </row>
    <row r="35" ht="12.75" customHeight="1">
      <c r="A35" s="16">
        <v>0.395833333333333</v>
      </c>
      <c r="B35" s="23">
        <f>CallCount*AG8</f>
        <v>95.37272491</v>
      </c>
      <c r="C35" s="5">
        <f t="shared" si="9"/>
        <v>22</v>
      </c>
      <c r="D35" s="5">
        <f t="shared" si="10"/>
        <v>4.335123859</v>
      </c>
      <c r="E35" s="24">
        <f>Intercept-(Penalty*D35)</f>
        <v>0.05722760893</v>
      </c>
      <c r="F35" s="24">
        <f>IF(D35&lt;Trigger,1,E35)</f>
        <v>0.05722760893</v>
      </c>
      <c r="G35" s="24">
        <f>SUMPRODUCT(F32:F35,B32:B35)/SUM(B32:B35)</f>
        <v>0.1957266222</v>
      </c>
      <c r="Q35" s="16">
        <v>0.395833333333333</v>
      </c>
      <c r="R35" s="23">
        <f>CallCount*AG8</f>
        <v>95.37272491</v>
      </c>
      <c r="S35" s="23">
        <f t="shared" si="11"/>
        <v>70</v>
      </c>
      <c r="T35" s="2">
        <f t="shared" si="12"/>
        <v>1.362467499</v>
      </c>
      <c r="U35" s="24">
        <f>Intercept-(Effective*T35)</f>
        <v>0.6296251321</v>
      </c>
      <c r="V35" s="24">
        <f>IF(T35&lt;EffTrig,1,U35)</f>
        <v>0.6296251321</v>
      </c>
      <c r="W35" s="24">
        <f>SUMPRODUCT(V32:V35,R32:R35)/SUM(R32:R35)</f>
        <v>0.8442674414</v>
      </c>
    </row>
    <row r="36" ht="12.75" customHeight="1">
      <c r="A36" s="16">
        <v>0.416666666666667</v>
      </c>
      <c r="B36" s="23">
        <f>CallCount*AG9</f>
        <v>127.2330457</v>
      </c>
      <c r="C36" s="5">
        <f t="shared" si="9"/>
        <v>42</v>
      </c>
      <c r="D36" s="5">
        <f t="shared" si="10"/>
        <v>3.02935823</v>
      </c>
      <c r="E36" s="24">
        <f>Intercept-(Penalty*D36)</f>
        <v>0.3411963776</v>
      </c>
      <c r="F36" s="24">
        <f>IF(D36&lt;Trigger,1,E36)</f>
        <v>0.3411963776</v>
      </c>
      <c r="G36" s="24">
        <f>SUMPRODUCT(F32:F36,B32:B36)/SUM(B32:B36)</f>
        <v>0.2480024761</v>
      </c>
      <c r="Q36" s="16">
        <v>0.416666666666667</v>
      </c>
      <c r="R36" s="23">
        <f>CallCount*AG9</f>
        <v>127.2330457</v>
      </c>
      <c r="S36" s="23">
        <f t="shared" si="11"/>
        <v>90</v>
      </c>
      <c r="T36" s="2">
        <f t="shared" si="12"/>
        <v>1.413700507</v>
      </c>
      <c r="U36" s="24">
        <f>Intercept-(Effective*T36)</f>
        <v>0.6156978869</v>
      </c>
      <c r="V36" s="24">
        <f>IF(T36&lt;EffTrig,1,U36)</f>
        <v>0.6156978869</v>
      </c>
      <c r="W36" s="24">
        <f>SUMPRODUCT(V32:V36,R32:R36)/SUM(R32:R36)</f>
        <v>0.7621289336</v>
      </c>
    </row>
    <row r="37" ht="12.75" customHeight="1">
      <c r="A37" s="16">
        <v>0.4375</v>
      </c>
      <c r="B37" s="23">
        <f>CallCount*AG10</f>
        <v>133.7404641</v>
      </c>
      <c r="C37" s="5">
        <f t="shared" si="9"/>
        <v>51</v>
      </c>
      <c r="D37" s="5">
        <f t="shared" si="10"/>
        <v>2.622362042</v>
      </c>
      <c r="E37" s="24">
        <f>Intercept-(Penalty*D37)</f>
        <v>0.4297070597</v>
      </c>
      <c r="F37" s="24">
        <f>IF(D37&lt;Trigger,1,E37)</f>
        <v>0.4297070597</v>
      </c>
      <c r="G37" s="24">
        <f>SUMPRODUCT(F32:F37,B32:B37)/SUM(B32:B37)</f>
        <v>0.2978209473</v>
      </c>
      <c r="Q37" s="16">
        <v>0.4375</v>
      </c>
      <c r="R37" s="23">
        <f>CallCount*AG10</f>
        <v>133.7404641</v>
      </c>
      <c r="S37" s="23">
        <f t="shared" si="11"/>
        <v>98</v>
      </c>
      <c r="T37" s="2">
        <f t="shared" si="12"/>
        <v>1.364698614</v>
      </c>
      <c r="U37" s="24">
        <f>Intercept-(Effective*T37)</f>
        <v>0.629018623</v>
      </c>
      <c r="V37" s="24">
        <f>IF(T37&lt;EffTrig,1,U37)</f>
        <v>0.629018623</v>
      </c>
      <c r="W37" s="24">
        <f>SUMPRODUCT(V32:V37,R32:R37)/SUM(R32:R37)</f>
        <v>0.7256336948</v>
      </c>
    </row>
    <row r="38" ht="12.75" customHeight="1">
      <c r="A38" s="16">
        <v>0.458333333333333</v>
      </c>
      <c r="B38" s="23">
        <f>CallCount*AG11</f>
        <v>142.2261378</v>
      </c>
      <c r="C38" s="5">
        <f t="shared" si="9"/>
        <v>110</v>
      </c>
      <c r="D38" s="5">
        <f t="shared" si="10"/>
        <v>1.292964889</v>
      </c>
      <c r="E38" s="24">
        <f>Intercept-(Penalty*D38)</f>
        <v>0.7188150467</v>
      </c>
      <c r="F38" s="24">
        <f>IF(D38&lt;Trigger,1,E38)</f>
        <v>1</v>
      </c>
      <c r="G38" s="24">
        <f>SUMPRODUCT(F32:F38,B32:B38)/SUM(B32:B38)</f>
        <v>0.4563363309</v>
      </c>
      <c r="Q38" s="16">
        <v>0.458333333333333</v>
      </c>
      <c r="R38" s="23">
        <f>CallCount*AG11</f>
        <v>142.2261378</v>
      </c>
      <c r="S38" s="23">
        <f t="shared" si="11"/>
        <v>109</v>
      </c>
      <c r="T38" s="2">
        <f t="shared" si="12"/>
        <v>1.304826952</v>
      </c>
      <c r="U38" s="24">
        <f>Intercept-(Effective*T38)</f>
        <v>0.6452942103</v>
      </c>
      <c r="V38" s="24">
        <f>IF(T38&lt;EffTrig,1,U38)</f>
        <v>0.6452942103</v>
      </c>
      <c r="W38" s="24">
        <f>SUMPRODUCT(V32:V38,R32:R38)/SUM(R32:R38)</f>
        <v>0.7074972321</v>
      </c>
    </row>
    <row r="39" ht="12.75" customHeight="1">
      <c r="A39" s="16">
        <v>0.479166666666667</v>
      </c>
      <c r="B39" s="23">
        <f>CallCount*AG12</f>
        <v>143.6837995</v>
      </c>
      <c r="C39" s="5">
        <f t="shared" si="9"/>
        <v>121</v>
      </c>
      <c r="D39" s="5">
        <f t="shared" si="10"/>
        <v>1.187469418</v>
      </c>
      <c r="E39" s="24">
        <f>Intercept-(Penalty*D39)</f>
        <v>0.7417574633</v>
      </c>
      <c r="F39" s="24">
        <f>IF(D39&lt;Trigger,1,E39)</f>
        <v>1</v>
      </c>
      <c r="G39" s="24">
        <f>SUMPRODUCT(F32:F39,B32:B39)/SUM(B32:B39)</f>
        <v>0.5572993054</v>
      </c>
      <c r="Q39" s="16">
        <v>0.479166666666667</v>
      </c>
      <c r="R39" s="23">
        <f>CallCount*AG12</f>
        <v>143.6837995</v>
      </c>
      <c r="S39" s="23">
        <f t="shared" si="11"/>
        <v>120</v>
      </c>
      <c r="T39" s="2">
        <f t="shared" si="12"/>
        <v>1.197364996</v>
      </c>
      <c r="U39" s="24">
        <f>Intercept-(Effective*T39)</f>
        <v>0.6745068028</v>
      </c>
      <c r="V39" s="24">
        <f>IF(T39&lt;EffTrig,1,U39)</f>
        <v>1</v>
      </c>
      <c r="W39" s="24">
        <f>SUMPRODUCT(V32:V39,R32:R39)/SUM(R32:R39)</f>
        <v>0.7618174877</v>
      </c>
    </row>
    <row r="40" ht="12.75" customHeight="1">
      <c r="A40" s="16">
        <v>0.5</v>
      </c>
      <c r="B40" s="23">
        <f>CallCount*AG13</f>
        <v>142.7467313</v>
      </c>
      <c r="C40" s="5">
        <f t="shared" si="9"/>
        <v>141</v>
      </c>
      <c r="D40" s="5">
        <f t="shared" si="10"/>
        <v>1.012388165</v>
      </c>
      <c r="E40" s="24">
        <f>Intercept-(Penalty*D40)</f>
        <v>0.7798329086</v>
      </c>
      <c r="F40" s="24">
        <f>IF(D40&lt;Trigger,1,E40)</f>
        <v>1</v>
      </c>
      <c r="G40" s="24">
        <f>SUMPRODUCT(F32:F40,B32:B40)/SUM(B32:B40)</f>
        <v>0.6262543897</v>
      </c>
      <c r="Q40" s="16">
        <v>0.5</v>
      </c>
      <c r="R40" s="23">
        <f>CallCount*AG13</f>
        <v>142.7467313</v>
      </c>
      <c r="S40" s="23">
        <f t="shared" si="11"/>
        <v>140</v>
      </c>
      <c r="T40" s="2">
        <f t="shared" si="12"/>
        <v>1.019619509</v>
      </c>
      <c r="U40" s="24">
        <f>Intercept-(Effective*T40)</f>
        <v>0.7228253581</v>
      </c>
      <c r="V40" s="24">
        <f>IF(T40&lt;EffTrig,1,U40)</f>
        <v>1</v>
      </c>
      <c r="W40" s="24">
        <f>SUMPRODUCT(V32:V40,R32:R40)/SUM(R32:R40)</f>
        <v>0.7989168088</v>
      </c>
    </row>
    <row r="41" ht="12.75" customHeight="1">
      <c r="A41" s="16">
        <v>0.520833333333333</v>
      </c>
      <c r="B41" s="23">
        <f>CallCount*AG14</f>
        <v>145.9744108</v>
      </c>
      <c r="C41" s="5">
        <f t="shared" si="9"/>
        <v>133</v>
      </c>
      <c r="D41" s="5">
        <f t="shared" si="10"/>
        <v>1.097551961</v>
      </c>
      <c r="E41" s="24">
        <f>Intercept-(Penalty*D41)</f>
        <v>0.7613120824</v>
      </c>
      <c r="F41" s="24">
        <f>IF(D41&lt;Trigger,1,E41)</f>
        <v>1</v>
      </c>
      <c r="G41" s="24">
        <f>SUMPRODUCT(F32:F41,B32:B41)/SUM(B32:B41)</f>
        <v>0.6776059524</v>
      </c>
      <c r="Q41" s="16">
        <v>0.520833333333333</v>
      </c>
      <c r="R41" s="23">
        <f>CallCount*AG14</f>
        <v>145.9744108</v>
      </c>
      <c r="S41" s="23">
        <f t="shared" si="11"/>
        <v>133</v>
      </c>
      <c r="T41" s="2">
        <f t="shared" si="12"/>
        <v>1.097551961</v>
      </c>
      <c r="U41" s="24">
        <f>Intercept-(Effective*T41)</f>
        <v>0.701640103</v>
      </c>
      <c r="V41" s="24">
        <f>IF(T41&lt;EffTrig,1,U41)</f>
        <v>1</v>
      </c>
      <c r="W41" s="24">
        <f>SUMPRODUCT(V32:V41,R32:R41)/SUM(R32:R41)</f>
        <v>0.826545056</v>
      </c>
    </row>
    <row r="42" ht="12.75" customHeight="1">
      <c r="A42" s="16">
        <v>0.541666666666667</v>
      </c>
      <c r="B42" s="23">
        <f>CallCount*AG15</f>
        <v>140.8205354</v>
      </c>
      <c r="C42" s="5">
        <f t="shared" si="9"/>
        <v>90</v>
      </c>
      <c r="D42" s="5">
        <f t="shared" si="10"/>
        <v>1.564672616</v>
      </c>
      <c r="E42" s="24">
        <f>Intercept-(Penalty*D42)</f>
        <v>0.6597259523</v>
      </c>
      <c r="F42" s="24">
        <f>IF(D42&lt;Trigger,1,E42)</f>
        <v>0.6597259523</v>
      </c>
      <c r="G42" s="24">
        <f>SUMPRODUCT(F32:F42,B32:B42)/SUM(B32:B42)</f>
        <v>0.6755133897</v>
      </c>
      <c r="Q42" s="16">
        <v>0.541666666666667</v>
      </c>
      <c r="R42" s="23">
        <f>CallCount*AG15</f>
        <v>140.8205354</v>
      </c>
      <c r="S42" s="23">
        <f t="shared" si="11"/>
        <v>90</v>
      </c>
      <c r="T42" s="2">
        <f t="shared" si="12"/>
        <v>1.564672616</v>
      </c>
      <c r="U42" s="24">
        <f>Intercept-(Effective*T42)</f>
        <v>0.5746574403</v>
      </c>
      <c r="V42" s="24">
        <f>IF(T42&lt;EffTrig,1,U42)</f>
        <v>0.5746574403</v>
      </c>
      <c r="W42" s="24">
        <f>SUMPRODUCT(V32:V42,R32:R42)/SUM(R32:R42)</f>
        <v>0.7970657153</v>
      </c>
    </row>
    <row r="43" ht="12.75" customHeight="1">
      <c r="A43" s="16">
        <v>0.5625</v>
      </c>
      <c r="B43" s="23">
        <f>CallCount*AG16</f>
        <v>149.150031</v>
      </c>
      <c r="C43" s="5">
        <f t="shared" si="9"/>
        <v>116</v>
      </c>
      <c r="D43" s="5">
        <f t="shared" si="10"/>
        <v>1.28577613</v>
      </c>
      <c r="E43" s="24">
        <f>Intercept-(Penalty*D43)</f>
        <v>0.7203784078</v>
      </c>
      <c r="F43" s="24">
        <f>IF(D43&lt;Trigger,1,E43)</f>
        <v>1</v>
      </c>
      <c r="G43" s="24">
        <f>SUMPRODUCT(F32:F43,B32:B43)/SUM(B32:B43)</f>
        <v>0.7112995988</v>
      </c>
      <c r="Q43" s="16">
        <v>0.5625</v>
      </c>
      <c r="R43" s="23">
        <f>CallCount*AG16</f>
        <v>149.150031</v>
      </c>
      <c r="S43" s="23">
        <f t="shared" si="11"/>
        <v>68</v>
      </c>
      <c r="T43" s="2">
        <f t="shared" si="12"/>
        <v>2.193382809</v>
      </c>
      <c r="U43" s="24">
        <f>Intercept-(Effective*T43)</f>
        <v>0.4037480754</v>
      </c>
      <c r="V43" s="24">
        <f>IF(T43&lt;EffTrig,1,U43)</f>
        <v>0.4037480754</v>
      </c>
      <c r="W43" s="24">
        <f>SUMPRODUCT(V32:V43,R32:R43)/SUM(R32:R43)</f>
        <v>0.7536884331</v>
      </c>
    </row>
    <row r="44" ht="12.75" customHeight="1">
      <c r="A44" s="16">
        <v>0.583333333333333</v>
      </c>
      <c r="B44" s="23">
        <f>CallCount*AG17</f>
        <v>150.5035741</v>
      </c>
      <c r="C44" s="5">
        <f t="shared" si="9"/>
        <v>85</v>
      </c>
      <c r="D44" s="5">
        <f t="shared" si="10"/>
        <v>1.770630283</v>
      </c>
      <c r="E44" s="24">
        <f>Intercept-(Penalty*D44)</f>
        <v>0.6149357204</v>
      </c>
      <c r="F44" s="24">
        <f>IF(D44&lt;Trigger,1,E44)</f>
        <v>0.6149357204</v>
      </c>
      <c r="G44" s="24">
        <f>SUMPRODUCT(F32:F44,B32:B44)/SUM(B32:B44)</f>
        <v>0.7016495253</v>
      </c>
      <c r="Q44" s="16">
        <v>0.583333333333333</v>
      </c>
      <c r="R44" s="23">
        <f>CallCount*AG17</f>
        <v>150.5035741</v>
      </c>
      <c r="S44" s="23">
        <f t="shared" si="11"/>
        <v>59</v>
      </c>
      <c r="T44" s="2">
        <f t="shared" si="12"/>
        <v>2.550908035</v>
      </c>
      <c r="U44" s="24">
        <f>Intercept-(Effective*T44)</f>
        <v>0.3065579711</v>
      </c>
      <c r="V44" s="24">
        <f>IF(T44&lt;EffTrig,1,U44)</f>
        <v>0.3065579711</v>
      </c>
      <c r="W44" s="24">
        <f>SUMPRODUCT(V32:V44,R32:R44)/SUM(R32:R44)</f>
        <v>0.708911885</v>
      </c>
    </row>
    <row r="45" ht="12.75" customHeight="1">
      <c r="A45" s="16">
        <v>0.604166666666667</v>
      </c>
      <c r="B45" s="23">
        <f>CallCount*AG18</f>
        <v>155.7095088</v>
      </c>
      <c r="C45" s="5">
        <f t="shared" si="9"/>
        <v>78</v>
      </c>
      <c r="D45" s="5">
        <f t="shared" si="10"/>
        <v>1.996275754</v>
      </c>
      <c r="E45" s="24">
        <f>Intercept-(Penalty*D45)</f>
        <v>0.5658639229</v>
      </c>
      <c r="F45" s="24">
        <f>IF(D45&lt;Trigger,1,E45)</f>
        <v>0.5658639229</v>
      </c>
      <c r="G45" s="24">
        <f>SUMPRODUCT(F32:F45,B32:B45)/SUM(B32:B45)</f>
        <v>0.6889020445</v>
      </c>
      <c r="Q45" s="16">
        <v>0.604166666666667</v>
      </c>
      <c r="R45" s="23">
        <f>CallCount*AG18</f>
        <v>155.7095088</v>
      </c>
      <c r="S45" s="23">
        <f t="shared" si="11"/>
        <v>30</v>
      </c>
      <c r="T45" s="2">
        <f t="shared" si="12"/>
        <v>5.190316961</v>
      </c>
      <c r="U45" s="24">
        <f>Intercept-(Effective*T45)</f>
        <v>-0.4109422507</v>
      </c>
      <c r="V45" s="24">
        <f>IF(T45&lt;EffTrig,1,U45)</f>
        <v>-0.4109422507</v>
      </c>
      <c r="W45" s="24">
        <f>SUMPRODUCT(V32:V45,R32:R45)/SUM(R32:R45)</f>
        <v>0.6037805693</v>
      </c>
    </row>
    <row r="46" ht="12.75" customHeight="1">
      <c r="A46" s="16">
        <v>0.625</v>
      </c>
      <c r="B46" s="23">
        <f>CallCount*AG19</f>
        <v>155.6574495</v>
      </c>
      <c r="C46" s="5">
        <f t="shared" si="9"/>
        <v>70</v>
      </c>
      <c r="D46" s="5">
        <f t="shared" si="10"/>
        <v>2.22367785</v>
      </c>
      <c r="E46" s="24">
        <f>Intercept-(Penalty*D46)</f>
        <v>0.516410107</v>
      </c>
      <c r="F46" s="24">
        <f>IF(D46&lt;Trigger,1,E46)</f>
        <v>0.516410107</v>
      </c>
      <c r="G46" s="24">
        <f>SUMPRODUCT(F32:F46,B32:B46)/SUM(B32:B46)</f>
        <v>0.6741028797</v>
      </c>
      <c r="Q46" s="16">
        <v>0.625</v>
      </c>
      <c r="R46" s="23">
        <f>CallCount*AG19</f>
        <v>155.6574495</v>
      </c>
      <c r="S46" s="23">
        <f t="shared" si="11"/>
        <v>51</v>
      </c>
      <c r="T46" s="2">
        <f t="shared" si="12"/>
        <v>3.052106853</v>
      </c>
      <c r="U46" s="24">
        <f>Intercept-(Effective*T46)</f>
        <v>0.170311458</v>
      </c>
      <c r="V46" s="24">
        <f>IF(T46&lt;EffTrig,1,U46)</f>
        <v>0.170311458</v>
      </c>
      <c r="W46" s="24">
        <f>SUMPRODUCT(V32:V46,R32:R46)/SUM(R32:R46)</f>
        <v>0.5665905365</v>
      </c>
    </row>
    <row r="47" ht="12.75" customHeight="1">
      <c r="A47" s="16">
        <v>0.645833333333334</v>
      </c>
      <c r="B47" s="23">
        <f>CallCount*AG20</f>
        <v>159.926316</v>
      </c>
      <c r="C47" s="5">
        <f t="shared" si="9"/>
        <v>98</v>
      </c>
      <c r="D47" s="5">
        <f t="shared" si="10"/>
        <v>1.631901184</v>
      </c>
      <c r="E47" s="24">
        <f>Intercept-(Penalty*D47)</f>
        <v>0.6451055539</v>
      </c>
      <c r="F47" s="24">
        <f>IF(D47&lt;Trigger,1,E47)</f>
        <v>0.6451055539</v>
      </c>
      <c r="G47" s="24">
        <f>SUMPRODUCT(F32:F47,B32:B47)/SUM(B32:B47)</f>
        <v>0.6717538532</v>
      </c>
      <c r="Q47" s="16">
        <v>0.645833333333334</v>
      </c>
      <c r="R47" s="23">
        <f>CallCount*AG20</f>
        <v>159.926316</v>
      </c>
      <c r="S47" s="23">
        <f t="shared" si="11"/>
        <v>99</v>
      </c>
      <c r="T47" s="2">
        <f t="shared" si="12"/>
        <v>1.615417333</v>
      </c>
      <c r="U47" s="24">
        <f>Intercept-(Effective*T47)</f>
        <v>0.5608629328</v>
      </c>
      <c r="V47" s="24">
        <f>IF(T47&lt;EffTrig,1,U47)</f>
        <v>0.5608629328</v>
      </c>
      <c r="W47" s="24">
        <f>SUMPRODUCT(V32:V47,R32:R47)/SUM(R32:R47)</f>
        <v>0.5661265526</v>
      </c>
    </row>
    <row r="48" ht="12.75" customHeight="1">
      <c r="A48" s="16">
        <v>0.666666666666667</v>
      </c>
      <c r="B48" s="23">
        <f>CallCount*AG21</f>
        <v>144.9852832</v>
      </c>
      <c r="C48" s="5">
        <f t="shared" si="9"/>
        <v>120</v>
      </c>
      <c r="D48" s="5">
        <f t="shared" si="10"/>
        <v>1.208210694</v>
      </c>
      <c r="E48" s="24">
        <f>Intercept-(Penalty*D48)</f>
        <v>0.7372467958</v>
      </c>
      <c r="F48" s="24">
        <f>IF(D48&lt;Trigger,1,E48)</f>
        <v>1</v>
      </c>
      <c r="G48" s="24">
        <f>SUMPRODUCT(F32:F48,B32:B48)/SUM(B32:B48)</f>
        <v>0.69421106</v>
      </c>
      <c r="Q48" s="16">
        <v>0.666666666666667</v>
      </c>
      <c r="R48" s="23">
        <f>CallCount*AG21</f>
        <v>144.9852832</v>
      </c>
      <c r="S48" s="23">
        <f t="shared" si="11"/>
        <v>99</v>
      </c>
      <c r="T48" s="2">
        <f t="shared" si="12"/>
        <v>1.46449781</v>
      </c>
      <c r="U48" s="24">
        <f>Intercept-(Effective*T48)</f>
        <v>0.6018890846</v>
      </c>
      <c r="V48" s="24">
        <f>IF(T48&lt;EffTrig,1,U48)</f>
        <v>0.6018890846</v>
      </c>
      <c r="W48" s="24">
        <f>SUMPRODUCT(V32:V48,R32:R48)/SUM(R32:R48)</f>
        <v>0.5685732731</v>
      </c>
    </row>
    <row r="49" ht="12.75" customHeight="1">
      <c r="A49" s="16">
        <v>0.6875</v>
      </c>
      <c r="B49" s="23">
        <f>CallCount*AG22</f>
        <v>129.2113009</v>
      </c>
      <c r="C49" s="5">
        <f t="shared" si="9"/>
        <v>88</v>
      </c>
      <c r="D49" s="5">
        <f t="shared" si="10"/>
        <v>1.468310237</v>
      </c>
      <c r="E49" s="24">
        <f>Intercept-(Penalty*D49)</f>
        <v>0.6806821678</v>
      </c>
      <c r="F49" s="24">
        <f>IF(D49&lt;Trigger,1,E49)</f>
        <v>1</v>
      </c>
      <c r="G49" s="24">
        <f>SUMPRODUCT(F32:F49,B32:B49)/SUM(B32:B49)</f>
        <v>0.7117842418</v>
      </c>
      <c r="Q49" s="16">
        <v>0.6875</v>
      </c>
      <c r="R49" s="23">
        <f>CallCount*AG22</f>
        <v>129.2113009</v>
      </c>
      <c r="S49" s="23">
        <f t="shared" si="11"/>
        <v>89</v>
      </c>
      <c r="T49" s="2">
        <f t="shared" si="12"/>
        <v>1.451812369</v>
      </c>
      <c r="U49" s="24">
        <f>Intercept-(Effective*T49)</f>
        <v>0.6053375107</v>
      </c>
      <c r="V49" s="24">
        <f>IF(T49&lt;EffTrig,1,U49)</f>
        <v>0.6053375107</v>
      </c>
      <c r="W49" s="24">
        <f>SUMPRODUCT(V32:V49,R32:R49)/SUM(R32:R49)</f>
        <v>0.5706860527</v>
      </c>
    </row>
    <row r="50" ht="12.75" customHeight="1">
      <c r="A50" s="16">
        <v>0.708333333333334</v>
      </c>
      <c r="B50" s="23">
        <f>CallCount*AG23</f>
        <v>114.4785055</v>
      </c>
      <c r="C50" s="5">
        <f t="shared" si="9"/>
        <v>101</v>
      </c>
      <c r="D50" s="5">
        <f t="shared" si="10"/>
        <v>1.133450549</v>
      </c>
      <c r="E50" s="24">
        <f>Intercept-(Penalty*D50)</f>
        <v>0.7535051087</v>
      </c>
      <c r="F50" s="24">
        <f>IF(D50&lt;Trigger,1,E50)</f>
        <v>1</v>
      </c>
      <c r="G50" s="24">
        <f>SUMPRODUCT(F32:F50,B32:B50)/SUM(B32:B50)</f>
        <v>0.7257479867</v>
      </c>
      <c r="Q50" s="16">
        <v>0.708333333333334</v>
      </c>
      <c r="R50" s="23">
        <f>CallCount*AG23</f>
        <v>114.4785055</v>
      </c>
      <c r="S50" s="23">
        <f t="shared" si="11"/>
        <v>73</v>
      </c>
      <c r="T50" s="2">
        <f t="shared" si="12"/>
        <v>1.568198705</v>
      </c>
      <c r="U50" s="24">
        <f>Intercept-(Effective*T50)</f>
        <v>0.5736989037</v>
      </c>
      <c r="V50" s="24">
        <f>IF(T50&lt;EffTrig,1,U50)</f>
        <v>0.5736989037</v>
      </c>
      <c r="W50" s="24">
        <f>SUMPRODUCT(V32:V50,R32:R50)/SUM(R32:R50)</f>
        <v>0.5708320221</v>
      </c>
    </row>
    <row r="51" ht="12.75" customHeight="1">
      <c r="A51" s="16">
        <v>0.729166666666667</v>
      </c>
      <c r="B51" s="23">
        <f>CallCount*AG24</f>
        <v>91.93680796</v>
      </c>
      <c r="C51" s="5">
        <f t="shared" si="9"/>
        <v>101</v>
      </c>
      <c r="D51" s="5">
        <f t="shared" si="10"/>
        <v>0.9102654254</v>
      </c>
      <c r="E51" s="24">
        <f>Intercept-(Penalty*D51)</f>
        <v>0.8020418472</v>
      </c>
      <c r="F51" s="24">
        <f>IF(D51&lt;Trigger,1,E51)</f>
        <v>1</v>
      </c>
      <c r="G51" s="24">
        <f>SUMPRODUCT(F32:F51,B32:B51)/SUM(B32:B51)</f>
        <v>0.7360192056</v>
      </c>
      <c r="Q51" s="16">
        <v>0.729166666666667</v>
      </c>
      <c r="R51" s="23">
        <f>CallCount*AG24</f>
        <v>91.93680796</v>
      </c>
      <c r="S51" s="23">
        <f t="shared" si="11"/>
        <v>101</v>
      </c>
      <c r="T51" s="2">
        <f t="shared" si="12"/>
        <v>0.9102654254</v>
      </c>
      <c r="U51" s="24">
        <f>Intercept-(Effective*T51)</f>
        <v>0.7525523089</v>
      </c>
      <c r="V51" s="24">
        <f>IF(T51&lt;EffTrig,1,U51)</f>
        <v>1</v>
      </c>
      <c r="W51" s="24">
        <f>SUMPRODUCT(V32:V51,R32:R51)/SUM(R32:R51)</f>
        <v>0.5869051155</v>
      </c>
    </row>
    <row r="52" ht="12.75" customHeight="1">
      <c r="A52" s="16">
        <v>0.75</v>
      </c>
      <c r="B52" s="23">
        <f>CallCount*AG25</f>
        <v>79.65080191</v>
      </c>
      <c r="C52" s="5">
        <f t="shared" si="9"/>
        <v>57</v>
      </c>
      <c r="D52" s="5">
        <f t="shared" si="10"/>
        <v>1.39738249</v>
      </c>
      <c r="E52" s="24">
        <f>Intercept-(Penalty*D52)</f>
        <v>0.6961070378</v>
      </c>
      <c r="F52" s="24">
        <f>IF(D52&lt;Trigger,1,E52)</f>
        <v>1</v>
      </c>
      <c r="G52" s="24">
        <f>SUMPRODUCT(F32:F52,B32:B52)/SUM(B32:B52)</f>
        <v>0.744315373</v>
      </c>
      <c r="Q52" s="16">
        <v>0.75</v>
      </c>
      <c r="R52" s="23">
        <f>CallCount*AG25</f>
        <v>79.65080191</v>
      </c>
      <c r="S52" s="23">
        <f t="shared" si="11"/>
        <v>57</v>
      </c>
      <c r="T52" s="2">
        <f t="shared" si="12"/>
        <v>1.39738249</v>
      </c>
      <c r="U52" s="24">
        <f>Intercept-(Effective*T52)</f>
        <v>0.6201337973</v>
      </c>
      <c r="V52" s="24">
        <f>IF(T52&lt;EffTrig,1,U52)</f>
        <v>0.6201337973</v>
      </c>
      <c r="W52" s="24">
        <f>SUMPRODUCT(V32:V52,R32:R52)/SUM(R32:R52)</f>
        <v>0.5879493987</v>
      </c>
    </row>
    <row r="53" ht="12.75" customHeight="1">
      <c r="A53" s="16">
        <v>0.770833333333334</v>
      </c>
      <c r="B53" s="23">
        <f>CallCount*AG26</f>
        <v>65.5427187</v>
      </c>
      <c r="C53" s="5">
        <f t="shared" si="9"/>
        <v>57</v>
      </c>
      <c r="D53" s="5">
        <f t="shared" si="10"/>
        <v>1.149872258</v>
      </c>
      <c r="E53" s="24">
        <f>Intercept-(Penalty*D53)</f>
        <v>0.7499338305</v>
      </c>
      <c r="F53" s="24">
        <f>IF(D53&lt;Trigger,1,E53)</f>
        <v>1</v>
      </c>
      <c r="G53" s="26">
        <f>SUMPRODUCT(F32:F53,B32:B53)/SUM(B32:B53)</f>
        <v>0.7507608598</v>
      </c>
      <c r="Q53" s="16">
        <v>0.770833333333334</v>
      </c>
      <c r="R53" s="23">
        <f>CallCount*AG26</f>
        <v>65.5427187</v>
      </c>
      <c r="S53" s="23">
        <f t="shared" si="11"/>
        <v>57</v>
      </c>
      <c r="T53" s="2">
        <f t="shared" si="12"/>
        <v>1.149872258</v>
      </c>
      <c r="U53" s="24">
        <f>Intercept-(Effective*T53)</f>
        <v>0.6874172881</v>
      </c>
      <c r="V53" s="24">
        <f>IF(T53&lt;EffTrig,1,U53)</f>
        <v>1</v>
      </c>
      <c r="W53" s="26">
        <f>SUMPRODUCT(V32:V53,R32:R53)/SUM(R32:R53)</f>
        <v>0.5983366744</v>
      </c>
    </row>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C1:E1"/>
    <mergeCell ref="A29:B29"/>
  </mergeCells>
  <dataValidations>
    <dataValidation type="list" allowBlank="1" showErrorMessage="1" sqref="AJ7">
      <formula1>Sheet2!$A$1:$A$10</formula1>
    </dataValidation>
    <dataValidation type="list" allowBlank="1" showErrorMessage="1" sqref="AJ11">
      <formula1>Sheet2!$E$2:$E$6</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 width="11.14"/>
    <col customWidth="1" hidden="1" min="14" max="14" width="11.14"/>
    <col customWidth="1" min="15" max="15" width="11.14"/>
    <col customWidth="1" min="16" max="26" width="8.71"/>
  </cols>
  <sheetData>
    <row r="1" ht="12.75" customHeight="1">
      <c r="A1" s="1"/>
      <c r="B1" s="2" t="s">
        <v>0</v>
      </c>
      <c r="C1" s="2" t="s">
        <v>64</v>
      </c>
      <c r="D1" s="2" t="s">
        <v>65</v>
      </c>
      <c r="E1" s="2" t="s">
        <v>13</v>
      </c>
      <c r="F1" s="2"/>
      <c r="G1" s="2"/>
      <c r="H1" s="2"/>
      <c r="I1" s="2"/>
      <c r="J1" s="2"/>
    </row>
    <row r="2" ht="12.75" customHeight="1">
      <c r="A2" s="27" t="s">
        <v>33</v>
      </c>
      <c r="B2" s="44">
        <v>6.0</v>
      </c>
      <c r="C2" s="45">
        <v>4.0</v>
      </c>
      <c r="D2" s="45">
        <v>2.0</v>
      </c>
      <c r="E2" s="5">
        <f t="shared" ref="E2:E7" si="1">SUM(B2:D2)</f>
        <v>12</v>
      </c>
      <c r="F2" s="4"/>
      <c r="G2" s="4"/>
      <c r="H2" s="4"/>
      <c r="P2" s="11"/>
      <c r="Q2" s="11"/>
      <c r="R2" s="11"/>
      <c r="S2" s="11"/>
      <c r="T2" s="11"/>
      <c r="U2" s="11"/>
    </row>
    <row r="3" ht="12.75" customHeight="1">
      <c r="A3" s="28" t="s">
        <v>34</v>
      </c>
      <c r="B3" s="44">
        <v>0.0</v>
      </c>
      <c r="C3" s="45">
        <v>0.0</v>
      </c>
      <c r="D3" s="45">
        <v>30.0</v>
      </c>
      <c r="E3" s="5">
        <f t="shared" si="1"/>
        <v>30</v>
      </c>
      <c r="F3" s="2"/>
      <c r="G3" s="2"/>
      <c r="H3" s="2"/>
      <c r="P3" s="11"/>
      <c r="Q3" s="11"/>
      <c r="R3" s="11"/>
      <c r="S3" s="11"/>
      <c r="T3" s="11"/>
      <c r="U3" s="11"/>
    </row>
    <row r="4" ht="12.75" customHeight="1">
      <c r="A4" s="28" t="s">
        <v>35</v>
      </c>
      <c r="B4" s="44">
        <v>15.0</v>
      </c>
      <c r="C4" s="45">
        <v>10.0</v>
      </c>
      <c r="D4" s="45">
        <v>7.0</v>
      </c>
      <c r="E4" s="5">
        <f t="shared" si="1"/>
        <v>32</v>
      </c>
      <c r="F4" s="2"/>
      <c r="G4" s="2"/>
      <c r="H4" s="2"/>
      <c r="P4" s="11"/>
      <c r="Q4" s="11"/>
      <c r="R4" s="11"/>
      <c r="S4" s="11"/>
      <c r="T4" s="11"/>
      <c r="U4" s="11"/>
    </row>
    <row r="5" ht="12.75" customHeight="1">
      <c r="A5" s="28" t="s">
        <v>36</v>
      </c>
      <c r="B5" s="44">
        <v>35.0</v>
      </c>
      <c r="C5" s="45">
        <v>20.0</v>
      </c>
      <c r="D5" s="45">
        <v>8.0</v>
      </c>
      <c r="E5" s="5">
        <f t="shared" si="1"/>
        <v>63</v>
      </c>
      <c r="F5" s="2"/>
      <c r="G5" s="2"/>
      <c r="H5" s="2"/>
      <c r="P5" s="11"/>
      <c r="Q5" s="11"/>
      <c r="R5" s="11"/>
      <c r="S5" s="11"/>
      <c r="T5" s="11"/>
      <c r="U5" s="11"/>
    </row>
    <row r="6" ht="12.75" customHeight="1">
      <c r="A6" s="28" t="s">
        <v>37</v>
      </c>
      <c r="B6" s="44">
        <v>0.0</v>
      </c>
      <c r="C6" s="45">
        <v>4.0</v>
      </c>
      <c r="D6" s="45">
        <v>8.0</v>
      </c>
      <c r="E6" s="5">
        <f t="shared" si="1"/>
        <v>12</v>
      </c>
      <c r="F6" s="2"/>
      <c r="G6" s="2"/>
      <c r="H6" s="2"/>
      <c r="P6" s="11"/>
      <c r="Q6" s="11"/>
      <c r="R6" s="11"/>
      <c r="S6" s="11"/>
      <c r="T6" s="11"/>
      <c r="U6" s="11"/>
    </row>
    <row r="7" ht="12.75" customHeight="1">
      <c r="A7" s="8" t="s">
        <v>13</v>
      </c>
      <c r="B7" s="2">
        <f t="shared" ref="B7:D7" si="2">SUM(B2:B6)</f>
        <v>56</v>
      </c>
      <c r="C7" s="2">
        <f t="shared" si="2"/>
        <v>38</v>
      </c>
      <c r="D7" s="2">
        <f t="shared" si="2"/>
        <v>55</v>
      </c>
      <c r="E7" s="5">
        <f t="shared" si="1"/>
        <v>149</v>
      </c>
      <c r="F7" s="2"/>
      <c r="G7" s="2"/>
      <c r="H7" s="2"/>
      <c r="I7" s="2"/>
      <c r="J7" s="2"/>
      <c r="P7" s="11"/>
      <c r="Q7" s="11"/>
      <c r="R7" s="11"/>
      <c r="S7" s="11"/>
      <c r="T7" s="11"/>
      <c r="U7" s="11"/>
    </row>
    <row r="8" ht="12.75" customHeight="1">
      <c r="P8" s="11"/>
      <c r="Q8" s="11"/>
      <c r="R8" s="11"/>
      <c r="S8" s="11"/>
      <c r="T8" s="11"/>
      <c r="U8" s="11"/>
    </row>
    <row r="9" ht="12.75" customHeight="1">
      <c r="B9" s="10" t="s">
        <v>66</v>
      </c>
      <c r="G9" s="46"/>
      <c r="H9" s="10" t="s">
        <v>67</v>
      </c>
      <c r="K9" s="22"/>
      <c r="P9" s="11"/>
      <c r="Q9" s="11"/>
      <c r="R9" s="11"/>
      <c r="S9" s="11"/>
      <c r="T9" s="11"/>
      <c r="U9" s="11"/>
    </row>
    <row r="10" ht="12.75" customHeight="1">
      <c r="A10" s="11" t="s">
        <v>16</v>
      </c>
      <c r="B10" s="11" t="s">
        <v>38</v>
      </c>
      <c r="C10" s="11" t="s">
        <v>39</v>
      </c>
      <c r="D10" s="11" t="s">
        <v>68</v>
      </c>
      <c r="E10" s="11" t="s">
        <v>69</v>
      </c>
      <c r="F10" s="11" t="s">
        <v>70</v>
      </c>
      <c r="G10" s="47" t="s">
        <v>71</v>
      </c>
      <c r="H10" s="11" t="s">
        <v>72</v>
      </c>
      <c r="I10" s="11" t="s">
        <v>73</v>
      </c>
      <c r="J10" s="11" t="s">
        <v>74</v>
      </c>
      <c r="K10" s="12" t="s">
        <v>22</v>
      </c>
      <c r="L10" s="11" t="s">
        <v>75</v>
      </c>
      <c r="M10" s="11" t="s">
        <v>76</v>
      </c>
      <c r="N10" s="11" t="s">
        <v>77</v>
      </c>
      <c r="O10" s="11"/>
      <c r="P10" s="11"/>
      <c r="Q10" s="11"/>
      <c r="R10" s="11"/>
      <c r="S10" s="11"/>
      <c r="T10" s="11"/>
      <c r="U10" s="11"/>
    </row>
    <row r="11" ht="12.75" customHeight="1">
      <c r="A11" s="19" t="s">
        <v>23</v>
      </c>
      <c r="B11" s="25">
        <f>ROUND(0.33*B7,0)</f>
        <v>18</v>
      </c>
      <c r="C11" s="25">
        <v>20.0</v>
      </c>
      <c r="D11" s="25">
        <f>ROUND(0.5*C7,0)</f>
        <v>19</v>
      </c>
      <c r="E11" s="25">
        <f>ROUND(0.5*C7,0)</f>
        <v>19</v>
      </c>
      <c r="F11" s="25">
        <v>17.0</v>
      </c>
      <c r="G11" s="48">
        <v>8.0</v>
      </c>
      <c r="H11" s="25">
        <v>10.0</v>
      </c>
      <c r="I11" s="25">
        <v>10.0</v>
      </c>
      <c r="J11" s="25">
        <v>10.0</v>
      </c>
      <c r="K11" s="23">
        <f>SUM(B11:J11)</f>
        <v>131</v>
      </c>
      <c r="L11" s="23"/>
      <c r="M11" s="23"/>
      <c r="N11" s="23"/>
      <c r="P11" s="11"/>
      <c r="Q11" s="11"/>
      <c r="R11" s="11"/>
      <c r="S11" s="11"/>
      <c r="T11" s="11"/>
      <c r="U11" s="11"/>
    </row>
    <row r="12" ht="12.75" customHeight="1">
      <c r="A12" s="30" t="s">
        <v>24</v>
      </c>
      <c r="B12" s="49"/>
      <c r="C12" s="49"/>
      <c r="D12" s="49"/>
      <c r="E12" s="49"/>
      <c r="F12" s="49"/>
      <c r="G12" s="50"/>
      <c r="H12" s="49"/>
      <c r="I12" s="49"/>
      <c r="J12" s="49"/>
      <c r="K12" s="23"/>
      <c r="L12" s="2"/>
      <c r="M12" s="2"/>
      <c r="N12" s="2"/>
      <c r="P12" s="11"/>
      <c r="Q12" s="11"/>
      <c r="R12" s="11"/>
      <c r="S12" s="11"/>
      <c r="T12" s="11"/>
      <c r="U12" s="11"/>
    </row>
    <row r="13" ht="12.75" customHeight="1">
      <c r="A13" s="16">
        <v>0.3333333333333333</v>
      </c>
      <c r="B13" s="51">
        <f>HeadsP</f>
        <v>18</v>
      </c>
      <c r="C13" s="51">
        <f>HeadsP</f>
        <v>20</v>
      </c>
      <c r="D13" s="52"/>
      <c r="E13" s="52"/>
      <c r="F13" s="52"/>
      <c r="G13" s="53"/>
      <c r="H13" s="54"/>
      <c r="I13" s="52"/>
      <c r="J13" s="55"/>
      <c r="K13" s="23">
        <f t="shared" ref="K13:K34" si="3">SUM(B13:J13)</f>
        <v>38</v>
      </c>
      <c r="L13" s="23">
        <f>149*12*Sheet2!G16</f>
        <v>13.96231704</v>
      </c>
      <c r="M13" s="23">
        <f t="shared" ref="M13:M34" si="4">(K13-L13)</f>
        <v>24.03768296</v>
      </c>
      <c r="N13" s="23">
        <f t="shared" ref="N13:N34" si="5">ABS(M13)</f>
        <v>24.03768296</v>
      </c>
      <c r="O13" s="23"/>
      <c r="P13" s="11"/>
      <c r="Q13" s="11"/>
      <c r="R13" s="11"/>
      <c r="S13" s="11"/>
      <c r="T13" s="11"/>
      <c r="U13" s="11"/>
    </row>
    <row r="14" ht="12.75" customHeight="1">
      <c r="A14" s="16">
        <v>0.3541666666666667</v>
      </c>
      <c r="B14" s="51">
        <v>10.0</v>
      </c>
      <c r="C14" s="51">
        <f>HeadsP</f>
        <v>20</v>
      </c>
      <c r="D14" s="52"/>
      <c r="E14" s="52"/>
      <c r="F14" s="52"/>
      <c r="G14" s="53"/>
      <c r="H14" s="54"/>
      <c r="I14" s="52"/>
      <c r="J14" s="55"/>
      <c r="K14" s="23">
        <f t="shared" si="3"/>
        <v>30</v>
      </c>
      <c r="L14" s="23">
        <f>149*12*Sheet2!G17</f>
        <v>29.39246741</v>
      </c>
      <c r="M14" s="23">
        <f t="shared" si="4"/>
        <v>0.6075325871</v>
      </c>
      <c r="N14" s="23">
        <f t="shared" si="5"/>
        <v>0.6075325871</v>
      </c>
      <c r="O14" s="23"/>
    </row>
    <row r="15" ht="12.75" customHeight="1">
      <c r="A15" s="16">
        <v>0.375</v>
      </c>
      <c r="B15" s="56">
        <v>10.0</v>
      </c>
      <c r="C15" s="51">
        <f>HeadsP</f>
        <v>20</v>
      </c>
      <c r="D15" s="51">
        <f>HeadsP</f>
        <v>19</v>
      </c>
      <c r="E15" s="52"/>
      <c r="F15" s="52"/>
      <c r="G15" s="53"/>
      <c r="H15" s="54"/>
      <c r="I15" s="52"/>
      <c r="J15" s="55"/>
      <c r="K15" s="23">
        <f t="shared" si="3"/>
        <v>49</v>
      </c>
      <c r="L15" s="23">
        <f>149*12*Sheet2!G18</f>
        <v>47.04226819</v>
      </c>
      <c r="M15" s="23">
        <f t="shared" si="4"/>
        <v>1.957731814</v>
      </c>
      <c r="N15" s="23">
        <f t="shared" si="5"/>
        <v>1.957731814</v>
      </c>
      <c r="O15" s="23"/>
    </row>
    <row r="16" ht="12.75" customHeight="1">
      <c r="A16" s="16">
        <v>0.395833333333333</v>
      </c>
      <c r="B16" s="56">
        <v>10.0</v>
      </c>
      <c r="C16" s="51">
        <v>20.0</v>
      </c>
      <c r="D16" s="51">
        <f>HeadsP</f>
        <v>19</v>
      </c>
      <c r="E16" s="51">
        <f>HeadsP</f>
        <v>19</v>
      </c>
      <c r="F16" s="52"/>
      <c r="G16" s="53"/>
      <c r="H16" s="54"/>
      <c r="I16" s="52"/>
      <c r="J16" s="55"/>
      <c r="K16" s="23">
        <f t="shared" si="3"/>
        <v>68</v>
      </c>
      <c r="L16" s="23">
        <f>149*12*Sheet2!G19</f>
        <v>65.58708928</v>
      </c>
      <c r="M16" s="23">
        <f t="shared" si="4"/>
        <v>2.412910718</v>
      </c>
      <c r="N16" s="23">
        <f t="shared" si="5"/>
        <v>2.412910718</v>
      </c>
      <c r="O16" s="23"/>
    </row>
    <row r="17" ht="12.75" customHeight="1">
      <c r="A17" s="16">
        <v>0.416666666666667</v>
      </c>
      <c r="B17" s="51" t="s">
        <v>78</v>
      </c>
      <c r="C17" s="51" t="s">
        <v>78</v>
      </c>
      <c r="D17" s="56" t="s">
        <v>78</v>
      </c>
      <c r="E17" s="51">
        <f>HeadsP</f>
        <v>19</v>
      </c>
      <c r="F17" s="51">
        <f>HeadsP</f>
        <v>17</v>
      </c>
      <c r="G17" s="53"/>
      <c r="H17" s="57">
        <f>HeadsP</f>
        <v>10</v>
      </c>
      <c r="I17" s="51">
        <f>HeadsP2</f>
        <v>10</v>
      </c>
      <c r="J17" s="51">
        <f>HeadsP2</f>
        <v>10</v>
      </c>
      <c r="K17" s="23">
        <f t="shared" si="3"/>
        <v>66</v>
      </c>
      <c r="L17" s="23">
        <f>149*12*Sheet2!G20</f>
        <v>87.49718679</v>
      </c>
      <c r="M17" s="23">
        <f t="shared" si="4"/>
        <v>-21.49718679</v>
      </c>
      <c r="N17" s="23">
        <f t="shared" si="5"/>
        <v>21.49718679</v>
      </c>
      <c r="O17" s="23"/>
    </row>
    <row r="18" ht="12.75" customHeight="1">
      <c r="A18" s="16">
        <v>0.4375</v>
      </c>
      <c r="B18" s="51" t="s">
        <v>78</v>
      </c>
      <c r="C18" s="51" t="s">
        <v>78</v>
      </c>
      <c r="D18" s="56" t="s">
        <v>78</v>
      </c>
      <c r="E18" s="56">
        <v>32.0</v>
      </c>
      <c r="F18" s="51">
        <f>HeadsP</f>
        <v>17</v>
      </c>
      <c r="G18" s="58">
        <v>8.0</v>
      </c>
      <c r="H18" s="57">
        <f>HeadsP</f>
        <v>10</v>
      </c>
      <c r="I18" s="51">
        <f>HeadsP2</f>
        <v>10</v>
      </c>
      <c r="J18" s="51">
        <f>HeadsP2</f>
        <v>10</v>
      </c>
      <c r="K18" s="23">
        <f t="shared" si="3"/>
        <v>87</v>
      </c>
      <c r="L18" s="23">
        <f>149*12*Sheet2!G21</f>
        <v>91.97228841</v>
      </c>
      <c r="M18" s="23">
        <f t="shared" si="4"/>
        <v>-4.972288409</v>
      </c>
      <c r="N18" s="23">
        <f t="shared" si="5"/>
        <v>4.972288409</v>
      </c>
      <c r="O18" s="23"/>
    </row>
    <row r="19" ht="12.75" customHeight="1">
      <c r="A19" s="16">
        <v>0.458333333333333</v>
      </c>
      <c r="B19" s="51">
        <f>HeadsP</f>
        <v>18</v>
      </c>
      <c r="C19" s="51">
        <v>20.0</v>
      </c>
      <c r="D19" s="51">
        <v>32.0</v>
      </c>
      <c r="E19" s="56" t="s">
        <v>78</v>
      </c>
      <c r="F19" s="56" t="s">
        <v>78</v>
      </c>
      <c r="G19" s="59">
        <v>8.0</v>
      </c>
      <c r="H19" s="57">
        <f>HeadsP</f>
        <v>10</v>
      </c>
      <c r="I19" s="51">
        <f>HeadsP2</f>
        <v>10</v>
      </c>
      <c r="J19" s="51">
        <f>HeadsP2</f>
        <v>10</v>
      </c>
      <c r="K19" s="23">
        <f t="shared" si="3"/>
        <v>108</v>
      </c>
      <c r="L19" s="23">
        <f>149*12*Sheet2!G22</f>
        <v>97.80782092</v>
      </c>
      <c r="M19" s="23">
        <f t="shared" si="4"/>
        <v>10.19217908</v>
      </c>
      <c r="N19" s="23">
        <f t="shared" si="5"/>
        <v>10.19217908</v>
      </c>
      <c r="O19" s="23"/>
    </row>
    <row r="20" ht="12.75" customHeight="1">
      <c r="A20" s="16">
        <v>0.479166666666667</v>
      </c>
      <c r="B20" s="51">
        <f>HeadsP</f>
        <v>18</v>
      </c>
      <c r="C20" s="51">
        <v>20.0</v>
      </c>
      <c r="D20" s="51">
        <v>32.0</v>
      </c>
      <c r="E20" s="51" t="s">
        <v>78</v>
      </c>
      <c r="F20" s="56" t="s">
        <v>78</v>
      </c>
      <c r="G20" s="59">
        <v>8.0</v>
      </c>
      <c r="H20" s="57" t="s">
        <v>78</v>
      </c>
      <c r="I20" s="51">
        <f>HeadsP2</f>
        <v>10</v>
      </c>
      <c r="J20" s="51">
        <f>HeadsP2</f>
        <v>10</v>
      </c>
      <c r="K20" s="23">
        <f t="shared" si="3"/>
        <v>98</v>
      </c>
      <c r="L20" s="23">
        <f>149*12*Sheet2!G23</f>
        <v>98.81024368</v>
      </c>
      <c r="M20" s="23">
        <f t="shared" si="4"/>
        <v>-0.8102436778</v>
      </c>
      <c r="N20" s="23">
        <f t="shared" si="5"/>
        <v>0.8102436778</v>
      </c>
      <c r="O20" s="23"/>
    </row>
    <row r="21" ht="12.75" customHeight="1">
      <c r="A21" s="16">
        <v>0.5</v>
      </c>
      <c r="B21" s="56" t="s">
        <v>79</v>
      </c>
      <c r="C21" s="51" t="s">
        <v>79</v>
      </c>
      <c r="D21" s="51">
        <f>HeadsP</f>
        <v>19</v>
      </c>
      <c r="E21" s="51">
        <f>HeadsP</f>
        <v>19</v>
      </c>
      <c r="F21" s="51">
        <v>17.0</v>
      </c>
      <c r="G21" s="58" t="s">
        <v>78</v>
      </c>
      <c r="H21" s="57" t="s">
        <v>78</v>
      </c>
      <c r="I21" s="51">
        <f>HeadsP2</f>
        <v>10</v>
      </c>
      <c r="J21" s="51">
        <f>HeadsP2</f>
        <v>10</v>
      </c>
      <c r="K21" s="23">
        <f t="shared" si="3"/>
        <v>75</v>
      </c>
      <c r="L21" s="23">
        <f>149*12*Sheet2!G24</f>
        <v>98.16582905</v>
      </c>
      <c r="M21" s="23">
        <f t="shared" si="4"/>
        <v>-23.16582905</v>
      </c>
      <c r="N21" s="23">
        <f t="shared" si="5"/>
        <v>23.16582905</v>
      </c>
      <c r="O21" s="23"/>
    </row>
    <row r="22" ht="12.75" customHeight="1">
      <c r="A22" s="16">
        <v>0.520833333333333</v>
      </c>
      <c r="B22" s="56" t="s">
        <v>79</v>
      </c>
      <c r="C22" s="51">
        <v>20.0</v>
      </c>
      <c r="D22" s="51">
        <v>32.0</v>
      </c>
      <c r="E22" s="56" t="s">
        <v>79</v>
      </c>
      <c r="F22" s="51">
        <f>HeadsP</f>
        <v>17</v>
      </c>
      <c r="G22" s="58" t="s">
        <v>78</v>
      </c>
      <c r="H22" s="57">
        <f>HeadsP</f>
        <v>10</v>
      </c>
      <c r="I22" s="51" t="s">
        <v>78</v>
      </c>
      <c r="J22" s="51">
        <f>HeadsP2</f>
        <v>10</v>
      </c>
      <c r="K22" s="23">
        <f t="shared" si="3"/>
        <v>89</v>
      </c>
      <c r="L22" s="23">
        <f>149*12*Sheet2!G25</f>
        <v>100.3854794</v>
      </c>
      <c r="M22" s="23">
        <f t="shared" si="4"/>
        <v>-11.38547945</v>
      </c>
      <c r="N22" s="23">
        <f t="shared" si="5"/>
        <v>11.38547945</v>
      </c>
      <c r="O22" s="23"/>
    </row>
    <row r="23" ht="12.75" customHeight="1">
      <c r="A23" s="16">
        <v>0.541666666666667</v>
      </c>
      <c r="B23" s="51">
        <f>HeadsP</f>
        <v>18</v>
      </c>
      <c r="C23" s="56">
        <v>20.0</v>
      </c>
      <c r="D23" s="56" t="s">
        <v>79</v>
      </c>
      <c r="E23" s="51">
        <f>HeadsP</f>
        <v>19</v>
      </c>
      <c r="F23" s="51">
        <v>17.0</v>
      </c>
      <c r="G23" s="58">
        <v>8.0</v>
      </c>
      <c r="H23" s="57">
        <f>HeadsP</f>
        <v>10</v>
      </c>
      <c r="I23" s="51" t="s">
        <v>78</v>
      </c>
      <c r="J23" s="51">
        <f>HeadsP2</f>
        <v>10</v>
      </c>
      <c r="K23" s="23">
        <f t="shared" si="3"/>
        <v>102</v>
      </c>
      <c r="L23" s="23">
        <f>149*12*Sheet2!G26</f>
        <v>96.84119897</v>
      </c>
      <c r="M23" s="23">
        <f t="shared" si="4"/>
        <v>5.158801033</v>
      </c>
      <c r="N23" s="23">
        <f t="shared" si="5"/>
        <v>5.158801033</v>
      </c>
      <c r="O23" s="23"/>
    </row>
    <row r="24" ht="12.75" customHeight="1">
      <c r="A24" s="16">
        <v>0.5625</v>
      </c>
      <c r="B24" s="51">
        <f>HeadsP</f>
        <v>18</v>
      </c>
      <c r="C24" s="51">
        <f>HeadsP</f>
        <v>20</v>
      </c>
      <c r="D24" s="56" t="s">
        <v>79</v>
      </c>
      <c r="E24" s="51">
        <f>HeadsP</f>
        <v>19</v>
      </c>
      <c r="F24" s="51" t="s">
        <v>79</v>
      </c>
      <c r="G24" s="58">
        <v>8.0</v>
      </c>
      <c r="H24" s="57">
        <f>HeadsP</f>
        <v>10</v>
      </c>
      <c r="I24" s="51">
        <f>HeadsP2</f>
        <v>10</v>
      </c>
      <c r="J24" s="51" t="s">
        <v>78</v>
      </c>
      <c r="K24" s="23">
        <f t="shared" si="3"/>
        <v>85</v>
      </c>
      <c r="L24" s="23">
        <f>149*12*Sheet2!G27</f>
        <v>102.569329</v>
      </c>
      <c r="M24" s="23">
        <f t="shared" si="4"/>
        <v>-17.56932904</v>
      </c>
      <c r="N24" s="23">
        <f t="shared" si="5"/>
        <v>17.56932904</v>
      </c>
      <c r="O24" s="23"/>
    </row>
    <row r="25" ht="12.75" customHeight="1">
      <c r="A25" s="16">
        <v>0.583333333333333</v>
      </c>
      <c r="B25" s="56" t="s">
        <v>78</v>
      </c>
      <c r="C25" s="51">
        <v>20.0</v>
      </c>
      <c r="D25" s="51">
        <v>32.0</v>
      </c>
      <c r="E25" s="51">
        <v>32.0</v>
      </c>
      <c r="F25" s="56" t="s">
        <v>79</v>
      </c>
      <c r="G25" s="59">
        <v>8.0</v>
      </c>
      <c r="H25" s="57" t="s">
        <v>79</v>
      </c>
      <c r="I25" s="51">
        <f>HeadsP2</f>
        <v>10</v>
      </c>
      <c r="J25" s="51" t="s">
        <v>78</v>
      </c>
      <c r="K25" s="23">
        <f t="shared" si="3"/>
        <v>102</v>
      </c>
      <c r="L25" s="23">
        <f>149*12*Sheet2!G28</f>
        <v>103.5001502</v>
      </c>
      <c r="M25" s="23">
        <f t="shared" si="4"/>
        <v>-1.500150171</v>
      </c>
      <c r="N25" s="23">
        <f t="shared" si="5"/>
        <v>1.500150171</v>
      </c>
      <c r="O25" s="23"/>
    </row>
    <row r="26" ht="12.75" customHeight="1">
      <c r="A26" s="16">
        <v>0.604166666666667</v>
      </c>
      <c r="B26" s="56" t="s">
        <v>78</v>
      </c>
      <c r="C26" s="51" t="s">
        <v>78</v>
      </c>
      <c r="D26" s="51">
        <v>32.0</v>
      </c>
      <c r="E26" s="51">
        <v>32.0</v>
      </c>
      <c r="F26" s="56">
        <v>17.0</v>
      </c>
      <c r="G26" s="59" t="s">
        <v>79</v>
      </c>
      <c r="H26" s="57" t="s">
        <v>79</v>
      </c>
      <c r="I26" s="51">
        <f>HeadsP2</f>
        <v>10</v>
      </c>
      <c r="J26" s="51">
        <f>HeadsP2</f>
        <v>10</v>
      </c>
      <c r="K26" s="23">
        <f t="shared" si="3"/>
        <v>101</v>
      </c>
      <c r="L26" s="23">
        <f>149*12*Sheet2!G29</f>
        <v>107.0802315</v>
      </c>
      <c r="M26" s="23">
        <f t="shared" si="4"/>
        <v>-6.080231464</v>
      </c>
      <c r="N26" s="23">
        <f t="shared" si="5"/>
        <v>6.080231464</v>
      </c>
      <c r="O26" s="23"/>
    </row>
    <row r="27" ht="12.75" customHeight="1">
      <c r="A27" s="16">
        <v>0.625</v>
      </c>
      <c r="B27" s="51">
        <v>10.0</v>
      </c>
      <c r="C27" s="56" t="s">
        <v>78</v>
      </c>
      <c r="D27" s="51" t="s">
        <v>78</v>
      </c>
      <c r="E27" s="51">
        <f>HeadsP</f>
        <v>19</v>
      </c>
      <c r="F27" s="51">
        <f>HeadsP</f>
        <v>17</v>
      </c>
      <c r="G27" s="58">
        <v>8.0</v>
      </c>
      <c r="H27" s="57">
        <f>HeadsP</f>
        <v>10</v>
      </c>
      <c r="I27" s="51">
        <f>HeadsP2</f>
        <v>10</v>
      </c>
      <c r="J27" s="51">
        <f>HeadsP2</f>
        <v>10</v>
      </c>
      <c r="K27" s="23">
        <f t="shared" si="3"/>
        <v>84</v>
      </c>
      <c r="L27" s="23">
        <f>149*12*Sheet2!G30</f>
        <v>107.0444307</v>
      </c>
      <c r="M27" s="23">
        <f t="shared" si="4"/>
        <v>-23.04443065</v>
      </c>
      <c r="N27" s="23">
        <f t="shared" si="5"/>
        <v>23.04443065</v>
      </c>
      <c r="O27" s="23"/>
    </row>
    <row r="28" ht="12.75" customHeight="1">
      <c r="A28" s="16">
        <v>0.645833333333334</v>
      </c>
      <c r="B28" s="51">
        <f>HeadsP</f>
        <v>18</v>
      </c>
      <c r="C28" s="56">
        <v>20.0</v>
      </c>
      <c r="D28" s="56" t="s">
        <v>78</v>
      </c>
      <c r="E28" s="51">
        <v>32.0</v>
      </c>
      <c r="F28" s="51">
        <f>HeadsP</f>
        <v>17</v>
      </c>
      <c r="G28" s="58">
        <v>8.0</v>
      </c>
      <c r="H28" s="57">
        <f>HeadsP</f>
        <v>10</v>
      </c>
      <c r="I28" s="51" t="s">
        <v>79</v>
      </c>
      <c r="J28" s="51">
        <f>HeadsP2</f>
        <v>10</v>
      </c>
      <c r="K28" s="23">
        <f t="shared" si="3"/>
        <v>115</v>
      </c>
      <c r="L28" s="23">
        <f>149*12*Sheet2!G31</f>
        <v>109.9800973</v>
      </c>
      <c r="M28" s="23">
        <f t="shared" si="4"/>
        <v>5.019902689</v>
      </c>
      <c r="N28" s="23">
        <f t="shared" si="5"/>
        <v>5.019902689</v>
      </c>
      <c r="O28" s="23"/>
    </row>
    <row r="29" ht="12.75" customHeight="1">
      <c r="A29" s="16">
        <v>0.666666666666667</v>
      </c>
      <c r="B29" s="51">
        <f>HeadsP</f>
        <v>18</v>
      </c>
      <c r="C29" s="51">
        <f>HeadsP</f>
        <v>20</v>
      </c>
      <c r="D29" s="56">
        <v>32.0</v>
      </c>
      <c r="E29" s="56" t="s">
        <v>78</v>
      </c>
      <c r="F29" s="51">
        <v>17.0</v>
      </c>
      <c r="G29" s="58">
        <v>8.0</v>
      </c>
      <c r="H29" s="57">
        <f>HeadsP</f>
        <v>10</v>
      </c>
      <c r="I29" s="51" t="s">
        <v>79</v>
      </c>
      <c r="J29" s="51" t="s">
        <v>79</v>
      </c>
      <c r="K29" s="23">
        <f t="shared" si="3"/>
        <v>105</v>
      </c>
      <c r="L29" s="23">
        <f>149*12*Sheet2!G32</f>
        <v>99.705264</v>
      </c>
      <c r="M29" s="23">
        <f t="shared" si="4"/>
        <v>5.294735999</v>
      </c>
      <c r="N29" s="23">
        <f t="shared" si="5"/>
        <v>5.294735999</v>
      </c>
      <c r="O29" s="23"/>
    </row>
    <row r="30" ht="12.75" customHeight="1">
      <c r="A30" s="16">
        <v>0.6875</v>
      </c>
      <c r="B30" s="51">
        <f>HeadsP</f>
        <v>18</v>
      </c>
      <c r="C30" s="52"/>
      <c r="D30" s="51">
        <f>HeadsP</f>
        <v>19</v>
      </c>
      <c r="E30" s="56" t="s">
        <v>78</v>
      </c>
      <c r="F30" s="51">
        <v>17.0</v>
      </c>
      <c r="G30" s="58">
        <v>8.0</v>
      </c>
      <c r="H30" s="57">
        <f>HeadsP</f>
        <v>10</v>
      </c>
      <c r="I30" s="51">
        <f>HeadsP2</f>
        <v>10</v>
      </c>
      <c r="J30" s="51" t="s">
        <v>79</v>
      </c>
      <c r="K30" s="23">
        <f t="shared" si="3"/>
        <v>82</v>
      </c>
      <c r="L30" s="23">
        <f>149*12*Sheet2!G33</f>
        <v>88.85761768</v>
      </c>
      <c r="M30" s="23">
        <f t="shared" si="4"/>
        <v>-6.857617684</v>
      </c>
      <c r="N30" s="23">
        <f t="shared" si="5"/>
        <v>6.857617684</v>
      </c>
      <c r="O30" s="23"/>
    </row>
    <row r="31" ht="12.75" customHeight="1">
      <c r="A31" s="16">
        <v>0.708333333333334</v>
      </c>
      <c r="B31" s="52"/>
      <c r="C31" s="52"/>
      <c r="D31" s="51">
        <f>HeadsP</f>
        <v>19</v>
      </c>
      <c r="E31" s="51">
        <f>HeadsP</f>
        <v>19</v>
      </c>
      <c r="F31" s="56" t="s">
        <v>78</v>
      </c>
      <c r="G31" s="59" t="s">
        <v>78</v>
      </c>
      <c r="H31" s="57" t="s">
        <v>78</v>
      </c>
      <c r="I31" s="51" t="s">
        <v>78</v>
      </c>
      <c r="J31" s="51">
        <f>HeadsP2</f>
        <v>10</v>
      </c>
      <c r="K31" s="23">
        <f t="shared" si="3"/>
        <v>48</v>
      </c>
      <c r="L31" s="23">
        <f>149*12*Sheet2!G34</f>
        <v>78.72598763</v>
      </c>
      <c r="M31" s="23">
        <f t="shared" si="4"/>
        <v>-30.72598763</v>
      </c>
      <c r="N31" s="23">
        <f t="shared" si="5"/>
        <v>30.72598763</v>
      </c>
      <c r="O31" s="23"/>
    </row>
    <row r="32" ht="12.75" customHeight="1">
      <c r="A32" s="16">
        <v>0.729166666666667</v>
      </c>
      <c r="B32" s="52"/>
      <c r="C32" s="52"/>
      <c r="D32" s="51">
        <f>HeadsP</f>
        <v>19</v>
      </c>
      <c r="E32" s="51">
        <f>HeadsP</f>
        <v>19</v>
      </c>
      <c r="F32" s="56" t="s">
        <v>78</v>
      </c>
      <c r="G32" s="59" t="s">
        <v>78</v>
      </c>
      <c r="H32" s="57" t="s">
        <v>78</v>
      </c>
      <c r="I32" s="51" t="s">
        <v>78</v>
      </c>
      <c r="J32" s="51" t="s">
        <v>78</v>
      </c>
      <c r="K32" s="23">
        <f t="shared" si="3"/>
        <v>38</v>
      </c>
      <c r="L32" s="23">
        <f>149*12*Sheet2!G35</f>
        <v>63.22423563</v>
      </c>
      <c r="M32" s="23">
        <f t="shared" si="4"/>
        <v>-25.22423563</v>
      </c>
      <c r="N32" s="23">
        <f t="shared" si="5"/>
        <v>25.22423563</v>
      </c>
      <c r="O32" s="23"/>
    </row>
    <row r="33" ht="12.75" customHeight="1">
      <c r="A33" s="16">
        <v>0.75</v>
      </c>
      <c r="B33" s="52"/>
      <c r="C33" s="52"/>
      <c r="D33" s="52"/>
      <c r="E33" s="52"/>
      <c r="F33" s="51">
        <f>HeadsP</f>
        <v>17</v>
      </c>
      <c r="G33" s="58">
        <v>8.0</v>
      </c>
      <c r="H33" s="57">
        <f>HeadsP2</f>
        <v>10</v>
      </c>
      <c r="I33" s="51">
        <f>HeadsP2</f>
        <v>10</v>
      </c>
      <c r="J33" s="51" t="s">
        <v>78</v>
      </c>
      <c r="K33" s="23">
        <f t="shared" si="3"/>
        <v>45</v>
      </c>
      <c r="L33" s="23">
        <f>149*12*Sheet2!G36</f>
        <v>54.77524378</v>
      </c>
      <c r="M33" s="23">
        <f t="shared" si="4"/>
        <v>-9.775243778</v>
      </c>
      <c r="N33" s="23">
        <f t="shared" si="5"/>
        <v>9.775243778</v>
      </c>
      <c r="O33" s="23"/>
    </row>
    <row r="34" ht="12.75" customHeight="1">
      <c r="A34" s="16">
        <v>0.770833333333334</v>
      </c>
      <c r="B34" s="52"/>
      <c r="C34" s="52"/>
      <c r="D34" s="52"/>
      <c r="E34" s="52"/>
      <c r="F34" s="51">
        <f>HeadsP</f>
        <v>17</v>
      </c>
      <c r="G34" s="58">
        <v>8.0</v>
      </c>
      <c r="H34" s="57">
        <f>HeadsP2</f>
        <v>10</v>
      </c>
      <c r="I34" s="51">
        <f>HeadsP2</f>
        <v>10</v>
      </c>
      <c r="J34" s="51">
        <f>HeadsP2</f>
        <v>10</v>
      </c>
      <c r="K34" s="23">
        <f t="shared" si="3"/>
        <v>55</v>
      </c>
      <c r="L34" s="23">
        <f>149*12*Sheet2!G37</f>
        <v>45.07322347</v>
      </c>
      <c r="M34" s="23">
        <f t="shared" si="4"/>
        <v>9.926776525</v>
      </c>
      <c r="N34" s="23">
        <f t="shared" si="5"/>
        <v>9.926776525</v>
      </c>
      <c r="O34" s="23"/>
    </row>
    <row r="35" ht="12.75" customHeight="1">
      <c r="K35" s="10" t="s">
        <v>62</v>
      </c>
      <c r="M35" s="23"/>
    </row>
    <row r="36" ht="12.75" customHeight="1">
      <c r="K36" s="60">
        <f>((1788-SUM(N13:N34))/1788)</f>
        <v>0.8617357344</v>
      </c>
    </row>
    <row r="37" ht="12.75" customHeight="1"/>
    <row r="38" ht="12.75" customHeight="1"/>
    <row r="39" ht="12.75" customHeight="1"/>
    <row r="40" ht="12.75" customHeight="1"/>
    <row r="41" ht="12.75" hidden="1" customHeight="1">
      <c r="B41" s="23">
        <f>HeadsP</f>
        <v>18</v>
      </c>
      <c r="C41" s="23">
        <f>HeadsP</f>
        <v>20</v>
      </c>
      <c r="D41" s="23">
        <f>HeadsP</f>
        <v>19</v>
      </c>
      <c r="E41" s="23">
        <f>HeadsP</f>
        <v>19</v>
      </c>
      <c r="F41" s="23">
        <f>HeadsP</f>
        <v>17</v>
      </c>
      <c r="G41" s="23">
        <f>HeadsP</f>
        <v>8</v>
      </c>
      <c r="H41" s="23">
        <f>HeadsP</f>
        <v>10</v>
      </c>
      <c r="I41" s="23">
        <f>HeadsP</f>
        <v>10</v>
      </c>
      <c r="J41" s="23">
        <f>HeadsP</f>
        <v>10</v>
      </c>
    </row>
    <row r="42" ht="12.75" hidden="1" customHeight="1">
      <c r="B42" s="5" t="s">
        <v>78</v>
      </c>
      <c r="C42" s="5" t="s">
        <v>78</v>
      </c>
      <c r="D42" s="5" t="s">
        <v>78</v>
      </c>
      <c r="E42" s="5" t="s">
        <v>78</v>
      </c>
      <c r="F42" s="5" t="s">
        <v>78</v>
      </c>
      <c r="G42" s="5" t="s">
        <v>78</v>
      </c>
      <c r="H42" s="5" t="s">
        <v>78</v>
      </c>
      <c r="I42" s="5" t="s">
        <v>78</v>
      </c>
      <c r="J42" s="5" t="s">
        <v>78</v>
      </c>
    </row>
    <row r="43" ht="12.75" hidden="1" customHeight="1">
      <c r="B43" s="5" t="s">
        <v>79</v>
      </c>
      <c r="C43" s="5" t="s">
        <v>79</v>
      </c>
      <c r="D43" s="5" t="s">
        <v>79</v>
      </c>
      <c r="E43" s="5" t="s">
        <v>79</v>
      </c>
      <c r="F43" s="5" t="s">
        <v>79</v>
      </c>
      <c r="G43" s="5" t="s">
        <v>79</v>
      </c>
      <c r="H43" s="5" t="s">
        <v>79</v>
      </c>
      <c r="I43" s="5" t="s">
        <v>79</v>
      </c>
      <c r="J43" s="5" t="s">
        <v>79</v>
      </c>
    </row>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B9:G9"/>
    <mergeCell ref="H9:J9"/>
    <mergeCell ref="K35:L35"/>
    <mergeCell ref="K36:L36"/>
  </mergeCells>
  <conditionalFormatting sqref="B13:J34">
    <cfRule type="containsText" dxfId="0" priority="1" operator="containsText" text="Lunch">
      <formula>NOT(ISERROR(SEARCH(("Lunch"),(B13))))</formula>
    </cfRule>
  </conditionalFormatting>
  <conditionalFormatting sqref="B13:J34">
    <cfRule type="containsText" dxfId="1" priority="2" operator="containsText" text="Outbound">
      <formula>NOT(ISERROR(SEARCH(("Outbound"),(B13))))</formula>
    </cfRule>
  </conditionalFormatting>
  <conditionalFormatting sqref="M13:M34">
    <cfRule type="colorScale" priority="3">
      <colorScale>
        <cfvo type="min"/>
        <cfvo type="percentile" val="50"/>
        <cfvo type="max"/>
        <color rgb="FFF8696B"/>
        <color rgb="FFFCFCFF"/>
        <color rgb="FFFFFF00"/>
      </colorScale>
    </cfRule>
  </conditionalFormatting>
  <dataValidations>
    <dataValidation type="list" allowBlank="1" showErrorMessage="1" sqref="B13:B30">
      <formula1>$B$41:$B$43</formula1>
    </dataValidation>
    <dataValidation type="list" allowBlank="1" showErrorMessage="1" sqref="J17:J34">
      <formula1>$J$41:$J$43</formula1>
    </dataValidation>
    <dataValidation type="list" allowBlank="1" showErrorMessage="1" sqref="I17:I34">
      <formula1>$I$41:$I$43</formula1>
    </dataValidation>
    <dataValidation type="list" allowBlank="1" showErrorMessage="1" sqref="F17:F34">
      <formula1>$F$41:$F$43</formula1>
    </dataValidation>
    <dataValidation type="list" allowBlank="1" showErrorMessage="1" sqref="C13:C29">
      <formula1>$C$41:$C$43</formula1>
    </dataValidation>
    <dataValidation type="list" allowBlank="1" showErrorMessage="1" sqref="E16:E32">
      <formula1>$E$41:$E$43</formula1>
    </dataValidation>
    <dataValidation type="list" allowBlank="1" showErrorMessage="1" sqref="G17:G34">
      <formula1>$G$41:$G$43</formula1>
    </dataValidation>
    <dataValidation type="list" allowBlank="1" showErrorMessage="1" sqref="H17:H34">
      <formula1>$H$41:$H$43</formula1>
    </dataValidation>
    <dataValidation type="list" allowBlank="1" showErrorMessage="1" sqref="D15:D32">
      <formula1>$D$41:$D$43</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8" width="11.43"/>
    <col customWidth="1" min="9" max="26" width="8.71"/>
  </cols>
  <sheetData>
    <row r="1" ht="12.75" customHeight="1">
      <c r="A1" s="1"/>
      <c r="B1" s="2" t="s">
        <v>0</v>
      </c>
      <c r="C1" s="2" t="s">
        <v>1</v>
      </c>
      <c r="D1" s="2" t="s">
        <v>3</v>
      </c>
      <c r="E1" s="2" t="s">
        <v>13</v>
      </c>
      <c r="F1" s="2"/>
      <c r="O1" s="11" t="s">
        <v>80</v>
      </c>
    </row>
    <row r="2" ht="12.75" customHeight="1">
      <c r="A2" s="27" t="s">
        <v>33</v>
      </c>
      <c r="B2" s="5">
        <f>IF(Site3=City,0,ROUND('Build Your Schedule'!B2*(1-Out),0))</f>
        <v>5</v>
      </c>
      <c r="C2" s="5">
        <f>IF(Site3=City,0,ROUND('Build Your Schedule'!C2*(1-Out),0))</f>
        <v>3</v>
      </c>
      <c r="D2" s="5">
        <f>IF(Site3=City,0,ROUND('Build Your Schedule'!D2*(1-Out),0))</f>
        <v>2</v>
      </c>
      <c r="E2" s="5">
        <f t="shared" ref="E2:E7" si="1">SUM(B2:D2)</f>
        <v>10</v>
      </c>
      <c r="H2" s="5" t="s">
        <v>6</v>
      </c>
      <c r="J2" s="6" t="s">
        <v>7</v>
      </c>
      <c r="K2" s="7"/>
    </row>
    <row r="3" ht="12.75" customHeight="1">
      <c r="A3" s="28" t="s">
        <v>34</v>
      </c>
      <c r="B3" s="5">
        <f>IF(Site3=City,0,ROUND('Build Your Schedule'!B3*(1-Out),0))</f>
        <v>0</v>
      </c>
      <c r="C3" s="5">
        <f>IF(Site3=City,0,ROUND('Build Your Schedule'!C3*(1-Out),0))</f>
        <v>0</v>
      </c>
      <c r="D3" s="5">
        <f>IF(Site3=City,0,ROUND('Build Your Schedule'!D3*(1-Out),0))</f>
        <v>26</v>
      </c>
      <c r="E3" s="5">
        <f t="shared" si="1"/>
        <v>26</v>
      </c>
      <c r="H3" s="5" t="s">
        <v>9</v>
      </c>
      <c r="J3" s="9">
        <v>0.15</v>
      </c>
      <c r="K3" s="7"/>
    </row>
    <row r="4" ht="12.75" customHeight="1">
      <c r="A4" s="28" t="s">
        <v>35</v>
      </c>
      <c r="B4" s="5">
        <f>IF(Site3=City,0,ROUND('Build Your Schedule'!B4*(1-Out),0))</f>
        <v>13</v>
      </c>
      <c r="C4" s="5">
        <f>IF(Site3=City,0,ROUND('Build Your Schedule'!C4*(1-Out),0))</f>
        <v>9</v>
      </c>
      <c r="D4" s="5">
        <f>IF(Site3=City,0,ROUND('Build Your Schedule'!D4*(1-Out),0))</f>
        <v>6</v>
      </c>
      <c r="E4" s="5">
        <f t="shared" si="1"/>
        <v>28</v>
      </c>
    </row>
    <row r="5" ht="12.75" customHeight="1">
      <c r="A5" s="28" t="s">
        <v>36</v>
      </c>
      <c r="B5" s="5">
        <f>IF(Site3=City,0,ROUND('Build Your Schedule'!B5*(1-Out),0))</f>
        <v>30</v>
      </c>
      <c r="C5" s="5">
        <f>IF(Site3=City,0,ROUND('Build Your Schedule'!C5*(1-Out),0))</f>
        <v>17</v>
      </c>
      <c r="D5" s="5">
        <f>IF(Site3=City,0,ROUND('Build Your Schedule'!D5*(1-Out),0))</f>
        <v>7</v>
      </c>
      <c r="E5" s="5">
        <f t="shared" si="1"/>
        <v>54</v>
      </c>
    </row>
    <row r="6" ht="12.75" customHeight="1">
      <c r="A6" s="28" t="s">
        <v>37</v>
      </c>
      <c r="B6" s="5">
        <f>IF(Site3=City,0,ROUND('Build Your Schedule'!B6*(1-Out),0))</f>
        <v>0</v>
      </c>
      <c r="C6" s="5">
        <f>IF(Site3=City,0,ROUND('Build Your Schedule'!C6*(1-Out),0))</f>
        <v>3</v>
      </c>
      <c r="D6" s="5">
        <f>IF(Site3=City,0,ROUND('Build Your Schedule'!D6*(1-Out),0))</f>
        <v>7</v>
      </c>
      <c r="E6" s="5">
        <f t="shared" si="1"/>
        <v>10</v>
      </c>
    </row>
    <row r="7" ht="12.75" customHeight="1">
      <c r="A7" s="8" t="s">
        <v>13</v>
      </c>
      <c r="B7" s="5">
        <f t="shared" ref="B7:D7" si="2">SUM(B2:B6)</f>
        <v>48</v>
      </c>
      <c r="C7" s="5">
        <f t="shared" si="2"/>
        <v>32</v>
      </c>
      <c r="D7" s="5">
        <f t="shared" si="2"/>
        <v>48</v>
      </c>
      <c r="E7" s="5">
        <f t="shared" si="1"/>
        <v>128</v>
      </c>
    </row>
    <row r="8" ht="12.75" customHeight="1"/>
    <row r="9" ht="12.75" customHeight="1">
      <c r="B9" s="19" t="str">
        <f>Sheet2!O51</f>
        <v>East Coast/Chicago</v>
      </c>
      <c r="H9" s="19" t="str">
        <f>Sheet2!U51</f>
        <v>Arizona</v>
      </c>
    </row>
    <row r="10" ht="12.75" customHeight="1">
      <c r="A10" s="11" t="str">
        <f>Sheet2!N52</f>
        <v>Shift</v>
      </c>
      <c r="B10" s="11" t="str">
        <f>Sheet2!O52</f>
        <v>8am-5pm (60)</v>
      </c>
      <c r="C10" s="11" t="str">
        <f>Sheet2!P52</f>
        <v>8am-5pm (30)</v>
      </c>
      <c r="D10" s="11" t="str">
        <f>Sheet2!Q52</f>
        <v>9am-6pm (60)</v>
      </c>
      <c r="E10" s="11" t="str">
        <f>Sheet2!R52</f>
        <v>9am-6pm (30)</v>
      </c>
      <c r="F10" s="11" t="str">
        <f>Sheet2!S52</f>
        <v>10am-7pm (60)</v>
      </c>
      <c r="G10" s="11" t="str">
        <f>Sheet2!T52</f>
        <v>10am-7pm (30)</v>
      </c>
      <c r="H10" s="12" t="str">
        <f>Sheet2!U52</f>
        <v>Shift 1</v>
      </c>
      <c r="I10" s="35" t="str">
        <f>Sheet2!V52</f>
        <v>Shift 2</v>
      </c>
      <c r="J10" s="35" t="str">
        <f>Sheet2!W52</f>
        <v>Shift 3</v>
      </c>
      <c r="K10" s="11" t="s">
        <v>22</v>
      </c>
    </row>
    <row r="11" ht="12.75" customHeight="1">
      <c r="A11" s="19" t="str">
        <f>Sheet2!N53</f>
        <v>Headcount</v>
      </c>
      <c r="B11" s="23">
        <f>Sheet2!O53</f>
        <v>18.48</v>
      </c>
      <c r="C11" s="23">
        <f>Sheet2!P53</f>
        <v>37.52</v>
      </c>
      <c r="D11" s="23">
        <f>Sheet2!Q53</f>
        <v>19</v>
      </c>
      <c r="E11" s="23">
        <f>Sheet2!R53</f>
        <v>19</v>
      </c>
      <c r="F11" s="23">
        <f>Sheet2!S53</f>
        <v>16.75</v>
      </c>
      <c r="G11" s="23">
        <f>Sheet2!T53</f>
        <v>8.25</v>
      </c>
      <c r="H11" s="23">
        <f>Sheet2!U53</f>
        <v>9.9</v>
      </c>
      <c r="I11" s="23">
        <f>Sheet2!V53</f>
        <v>9.9</v>
      </c>
      <c r="J11" s="23">
        <f>Sheet2!W53</f>
        <v>9.9</v>
      </c>
      <c r="K11" s="23">
        <f>SUM(B11:J11)</f>
        <v>148.7</v>
      </c>
    </row>
    <row r="12" ht="12.75" customHeight="1">
      <c r="A12" s="30" t="str">
        <f>Sheet2!N54</f>
        <v>Time</v>
      </c>
      <c r="B12" s="61"/>
      <c r="C12" s="61"/>
      <c r="D12" s="61"/>
      <c r="E12" s="61"/>
      <c r="F12" s="61"/>
      <c r="G12" s="61"/>
      <c r="H12" s="61"/>
      <c r="I12" s="61"/>
      <c r="J12" s="61"/>
      <c r="K12" s="31"/>
    </row>
    <row r="13" ht="12.75" customHeight="1">
      <c r="A13" s="16">
        <f>Sheet2!N55</f>
        <v>0.3333333333</v>
      </c>
      <c r="B13" s="25">
        <f>Sheet2!O55</f>
        <v>18.48</v>
      </c>
      <c r="C13" s="25">
        <f>Sheet2!P55</f>
        <v>37.52</v>
      </c>
      <c r="D13" s="55" t="str">
        <f>Sheet2!Q55</f>
        <v/>
      </c>
      <c r="E13" s="55" t="str">
        <f>Sheet2!R55</f>
        <v/>
      </c>
      <c r="F13" s="55" t="str">
        <f>Sheet2!S55</f>
        <v/>
      </c>
      <c r="G13" s="55" t="str">
        <f>Sheet2!T55</f>
        <v/>
      </c>
      <c r="H13" s="55"/>
      <c r="I13" s="55"/>
      <c r="J13" s="55"/>
      <c r="K13" s="23">
        <f t="shared" ref="K13:K34" si="3">SUM(B13:J13)</f>
        <v>56</v>
      </c>
    </row>
    <row r="14" ht="12.75" customHeight="1">
      <c r="A14" s="16">
        <f>Sheet2!N56</f>
        <v>0.3541666667</v>
      </c>
      <c r="B14" s="25">
        <f>Sheet2!O56</f>
        <v>18.48</v>
      </c>
      <c r="C14" s="25">
        <f>Sheet2!P56</f>
        <v>37.52</v>
      </c>
      <c r="D14" s="55" t="str">
        <f>Sheet2!Q56</f>
        <v/>
      </c>
      <c r="E14" s="55" t="str">
        <f>Sheet2!R56</f>
        <v/>
      </c>
      <c r="F14" s="55" t="str">
        <f>Sheet2!S56</f>
        <v/>
      </c>
      <c r="G14" s="55" t="str">
        <f>Sheet2!T56</f>
        <v/>
      </c>
      <c r="H14" s="55"/>
      <c r="I14" s="55"/>
      <c r="J14" s="55"/>
      <c r="K14" s="23">
        <f t="shared" si="3"/>
        <v>56</v>
      </c>
    </row>
    <row r="15" ht="12.75" customHeight="1">
      <c r="A15" s="16">
        <f>Sheet2!N57</f>
        <v>0.375</v>
      </c>
      <c r="B15" s="25">
        <f>Sheet2!O57</f>
        <v>18.48</v>
      </c>
      <c r="C15" s="25">
        <f>Sheet2!P57</f>
        <v>37.52</v>
      </c>
      <c r="D15" s="25">
        <f>Sheet2!Q57</f>
        <v>19</v>
      </c>
      <c r="E15" s="55" t="str">
        <f>Sheet2!R57</f>
        <v/>
      </c>
      <c r="F15" s="55" t="str">
        <f>Sheet2!S57</f>
        <v/>
      </c>
      <c r="G15" s="55" t="str">
        <f>Sheet2!T57</f>
        <v/>
      </c>
      <c r="H15" s="55"/>
      <c r="I15" s="55"/>
      <c r="J15" s="55"/>
      <c r="K15" s="23">
        <f t="shared" si="3"/>
        <v>75</v>
      </c>
    </row>
    <row r="16" ht="12.75" customHeight="1">
      <c r="A16" s="16">
        <f>Sheet2!N58</f>
        <v>0.3958333333</v>
      </c>
      <c r="B16" s="25">
        <f>Sheet2!O58</f>
        <v>18.48</v>
      </c>
      <c r="C16" s="25">
        <f>Sheet2!P58</f>
        <v>37.52</v>
      </c>
      <c r="D16" s="25">
        <f>Sheet2!Q58</f>
        <v>19</v>
      </c>
      <c r="E16" s="25">
        <f>Sheet2!R58</f>
        <v>19</v>
      </c>
      <c r="F16" s="55" t="str">
        <f>Sheet2!S58</f>
        <v/>
      </c>
      <c r="G16" s="55" t="str">
        <f>Sheet2!T58</f>
        <v/>
      </c>
      <c r="H16" s="55"/>
      <c r="I16" s="55"/>
      <c r="J16" s="55"/>
      <c r="K16" s="23">
        <f t="shared" si="3"/>
        <v>94</v>
      </c>
    </row>
    <row r="17" ht="12.75" customHeight="1">
      <c r="A17" s="16">
        <f>Sheet2!N59</f>
        <v>0.4166666667</v>
      </c>
      <c r="B17" s="25" t="str">
        <f>Sheet2!O59</f>
        <v>Outbound</v>
      </c>
      <c r="C17" s="25" t="str">
        <f>Sheet2!P59</f>
        <v>Outbound</v>
      </c>
      <c r="D17" s="25" t="str">
        <f>Sheet2!Q59</f>
        <v>Outbound</v>
      </c>
      <c r="E17" s="25">
        <f>Sheet2!R59</f>
        <v>19</v>
      </c>
      <c r="F17" s="25">
        <f>Sheet2!S59</f>
        <v>16.75</v>
      </c>
      <c r="G17" s="55" t="str">
        <f>Sheet2!T59</f>
        <v/>
      </c>
      <c r="H17" s="25">
        <f>Sheet2!U59</f>
        <v>9.9</v>
      </c>
      <c r="I17" s="25">
        <f>Sheet2!V59</f>
        <v>9.9</v>
      </c>
      <c r="J17" s="25">
        <f>Sheet2!W59</f>
        <v>9.9</v>
      </c>
      <c r="K17" s="23">
        <f t="shared" si="3"/>
        <v>65.45</v>
      </c>
    </row>
    <row r="18" ht="12.75" customHeight="1">
      <c r="A18" s="16">
        <f>Sheet2!N60</f>
        <v>0.4375</v>
      </c>
      <c r="B18" s="25" t="str">
        <f>Sheet2!O60</f>
        <v>Outbound</v>
      </c>
      <c r="C18" s="25" t="str">
        <f>Sheet2!P60</f>
        <v>Outbound</v>
      </c>
      <c r="D18" s="25" t="str">
        <f>Sheet2!Q60</f>
        <v>Outbound</v>
      </c>
      <c r="E18" s="25">
        <f>Sheet2!R60</f>
        <v>19</v>
      </c>
      <c r="F18" s="25">
        <f>Sheet2!S60</f>
        <v>16.75</v>
      </c>
      <c r="G18" s="25">
        <f>Sheet2!T60</f>
        <v>8.25</v>
      </c>
      <c r="H18" s="25">
        <f>Sheet2!U60</f>
        <v>9.9</v>
      </c>
      <c r="I18" s="25">
        <f>Sheet2!V60</f>
        <v>9.9</v>
      </c>
      <c r="J18" s="25">
        <f>Sheet2!W60</f>
        <v>9.9</v>
      </c>
      <c r="K18" s="23">
        <f t="shared" si="3"/>
        <v>73.7</v>
      </c>
    </row>
    <row r="19" ht="12.75" customHeight="1">
      <c r="A19" s="16">
        <f>Sheet2!N61</f>
        <v>0.4583333333</v>
      </c>
      <c r="B19" s="25">
        <f>Sheet2!O61</f>
        <v>18.48</v>
      </c>
      <c r="C19" s="25">
        <f>Sheet2!P61</f>
        <v>37.52</v>
      </c>
      <c r="D19" s="25">
        <f>Sheet2!Q61</f>
        <v>19</v>
      </c>
      <c r="E19" s="25" t="str">
        <f>Sheet2!R61</f>
        <v>Outbound</v>
      </c>
      <c r="F19" s="25" t="str">
        <f>Sheet2!S61</f>
        <v>Outbound</v>
      </c>
      <c r="G19" s="25">
        <f>Sheet2!T61</f>
        <v>8.25</v>
      </c>
      <c r="H19" s="25">
        <f>Sheet2!U61</f>
        <v>9.9</v>
      </c>
      <c r="I19" s="25">
        <f>Sheet2!V61</f>
        <v>9.9</v>
      </c>
      <c r="J19" s="25">
        <f>Sheet2!W61</f>
        <v>9.9</v>
      </c>
      <c r="K19" s="23">
        <f t="shared" si="3"/>
        <v>112.95</v>
      </c>
    </row>
    <row r="20" ht="12.75" customHeight="1">
      <c r="A20" s="16">
        <f>Sheet2!N62</f>
        <v>0.4791666667</v>
      </c>
      <c r="B20" s="25">
        <f>Sheet2!O62</f>
        <v>18.48</v>
      </c>
      <c r="C20" s="25">
        <f>Sheet2!P62</f>
        <v>37.52</v>
      </c>
      <c r="D20" s="25">
        <f>Sheet2!Q62</f>
        <v>19</v>
      </c>
      <c r="E20" s="25" t="str">
        <f>Sheet2!R62</f>
        <v>Outbound</v>
      </c>
      <c r="F20" s="25" t="str">
        <f>Sheet2!S62</f>
        <v>Outbound</v>
      </c>
      <c r="G20" s="25">
        <f>Sheet2!T62</f>
        <v>8.25</v>
      </c>
      <c r="H20" s="25" t="str">
        <f>Sheet2!U62</f>
        <v>Outbound</v>
      </c>
      <c r="I20" s="25">
        <f>Sheet2!V62</f>
        <v>9.9</v>
      </c>
      <c r="J20" s="25">
        <f>Sheet2!W62</f>
        <v>9.9</v>
      </c>
      <c r="K20" s="23">
        <f t="shared" si="3"/>
        <v>103.05</v>
      </c>
    </row>
    <row r="21" ht="12.75" customHeight="1">
      <c r="A21" s="16">
        <f>Sheet2!N63</f>
        <v>0.5</v>
      </c>
      <c r="B21" s="25" t="str">
        <f>Sheet2!O63</f>
        <v>Lunch</v>
      </c>
      <c r="C21" s="25" t="str">
        <f>Sheet2!P63</f>
        <v>Lunch</v>
      </c>
      <c r="D21" s="25">
        <f>Sheet2!Q63</f>
        <v>19</v>
      </c>
      <c r="E21" s="25">
        <f>Sheet2!R63</f>
        <v>19</v>
      </c>
      <c r="F21" s="25">
        <f>Sheet2!S63</f>
        <v>16.75</v>
      </c>
      <c r="G21" s="25" t="str">
        <f>Sheet2!T63</f>
        <v>Outbound</v>
      </c>
      <c r="H21" s="25" t="str">
        <f>Sheet2!U63</f>
        <v>Outbound</v>
      </c>
      <c r="I21" s="25">
        <f>Sheet2!V63</f>
        <v>9.9</v>
      </c>
      <c r="J21" s="25">
        <f>Sheet2!W63</f>
        <v>9.9</v>
      </c>
      <c r="K21" s="23">
        <f t="shared" si="3"/>
        <v>74.55</v>
      </c>
    </row>
    <row r="22" ht="12.75" customHeight="1">
      <c r="A22" s="16">
        <f>Sheet2!N64</f>
        <v>0.5208333333</v>
      </c>
      <c r="B22" s="25" t="str">
        <f>Sheet2!O64</f>
        <v>Lunch</v>
      </c>
      <c r="C22" s="25">
        <f>Sheet2!P64</f>
        <v>37.52</v>
      </c>
      <c r="D22" s="25">
        <f>Sheet2!Q64</f>
        <v>19</v>
      </c>
      <c r="E22" s="25" t="str">
        <f>Sheet2!R64</f>
        <v>Lunch</v>
      </c>
      <c r="F22" s="25">
        <f>Sheet2!S64</f>
        <v>16.75</v>
      </c>
      <c r="G22" s="25" t="str">
        <f>Sheet2!T64</f>
        <v>Outbound</v>
      </c>
      <c r="H22" s="25">
        <f>Sheet2!U64</f>
        <v>9.9</v>
      </c>
      <c r="I22" s="25" t="str">
        <f>Sheet2!V64</f>
        <v>Outbound</v>
      </c>
      <c r="J22" s="25">
        <f>Sheet2!W64</f>
        <v>9.9</v>
      </c>
      <c r="K22" s="23">
        <f t="shared" si="3"/>
        <v>93.07</v>
      </c>
    </row>
    <row r="23" ht="12.75" customHeight="1">
      <c r="A23" s="16">
        <f>Sheet2!N65</f>
        <v>0.5416666667</v>
      </c>
      <c r="B23" s="25">
        <f>Sheet2!O65</f>
        <v>18.48</v>
      </c>
      <c r="C23" s="25">
        <f>Sheet2!P65</f>
        <v>37.52</v>
      </c>
      <c r="D23" s="25" t="str">
        <f>Sheet2!Q65</f>
        <v>Lunch</v>
      </c>
      <c r="E23" s="25">
        <f>Sheet2!R65</f>
        <v>19</v>
      </c>
      <c r="F23" s="25">
        <f>Sheet2!S65</f>
        <v>16.75</v>
      </c>
      <c r="G23" s="25">
        <f>Sheet2!T65</f>
        <v>8.25</v>
      </c>
      <c r="H23" s="25">
        <f>Sheet2!U65</f>
        <v>9.9</v>
      </c>
      <c r="I23" s="25" t="str">
        <f>Sheet2!V65</f>
        <v>Outbound</v>
      </c>
      <c r="J23" s="25">
        <f>Sheet2!W65</f>
        <v>9.9</v>
      </c>
      <c r="K23" s="23">
        <f t="shared" si="3"/>
        <v>119.8</v>
      </c>
    </row>
    <row r="24" ht="12.75" customHeight="1">
      <c r="A24" s="16">
        <f>Sheet2!N66</f>
        <v>0.5625</v>
      </c>
      <c r="B24" s="25">
        <f>Sheet2!O66</f>
        <v>18.48</v>
      </c>
      <c r="C24" s="25">
        <f>Sheet2!P66</f>
        <v>37.52</v>
      </c>
      <c r="D24" s="25" t="str">
        <f>Sheet2!Q66</f>
        <v>Lunch</v>
      </c>
      <c r="E24" s="25">
        <f>Sheet2!R66</f>
        <v>19</v>
      </c>
      <c r="F24" s="25" t="str">
        <f>Sheet2!S66</f>
        <v>Lunch</v>
      </c>
      <c r="G24" s="25">
        <f>Sheet2!T66</f>
        <v>8.25</v>
      </c>
      <c r="H24" s="25">
        <f>Sheet2!U66</f>
        <v>9.9</v>
      </c>
      <c r="I24" s="25">
        <f>Sheet2!V66</f>
        <v>9.9</v>
      </c>
      <c r="J24" s="25" t="str">
        <f>Sheet2!W66</f>
        <v>Outbound</v>
      </c>
      <c r="K24" s="23">
        <f t="shared" si="3"/>
        <v>103.05</v>
      </c>
    </row>
    <row r="25" ht="12.75" customHeight="1">
      <c r="A25" s="16">
        <f>Sheet2!N67</f>
        <v>0.5833333333</v>
      </c>
      <c r="B25" s="25" t="str">
        <f>Sheet2!O67</f>
        <v>Outbound</v>
      </c>
      <c r="C25" s="25">
        <f>Sheet2!P67</f>
        <v>37.52</v>
      </c>
      <c r="D25" s="25">
        <f>Sheet2!Q67</f>
        <v>19</v>
      </c>
      <c r="E25" s="25">
        <f>Sheet2!R67</f>
        <v>19</v>
      </c>
      <c r="F25" s="25" t="str">
        <f>Sheet2!S67</f>
        <v>Lunch</v>
      </c>
      <c r="G25" s="25">
        <f>Sheet2!T67</f>
        <v>8.25</v>
      </c>
      <c r="H25" s="25" t="str">
        <f>Sheet2!U67</f>
        <v>Lunch</v>
      </c>
      <c r="I25" s="25">
        <f>Sheet2!V67</f>
        <v>9.9</v>
      </c>
      <c r="J25" s="25" t="str">
        <f>Sheet2!W67</f>
        <v>Outbound</v>
      </c>
      <c r="K25" s="23">
        <f t="shared" si="3"/>
        <v>93.67</v>
      </c>
    </row>
    <row r="26" ht="12.75" customHeight="1">
      <c r="A26" s="16">
        <f>Sheet2!N68</f>
        <v>0.6041666667</v>
      </c>
      <c r="B26" s="25" t="str">
        <f>Sheet2!O68</f>
        <v>Outbound</v>
      </c>
      <c r="C26" s="25" t="str">
        <f>Sheet2!P68</f>
        <v>Outbound</v>
      </c>
      <c r="D26" s="25">
        <f>Sheet2!Q68</f>
        <v>19</v>
      </c>
      <c r="E26" s="25">
        <f>Sheet2!R68</f>
        <v>19</v>
      </c>
      <c r="F26" s="25">
        <f>Sheet2!S68</f>
        <v>16.75</v>
      </c>
      <c r="G26" s="25" t="str">
        <f>Sheet2!T68</f>
        <v>Lunch</v>
      </c>
      <c r="H26" s="25" t="str">
        <f>Sheet2!U68</f>
        <v>Lunch</v>
      </c>
      <c r="I26" s="25">
        <f>Sheet2!V68</f>
        <v>9.9</v>
      </c>
      <c r="J26" s="25">
        <f>Sheet2!W68</f>
        <v>9.9</v>
      </c>
      <c r="K26" s="23">
        <f t="shared" si="3"/>
        <v>74.55</v>
      </c>
    </row>
    <row r="27" ht="12.75" customHeight="1">
      <c r="A27" s="16">
        <f>Sheet2!N69</f>
        <v>0.625</v>
      </c>
      <c r="B27" s="25">
        <f>Sheet2!O69</f>
        <v>18.48</v>
      </c>
      <c r="C27" s="25" t="str">
        <f>Sheet2!P69</f>
        <v>Outbound</v>
      </c>
      <c r="D27" s="25" t="str">
        <f>Sheet2!Q69</f>
        <v>Outbound</v>
      </c>
      <c r="E27" s="25">
        <f>Sheet2!R69</f>
        <v>19</v>
      </c>
      <c r="F27" s="25">
        <f>Sheet2!S69</f>
        <v>16.75</v>
      </c>
      <c r="G27" s="25">
        <f>Sheet2!T69</f>
        <v>8.25</v>
      </c>
      <c r="H27" s="25">
        <f>Sheet2!U69</f>
        <v>9.9</v>
      </c>
      <c r="I27" s="25">
        <f>Sheet2!V69</f>
        <v>9.9</v>
      </c>
      <c r="J27" s="25">
        <f>Sheet2!W69</f>
        <v>9.9</v>
      </c>
      <c r="K27" s="23">
        <f t="shared" si="3"/>
        <v>92.18</v>
      </c>
    </row>
    <row r="28" ht="12.75" customHeight="1">
      <c r="A28" s="16">
        <f>Sheet2!N70</f>
        <v>0.6458333333</v>
      </c>
      <c r="B28" s="25">
        <f>Sheet2!O70</f>
        <v>18.48</v>
      </c>
      <c r="C28" s="25">
        <f>Sheet2!P70</f>
        <v>37.52</v>
      </c>
      <c r="D28" s="25" t="str">
        <f>Sheet2!Q70</f>
        <v>Outbound</v>
      </c>
      <c r="E28" s="25">
        <f>Sheet2!R70</f>
        <v>19</v>
      </c>
      <c r="F28" s="25">
        <f>Sheet2!S70</f>
        <v>16.75</v>
      </c>
      <c r="G28" s="25">
        <f>Sheet2!T70</f>
        <v>8.25</v>
      </c>
      <c r="H28" s="25">
        <f>Sheet2!U70</f>
        <v>9.9</v>
      </c>
      <c r="I28" s="25" t="str">
        <f>Sheet2!V70</f>
        <v>Lunch</v>
      </c>
      <c r="J28" s="25">
        <f>Sheet2!W70</f>
        <v>9.9</v>
      </c>
      <c r="K28" s="23">
        <f t="shared" si="3"/>
        <v>119.8</v>
      </c>
    </row>
    <row r="29" ht="12.75" customHeight="1">
      <c r="A29" s="16">
        <f>Sheet2!N71</f>
        <v>0.6666666667</v>
      </c>
      <c r="B29" s="25">
        <f>Sheet2!O71</f>
        <v>18.48</v>
      </c>
      <c r="C29" s="25">
        <f>Sheet2!P71</f>
        <v>37.52</v>
      </c>
      <c r="D29" s="25">
        <f>Sheet2!Q71</f>
        <v>19</v>
      </c>
      <c r="E29" s="25" t="str">
        <f>Sheet2!R71</f>
        <v>Outbound</v>
      </c>
      <c r="F29" s="25">
        <f>Sheet2!S71</f>
        <v>16.75</v>
      </c>
      <c r="G29" s="25">
        <f>Sheet2!T71</f>
        <v>8.25</v>
      </c>
      <c r="H29" s="25">
        <f>Sheet2!U71</f>
        <v>9.9</v>
      </c>
      <c r="I29" s="25" t="str">
        <f>Sheet2!V71</f>
        <v>Lunch</v>
      </c>
      <c r="J29" s="25" t="str">
        <f>Sheet2!W71</f>
        <v>Lunch</v>
      </c>
      <c r="K29" s="23">
        <f t="shared" si="3"/>
        <v>109.9</v>
      </c>
    </row>
    <row r="30" ht="12.75" customHeight="1">
      <c r="A30" s="16">
        <f>Sheet2!N72</f>
        <v>0.6875</v>
      </c>
      <c r="B30" s="25">
        <f>Sheet2!O72</f>
        <v>18.48</v>
      </c>
      <c r="C30" s="55" t="str">
        <f>Sheet2!P72</f>
        <v/>
      </c>
      <c r="D30" s="25">
        <f>Sheet2!Q72</f>
        <v>19</v>
      </c>
      <c r="E30" s="25" t="str">
        <f>Sheet2!R72</f>
        <v>Outbound</v>
      </c>
      <c r="F30" s="25">
        <f>Sheet2!S72</f>
        <v>16.75</v>
      </c>
      <c r="G30" s="25">
        <f>Sheet2!T72</f>
        <v>8.25</v>
      </c>
      <c r="H30" s="25">
        <f>Sheet2!U72</f>
        <v>9.9</v>
      </c>
      <c r="I30" s="25">
        <f>Sheet2!V72</f>
        <v>9.9</v>
      </c>
      <c r="J30" s="25" t="str">
        <f>Sheet2!W72</f>
        <v>Lunch</v>
      </c>
      <c r="K30" s="23">
        <f t="shared" si="3"/>
        <v>82.28</v>
      </c>
    </row>
    <row r="31" ht="12.75" customHeight="1">
      <c r="A31" s="16">
        <f>Sheet2!N73</f>
        <v>0.7083333333</v>
      </c>
      <c r="B31" s="55" t="str">
        <f>Sheet2!O73</f>
        <v/>
      </c>
      <c r="C31" s="55" t="str">
        <f>Sheet2!P73</f>
        <v/>
      </c>
      <c r="D31" s="25">
        <f>Sheet2!Q73</f>
        <v>19</v>
      </c>
      <c r="E31" s="25">
        <f>Sheet2!R73</f>
        <v>19</v>
      </c>
      <c r="F31" s="25" t="str">
        <f>Sheet2!S73</f>
        <v>Outbound</v>
      </c>
      <c r="G31" s="25" t="str">
        <f>Sheet2!T73</f>
        <v>Outbound</v>
      </c>
      <c r="H31" s="55" t="str">
        <f>Sheet2!U73</f>
        <v>Outbound</v>
      </c>
      <c r="I31" s="55" t="str">
        <f>Sheet2!V73</f>
        <v>Outbound</v>
      </c>
      <c r="J31" s="25">
        <f>Sheet2!W73</f>
        <v>9.9</v>
      </c>
      <c r="K31" s="23">
        <f t="shared" si="3"/>
        <v>47.9</v>
      </c>
    </row>
    <row r="32" ht="12.75" customHeight="1">
      <c r="A32" s="16">
        <f>Sheet2!N74</f>
        <v>0.7291666667</v>
      </c>
      <c r="B32" s="55" t="str">
        <f>Sheet2!O74</f>
        <v/>
      </c>
      <c r="C32" s="55" t="str">
        <f>Sheet2!P74</f>
        <v/>
      </c>
      <c r="D32" s="25">
        <f>Sheet2!Q74</f>
        <v>19</v>
      </c>
      <c r="E32" s="25">
        <f>Sheet2!R74</f>
        <v>19</v>
      </c>
      <c r="F32" s="25" t="str">
        <f>Sheet2!S74</f>
        <v>Outbound</v>
      </c>
      <c r="G32" s="25" t="str">
        <f>Sheet2!T74</f>
        <v>Outbound</v>
      </c>
      <c r="H32" s="55" t="str">
        <f>Sheet2!U74</f>
        <v>Outbound</v>
      </c>
      <c r="I32" s="55" t="str">
        <f>Sheet2!V74</f>
        <v>Outbound</v>
      </c>
      <c r="J32" s="25" t="str">
        <f>Sheet2!W74</f>
        <v>Outbound</v>
      </c>
      <c r="K32" s="23">
        <f t="shared" si="3"/>
        <v>38</v>
      </c>
    </row>
    <row r="33" ht="12.75" customHeight="1">
      <c r="A33" s="16">
        <f>Sheet2!N75</f>
        <v>0.75</v>
      </c>
      <c r="B33" s="55" t="str">
        <f>Sheet2!O75</f>
        <v/>
      </c>
      <c r="C33" s="55" t="str">
        <f>Sheet2!P75</f>
        <v/>
      </c>
      <c r="D33" s="55" t="str">
        <f>Sheet2!Q75</f>
        <v/>
      </c>
      <c r="E33" s="55" t="str">
        <f>Sheet2!R75</f>
        <v/>
      </c>
      <c r="F33" s="25">
        <f>Sheet2!S75</f>
        <v>16.75</v>
      </c>
      <c r="G33" s="25">
        <f>Sheet2!T75</f>
        <v>8.25</v>
      </c>
      <c r="H33" s="25">
        <f>Sheet2!U75</f>
        <v>9.9</v>
      </c>
      <c r="I33" s="25">
        <f>Sheet2!V75</f>
        <v>9.9</v>
      </c>
      <c r="J33" s="55" t="str">
        <f>Sheet2!W75</f>
        <v>Outbound</v>
      </c>
      <c r="K33" s="23">
        <f t="shared" si="3"/>
        <v>44.8</v>
      </c>
    </row>
    <row r="34" ht="12.75" customHeight="1">
      <c r="A34" s="16">
        <f>Sheet2!N76</f>
        <v>0.7708333333</v>
      </c>
      <c r="B34" s="55" t="str">
        <f>Sheet2!O76</f>
        <v/>
      </c>
      <c r="C34" s="55" t="str">
        <f>Sheet2!P76</f>
        <v/>
      </c>
      <c r="D34" s="55" t="str">
        <f>Sheet2!Q76</f>
        <v/>
      </c>
      <c r="E34" s="55" t="str">
        <f>Sheet2!R76</f>
        <v/>
      </c>
      <c r="F34" s="25">
        <f>Sheet2!S76</f>
        <v>16.75</v>
      </c>
      <c r="G34" s="25">
        <f>Sheet2!T76</f>
        <v>8.25</v>
      </c>
      <c r="H34" s="25">
        <f>Sheet2!U76</f>
        <v>9.9</v>
      </c>
      <c r="I34" s="25">
        <f>Sheet2!V76</f>
        <v>9.9</v>
      </c>
      <c r="J34" s="25">
        <f>Sheet2!W76</f>
        <v>9.9</v>
      </c>
      <c r="K34" s="23">
        <f t="shared" si="3"/>
        <v>54.7</v>
      </c>
    </row>
    <row r="35" ht="12.75" customHeight="1"/>
    <row r="36" ht="12.75" customHeight="1"/>
    <row r="37" ht="12.75" customHeight="1"/>
    <row r="38" ht="12.75" customHeight="1">
      <c r="A38" s="19" t="s">
        <v>25</v>
      </c>
      <c r="C38" s="36">
        <v>1800.0</v>
      </c>
    </row>
    <row r="39" ht="12.75" customHeight="1"/>
    <row r="40" ht="12.75" customHeight="1">
      <c r="A40" s="11" t="s">
        <v>26</v>
      </c>
      <c r="B40" s="11" t="s">
        <v>27</v>
      </c>
      <c r="C40" s="11" t="s">
        <v>28</v>
      </c>
      <c r="D40" s="11" t="s">
        <v>29</v>
      </c>
      <c r="E40" s="11" t="s">
        <v>30</v>
      </c>
      <c r="F40" s="11" t="s">
        <v>31</v>
      </c>
      <c r="G40" s="21" t="s">
        <v>32</v>
      </c>
      <c r="I40" s="11" t="s">
        <v>24</v>
      </c>
      <c r="J40" s="11" t="s">
        <v>81</v>
      </c>
      <c r="K40" s="11"/>
    </row>
    <row r="41" ht="12.75" customHeight="1">
      <c r="A41" s="16">
        <v>0.3333333333333333</v>
      </c>
      <c r="B41" s="23">
        <f>CallTest*Sheet2!G16</f>
        <v>14.05602387</v>
      </c>
      <c r="C41" s="23">
        <f>Sheet2!X55</f>
        <v>56</v>
      </c>
      <c r="D41" s="5">
        <f t="shared" ref="D41:D62" si="4">B41/C41</f>
        <v>0.2510004262</v>
      </c>
      <c r="E41" s="24">
        <f>Intercept-(TestPenalty*D41)</f>
        <v>0.9357813933</v>
      </c>
      <c r="F41" s="24">
        <f>IF(D41&lt;TestTrigger,1,E41)</f>
        <v>1</v>
      </c>
      <c r="G41" s="24">
        <f>F41</f>
        <v>1</v>
      </c>
      <c r="I41" s="16">
        <v>0.3333333333333333</v>
      </c>
      <c r="J41" s="5">
        <v>0.0</v>
      </c>
      <c r="K41" s="24"/>
    </row>
    <row r="42" ht="12.75" customHeight="1">
      <c r="A42" s="16">
        <v>0.3541666666666667</v>
      </c>
      <c r="B42" s="23">
        <f>CallTest*Sheet2!G17</f>
        <v>29.58973229</v>
      </c>
      <c r="C42" s="23">
        <f>Sheet2!X56</f>
        <v>56</v>
      </c>
      <c r="D42" s="5">
        <f t="shared" si="4"/>
        <v>0.5283880767</v>
      </c>
      <c r="E42" s="24">
        <f>Intercept-(TestPenalty*D42)</f>
        <v>0.8648115998</v>
      </c>
      <c r="F42" s="24">
        <f>IF(D42&lt;TestTrigger,1,E42)</f>
        <v>1</v>
      </c>
      <c r="G42" s="24">
        <f>SUMPRODUCT(F41:F42,B41:B42)/SUM(B41:B42)</f>
        <v>1</v>
      </c>
      <c r="I42" s="16">
        <v>0.3541666666666667</v>
      </c>
      <c r="J42" s="23">
        <f>B41</f>
        <v>14.05602387</v>
      </c>
      <c r="K42" s="24"/>
    </row>
    <row r="43" ht="12.75" customHeight="1">
      <c r="A43" s="16">
        <v>0.375</v>
      </c>
      <c r="B43" s="23">
        <f>CallTest*Sheet2!G18</f>
        <v>47.35798811</v>
      </c>
      <c r="C43" s="23">
        <f>Sheet2!X57</f>
        <v>75</v>
      </c>
      <c r="D43" s="5">
        <f t="shared" si="4"/>
        <v>0.6314398414</v>
      </c>
      <c r="E43" s="24">
        <f>Intercept-(TestPenalty*D43)</f>
        <v>0.8384457451</v>
      </c>
      <c r="F43" s="24">
        <f>IF(D43&lt;TestTrigger,1,E43)</f>
        <v>1</v>
      </c>
      <c r="G43" s="24">
        <f>SUMPRODUCT(F41:F43,B41:B43)/SUM(B41:B43)</f>
        <v>1</v>
      </c>
      <c r="I43" s="16">
        <v>0.375</v>
      </c>
      <c r="J43" s="23">
        <f t="shared" ref="J43:J63" si="5">J42+B42</f>
        <v>43.64575616</v>
      </c>
      <c r="K43" s="24"/>
    </row>
    <row r="44" ht="12.75" customHeight="1">
      <c r="A44" s="16">
        <v>0.395833333333333</v>
      </c>
      <c r="B44" s="23">
        <f>CallTest*Sheet2!G19</f>
        <v>66.02727109</v>
      </c>
      <c r="C44" s="23">
        <f>Sheet2!X58</f>
        <v>94</v>
      </c>
      <c r="D44" s="5">
        <f t="shared" si="4"/>
        <v>0.7024177775</v>
      </c>
      <c r="E44" s="24">
        <f>Intercept-(TestPenalty*D44)</f>
        <v>0.8202859984</v>
      </c>
      <c r="F44" s="24">
        <f>IF(D44&lt;TestTrigger,1,E44)</f>
        <v>1</v>
      </c>
      <c r="G44" s="24">
        <f>SUMPRODUCT(F41:F44,B41:B44)/SUM(B41:B44)</f>
        <v>1</v>
      </c>
      <c r="I44" s="16">
        <v>0.395833333333333</v>
      </c>
      <c r="J44" s="23">
        <f t="shared" si="5"/>
        <v>91.00374427</v>
      </c>
      <c r="K44" s="24"/>
    </row>
    <row r="45" ht="12.75" customHeight="1">
      <c r="A45" s="16">
        <v>0.416666666666667</v>
      </c>
      <c r="B45" s="23">
        <f>CallTest*Sheet2!G20</f>
        <v>88.08441623</v>
      </c>
      <c r="C45" s="23">
        <f>Sheet2!X59</f>
        <v>65.45</v>
      </c>
      <c r="D45" s="5">
        <f t="shared" si="4"/>
        <v>1.345827597</v>
      </c>
      <c r="E45" s="24">
        <f>Intercept-(TestPenalty*D45)</f>
        <v>0.6556692176</v>
      </c>
      <c r="F45" s="24">
        <f>IF(D45&lt;TestTrigger,1,E45)</f>
        <v>0.6556692176</v>
      </c>
      <c r="G45" s="24">
        <f>SUMPRODUCT(F41:F45,B41:B45)/SUM(B41:B45)</f>
        <v>0.8762616627</v>
      </c>
      <c r="I45" s="16">
        <v>0.416666666666667</v>
      </c>
      <c r="J45" s="23">
        <f t="shared" si="5"/>
        <v>157.0310154</v>
      </c>
      <c r="K45" s="24"/>
    </row>
    <row r="46" ht="12.75" customHeight="1">
      <c r="A46" s="16">
        <v>0.4375</v>
      </c>
      <c r="B46" s="23">
        <f>CallTest*Sheet2!G21</f>
        <v>92.58955209</v>
      </c>
      <c r="C46" s="23">
        <f>Sheet2!X60</f>
        <v>73.7</v>
      </c>
      <c r="D46" s="5">
        <f t="shared" si="4"/>
        <v>1.256303285</v>
      </c>
      <c r="E46" s="24">
        <f>Intercept-(TestPenalty*D46)</f>
        <v>0.6785740656</v>
      </c>
      <c r="F46" s="24">
        <f>IF(D46&lt;TestTrigger,1,E46)</f>
        <v>1</v>
      </c>
      <c r="G46" s="24">
        <f>SUMPRODUCT(F41:F46,B41:B46)/SUM(B41:B46)</f>
        <v>0.9101873605</v>
      </c>
      <c r="I46" s="16">
        <v>0.4375</v>
      </c>
      <c r="J46" s="23">
        <f t="shared" si="5"/>
        <v>245.1154316</v>
      </c>
      <c r="K46" s="24"/>
    </row>
    <row r="47" ht="12.75" customHeight="1">
      <c r="A47" s="16">
        <v>0.458333333333333</v>
      </c>
      <c r="B47" s="23">
        <f>CallTest*Sheet2!G22</f>
        <v>98.46424924</v>
      </c>
      <c r="C47" s="23">
        <f>Sheet2!X61</f>
        <v>112.95</v>
      </c>
      <c r="D47" s="5">
        <f t="shared" si="4"/>
        <v>0.871750768</v>
      </c>
      <c r="E47" s="24">
        <f>Intercept-(TestPenalty*D47)</f>
        <v>0.7769620532</v>
      </c>
      <c r="F47" s="24">
        <f>IF(D47&lt;TestTrigger,1,E47)</f>
        <v>1</v>
      </c>
      <c r="G47" s="24">
        <f>SUMPRODUCT(F41:F47,B41:B47)/SUM(B41:B47)</f>
        <v>0.9304623672</v>
      </c>
      <c r="I47" s="16">
        <v>0.458333333333333</v>
      </c>
      <c r="J47" s="23">
        <f t="shared" si="5"/>
        <v>337.7049837</v>
      </c>
      <c r="K47" s="24"/>
    </row>
    <row r="48" ht="12.75" customHeight="1">
      <c r="A48" s="16">
        <v>0.479166666666667</v>
      </c>
      <c r="B48" s="23">
        <f>CallTest*Sheet2!G23</f>
        <v>99.47339968</v>
      </c>
      <c r="C48" s="23">
        <f>Sheet2!X62</f>
        <v>103.05</v>
      </c>
      <c r="D48" s="5">
        <f t="shared" si="4"/>
        <v>0.9652925733</v>
      </c>
      <c r="E48" s="24">
        <f>Intercept-(TestPenalty*D48)</f>
        <v>0.7530293273</v>
      </c>
      <c r="F48" s="24">
        <f>IF(D48&lt;TestTrigger,1,E48)</f>
        <v>1</v>
      </c>
      <c r="G48" s="24">
        <f>SUMPRODUCT(F41:F48,B41:B48)/SUM(B41:B48)</f>
        <v>0.943376098</v>
      </c>
      <c r="I48" s="16">
        <v>0.479166666666667</v>
      </c>
      <c r="J48" s="23">
        <f t="shared" si="5"/>
        <v>436.1692329</v>
      </c>
      <c r="K48" s="24"/>
    </row>
    <row r="49" ht="12.75" customHeight="1">
      <c r="A49" s="16">
        <v>0.5</v>
      </c>
      <c r="B49" s="23">
        <f>CallTest*Sheet2!G24</f>
        <v>98.82466011</v>
      </c>
      <c r="C49" s="23">
        <f>Sheet2!X63</f>
        <v>74.55</v>
      </c>
      <c r="D49" s="5">
        <f t="shared" si="4"/>
        <v>1.32561583</v>
      </c>
      <c r="E49" s="24">
        <f>Intercept-(TestPenalty*D49)</f>
        <v>0.6608404102</v>
      </c>
      <c r="F49" s="24">
        <f>IF(D49&lt;TestTrigger,1,E49)</f>
        <v>0.6608404102</v>
      </c>
      <c r="G49" s="24">
        <f>SUMPRODUCT(F41:F49,B41:B49)/SUM(B41:B49)</f>
        <v>0.8993683238</v>
      </c>
      <c r="I49" s="16">
        <v>0.5</v>
      </c>
      <c r="J49" s="23">
        <f t="shared" si="5"/>
        <v>535.6426326</v>
      </c>
      <c r="K49" s="24"/>
    </row>
    <row r="50" ht="12.75" customHeight="1">
      <c r="A50" s="16">
        <v>0.520833333333333</v>
      </c>
      <c r="B50" s="23">
        <f>CallTest*Sheet2!G25</f>
        <v>101.0592075</v>
      </c>
      <c r="C50" s="23">
        <f>Sheet2!X64</f>
        <v>93.07</v>
      </c>
      <c r="D50" s="5">
        <f t="shared" si="4"/>
        <v>1.085840846</v>
      </c>
      <c r="E50" s="24">
        <f>Intercept-(TestPenalty*D50)</f>
        <v>0.7221869809</v>
      </c>
      <c r="F50" s="24">
        <f>IF(D50&lt;TestTrigger,1,E50)</f>
        <v>1</v>
      </c>
      <c r="G50" s="24">
        <f>SUMPRODUCT(F41:F50,B41:B50)/SUM(B41:B50)</f>
        <v>0.9131948242</v>
      </c>
      <c r="I50" s="16">
        <v>0.520833333333333</v>
      </c>
      <c r="J50" s="23">
        <f t="shared" si="5"/>
        <v>634.4672927</v>
      </c>
      <c r="K50" s="24"/>
    </row>
    <row r="51" ht="12.75" customHeight="1">
      <c r="A51" s="16">
        <v>0.541666666666667</v>
      </c>
      <c r="B51" s="23">
        <f>CallTest*Sheet2!G26</f>
        <v>97.4911399</v>
      </c>
      <c r="C51" s="23">
        <f>Sheet2!X65</f>
        <v>119.8</v>
      </c>
      <c r="D51" s="5">
        <f t="shared" si="4"/>
        <v>0.8137824699</v>
      </c>
      <c r="E51" s="24">
        <f>Intercept-(TestPenalty*D51)</f>
        <v>0.7917932764</v>
      </c>
      <c r="F51" s="24">
        <f>IF(D51&lt;TestTrigger,1,E51)</f>
        <v>1</v>
      </c>
      <c r="G51" s="24">
        <f>SUMPRODUCT(F41:F51,B41:B51)/SUM(B41:B51)</f>
        <v>0.9233539555</v>
      </c>
      <c r="I51" s="16">
        <v>0.541666666666667</v>
      </c>
      <c r="J51" s="23">
        <f t="shared" si="5"/>
        <v>735.5265002</v>
      </c>
      <c r="K51" s="24"/>
    </row>
    <row r="52" ht="12.75" customHeight="1">
      <c r="A52" s="16">
        <v>0.5625</v>
      </c>
      <c r="B52" s="23">
        <f>CallTest*Sheet2!G27</f>
        <v>103.2577138</v>
      </c>
      <c r="C52" s="23">
        <f>Sheet2!X66</f>
        <v>103.05</v>
      </c>
      <c r="D52" s="5">
        <f t="shared" si="4"/>
        <v>1.00201566</v>
      </c>
      <c r="E52" s="24">
        <f>Intercept-(TestPenalty*D52)</f>
        <v>0.7436337039</v>
      </c>
      <c r="F52" s="24">
        <f>IF(D52&lt;TestTrigger,1,E52)</f>
        <v>1</v>
      </c>
      <c r="G52" s="24">
        <f>SUMPRODUCT(F41:F52,B41:B52)/SUM(B41:B52)</f>
        <v>0.9318069125</v>
      </c>
      <c r="I52" s="16">
        <v>0.5625</v>
      </c>
      <c r="J52" s="23">
        <f t="shared" si="5"/>
        <v>833.0176401</v>
      </c>
      <c r="K52" s="24"/>
    </row>
    <row r="53" ht="12.75" customHeight="1">
      <c r="A53" s="16">
        <v>0.583333333333333</v>
      </c>
      <c r="B53" s="23">
        <f>CallTest*Sheet2!G28</f>
        <v>104.1947821</v>
      </c>
      <c r="C53" s="23">
        <f>Sheet2!X67</f>
        <v>93.67</v>
      </c>
      <c r="D53" s="5">
        <f t="shared" si="4"/>
        <v>1.112360223</v>
      </c>
      <c r="E53" s="24">
        <f>Intercept-(TestPenalty*D53)</f>
        <v>0.7154019827</v>
      </c>
      <c r="F53" s="24">
        <f>IF(D53&lt;TestTrigger,1,E53)</f>
        <v>1</v>
      </c>
      <c r="G53" s="24">
        <f>SUMPRODUCT(F41:F53,B41:B53)/SUM(B41:B53)</f>
        <v>0.9386359061</v>
      </c>
      <c r="I53" s="16">
        <v>0.583333333333333</v>
      </c>
      <c r="J53" s="23">
        <f t="shared" si="5"/>
        <v>936.2753539</v>
      </c>
      <c r="K53" s="24"/>
    </row>
    <row r="54" ht="12.75" customHeight="1">
      <c r="A54" s="16">
        <v>0.604166666666667</v>
      </c>
      <c r="B54" s="23">
        <f>CallTest*Sheet2!G29</f>
        <v>107.7988907</v>
      </c>
      <c r="C54" s="23">
        <f>Sheet2!X68</f>
        <v>74.55</v>
      </c>
      <c r="D54" s="5">
        <f t="shared" si="4"/>
        <v>1.44599451</v>
      </c>
      <c r="E54" s="24">
        <f>Intercept-(TestPenalty*D54)</f>
        <v>0.630041454</v>
      </c>
      <c r="F54" s="24">
        <f>IF(D54&lt;TestTrigger,1,E54)</f>
        <v>0.630041454</v>
      </c>
      <c r="G54" s="24">
        <f>SUMPRODUCT(F41:F54,B41:B54)/SUM(B41:B54)</f>
        <v>0.9096652216</v>
      </c>
      <c r="I54" s="16">
        <v>0.604166666666667</v>
      </c>
      <c r="J54" s="23">
        <f t="shared" si="5"/>
        <v>1040.470136</v>
      </c>
      <c r="K54" s="24"/>
    </row>
    <row r="55" ht="12.75" customHeight="1">
      <c r="A55" s="16">
        <v>0.625</v>
      </c>
      <c r="B55" s="23">
        <f>CallTest*Sheet2!G30</f>
        <v>107.7628496</v>
      </c>
      <c r="C55" s="23">
        <f>Sheet2!X69</f>
        <v>92.18</v>
      </c>
      <c r="D55" s="5">
        <f t="shared" si="4"/>
        <v>1.169048054</v>
      </c>
      <c r="E55" s="24">
        <f>Intercept-(TestPenalty*D55)</f>
        <v>0.7008983676</v>
      </c>
      <c r="F55" s="24">
        <f>IF(D55&lt;TestTrigger,1,E55)</f>
        <v>1</v>
      </c>
      <c r="G55" s="24">
        <f>SUMPRODUCT(F41:F55,B41:B55)/SUM(B41:B55)</f>
        <v>0.9174156086</v>
      </c>
      <c r="I55" s="16">
        <v>0.625</v>
      </c>
      <c r="J55" s="23">
        <f t="shared" si="5"/>
        <v>1148.269027</v>
      </c>
      <c r="K55" s="24"/>
    </row>
    <row r="56" ht="12.75" customHeight="1">
      <c r="A56" s="16">
        <v>0.645833333333334</v>
      </c>
      <c r="B56" s="23">
        <f>CallTest*Sheet2!G31</f>
        <v>110.7182188</v>
      </c>
      <c r="C56" s="23">
        <f>Sheet2!X70</f>
        <v>119.8</v>
      </c>
      <c r="D56" s="5">
        <f t="shared" si="4"/>
        <v>0.9241921433</v>
      </c>
      <c r="E56" s="24">
        <f>Intercept-(TestPenalty*D56)</f>
        <v>0.7635448965</v>
      </c>
      <c r="F56" s="24">
        <f>IF(D56&lt;TestTrigger,1,E56)</f>
        <v>1</v>
      </c>
      <c r="G56" s="24">
        <f>SUMPRODUCT(F41:F56,B41:B56)/SUM(B41:B56)</f>
        <v>0.9241056369</v>
      </c>
      <c r="I56" s="16">
        <v>0.645833333333334</v>
      </c>
      <c r="J56" s="23">
        <f t="shared" si="5"/>
        <v>1256.031876</v>
      </c>
      <c r="K56" s="24"/>
    </row>
    <row r="57" ht="12.75" customHeight="1">
      <c r="A57" s="16">
        <v>0.666666666666667</v>
      </c>
      <c r="B57" s="23">
        <f>CallTest*Sheet2!G32</f>
        <v>100.3744268</v>
      </c>
      <c r="C57" s="23">
        <f>Sheet2!X71</f>
        <v>109.9</v>
      </c>
      <c r="D57" s="5">
        <f t="shared" si="4"/>
        <v>0.913325085</v>
      </c>
      <c r="E57" s="24">
        <f>Intercept-(TestPenalty*D57)</f>
        <v>0.7663252397</v>
      </c>
      <c r="F57" s="24">
        <f>IF(D57&lt;TestTrigger,1,E57)</f>
        <v>1</v>
      </c>
      <c r="G57" s="24">
        <f>SUMPRODUCT(F41:F57,B41:B57)/SUM(B41:B57)</f>
        <v>0.9292980068</v>
      </c>
      <c r="I57" s="16">
        <v>0.666666666666667</v>
      </c>
      <c r="J57" s="23">
        <f t="shared" si="5"/>
        <v>1366.750095</v>
      </c>
      <c r="K57" s="24"/>
    </row>
    <row r="58" ht="12.75" customHeight="1">
      <c r="A58" s="16">
        <v>0.6875</v>
      </c>
      <c r="B58" s="23">
        <f>CallTest*Sheet2!G33</f>
        <v>89.45397753</v>
      </c>
      <c r="C58" s="23">
        <f>Sheet2!X72</f>
        <v>82.28</v>
      </c>
      <c r="D58" s="5">
        <f t="shared" si="4"/>
        <v>1.08718981</v>
      </c>
      <c r="E58" s="24">
        <f>Intercept-(TestPenalty*D58)</f>
        <v>0.7218418477</v>
      </c>
      <c r="F58" s="24">
        <f>IF(D58&lt;TestTrigger,1,E58)</f>
        <v>1</v>
      </c>
      <c r="G58" s="24">
        <f>SUMPRODUCT(F41:F58,B41:B58)/SUM(B41:B58)</f>
        <v>0.9333611327</v>
      </c>
      <c r="I58" s="16">
        <v>0.6875</v>
      </c>
      <c r="J58" s="23">
        <f t="shared" si="5"/>
        <v>1467.124522</v>
      </c>
      <c r="K58" s="24"/>
    </row>
    <row r="59" ht="12.75" customHeight="1">
      <c r="A59" s="16">
        <v>0.708333333333334</v>
      </c>
      <c r="B59" s="23">
        <f>CallTest*Sheet2!G34</f>
        <v>79.25434996</v>
      </c>
      <c r="C59" s="23">
        <f>Sheet2!X73</f>
        <v>47.9</v>
      </c>
      <c r="D59" s="5">
        <f t="shared" si="4"/>
        <v>1.654579331</v>
      </c>
      <c r="E59" s="24">
        <f>Intercept-(TestPenalty*D59)</f>
        <v>0.5766749049</v>
      </c>
      <c r="F59" s="24">
        <f>IF(D59&lt;TestTrigger,1,E59)</f>
        <v>0.5766749049</v>
      </c>
      <c r="G59" s="24">
        <f>SUMPRODUCT(F41:F59,B41:B59)/SUM(B41:B59)</f>
        <v>0.9160800669</v>
      </c>
      <c r="I59" s="16">
        <v>0.708333333333334</v>
      </c>
      <c r="J59" s="23">
        <f t="shared" si="5"/>
        <v>1556.578499</v>
      </c>
      <c r="K59" s="24"/>
    </row>
    <row r="60" ht="12.75" customHeight="1">
      <c r="A60" s="16">
        <v>0.729166666666667</v>
      </c>
      <c r="B60" s="23">
        <f>CallTest*Sheet2!G35</f>
        <v>63.64855936</v>
      </c>
      <c r="C60" s="23">
        <f>Sheet2!X74</f>
        <v>38</v>
      </c>
      <c r="D60" s="5">
        <f t="shared" si="4"/>
        <v>1.674962088</v>
      </c>
      <c r="E60" s="24">
        <f>Intercept-(TestPenalty*D60)</f>
        <v>0.5714599644</v>
      </c>
      <c r="F60" s="24">
        <f>IF(D60&lt;TestTrigger,1,E60)</f>
        <v>0.5714599644</v>
      </c>
      <c r="G60" s="24">
        <f>SUMPRODUCT(F41:F60,B41:B60)/SUM(B41:B60)</f>
        <v>0.9031734397</v>
      </c>
      <c r="I60" s="16">
        <v>0.729166666666667</v>
      </c>
      <c r="J60" s="23">
        <f t="shared" si="5"/>
        <v>1635.832849</v>
      </c>
      <c r="K60" s="24"/>
    </row>
    <row r="61" ht="12.75" customHeight="1">
      <c r="A61" s="16">
        <v>0.75</v>
      </c>
      <c r="B61" s="23">
        <f>CallTest*Sheet2!G36</f>
        <v>55.14286286</v>
      </c>
      <c r="C61" s="23">
        <f>Sheet2!X75</f>
        <v>44.8</v>
      </c>
      <c r="D61" s="5">
        <f t="shared" si="4"/>
        <v>1.230867475</v>
      </c>
      <c r="E61" s="24">
        <f>Intercept-(TestPenalty*D61)</f>
        <v>0.6850818326</v>
      </c>
      <c r="F61" s="24">
        <f>IF(D61&lt;TestTrigger,1,E61)</f>
        <v>1</v>
      </c>
      <c r="G61" s="24">
        <f>SUMPRODUCT(F41:F61,B41:B61)/SUM(B41:B61)</f>
        <v>0.9062164238</v>
      </c>
      <c r="I61" s="16">
        <v>0.75</v>
      </c>
      <c r="J61" s="23">
        <f t="shared" si="5"/>
        <v>1699.481409</v>
      </c>
      <c r="K61" s="24"/>
    </row>
    <row r="62" ht="12.75" customHeight="1">
      <c r="A62" s="16">
        <v>0.770833333333334</v>
      </c>
      <c r="B62" s="23">
        <f>CallTest*Sheet2!G37</f>
        <v>45.37572833</v>
      </c>
      <c r="C62" s="23">
        <f>Sheet2!X76</f>
        <v>54.7</v>
      </c>
      <c r="D62" s="5">
        <f t="shared" si="4"/>
        <v>0.8295379951</v>
      </c>
      <c r="E62" s="24">
        <f>Intercept-(TestPenalty*D62)</f>
        <v>0.787762216</v>
      </c>
      <c r="F62" s="24">
        <f>IF(D62&lt;TestTrigger,1,E62)</f>
        <v>1</v>
      </c>
      <c r="G62" s="26">
        <f>SUMPRODUCT(F41:F62,B41:B62)/SUM(B41:B62)</f>
        <v>0.9085805894</v>
      </c>
      <c r="I62" s="16">
        <v>0.770833333333334</v>
      </c>
      <c r="J62" s="23">
        <f t="shared" si="5"/>
        <v>1754.624272</v>
      </c>
      <c r="K62" s="26"/>
    </row>
    <row r="63" ht="12.75" customHeight="1">
      <c r="I63" s="5" t="s">
        <v>82</v>
      </c>
      <c r="J63" s="23">
        <f t="shared" si="5"/>
        <v>1800</v>
      </c>
    </row>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O1:W11"/>
    <mergeCell ref="J2:K2"/>
    <mergeCell ref="J3:K3"/>
    <mergeCell ref="B9:G9"/>
    <mergeCell ref="H9:J9"/>
    <mergeCell ref="A38:B38"/>
  </mergeCells>
  <conditionalFormatting sqref="B13:G34">
    <cfRule type="containsText" dxfId="0" priority="1" operator="containsText" text="Lunch">
      <formula>NOT(ISERROR(SEARCH(("Lunch"),(B13))))</formula>
    </cfRule>
  </conditionalFormatting>
  <conditionalFormatting sqref="B13:G34">
    <cfRule type="containsText" dxfId="1" priority="2" operator="containsText" text="Outbound">
      <formula>NOT(ISERROR(SEARCH(("Outbound"),(B13))))</formula>
    </cfRule>
  </conditionalFormatting>
  <conditionalFormatting sqref="H13:J34">
    <cfRule type="containsText" dxfId="0" priority="3" operator="containsText" text="Lunch">
      <formula>NOT(ISERROR(SEARCH(("Lunch"),(H13))))</formula>
    </cfRule>
  </conditionalFormatting>
  <conditionalFormatting sqref="H13:J34">
    <cfRule type="containsText" dxfId="1" priority="4" operator="containsText" text="Outbound">
      <formula>NOT(ISERROR(SEARCH(("Outbound"),(H13))))</formula>
    </cfRule>
  </conditionalFormatting>
  <dataValidations>
    <dataValidation type="list" allowBlank="1" showErrorMessage="1" sqref="J3">
      <formula1>Sheet2!$A$1:$A$11</formula1>
    </dataValidation>
    <dataValidation type="list" allowBlank="1" showErrorMessage="1" sqref="J2">
      <formula1>Sheet2!$E$1:$E$6</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4" width="9.14"/>
    <col customWidth="1" min="5" max="5" width="17.57"/>
    <col customWidth="1" min="6" max="9" width="9.14"/>
    <col customWidth="1" min="10" max="14" width="8.71"/>
    <col customWidth="1" min="15" max="15" width="15.57"/>
    <col customWidth="1" min="16" max="16" width="12.14"/>
    <col customWidth="1" min="17" max="19" width="8.71"/>
    <col customWidth="1" min="20" max="20" width="17.14"/>
    <col customWidth="1" min="21" max="26" width="8.71"/>
  </cols>
  <sheetData>
    <row r="1" ht="12.75" customHeight="1">
      <c r="A1" s="62">
        <v>0.0</v>
      </c>
      <c r="B1" s="43"/>
      <c r="C1" s="63"/>
      <c r="D1" s="64"/>
      <c r="E1" s="43" t="s">
        <v>7</v>
      </c>
      <c r="F1" s="43" t="s">
        <v>0</v>
      </c>
      <c r="G1" s="43" t="s">
        <v>1</v>
      </c>
      <c r="H1" s="43" t="s">
        <v>2</v>
      </c>
      <c r="I1" s="43" t="s">
        <v>3</v>
      </c>
      <c r="J1" s="2" t="s">
        <v>4</v>
      </c>
      <c r="K1" s="22" t="s">
        <v>13</v>
      </c>
      <c r="L1" s="22"/>
      <c r="M1" s="22"/>
      <c r="O1" s="13" t="s">
        <v>55</v>
      </c>
      <c r="P1" s="2">
        <v>1.5</v>
      </c>
      <c r="T1" s="13" t="s">
        <v>55</v>
      </c>
      <c r="U1" s="5">
        <v>1.5</v>
      </c>
    </row>
    <row r="2" ht="12.75" customHeight="1">
      <c r="A2" s="65">
        <v>0.05</v>
      </c>
      <c r="B2" s="11"/>
      <c r="C2" s="11"/>
      <c r="D2" s="11"/>
      <c r="E2" s="27" t="s">
        <v>33</v>
      </c>
      <c r="F2" s="4">
        <v>4.0</v>
      </c>
      <c r="G2" s="4">
        <v>2.0</v>
      </c>
      <c r="H2" s="66">
        <v>2.0</v>
      </c>
      <c r="I2" s="4">
        <v>2.0</v>
      </c>
      <c r="J2" s="4">
        <v>2.0</v>
      </c>
      <c r="K2" s="11">
        <f t="shared" ref="K2:K7" si="1">SUM(F2:J2)</f>
        <v>12</v>
      </c>
      <c r="L2" s="11"/>
      <c r="M2" s="11"/>
      <c r="N2" s="2"/>
      <c r="O2" s="13" t="s">
        <v>56</v>
      </c>
      <c r="P2" s="2">
        <v>1.0</v>
      </c>
      <c r="T2" s="13" t="s">
        <v>56</v>
      </c>
      <c r="U2" s="5">
        <v>1.0</v>
      </c>
    </row>
    <row r="3" ht="12.75" customHeight="1">
      <c r="A3" s="62">
        <v>0.1</v>
      </c>
      <c r="B3" s="43"/>
      <c r="C3" s="43"/>
      <c r="D3" s="43"/>
      <c r="E3" s="67" t="s">
        <v>34</v>
      </c>
      <c r="F3" s="43">
        <v>0.0</v>
      </c>
      <c r="G3" s="43">
        <v>0.0</v>
      </c>
      <c r="H3" s="43">
        <v>0.0</v>
      </c>
      <c r="I3" s="43">
        <v>15.0</v>
      </c>
      <c r="J3" s="2">
        <v>15.0</v>
      </c>
      <c r="K3" s="11">
        <f t="shared" si="1"/>
        <v>30</v>
      </c>
      <c r="L3" s="11"/>
      <c r="M3" s="11"/>
      <c r="N3" s="2"/>
      <c r="O3" s="13" t="s">
        <v>57</v>
      </c>
      <c r="P3" s="2">
        <v>0.217473</v>
      </c>
      <c r="T3" s="13" t="s">
        <v>57</v>
      </c>
      <c r="U3" s="5">
        <v>0.217473</v>
      </c>
    </row>
    <row r="4" ht="12.75" customHeight="1">
      <c r="A4" s="68">
        <v>0.15</v>
      </c>
      <c r="B4" s="43"/>
      <c r="C4" s="43"/>
      <c r="D4" s="43"/>
      <c r="E4" s="67" t="s">
        <v>35</v>
      </c>
      <c r="F4" s="43">
        <v>12.0</v>
      </c>
      <c r="G4" s="43">
        <v>6.0</v>
      </c>
      <c r="H4" s="43">
        <v>6.0</v>
      </c>
      <c r="I4" s="43">
        <v>4.0</v>
      </c>
      <c r="J4" s="2">
        <v>4.0</v>
      </c>
      <c r="K4" s="11">
        <f t="shared" si="1"/>
        <v>32</v>
      </c>
      <c r="L4" s="11"/>
      <c r="M4" s="11"/>
      <c r="N4" s="2"/>
      <c r="R4" s="5" t="s">
        <v>83</v>
      </c>
      <c r="X4" s="5" t="s">
        <v>83</v>
      </c>
    </row>
    <row r="5" ht="12.75" customHeight="1">
      <c r="A5" s="62">
        <v>0.2</v>
      </c>
      <c r="B5" s="43"/>
      <c r="C5" s="43"/>
      <c r="D5" s="43"/>
      <c r="E5" s="67" t="s">
        <v>36</v>
      </c>
      <c r="F5" s="43">
        <v>32.0</v>
      </c>
      <c r="G5" s="43">
        <v>10.0</v>
      </c>
      <c r="H5" s="43">
        <v>10.0</v>
      </c>
      <c r="I5" s="43">
        <v>5.0</v>
      </c>
      <c r="J5" s="2">
        <v>6.0</v>
      </c>
      <c r="K5" s="11">
        <f t="shared" si="1"/>
        <v>63</v>
      </c>
      <c r="L5" s="11"/>
      <c r="M5" s="11"/>
      <c r="N5" s="2"/>
      <c r="O5" s="13" t="s">
        <v>58</v>
      </c>
      <c r="P5" s="24">
        <f>'Our Current Schedules'!J3</f>
        <v>0.15</v>
      </c>
      <c r="R5" s="5">
        <f>20/(1-P5)</f>
        <v>23.52941176</v>
      </c>
      <c r="T5" s="13" t="s">
        <v>58</v>
      </c>
      <c r="U5" s="24">
        <f>Out</f>
        <v>0.15</v>
      </c>
      <c r="X5" s="5">
        <f>20/(1-U5)</f>
        <v>23.52941176</v>
      </c>
    </row>
    <row r="6" ht="12.75" customHeight="1">
      <c r="A6" s="62">
        <v>0.25</v>
      </c>
      <c r="B6" s="43"/>
      <c r="C6" s="43"/>
      <c r="D6" s="43"/>
      <c r="E6" s="67" t="s">
        <v>37</v>
      </c>
      <c r="F6" s="43">
        <v>0.0</v>
      </c>
      <c r="G6" s="43">
        <v>4.0</v>
      </c>
      <c r="H6" s="43">
        <v>4.0</v>
      </c>
      <c r="I6" s="43">
        <v>2.0</v>
      </c>
      <c r="J6" s="2">
        <v>2.0</v>
      </c>
      <c r="K6" s="11">
        <f t="shared" si="1"/>
        <v>12</v>
      </c>
      <c r="L6" s="11"/>
      <c r="M6" s="11"/>
      <c r="N6" s="2"/>
      <c r="O6" s="13" t="s">
        <v>59</v>
      </c>
      <c r="P6" s="5">
        <f>30/R5</f>
        <v>1.275</v>
      </c>
      <c r="T6" s="13" t="s">
        <v>59</v>
      </c>
      <c r="U6" s="5">
        <f>30/X5</f>
        <v>1.275</v>
      </c>
    </row>
    <row r="7" ht="12.75" customHeight="1">
      <c r="A7" s="62">
        <v>0.3</v>
      </c>
      <c r="B7" s="43"/>
      <c r="C7" s="43"/>
      <c r="D7" s="43"/>
      <c r="E7" s="69" t="s">
        <v>13</v>
      </c>
      <c r="F7" s="43">
        <f t="shared" ref="F7:J7" si="2">SUM(F2:F6)</f>
        <v>48</v>
      </c>
      <c r="G7" s="43">
        <f t="shared" si="2"/>
        <v>22</v>
      </c>
      <c r="H7" s="43">
        <f t="shared" si="2"/>
        <v>22</v>
      </c>
      <c r="I7" s="43">
        <f t="shared" si="2"/>
        <v>28</v>
      </c>
      <c r="J7" s="2">
        <f t="shared" si="2"/>
        <v>29</v>
      </c>
      <c r="K7" s="11">
        <f t="shared" si="1"/>
        <v>149</v>
      </c>
      <c r="L7" s="11"/>
      <c r="M7" s="11"/>
      <c r="N7" s="2"/>
      <c r="O7" s="13" t="s">
        <v>60</v>
      </c>
      <c r="P7" s="5">
        <f>P3/(1-P5)</f>
        <v>0.2558505882</v>
      </c>
      <c r="T7" s="13" t="s">
        <v>60</v>
      </c>
      <c r="U7" s="5">
        <f>U3/(1-U5)</f>
        <v>0.2558505882</v>
      </c>
    </row>
    <row r="8" ht="12.75" customHeight="1">
      <c r="A8" s="62">
        <v>0.35</v>
      </c>
      <c r="B8" s="43"/>
      <c r="C8" s="43"/>
      <c r="D8" s="43"/>
      <c r="E8" s="43"/>
      <c r="F8" s="43"/>
      <c r="G8" s="43"/>
      <c r="H8" s="43"/>
      <c r="I8" s="43"/>
      <c r="J8" s="2"/>
      <c r="K8" s="2"/>
      <c r="L8" s="2"/>
      <c r="M8" s="2"/>
      <c r="N8" s="2"/>
      <c r="O8" s="22" t="s">
        <v>84</v>
      </c>
      <c r="T8" s="22" t="s">
        <v>85</v>
      </c>
    </row>
    <row r="9" ht="12.75" customHeight="1">
      <c r="A9" s="62">
        <v>0.4</v>
      </c>
      <c r="B9" s="43"/>
      <c r="C9" s="43"/>
      <c r="D9" s="43"/>
      <c r="E9" s="43"/>
      <c r="F9" s="43"/>
      <c r="G9" s="43"/>
      <c r="H9" s="43"/>
      <c r="I9" s="43"/>
      <c r="J9" s="2"/>
      <c r="K9" s="2"/>
      <c r="L9" s="2"/>
      <c r="M9" s="2"/>
      <c r="N9" s="2"/>
    </row>
    <row r="10" ht="12.75" customHeight="1">
      <c r="A10" s="62">
        <v>0.45</v>
      </c>
      <c r="B10" s="43"/>
      <c r="C10" s="43"/>
      <c r="D10" s="43"/>
      <c r="E10" s="43"/>
      <c r="F10" s="43"/>
      <c r="G10" s="43"/>
      <c r="H10" s="43"/>
      <c r="I10" s="43"/>
      <c r="J10" s="2"/>
      <c r="K10" s="2"/>
      <c r="L10" s="2"/>
      <c r="M10" s="2"/>
      <c r="N10" s="2"/>
    </row>
    <row r="11" ht="12.75" customHeight="1">
      <c r="A11" s="62">
        <v>0.5</v>
      </c>
      <c r="B11" s="43"/>
      <c r="C11" s="43"/>
      <c r="D11" s="43"/>
      <c r="E11" s="43"/>
      <c r="F11" s="43"/>
      <c r="G11" s="43"/>
      <c r="H11" s="43"/>
      <c r="I11" s="43"/>
      <c r="J11" s="2"/>
      <c r="K11" s="2"/>
      <c r="L11" s="2"/>
      <c r="M11" s="2"/>
      <c r="N11" s="2"/>
    </row>
    <row r="12" ht="12.75" customHeight="1">
      <c r="A12" s="16"/>
      <c r="B12" s="43"/>
      <c r="C12" s="43"/>
      <c r="D12" s="43"/>
      <c r="E12" s="43"/>
      <c r="F12" s="43"/>
      <c r="G12" s="43"/>
      <c r="H12" s="43"/>
      <c r="I12" s="43"/>
      <c r="J12" s="2"/>
      <c r="K12" s="2"/>
      <c r="L12" s="2"/>
      <c r="M12" s="2"/>
      <c r="N12" s="2"/>
    </row>
    <row r="13" ht="12.75" customHeight="1">
      <c r="A13" s="16"/>
      <c r="B13" s="43"/>
      <c r="C13" s="43"/>
      <c r="D13" s="43"/>
      <c r="E13" s="43"/>
      <c r="F13" s="43"/>
      <c r="G13" s="43"/>
      <c r="H13" s="43"/>
      <c r="I13" s="43"/>
      <c r="J13" s="2"/>
      <c r="K13" s="2"/>
      <c r="L13" s="2"/>
      <c r="M13" s="2"/>
      <c r="N13" s="2"/>
    </row>
    <row r="14" ht="12.75" customHeight="1">
      <c r="A14" s="16"/>
      <c r="B14" s="43"/>
      <c r="C14" s="43"/>
      <c r="D14" s="43"/>
      <c r="E14" s="43"/>
      <c r="F14" s="43"/>
      <c r="G14" s="43"/>
      <c r="H14" s="43"/>
      <c r="I14" s="43"/>
      <c r="J14" s="2"/>
      <c r="K14" s="2"/>
      <c r="L14" s="2"/>
      <c r="M14" s="2"/>
      <c r="N14" s="2"/>
    </row>
    <row r="15" ht="12.75" customHeight="1">
      <c r="A15" s="16"/>
      <c r="B15" s="43"/>
      <c r="C15" s="43"/>
      <c r="D15" s="43"/>
      <c r="E15" s="43"/>
      <c r="F15" s="11" t="s">
        <v>26</v>
      </c>
      <c r="G15" s="43" t="s">
        <v>54</v>
      </c>
      <c r="H15" s="43"/>
      <c r="I15" s="43"/>
      <c r="J15" s="2"/>
      <c r="K15" s="2"/>
      <c r="L15" s="2"/>
      <c r="M15" s="2"/>
      <c r="N15" s="2"/>
      <c r="U15" s="19" t="s">
        <v>86</v>
      </c>
      <c r="W15" s="19"/>
    </row>
    <row r="16" ht="12.75" customHeight="1">
      <c r="A16" s="16"/>
      <c r="B16" s="43"/>
      <c r="C16" s="43"/>
      <c r="D16" s="43"/>
      <c r="E16" s="43"/>
      <c r="F16" s="70">
        <v>0.3333333333333333</v>
      </c>
      <c r="G16" s="71">
        <v>0.0078089021484492325</v>
      </c>
      <c r="H16" s="43"/>
      <c r="I16" s="43"/>
      <c r="J16" s="2"/>
      <c r="K16" s="2"/>
      <c r="L16" s="2"/>
      <c r="M16" s="2"/>
      <c r="N16" s="2"/>
      <c r="O16" s="2" t="s">
        <v>7</v>
      </c>
      <c r="P16" s="5" t="s">
        <v>0</v>
      </c>
      <c r="Q16" s="5" t="s">
        <v>87</v>
      </c>
      <c r="R16" s="5" t="s">
        <v>88</v>
      </c>
      <c r="S16" s="5" t="s">
        <v>13</v>
      </c>
    </row>
    <row r="17" ht="12.75" customHeight="1">
      <c r="A17" s="16"/>
      <c r="B17" s="43"/>
      <c r="C17" s="43"/>
      <c r="D17" s="43"/>
      <c r="E17" s="43"/>
      <c r="F17" s="70">
        <v>0.3541666666666667</v>
      </c>
      <c r="G17" s="71">
        <v>0.016438740163786717</v>
      </c>
      <c r="H17" s="43"/>
      <c r="I17" s="43"/>
      <c r="J17" s="2"/>
      <c r="K17" s="2"/>
      <c r="L17" s="2"/>
      <c r="M17" s="2"/>
      <c r="N17" s="2"/>
      <c r="O17" s="27" t="s">
        <v>33</v>
      </c>
      <c r="S17" s="5">
        <f t="shared" ref="S17:S22" si="3">SUM(P17:R17)</f>
        <v>0</v>
      </c>
      <c r="U17" s="30" t="s">
        <v>24</v>
      </c>
      <c r="V17" s="22" t="s">
        <v>89</v>
      </c>
      <c r="W17" s="22" t="s">
        <v>90</v>
      </c>
      <c r="X17" s="22" t="s">
        <v>91</v>
      </c>
    </row>
    <row r="18" ht="12.75" customHeight="1">
      <c r="A18" s="16"/>
      <c r="B18" s="43"/>
      <c r="C18" s="43"/>
      <c r="D18" s="43"/>
      <c r="E18" s="43"/>
      <c r="F18" s="70">
        <v>0.375</v>
      </c>
      <c r="G18" s="71">
        <v>0.026309993392467413</v>
      </c>
      <c r="H18" s="43"/>
      <c r="I18" s="43"/>
      <c r="J18" s="2"/>
      <c r="K18" s="2"/>
      <c r="L18" s="2"/>
      <c r="M18" s="2"/>
      <c r="N18" s="2"/>
      <c r="O18" s="28" t="s">
        <v>34</v>
      </c>
      <c r="S18" s="5">
        <f t="shared" si="3"/>
        <v>0</v>
      </c>
      <c r="U18" s="16">
        <v>0.3333333333333333</v>
      </c>
      <c r="V18" s="23">
        <f>'Build Your Schedule'!K13</f>
        <v>38</v>
      </c>
      <c r="W18" s="23" t="str">
        <f>'Test the Results'!H13</f>
        <v/>
      </c>
      <c r="X18" s="23">
        <f>'Test the Results'!B41</f>
        <v>14.05602387</v>
      </c>
      <c r="Y18" s="5" t="str">
        <f t="shared" ref="Y18:Y39" si="4">X18/W18</f>
        <v>#DIV/0!</v>
      </c>
    </row>
    <row r="19" ht="12.75" customHeight="1">
      <c r="A19" s="16"/>
      <c r="B19" s="43"/>
      <c r="C19" s="43"/>
      <c r="D19" s="43"/>
      <c r="E19" s="43"/>
      <c r="F19" s="70">
        <v>0.395833333333333</v>
      </c>
      <c r="G19" s="71">
        <v>0.036681817271689725</v>
      </c>
      <c r="H19" s="43"/>
      <c r="I19" s="43"/>
      <c r="J19" s="2"/>
      <c r="K19" s="2"/>
      <c r="L19" s="2"/>
      <c r="M19" s="2"/>
      <c r="N19" s="2"/>
      <c r="O19" s="28" t="s">
        <v>35</v>
      </c>
      <c r="S19" s="5">
        <f t="shared" si="3"/>
        <v>0</v>
      </c>
      <c r="U19" s="16">
        <v>0.3541666666666667</v>
      </c>
      <c r="V19" s="23">
        <f>'Build Your Schedule'!K14</f>
        <v>30</v>
      </c>
      <c r="W19" s="23" t="str">
        <f>'Test the Results'!H14</f>
        <v/>
      </c>
      <c r="X19" s="23">
        <f>'Test the Results'!B42</f>
        <v>29.58973229</v>
      </c>
      <c r="Y19" s="5" t="str">
        <f t="shared" si="4"/>
        <v>#DIV/0!</v>
      </c>
    </row>
    <row r="20" ht="12.75" customHeight="1">
      <c r="A20" s="16"/>
      <c r="B20" s="43"/>
      <c r="C20" s="43"/>
      <c r="D20" s="43"/>
      <c r="E20" s="43"/>
      <c r="F20" s="70">
        <v>0.416666666666667</v>
      </c>
      <c r="G20" s="71">
        <v>0.04893578679694852</v>
      </c>
      <c r="H20" s="43"/>
      <c r="I20" s="43"/>
      <c r="J20" s="2"/>
      <c r="K20" s="2"/>
      <c r="L20" s="2"/>
      <c r="M20" s="2"/>
      <c r="N20" s="2"/>
      <c r="O20" s="28" t="s">
        <v>36</v>
      </c>
      <c r="S20" s="5">
        <f t="shared" si="3"/>
        <v>0</v>
      </c>
      <c r="U20" s="16">
        <v>0.375</v>
      </c>
      <c r="V20" s="23">
        <f>'Build Your Schedule'!K15</f>
        <v>49</v>
      </c>
      <c r="W20" s="23" t="str">
        <f>'Test the Results'!H15</f>
        <v/>
      </c>
      <c r="X20" s="23">
        <f>'Test the Results'!B43</f>
        <v>47.35798811</v>
      </c>
      <c r="Y20" s="5" t="str">
        <f t="shared" si="4"/>
        <v>#DIV/0!</v>
      </c>
    </row>
    <row r="21" ht="12.75" customHeight="1">
      <c r="A21" s="16"/>
      <c r="B21" s="43"/>
      <c r="C21" s="43"/>
      <c r="D21" s="43"/>
      <c r="E21" s="43"/>
      <c r="F21" s="70">
        <v>0.4375</v>
      </c>
      <c r="G21" s="71">
        <v>0.051438640049656606</v>
      </c>
      <c r="H21" s="43"/>
      <c r="I21" s="43"/>
      <c r="J21" s="2"/>
      <c r="K21" s="2"/>
      <c r="L21" s="2"/>
      <c r="M21" s="2"/>
      <c r="N21" s="2"/>
      <c r="O21" s="28" t="s">
        <v>37</v>
      </c>
      <c r="S21" s="5">
        <f t="shared" si="3"/>
        <v>0</v>
      </c>
      <c r="U21" s="16">
        <v>0.395833333333333</v>
      </c>
      <c r="V21" s="23">
        <f>'Build Your Schedule'!K16</f>
        <v>68</v>
      </c>
      <c r="W21" s="23" t="str">
        <f>'Test the Results'!H16</f>
        <v/>
      </c>
      <c r="X21" s="23">
        <f>'Test the Results'!B44</f>
        <v>66.02727109</v>
      </c>
      <c r="Y21" s="5" t="str">
        <f t="shared" si="4"/>
        <v>#DIV/0!</v>
      </c>
    </row>
    <row r="22" ht="12.75" customHeight="1">
      <c r="A22" s="16"/>
      <c r="B22" s="43"/>
      <c r="C22" s="43"/>
      <c r="D22" s="43"/>
      <c r="E22" s="43"/>
      <c r="F22" s="70">
        <v>0.458333333333333</v>
      </c>
      <c r="G22" s="71">
        <v>0.05470236069118795</v>
      </c>
      <c r="H22" s="43"/>
      <c r="I22" s="43"/>
      <c r="J22" s="2"/>
      <c r="K22" s="2"/>
      <c r="L22" s="2"/>
      <c r="M22" s="2"/>
      <c r="N22" s="2"/>
      <c r="O22" s="8" t="s">
        <v>13</v>
      </c>
      <c r="S22" s="5">
        <f t="shared" si="3"/>
        <v>0</v>
      </c>
      <c r="U22" s="16">
        <v>0.416666666666667</v>
      </c>
      <c r="V22" s="23">
        <f>'Build Your Schedule'!K17</f>
        <v>66</v>
      </c>
      <c r="W22" s="23">
        <f>'Test the Results'!H17</f>
        <v>9.9</v>
      </c>
      <c r="X22" s="23">
        <f>'Test the Results'!B45</f>
        <v>88.08441623</v>
      </c>
      <c r="Y22" s="5">
        <f t="shared" si="4"/>
        <v>8.897415781</v>
      </c>
    </row>
    <row r="23" ht="12.75" customHeight="1">
      <c r="A23" s="16"/>
      <c r="B23" s="43"/>
      <c r="C23" s="43"/>
      <c r="D23" s="43"/>
      <c r="E23" s="43"/>
      <c r="F23" s="70">
        <v>0.479166666666667</v>
      </c>
      <c r="G23" s="71">
        <v>0.055262999819794566</v>
      </c>
      <c r="H23" s="43"/>
      <c r="I23" s="43"/>
      <c r="J23" s="2"/>
      <c r="K23" s="2"/>
      <c r="L23" s="2"/>
      <c r="M23" s="2"/>
      <c r="N23" s="2"/>
      <c r="U23" s="16">
        <v>0.4375</v>
      </c>
      <c r="V23" s="23">
        <f>'Build Your Schedule'!K18</f>
        <v>87</v>
      </c>
      <c r="W23" s="23">
        <f>'Test the Results'!H18</f>
        <v>9.9</v>
      </c>
      <c r="X23" s="23">
        <f>'Test the Results'!B46</f>
        <v>92.58955209</v>
      </c>
      <c r="Y23" s="5">
        <f t="shared" si="4"/>
        <v>9.352480009</v>
      </c>
    </row>
    <row r="24" ht="12.75" customHeight="1">
      <c r="A24" s="16"/>
      <c r="B24" s="43"/>
      <c r="C24" s="43"/>
      <c r="D24" s="43"/>
      <c r="E24" s="43"/>
      <c r="F24" s="70">
        <v>0.5</v>
      </c>
      <c r="G24" s="71">
        <v>0.0549025889514046</v>
      </c>
      <c r="H24" s="43"/>
      <c r="I24" s="43"/>
      <c r="J24" s="2"/>
      <c r="K24" s="2"/>
      <c r="L24" s="2"/>
      <c r="M24" s="2"/>
      <c r="N24" s="2"/>
      <c r="U24" s="16">
        <v>0.458333333333333</v>
      </c>
      <c r="V24" s="23">
        <f>'Build Your Schedule'!K19</f>
        <v>108</v>
      </c>
      <c r="W24" s="23">
        <f>'Test the Results'!H19</f>
        <v>9.9</v>
      </c>
      <c r="X24" s="23">
        <f>'Test the Results'!B47</f>
        <v>98.46424924</v>
      </c>
      <c r="Y24" s="5">
        <f t="shared" si="4"/>
        <v>9.945883762</v>
      </c>
    </row>
    <row r="25" ht="12.75" customHeight="1">
      <c r="A25" s="16"/>
      <c r="B25" s="43"/>
      <c r="C25" s="43"/>
      <c r="D25" s="43"/>
      <c r="E25" s="43"/>
      <c r="F25" s="70">
        <v>0.520833333333333</v>
      </c>
      <c r="G25" s="71">
        <v>0.05614400416474781</v>
      </c>
      <c r="H25" s="43"/>
      <c r="I25" s="43"/>
      <c r="J25" s="2"/>
      <c r="K25" s="2"/>
      <c r="L25" s="2"/>
      <c r="M25" s="2"/>
      <c r="N25" s="2"/>
      <c r="U25" s="16">
        <v>0.479166666666667</v>
      </c>
      <c r="V25" s="23">
        <f>'Build Your Schedule'!K20</f>
        <v>98</v>
      </c>
      <c r="W25" s="23" t="str">
        <f>'Test the Results'!H20</f>
        <v>Outbound</v>
      </c>
      <c r="X25" s="23">
        <f>'Test the Results'!B48</f>
        <v>99.47339968</v>
      </c>
      <c r="Y25" s="5" t="str">
        <f t="shared" si="4"/>
        <v>#VALUE!</v>
      </c>
    </row>
    <row r="26" ht="12.75" customHeight="1">
      <c r="A26" s="16"/>
      <c r="B26" s="43"/>
      <c r="C26" s="43"/>
      <c r="D26" s="43"/>
      <c r="E26" s="43"/>
      <c r="F26" s="70">
        <v>0.541666666666667</v>
      </c>
      <c r="G26" s="71">
        <v>0.05416174438860301</v>
      </c>
      <c r="H26" s="43"/>
      <c r="I26" s="43"/>
      <c r="J26" s="2"/>
      <c r="K26" s="2"/>
      <c r="L26" s="2"/>
      <c r="M26" s="2"/>
      <c r="N26" s="2"/>
      <c r="U26" s="16">
        <v>0.5</v>
      </c>
      <c r="V26" s="23">
        <f>'Build Your Schedule'!K21</f>
        <v>75</v>
      </c>
      <c r="W26" s="23" t="str">
        <f>'Test the Results'!H21</f>
        <v>Outbound</v>
      </c>
      <c r="X26" s="23">
        <f>'Test the Results'!B49</f>
        <v>98.82466011</v>
      </c>
      <c r="Y26" s="5" t="str">
        <f t="shared" si="4"/>
        <v>#VALUE!</v>
      </c>
    </row>
    <row r="27" ht="12.75" customHeight="1">
      <c r="A27" s="2"/>
      <c r="B27" s="43"/>
      <c r="C27" s="43"/>
      <c r="D27" s="43"/>
      <c r="E27" s="43"/>
      <c r="F27" s="70">
        <v>0.5625</v>
      </c>
      <c r="G27" s="71">
        <v>0.05736539655206936</v>
      </c>
      <c r="H27" s="43"/>
      <c r="I27" s="43"/>
      <c r="J27" s="2"/>
      <c r="K27" s="2"/>
      <c r="L27" s="2"/>
      <c r="M27" s="2"/>
      <c r="N27" s="2"/>
      <c r="U27" s="16">
        <v>0.520833333333333</v>
      </c>
      <c r="V27" s="23">
        <f>'Build Your Schedule'!K22</f>
        <v>89</v>
      </c>
      <c r="W27" s="23">
        <f>'Test the Results'!H22</f>
        <v>9.9</v>
      </c>
      <c r="X27" s="23">
        <f>'Test the Results'!B50</f>
        <v>101.0592075</v>
      </c>
      <c r="Y27" s="5">
        <f t="shared" si="4"/>
        <v>10.20800076</v>
      </c>
    </row>
    <row r="28" ht="12.75" customHeight="1">
      <c r="B28" s="43"/>
      <c r="C28" s="43"/>
      <c r="D28" s="43"/>
      <c r="E28" s="43"/>
      <c r="F28" s="70">
        <v>0.583333333333333</v>
      </c>
      <c r="G28" s="71">
        <v>0.05788599002863264</v>
      </c>
      <c r="H28" s="43"/>
      <c r="I28" s="43"/>
      <c r="U28" s="16">
        <v>0.541666666666667</v>
      </c>
      <c r="V28" s="23">
        <f>'Build Your Schedule'!K23</f>
        <v>102</v>
      </c>
      <c r="W28" s="23">
        <f>'Test the Results'!H23</f>
        <v>9.9</v>
      </c>
      <c r="X28" s="23">
        <f>'Test the Results'!B51</f>
        <v>97.4911399</v>
      </c>
      <c r="Y28" s="5">
        <f t="shared" si="4"/>
        <v>9.847589889</v>
      </c>
    </row>
    <row r="29" ht="12.75" customHeight="1">
      <c r="B29" s="43"/>
      <c r="C29" s="43"/>
      <c r="D29" s="43"/>
      <c r="E29" s="43"/>
      <c r="F29" s="70">
        <v>0.604166666666667</v>
      </c>
      <c r="G29" s="71">
        <v>0.059888272630799114</v>
      </c>
      <c r="H29" s="43"/>
      <c r="I29" s="43"/>
      <c r="U29" s="16">
        <v>0.5625</v>
      </c>
      <c r="V29" s="23">
        <f>'Build Your Schedule'!K24</f>
        <v>85</v>
      </c>
      <c r="W29" s="23">
        <f>'Test the Results'!H24</f>
        <v>9.9</v>
      </c>
      <c r="X29" s="23">
        <f>'Test the Results'!B52</f>
        <v>103.2577138</v>
      </c>
      <c r="Y29" s="5">
        <f t="shared" si="4"/>
        <v>10.4300721</v>
      </c>
    </row>
    <row r="30" ht="12.75" customHeight="1">
      <c r="B30" s="43"/>
      <c r="C30" s="43"/>
      <c r="D30" s="43"/>
      <c r="E30" s="43"/>
      <c r="F30" s="70">
        <v>0.625</v>
      </c>
      <c r="G30" s="71">
        <v>0.059868249804777444</v>
      </c>
      <c r="H30" s="43"/>
      <c r="I30" s="43"/>
      <c r="U30" s="16">
        <v>0.583333333333333</v>
      </c>
      <c r="V30" s="23">
        <f>'Build Your Schedule'!K25</f>
        <v>102</v>
      </c>
      <c r="W30" s="23" t="str">
        <f>'Test the Results'!H25</f>
        <v>Lunch</v>
      </c>
      <c r="X30" s="23">
        <f>'Test the Results'!B53</f>
        <v>104.1947821</v>
      </c>
      <c r="Y30" s="5" t="str">
        <f t="shared" si="4"/>
        <v>#VALUE!</v>
      </c>
    </row>
    <row r="31" ht="12.75" customHeight="1">
      <c r="B31" s="43"/>
      <c r="C31" s="43"/>
      <c r="D31" s="43"/>
      <c r="E31" s="43"/>
      <c r="F31" s="70">
        <v>0.645833333333334</v>
      </c>
      <c r="G31" s="71">
        <v>0.06151012153855395</v>
      </c>
      <c r="H31" s="43"/>
      <c r="I31" s="43"/>
      <c r="U31" s="16">
        <v>0.604166666666667</v>
      </c>
      <c r="V31" s="23">
        <f>'Build Your Schedule'!K26</f>
        <v>101</v>
      </c>
      <c r="W31" s="23" t="str">
        <f>'Test the Results'!H26</f>
        <v>Lunch</v>
      </c>
      <c r="X31" s="23">
        <f>'Test the Results'!B54</f>
        <v>107.7988907</v>
      </c>
      <c r="Y31" s="5" t="str">
        <f t="shared" si="4"/>
        <v>#VALUE!</v>
      </c>
    </row>
    <row r="32" ht="12.75" customHeight="1">
      <c r="B32" s="43"/>
      <c r="C32" s="43"/>
      <c r="D32" s="43"/>
      <c r="E32" s="43"/>
      <c r="F32" s="70">
        <v>0.666666666666667</v>
      </c>
      <c r="G32" s="71">
        <v>0.055763570470336185</v>
      </c>
      <c r="H32" s="43"/>
      <c r="I32" s="43"/>
      <c r="U32" s="16">
        <v>0.625</v>
      </c>
      <c r="V32" s="23">
        <f>'Build Your Schedule'!K27</f>
        <v>84</v>
      </c>
      <c r="W32" s="23">
        <f>'Test the Results'!H27</f>
        <v>9.9</v>
      </c>
      <c r="X32" s="23">
        <f>'Test the Results'!B55</f>
        <v>107.7628496</v>
      </c>
      <c r="Y32" s="5">
        <f t="shared" si="4"/>
        <v>10.88513633</v>
      </c>
    </row>
    <row r="33" ht="12.75" customHeight="1">
      <c r="B33" s="43"/>
      <c r="C33" s="43"/>
      <c r="D33" s="43"/>
      <c r="E33" s="43"/>
      <c r="F33" s="70">
        <v>0.6875</v>
      </c>
      <c r="G33" s="71">
        <v>0.04969665418577178</v>
      </c>
      <c r="H33" s="43"/>
      <c r="I33" s="43"/>
      <c r="U33" s="16">
        <v>0.645833333333334</v>
      </c>
      <c r="V33" s="23">
        <f>'Build Your Schedule'!K28</f>
        <v>115</v>
      </c>
      <c r="W33" s="23">
        <f>'Test the Results'!H28</f>
        <v>9.9</v>
      </c>
      <c r="X33" s="23">
        <f>'Test the Results'!B56</f>
        <v>110.7182188</v>
      </c>
      <c r="Y33" s="5">
        <f t="shared" si="4"/>
        <v>11.18365846</v>
      </c>
    </row>
    <row r="34" ht="12.75" customHeight="1">
      <c r="B34" s="43"/>
      <c r="C34" s="43"/>
      <c r="D34" s="43"/>
      <c r="E34" s="43"/>
      <c r="F34" s="70">
        <v>0.708333333333334</v>
      </c>
      <c r="G34" s="71">
        <v>0.04403019442164067</v>
      </c>
      <c r="H34" s="43"/>
      <c r="I34" s="43"/>
      <c r="U34" s="16">
        <v>0.666666666666667</v>
      </c>
      <c r="V34" s="23">
        <f>'Build Your Schedule'!K29</f>
        <v>105</v>
      </c>
      <c r="W34" s="23">
        <f>'Test the Results'!H29</f>
        <v>9.9</v>
      </c>
      <c r="X34" s="23">
        <f>'Test the Results'!B57</f>
        <v>100.3744268</v>
      </c>
      <c r="Y34" s="5">
        <f t="shared" si="4"/>
        <v>10.13883099</v>
      </c>
    </row>
    <row r="35" ht="12.75" customHeight="1">
      <c r="B35" s="43"/>
      <c r="C35" s="43"/>
      <c r="D35" s="43"/>
      <c r="E35" s="43"/>
      <c r="F35" s="70">
        <v>0.729166666666667</v>
      </c>
      <c r="G35" s="71">
        <v>0.035360310754259855</v>
      </c>
      <c r="H35" s="43"/>
      <c r="I35" s="43"/>
      <c r="U35" s="16">
        <v>0.6875</v>
      </c>
      <c r="V35" s="23">
        <f>'Build Your Schedule'!K30</f>
        <v>82</v>
      </c>
      <c r="W35" s="23">
        <f>'Test the Results'!H30</f>
        <v>9.9</v>
      </c>
      <c r="X35" s="23">
        <f>'Test the Results'!B58</f>
        <v>89.45397753</v>
      </c>
      <c r="Y35" s="5">
        <f t="shared" si="4"/>
        <v>9.035755307</v>
      </c>
    </row>
    <row r="36" ht="12.75" customHeight="1">
      <c r="B36" s="43"/>
      <c r="C36" s="43"/>
      <c r="D36" s="43"/>
      <c r="E36" s="43"/>
      <c r="F36" s="70">
        <v>0.75</v>
      </c>
      <c r="G36" s="71">
        <v>0.03063492381314699</v>
      </c>
      <c r="H36" s="43"/>
      <c r="I36" s="43"/>
      <c r="U36" s="16">
        <v>0.708333333333334</v>
      </c>
      <c r="V36" s="23">
        <f>'Build Your Schedule'!K31</f>
        <v>48</v>
      </c>
      <c r="W36" s="23" t="str">
        <f>'Test the Results'!H31</f>
        <v>Outbound</v>
      </c>
      <c r="X36" s="23">
        <f>'Test the Results'!B59</f>
        <v>79.25434996</v>
      </c>
      <c r="Y36" s="5" t="str">
        <f t="shared" si="4"/>
        <v>#VALUE!</v>
      </c>
    </row>
    <row r="37" ht="12.75" customHeight="1">
      <c r="B37" s="43"/>
      <c r="C37" s="43"/>
      <c r="D37" s="43"/>
      <c r="E37" s="43"/>
      <c r="F37" s="70">
        <v>0.770833333333334</v>
      </c>
      <c r="G37" s="71">
        <v>0.025208737961275856</v>
      </c>
      <c r="H37" s="43"/>
      <c r="I37" s="43"/>
      <c r="U37" s="16">
        <v>0.729166666666667</v>
      </c>
      <c r="V37" s="23">
        <f>'Build Your Schedule'!K32</f>
        <v>38</v>
      </c>
      <c r="W37" s="23" t="str">
        <f>'Test the Results'!H32</f>
        <v>Outbound</v>
      </c>
      <c r="X37" s="23">
        <f>'Test the Results'!B60</f>
        <v>63.64855936</v>
      </c>
      <c r="Y37" s="5" t="str">
        <f t="shared" si="4"/>
        <v>#VALUE!</v>
      </c>
    </row>
    <row r="38" ht="12.75" customHeight="1">
      <c r="B38" s="43"/>
      <c r="C38" s="43"/>
      <c r="D38" s="43"/>
      <c r="E38" s="43"/>
      <c r="F38" s="43"/>
      <c r="G38" s="71"/>
      <c r="H38" s="43"/>
      <c r="I38" s="43"/>
      <c r="U38" s="16">
        <v>0.75</v>
      </c>
      <c r="V38" s="23">
        <f>'Build Your Schedule'!K33</f>
        <v>45</v>
      </c>
      <c r="W38" s="23">
        <f>'Test the Results'!H33</f>
        <v>9.9</v>
      </c>
      <c r="X38" s="23">
        <f>'Test the Results'!B61</f>
        <v>55.14286286</v>
      </c>
      <c r="Y38" s="5">
        <f t="shared" si="4"/>
        <v>5.569986148</v>
      </c>
    </row>
    <row r="39" ht="12.75" customHeight="1">
      <c r="B39" s="43"/>
      <c r="C39" s="43"/>
      <c r="D39" s="43"/>
      <c r="E39" s="43"/>
      <c r="F39" s="43"/>
      <c r="G39" s="43"/>
      <c r="H39" s="43"/>
      <c r="I39" s="43"/>
      <c r="U39" s="16">
        <v>0.770833333333334</v>
      </c>
      <c r="V39" s="23">
        <f>'Build Your Schedule'!K34</f>
        <v>55</v>
      </c>
      <c r="W39" s="23">
        <f>'Test the Results'!H34</f>
        <v>9.9</v>
      </c>
      <c r="X39" s="23">
        <f>'Test the Results'!B62</f>
        <v>45.37572833</v>
      </c>
      <c r="Y39" s="5">
        <f t="shared" si="4"/>
        <v>4.583406902</v>
      </c>
    </row>
    <row r="40" ht="12.75" customHeight="1">
      <c r="B40" s="43"/>
      <c r="C40" s="43"/>
      <c r="D40" s="43"/>
      <c r="E40" s="43"/>
      <c r="F40" s="43"/>
      <c r="G40" s="43"/>
      <c r="H40" s="43"/>
      <c r="I40" s="43"/>
    </row>
    <row r="41" ht="12.75" customHeight="1">
      <c r="B41" s="43"/>
      <c r="C41" s="43"/>
      <c r="D41" s="43"/>
      <c r="E41" s="43"/>
      <c r="F41" s="43"/>
      <c r="G41" s="43"/>
      <c r="H41" s="43"/>
      <c r="I41" s="43"/>
    </row>
    <row r="42" ht="12.75" customHeight="1">
      <c r="B42" s="43"/>
      <c r="C42" s="43"/>
      <c r="D42" s="43"/>
      <c r="E42" s="43"/>
      <c r="F42" s="43"/>
      <c r="G42" s="43"/>
      <c r="H42" s="43"/>
      <c r="I42" s="43"/>
    </row>
    <row r="43" ht="12.75" customHeight="1">
      <c r="A43" s="1"/>
      <c r="B43" s="2" t="s">
        <v>0</v>
      </c>
      <c r="C43" s="2" t="s">
        <v>1</v>
      </c>
      <c r="D43" s="2" t="s">
        <v>3</v>
      </c>
      <c r="E43" s="2" t="s">
        <v>13</v>
      </c>
      <c r="F43" s="2"/>
      <c r="G43" s="43"/>
      <c r="H43" s="43"/>
      <c r="I43" s="43"/>
    </row>
    <row r="44" ht="12.75" customHeight="1">
      <c r="A44" s="3" t="s">
        <v>5</v>
      </c>
      <c r="B44" s="2">
        <f>IF(City2=Site3,0,'Build Your Schedule'!B2)</f>
        <v>6</v>
      </c>
      <c r="C44" s="2">
        <f>IF(City2=Site3,0,'Build Your Schedule'!C2)</f>
        <v>4</v>
      </c>
      <c r="D44" s="2">
        <f>IF(City2=Site3,0,'Build Your Schedule'!D2)</f>
        <v>2</v>
      </c>
      <c r="E44" s="5">
        <f t="shared" ref="E44:E49" si="5">SUM(B44:D44)</f>
        <v>12</v>
      </c>
      <c r="F44" s="4">
        <v>12.0</v>
      </c>
      <c r="G44" s="43"/>
      <c r="H44" s="43" t="str">
        <f>Site3</f>
        <v>None</v>
      </c>
      <c r="I44" s="43"/>
    </row>
    <row r="45" ht="12.75" customHeight="1">
      <c r="A45" s="8" t="s">
        <v>8</v>
      </c>
      <c r="B45" s="2">
        <f>IF(City2=Site3,0,'Build Your Schedule'!B3)</f>
        <v>0</v>
      </c>
      <c r="C45" s="2">
        <f>IF(City2=Site3,0,'Build Your Schedule'!C3)</f>
        <v>0</v>
      </c>
      <c r="D45" s="2">
        <f>IF(City2=Site3,0,'Build Your Schedule'!D3)</f>
        <v>30</v>
      </c>
      <c r="E45" s="5">
        <f t="shared" si="5"/>
        <v>30</v>
      </c>
      <c r="F45" s="2">
        <v>30.0</v>
      </c>
      <c r="G45" s="43"/>
      <c r="H45" s="43"/>
      <c r="I45" s="43"/>
    </row>
    <row r="46" ht="12.75" customHeight="1">
      <c r="A46" s="8" t="s">
        <v>10</v>
      </c>
      <c r="B46" s="2">
        <f>IF(City2=Site3,0,'Build Your Schedule'!B4)</f>
        <v>15</v>
      </c>
      <c r="C46" s="2">
        <f>IF(City2=Site3,0,'Build Your Schedule'!C4)</f>
        <v>10</v>
      </c>
      <c r="D46" s="2">
        <f>IF(City2=Site3,0,'Build Your Schedule'!D4)</f>
        <v>7</v>
      </c>
      <c r="E46" s="5">
        <f t="shared" si="5"/>
        <v>32</v>
      </c>
      <c r="F46" s="2">
        <v>32.0</v>
      </c>
      <c r="G46" s="43"/>
      <c r="H46" s="43"/>
      <c r="I46" s="43"/>
    </row>
    <row r="47" ht="12.75" customHeight="1">
      <c r="A47" s="8" t="s">
        <v>11</v>
      </c>
      <c r="B47" s="2">
        <f>IF(City2=Site3,0,'Build Your Schedule'!B5)</f>
        <v>35</v>
      </c>
      <c r="C47" s="2">
        <f>IF(City2=Site3,0,'Build Your Schedule'!C5)</f>
        <v>20</v>
      </c>
      <c r="D47" s="2">
        <f>IF(City2=Site3,0,'Build Your Schedule'!D5)</f>
        <v>8</v>
      </c>
      <c r="E47" s="5">
        <f t="shared" si="5"/>
        <v>63</v>
      </c>
      <c r="F47" s="2">
        <v>63.0</v>
      </c>
      <c r="G47" s="43"/>
      <c r="H47" s="43"/>
      <c r="I47" s="43"/>
    </row>
    <row r="48" ht="12.75" customHeight="1">
      <c r="A48" s="8" t="s">
        <v>12</v>
      </c>
      <c r="B48" s="2">
        <f>IF(City2=Site3,0,'Build Your Schedule'!B6)</f>
        <v>0</v>
      </c>
      <c r="C48" s="2">
        <f>IF(City2=Site3,0,'Build Your Schedule'!C6)</f>
        <v>4</v>
      </c>
      <c r="D48" s="2">
        <f>IF(City2=Site3,0,'Build Your Schedule'!D6)</f>
        <v>8</v>
      </c>
      <c r="E48" s="5">
        <f t="shared" si="5"/>
        <v>12</v>
      </c>
      <c r="F48" s="2">
        <v>12.0</v>
      </c>
      <c r="G48" s="43"/>
      <c r="H48" s="43"/>
      <c r="I48" s="43"/>
    </row>
    <row r="49" ht="12.75" customHeight="1">
      <c r="A49" s="8" t="s">
        <v>13</v>
      </c>
      <c r="B49" s="2">
        <f t="shared" ref="B49:D49" si="6">SUM(B44:B48)</f>
        <v>56</v>
      </c>
      <c r="C49" s="2">
        <f t="shared" si="6"/>
        <v>38</v>
      </c>
      <c r="D49" s="2">
        <f t="shared" si="6"/>
        <v>55</v>
      </c>
      <c r="E49" s="5">
        <f t="shared" si="5"/>
        <v>149</v>
      </c>
      <c r="F49" s="2">
        <v>149.0</v>
      </c>
      <c r="G49" s="43"/>
      <c r="H49" s="43"/>
      <c r="I49" s="43"/>
    </row>
    <row r="50" ht="12.75" customHeight="1">
      <c r="B50" s="43"/>
      <c r="C50" s="43"/>
      <c r="D50" s="43"/>
      <c r="E50" s="43"/>
      <c r="F50" s="43"/>
      <c r="G50" s="43"/>
      <c r="H50" s="43"/>
      <c r="I50" s="43"/>
    </row>
    <row r="51" ht="12.75" customHeight="1">
      <c r="B51" s="10" t="s">
        <v>66</v>
      </c>
      <c r="G51" s="46"/>
      <c r="H51" s="10" t="s">
        <v>67</v>
      </c>
      <c r="N51" s="2"/>
      <c r="O51" s="10" t="s">
        <v>66</v>
      </c>
      <c r="T51" s="46"/>
      <c r="U51" s="10" t="s">
        <v>67</v>
      </c>
    </row>
    <row r="52" ht="12.75" customHeight="1">
      <c r="A52" s="5" t="str">
        <f>'Build Your Schedule'!A10</f>
        <v>Shift</v>
      </c>
      <c r="B52" s="43" t="str">
        <f>'Build Your Schedule'!B10</f>
        <v>8am-5pm (60)</v>
      </c>
      <c r="C52" s="43" t="str">
        <f>'Build Your Schedule'!C10</f>
        <v>8am-5pm (30)</v>
      </c>
      <c r="D52" s="43" t="str">
        <f>'Build Your Schedule'!D10</f>
        <v>9am-6pm (60)</v>
      </c>
      <c r="E52" s="43" t="str">
        <f>'Build Your Schedule'!E10</f>
        <v>9am-6pm (30)</v>
      </c>
      <c r="F52" s="43" t="str">
        <f>'Build Your Schedule'!F10</f>
        <v>10am-7pm (60)</v>
      </c>
      <c r="G52" s="72" t="str">
        <f>'Build Your Schedule'!G10</f>
        <v>10am-7pm (30)</v>
      </c>
      <c r="H52" s="43" t="str">
        <f>'Build Your Schedule'!H10</f>
        <v>Shift 1</v>
      </c>
      <c r="I52" s="43" t="str">
        <f>'Build Your Schedule'!I10</f>
        <v>Shift 2</v>
      </c>
      <c r="J52" s="5" t="str">
        <f>'Build Your Schedule'!J10</f>
        <v>Shift 3</v>
      </c>
      <c r="K52" s="43" t="str">
        <f>'Build Your Schedule'!K10</f>
        <v>Total Available</v>
      </c>
      <c r="N52" s="11" t="s">
        <v>16</v>
      </c>
      <c r="O52" s="11" t="s">
        <v>38</v>
      </c>
      <c r="P52" s="11" t="s">
        <v>39</v>
      </c>
      <c r="Q52" s="11" t="s">
        <v>68</v>
      </c>
      <c r="R52" s="11" t="s">
        <v>69</v>
      </c>
      <c r="S52" s="11" t="s">
        <v>70</v>
      </c>
      <c r="T52" s="47" t="s">
        <v>71</v>
      </c>
      <c r="U52" s="11" t="s">
        <v>72</v>
      </c>
      <c r="V52" s="11" t="s">
        <v>73</v>
      </c>
      <c r="W52" s="11" t="s">
        <v>74</v>
      </c>
      <c r="X52" s="11" t="s">
        <v>22</v>
      </c>
    </row>
    <row r="53" ht="12.75" customHeight="1">
      <c r="A53" s="5" t="str">
        <f>'Build Your Schedule'!A11</f>
        <v>Headcount</v>
      </c>
      <c r="B53" s="73">
        <f>'Build Your Schedule'!B11</f>
        <v>18</v>
      </c>
      <c r="C53" s="73">
        <f>'Build Your Schedule'!C11</f>
        <v>20</v>
      </c>
      <c r="D53" s="73">
        <f>'Build Your Schedule'!D11</f>
        <v>19</v>
      </c>
      <c r="E53" s="73">
        <f>'Build Your Schedule'!E11</f>
        <v>19</v>
      </c>
      <c r="F53" s="73">
        <f>'Build Your Schedule'!F11</f>
        <v>17</v>
      </c>
      <c r="G53" s="74">
        <f>'Build Your Schedule'!G11</f>
        <v>8</v>
      </c>
      <c r="H53" s="73">
        <f>'Build Your Schedule'!H11</f>
        <v>10</v>
      </c>
      <c r="I53" s="73">
        <f>'Build Your Schedule'!I11</f>
        <v>10</v>
      </c>
      <c r="J53" s="23">
        <f>'Build Your Schedule'!J11</f>
        <v>10</v>
      </c>
      <c r="K53" s="23">
        <f>'Build Your Schedule'!K11</f>
        <v>131</v>
      </c>
      <c r="N53" s="2" t="s">
        <v>23</v>
      </c>
      <c r="O53" s="23">
        <f>0.33*B49</f>
        <v>18.48</v>
      </c>
      <c r="P53" s="23">
        <f>0.67*B49</f>
        <v>37.52</v>
      </c>
      <c r="Q53" s="23">
        <f>0.5*C49</f>
        <v>19</v>
      </c>
      <c r="R53" s="23">
        <f>0.5*C49</f>
        <v>19</v>
      </c>
      <c r="S53" s="23">
        <f>0.67*(D44+D46+D47+D48)</f>
        <v>16.75</v>
      </c>
      <c r="T53" s="75">
        <f>0.33*(D44+D46+D47+D48)</f>
        <v>8.25</v>
      </c>
      <c r="U53" s="23">
        <f>0.33*E45</f>
        <v>9.9</v>
      </c>
      <c r="V53" s="23">
        <f>0.33*E45</f>
        <v>9.9</v>
      </c>
      <c r="W53" s="23">
        <f>0.33*E45</f>
        <v>9.9</v>
      </c>
      <c r="X53" s="23">
        <f>SUM(HeadMod)</f>
        <v>148.7</v>
      </c>
    </row>
    <row r="54" ht="12.75" customHeight="1">
      <c r="A54" s="30" t="str">
        <f>'Build Your Schedule'!A12</f>
        <v>Time</v>
      </c>
      <c r="B54" s="43" t="str">
        <f>'Build Your Schedule'!B12</f>
        <v/>
      </c>
      <c r="C54" s="43" t="str">
        <f>'Build Your Schedule'!C12</f>
        <v/>
      </c>
      <c r="D54" s="43" t="str">
        <f>'Build Your Schedule'!D12</f>
        <v/>
      </c>
      <c r="E54" s="43" t="str">
        <f>'Build Your Schedule'!E12</f>
        <v/>
      </c>
      <c r="F54" s="43" t="str">
        <f>'Build Your Schedule'!F12</f>
        <v/>
      </c>
      <c r="G54" s="72" t="str">
        <f>'Build Your Schedule'!G12</f>
        <v/>
      </c>
      <c r="H54" s="43" t="str">
        <f>'Build Your Schedule'!H12</f>
        <v/>
      </c>
      <c r="I54" s="73" t="str">
        <f>'Build Your Schedule'!I12</f>
        <v/>
      </c>
      <c r="J54" s="23" t="str">
        <f>'Build Your Schedule'!J12</f>
        <v/>
      </c>
      <c r="K54" s="23" t="str">
        <f>'Build Your Schedule'!K12</f>
        <v/>
      </c>
      <c r="N54" s="2" t="s">
        <v>24</v>
      </c>
      <c r="O54" s="23"/>
      <c r="P54" s="23"/>
      <c r="Q54" s="23"/>
      <c r="R54" s="23"/>
      <c r="S54" s="23"/>
      <c r="T54" s="75"/>
      <c r="U54" s="23"/>
    </row>
    <row r="55" ht="12.75" customHeight="1">
      <c r="A55" s="16">
        <f>'Build Your Schedule'!A13</f>
        <v>0.3333333333</v>
      </c>
      <c r="B55" s="73">
        <f>'Build Your Schedule'!B13</f>
        <v>18</v>
      </c>
      <c r="C55" s="73">
        <f>'Build Your Schedule'!C13</f>
        <v>20</v>
      </c>
      <c r="D55" s="73" t="str">
        <f>'Build Your Schedule'!D13</f>
        <v/>
      </c>
      <c r="E55" s="73" t="str">
        <f>'Build Your Schedule'!E13</f>
        <v/>
      </c>
      <c r="F55" s="73" t="str">
        <f>'Build Your Schedule'!F13</f>
        <v/>
      </c>
      <c r="G55" s="74" t="str">
        <f>'Build Your Schedule'!G13</f>
        <v/>
      </c>
      <c r="H55" s="73" t="str">
        <f>'Build Your Schedule'!H13</f>
        <v/>
      </c>
      <c r="I55" s="73" t="str">
        <f>'Build Your Schedule'!I13</f>
        <v/>
      </c>
      <c r="J55" s="23" t="str">
        <f>'Build Your Schedule'!J13</f>
        <v/>
      </c>
      <c r="K55" s="23">
        <f>'Build Your Schedule'!K13</f>
        <v>38</v>
      </c>
      <c r="N55" s="76">
        <v>0.3333333333333333</v>
      </c>
      <c r="O55" s="23">
        <f>IF(OR(B55="Lunch",B55="Outbound",B55=0),B55,HeadMod)</f>
        <v>18.48</v>
      </c>
      <c r="P55" s="23">
        <f>IF(OR(C55="Lunch",C55="Outbound",C55=0),C55,HeadMod)</f>
        <v>37.52</v>
      </c>
      <c r="Q55" s="23" t="str">
        <f>IF(OR(D55="Lunch",D55="Outbound",D55=0),D55,HeadMod)</f>
        <v/>
      </c>
      <c r="R55" s="23" t="str">
        <f>IF(OR(E55="Lunch",E55="Outbound",E55=0),E55,HeadMod)</f>
        <v/>
      </c>
      <c r="S55" s="23" t="str">
        <f>IF(OR(F55="Lunch",F55="Outbound",F55=0),F55,HeadMod)</f>
        <v/>
      </c>
      <c r="T55" s="75" t="str">
        <f>IF(OR(G55="Lunch",G55="Outbound",G55=0),G55,HeadMod)</f>
        <v/>
      </c>
      <c r="U55" s="23" t="str">
        <f>IF(OR(H55="Lunch",H55="Outbound",H55=0),H55,HeadMod)</f>
        <v/>
      </c>
      <c r="V55" s="23" t="str">
        <f>IF(OR(I55="Lunch",I55="Outbound",I55=0),I55,HeadMod)</f>
        <v/>
      </c>
      <c r="W55" s="23" t="str">
        <f>IF(OR(J55="Lunch",J55="Outbound",J55=0),J55,HeadMod)</f>
        <v/>
      </c>
      <c r="X55" s="23">
        <f t="shared" ref="X55:X76" si="7">SUM(O55:W55)</f>
        <v>56</v>
      </c>
    </row>
    <row r="56" ht="12.75" customHeight="1">
      <c r="A56" s="16">
        <f>'Build Your Schedule'!A14</f>
        <v>0.3541666667</v>
      </c>
      <c r="B56" s="73">
        <f>'Build Your Schedule'!B14</f>
        <v>10</v>
      </c>
      <c r="C56" s="73">
        <f>'Build Your Schedule'!C14</f>
        <v>20</v>
      </c>
      <c r="D56" s="73" t="str">
        <f>'Build Your Schedule'!D14</f>
        <v/>
      </c>
      <c r="E56" s="73" t="str">
        <f>'Build Your Schedule'!E14</f>
        <v/>
      </c>
      <c r="F56" s="73" t="str">
        <f>'Build Your Schedule'!F14</f>
        <v/>
      </c>
      <c r="G56" s="74" t="str">
        <f>'Build Your Schedule'!G14</f>
        <v/>
      </c>
      <c r="H56" s="73" t="str">
        <f>'Build Your Schedule'!H14</f>
        <v/>
      </c>
      <c r="I56" s="73" t="str">
        <f>'Build Your Schedule'!I14</f>
        <v/>
      </c>
      <c r="J56" s="23" t="str">
        <f>'Build Your Schedule'!J14</f>
        <v/>
      </c>
      <c r="K56" s="23">
        <f>'Build Your Schedule'!K14</f>
        <v>30</v>
      </c>
      <c r="N56" s="76">
        <v>0.3541666666666667</v>
      </c>
      <c r="O56" s="23">
        <f>IF(OR(B56="Lunch",B56="Outbound",B56=0),B56,HeadMod)</f>
        <v>18.48</v>
      </c>
      <c r="P56" s="23">
        <f>IF(OR(C56="Lunch",C56="Outbound",C56=0),C56,HeadMod)</f>
        <v>37.52</v>
      </c>
      <c r="Q56" s="23" t="str">
        <f>IF(OR(D56="Lunch",D56="Outbound",D56=0),D56,HeadMod)</f>
        <v/>
      </c>
      <c r="R56" s="23" t="str">
        <f>IF(OR(E56="Lunch",E56="Outbound",E56=0),E56,HeadMod)</f>
        <v/>
      </c>
      <c r="S56" s="23" t="str">
        <f>IF(OR(F56="Lunch",F56="Outbound",F56=0),F56,HeadMod)</f>
        <v/>
      </c>
      <c r="T56" s="75" t="str">
        <f>IF(OR(G56="Lunch",G56="Outbound",G56=0),G56,HeadMod)</f>
        <v/>
      </c>
      <c r="U56" s="23" t="str">
        <f>IF(OR(H56="Lunch",H56="Outbound",H56=0),H56,HeadMod)</f>
        <v/>
      </c>
      <c r="V56" s="23" t="str">
        <f>IF(OR(I56="Lunch",I56="Outbound",I56=0),I56,HeadMod)</f>
        <v/>
      </c>
      <c r="W56" s="23" t="str">
        <f>IF(OR(J56="Lunch",J56="Outbound",J56=0),J56,HeadMod)</f>
        <v/>
      </c>
      <c r="X56" s="23">
        <f t="shared" si="7"/>
        <v>56</v>
      </c>
    </row>
    <row r="57" ht="12.75" customHeight="1">
      <c r="A57" s="16">
        <f>'Build Your Schedule'!A15</f>
        <v>0.375</v>
      </c>
      <c r="B57" s="73">
        <f>'Build Your Schedule'!B15</f>
        <v>10</v>
      </c>
      <c r="C57" s="73">
        <f>'Build Your Schedule'!C15</f>
        <v>20</v>
      </c>
      <c r="D57" s="73">
        <f>'Build Your Schedule'!D15</f>
        <v>19</v>
      </c>
      <c r="E57" s="73" t="str">
        <f>'Build Your Schedule'!E15</f>
        <v/>
      </c>
      <c r="F57" s="73" t="str">
        <f>'Build Your Schedule'!F15</f>
        <v/>
      </c>
      <c r="G57" s="74" t="str">
        <f>'Build Your Schedule'!G15</f>
        <v/>
      </c>
      <c r="H57" s="73" t="str">
        <f>'Build Your Schedule'!H15</f>
        <v/>
      </c>
      <c r="I57" s="73" t="str">
        <f>'Build Your Schedule'!I15</f>
        <v/>
      </c>
      <c r="J57" s="23" t="str">
        <f>'Build Your Schedule'!J15</f>
        <v/>
      </c>
      <c r="K57" s="23">
        <f>'Build Your Schedule'!K15</f>
        <v>49</v>
      </c>
      <c r="N57" s="76">
        <v>0.375</v>
      </c>
      <c r="O57" s="23">
        <f>IF(OR(B57="Lunch",B57="Outbound",B57=0),B57,HeadMod)</f>
        <v>18.48</v>
      </c>
      <c r="P57" s="23">
        <f>IF(OR(C57="Lunch",C57="Outbound",C57=0),C57,HeadMod)</f>
        <v>37.52</v>
      </c>
      <c r="Q57" s="23">
        <f>IF(OR(D57="Lunch",D57="Outbound",D57=0),D57,HeadMod)</f>
        <v>19</v>
      </c>
      <c r="R57" s="23" t="str">
        <f>IF(OR(E57="Lunch",E57="Outbound",E57=0),E57,HeadMod)</f>
        <v/>
      </c>
      <c r="S57" s="23" t="str">
        <f>IF(OR(F57="Lunch",F57="Outbound",F57=0),F57,HeadMod)</f>
        <v/>
      </c>
      <c r="T57" s="75" t="str">
        <f>IF(OR(G57="Lunch",G57="Outbound",G57=0),G57,HeadMod)</f>
        <v/>
      </c>
      <c r="U57" s="23" t="str">
        <f>IF(OR(H57="Lunch",H57="Outbound",H57=0),H57,HeadMod)</f>
        <v/>
      </c>
      <c r="V57" s="23" t="str">
        <f>IF(OR(I57="Lunch",I57="Outbound",I57=0),I57,HeadMod)</f>
        <v/>
      </c>
      <c r="W57" s="23" t="str">
        <f>IF(OR(J57="Lunch",J57="Outbound",J57=0),J57,HeadMod)</f>
        <v/>
      </c>
      <c r="X57" s="23">
        <f t="shared" si="7"/>
        <v>75</v>
      </c>
    </row>
    <row r="58" ht="12.75" customHeight="1">
      <c r="A58" s="16">
        <f>'Build Your Schedule'!A16</f>
        <v>0.3958333333</v>
      </c>
      <c r="B58" s="73">
        <f>'Build Your Schedule'!B16</f>
        <v>10</v>
      </c>
      <c r="C58" s="73">
        <f>'Build Your Schedule'!C16</f>
        <v>20</v>
      </c>
      <c r="D58" s="73">
        <f>'Build Your Schedule'!D16</f>
        <v>19</v>
      </c>
      <c r="E58" s="73">
        <f>'Build Your Schedule'!E16</f>
        <v>19</v>
      </c>
      <c r="F58" s="73" t="str">
        <f>'Build Your Schedule'!F16</f>
        <v/>
      </c>
      <c r="G58" s="74" t="str">
        <f>'Build Your Schedule'!G16</f>
        <v/>
      </c>
      <c r="H58" s="73" t="str">
        <f>'Build Your Schedule'!H16</f>
        <v/>
      </c>
      <c r="I58" s="73" t="str">
        <f>'Build Your Schedule'!I16</f>
        <v/>
      </c>
      <c r="J58" s="23" t="str">
        <f>'Build Your Schedule'!J16</f>
        <v/>
      </c>
      <c r="K58" s="23">
        <f>'Build Your Schedule'!K16</f>
        <v>68</v>
      </c>
      <c r="N58" s="76">
        <v>0.395833333333333</v>
      </c>
      <c r="O58" s="23">
        <f>IF(OR(B58="Lunch",B58="Outbound",B58=0),B58,HeadMod)</f>
        <v>18.48</v>
      </c>
      <c r="P58" s="23">
        <f>IF(OR(C58="Lunch",C58="Outbound",C58=0),C58,HeadMod)</f>
        <v>37.52</v>
      </c>
      <c r="Q58" s="23">
        <f>IF(OR(D58="Lunch",D58="Outbound",D58=0),D58,HeadMod)</f>
        <v>19</v>
      </c>
      <c r="R58" s="23">
        <f>IF(OR(E58="Lunch",E58="Outbound",E58=0),E58,HeadMod)</f>
        <v>19</v>
      </c>
      <c r="S58" s="23" t="str">
        <f>IF(OR(F58="Lunch",F58="Outbound",F58=0),F58,HeadMod)</f>
        <v/>
      </c>
      <c r="T58" s="75" t="str">
        <f>IF(OR(G58="Lunch",G58="Outbound",G58=0),G58,HeadMod)</f>
        <v/>
      </c>
      <c r="U58" s="23" t="str">
        <f>IF(OR(H58="Lunch",H58="Outbound",H58=0),H58,HeadMod)</f>
        <v/>
      </c>
      <c r="V58" s="23" t="str">
        <f>IF(OR(I58="Lunch",I58="Outbound",I58=0),I58,HeadMod)</f>
        <v/>
      </c>
      <c r="W58" s="23" t="str">
        <f>IF(OR(J58="Lunch",J58="Outbound",J58=0),J58,HeadMod)</f>
        <v/>
      </c>
      <c r="X58" s="23">
        <f t="shared" si="7"/>
        <v>94</v>
      </c>
    </row>
    <row r="59" ht="12.75" customHeight="1">
      <c r="A59" s="16">
        <f>'Build Your Schedule'!A17</f>
        <v>0.4166666667</v>
      </c>
      <c r="B59" s="73" t="str">
        <f>'Build Your Schedule'!B17</f>
        <v>Outbound</v>
      </c>
      <c r="C59" s="73" t="str">
        <f>'Build Your Schedule'!C17</f>
        <v>Outbound</v>
      </c>
      <c r="D59" s="73" t="str">
        <f>'Build Your Schedule'!D17</f>
        <v>Outbound</v>
      </c>
      <c r="E59" s="73">
        <f>'Build Your Schedule'!E17</f>
        <v>19</v>
      </c>
      <c r="F59" s="73">
        <f>'Build Your Schedule'!F17</f>
        <v>17</v>
      </c>
      <c r="G59" s="74" t="str">
        <f>'Build Your Schedule'!G17</f>
        <v/>
      </c>
      <c r="H59" s="73">
        <f>'Build Your Schedule'!H17</f>
        <v>10</v>
      </c>
      <c r="I59" s="73">
        <f>'Build Your Schedule'!I17</f>
        <v>10</v>
      </c>
      <c r="J59" s="23">
        <f>'Build Your Schedule'!J17</f>
        <v>10</v>
      </c>
      <c r="K59" s="23">
        <f>'Build Your Schedule'!K17</f>
        <v>66</v>
      </c>
      <c r="N59" s="76">
        <v>0.416666666666667</v>
      </c>
      <c r="O59" s="23" t="str">
        <f>IF(OR(B59="Lunch",B59="Outbound",B59=0),B59,HeadMod)</f>
        <v>Outbound</v>
      </c>
      <c r="P59" s="23" t="str">
        <f>IF(OR(C59="Lunch",C59="Outbound",C59=0),C59,HeadMod)</f>
        <v>Outbound</v>
      </c>
      <c r="Q59" s="23" t="str">
        <f>IF(OR(D59="Lunch",D59="Outbound",D59=0),D59,HeadMod)</f>
        <v>Outbound</v>
      </c>
      <c r="R59" s="23">
        <f>IF(OR(E59="Lunch",E59="Outbound",E59=0),E59,HeadMod)</f>
        <v>19</v>
      </c>
      <c r="S59" s="23">
        <f>IF(OR(F59="Lunch",F59="Outbound",F59=0),F59,HeadMod)</f>
        <v>16.75</v>
      </c>
      <c r="T59" s="75" t="str">
        <f>IF(OR(G59="Lunch",G59="Outbound",G59=0),G59,HeadMod)</f>
        <v/>
      </c>
      <c r="U59" s="23">
        <f>IF(OR(H59="Lunch",H59="Outbound",H59=0),H59,HeadMod)</f>
        <v>9.9</v>
      </c>
      <c r="V59" s="23">
        <f>IF(OR(I59="Lunch",I59="Outbound",I59=0),I59,HeadMod)</f>
        <v>9.9</v>
      </c>
      <c r="W59" s="23">
        <f>IF(OR(J59="Lunch",J59="Outbound",J59=0),J59,HeadMod)</f>
        <v>9.9</v>
      </c>
      <c r="X59" s="23">
        <f t="shared" si="7"/>
        <v>65.45</v>
      </c>
    </row>
    <row r="60" ht="12.75" customHeight="1">
      <c r="A60" s="16">
        <f>'Build Your Schedule'!A18</f>
        <v>0.4375</v>
      </c>
      <c r="B60" s="73" t="str">
        <f>'Build Your Schedule'!B18</f>
        <v>Outbound</v>
      </c>
      <c r="C60" s="73" t="str">
        <f>'Build Your Schedule'!C18</f>
        <v>Outbound</v>
      </c>
      <c r="D60" s="73" t="str">
        <f>'Build Your Schedule'!D18</f>
        <v>Outbound</v>
      </c>
      <c r="E60" s="73">
        <f>'Build Your Schedule'!E18</f>
        <v>32</v>
      </c>
      <c r="F60" s="73">
        <f>'Build Your Schedule'!F18</f>
        <v>17</v>
      </c>
      <c r="G60" s="74">
        <f>'Build Your Schedule'!G18</f>
        <v>8</v>
      </c>
      <c r="H60" s="73">
        <f>'Build Your Schedule'!H18</f>
        <v>10</v>
      </c>
      <c r="I60" s="73">
        <f>'Build Your Schedule'!I18</f>
        <v>10</v>
      </c>
      <c r="J60" s="23">
        <f>'Build Your Schedule'!J18</f>
        <v>10</v>
      </c>
      <c r="K60" s="23">
        <f>'Build Your Schedule'!K18</f>
        <v>87</v>
      </c>
      <c r="N60" s="76">
        <v>0.4375</v>
      </c>
      <c r="O60" s="23" t="str">
        <f>IF(OR(B60="Lunch",B60="Outbound",B60=0),B60,HeadMod)</f>
        <v>Outbound</v>
      </c>
      <c r="P60" s="23" t="str">
        <f>IF(OR(C60="Lunch",C60="Outbound",C60=0),C60,HeadMod)</f>
        <v>Outbound</v>
      </c>
      <c r="Q60" s="23" t="str">
        <f>IF(OR(D60="Lunch",D60="Outbound",D60=0),D60,HeadMod)</f>
        <v>Outbound</v>
      </c>
      <c r="R60" s="23">
        <f>IF(OR(E60="Lunch",E60="Outbound",E60=0),E60,HeadMod)</f>
        <v>19</v>
      </c>
      <c r="S60" s="23">
        <f>IF(OR(F60="Lunch",F60="Outbound",F60=0),F60,HeadMod)</f>
        <v>16.75</v>
      </c>
      <c r="T60" s="75">
        <f>IF(OR(G60="Lunch",G60="Outbound",G60=0),G60,HeadMod)</f>
        <v>8.25</v>
      </c>
      <c r="U60" s="23">
        <f>IF(OR(H60="Lunch",H60="Outbound",H60=0),H60,HeadMod)</f>
        <v>9.9</v>
      </c>
      <c r="V60" s="23">
        <f>IF(OR(I60="Lunch",I60="Outbound",I60=0),I60,HeadMod)</f>
        <v>9.9</v>
      </c>
      <c r="W60" s="23">
        <f>IF(OR(J60="Lunch",J60="Outbound",J60=0),J60,HeadMod)</f>
        <v>9.9</v>
      </c>
      <c r="X60" s="23">
        <f t="shared" si="7"/>
        <v>73.7</v>
      </c>
    </row>
    <row r="61" ht="12.75" customHeight="1">
      <c r="A61" s="16">
        <f>'Build Your Schedule'!A19</f>
        <v>0.4583333333</v>
      </c>
      <c r="B61" s="73">
        <f>'Build Your Schedule'!B19</f>
        <v>18</v>
      </c>
      <c r="C61" s="73">
        <f>'Build Your Schedule'!C19</f>
        <v>20</v>
      </c>
      <c r="D61" s="73">
        <f>'Build Your Schedule'!D19</f>
        <v>32</v>
      </c>
      <c r="E61" s="73" t="str">
        <f>'Build Your Schedule'!E19</f>
        <v>Outbound</v>
      </c>
      <c r="F61" s="73" t="str">
        <f>'Build Your Schedule'!F19</f>
        <v>Outbound</v>
      </c>
      <c r="G61" s="74">
        <f>'Build Your Schedule'!G19</f>
        <v>8</v>
      </c>
      <c r="H61" s="73">
        <f>'Build Your Schedule'!H19</f>
        <v>10</v>
      </c>
      <c r="I61" s="73">
        <f>'Build Your Schedule'!I19</f>
        <v>10</v>
      </c>
      <c r="J61" s="23">
        <f>'Build Your Schedule'!J19</f>
        <v>10</v>
      </c>
      <c r="K61" s="23">
        <f>'Build Your Schedule'!K19</f>
        <v>108</v>
      </c>
      <c r="N61" s="76">
        <v>0.458333333333333</v>
      </c>
      <c r="O61" s="23">
        <f>IF(OR(B61="Lunch",B61="Outbound",B61=0),B61,HeadMod)</f>
        <v>18.48</v>
      </c>
      <c r="P61" s="23">
        <f>IF(OR(C61="Lunch",C61="Outbound",C61=0),C61,HeadMod)</f>
        <v>37.52</v>
      </c>
      <c r="Q61" s="23">
        <f>IF(OR(D61="Lunch",D61="Outbound",D61=0),D61,HeadMod)</f>
        <v>19</v>
      </c>
      <c r="R61" s="23" t="str">
        <f>IF(OR(E61="Lunch",E61="Outbound",E61=0),E61,HeadMod)</f>
        <v>Outbound</v>
      </c>
      <c r="S61" s="23" t="str">
        <f>IF(OR(F61="Lunch",F61="Outbound",F61=0),F61,HeadMod)</f>
        <v>Outbound</v>
      </c>
      <c r="T61" s="75">
        <f>IF(OR(G61="Lunch",G61="Outbound",G61=0),G61,HeadMod)</f>
        <v>8.25</v>
      </c>
      <c r="U61" s="23">
        <f>IF(OR(H61="Lunch",H61="Outbound",H61=0),H61,HeadMod)</f>
        <v>9.9</v>
      </c>
      <c r="V61" s="23">
        <f>IF(OR(I61="Lunch",I61="Outbound",I61=0),I61,HeadMod)</f>
        <v>9.9</v>
      </c>
      <c r="W61" s="23">
        <f>IF(OR(J61="Lunch",J61="Outbound",J61=0),J61,HeadMod)</f>
        <v>9.9</v>
      </c>
      <c r="X61" s="23">
        <f t="shared" si="7"/>
        <v>112.95</v>
      </c>
    </row>
    <row r="62" ht="12.75" customHeight="1">
      <c r="A62" s="16">
        <f>'Build Your Schedule'!A20</f>
        <v>0.4791666667</v>
      </c>
      <c r="B62" s="73">
        <f>'Build Your Schedule'!B20</f>
        <v>18</v>
      </c>
      <c r="C62" s="73">
        <f>'Build Your Schedule'!C20</f>
        <v>20</v>
      </c>
      <c r="D62" s="73">
        <f>'Build Your Schedule'!D20</f>
        <v>32</v>
      </c>
      <c r="E62" s="73" t="str">
        <f>'Build Your Schedule'!E20</f>
        <v>Outbound</v>
      </c>
      <c r="F62" s="73" t="str">
        <f>'Build Your Schedule'!F20</f>
        <v>Outbound</v>
      </c>
      <c r="G62" s="74">
        <f>'Build Your Schedule'!G20</f>
        <v>8</v>
      </c>
      <c r="H62" s="73" t="str">
        <f>'Build Your Schedule'!H20</f>
        <v>Outbound</v>
      </c>
      <c r="I62" s="73">
        <f>'Build Your Schedule'!I20</f>
        <v>10</v>
      </c>
      <c r="J62" s="23">
        <f>'Build Your Schedule'!J20</f>
        <v>10</v>
      </c>
      <c r="K62" s="23">
        <f>'Build Your Schedule'!K20</f>
        <v>98</v>
      </c>
      <c r="N62" s="76">
        <v>0.479166666666667</v>
      </c>
      <c r="O62" s="23">
        <f>IF(OR(B62="Lunch",B62="Outbound",B62=0),B62,HeadMod)</f>
        <v>18.48</v>
      </c>
      <c r="P62" s="23">
        <f>IF(OR(C62="Lunch",C62="Outbound",C62=0),C62,HeadMod)</f>
        <v>37.52</v>
      </c>
      <c r="Q62" s="23">
        <f>IF(OR(D62="Lunch",D62="Outbound",D62=0),D62,HeadMod)</f>
        <v>19</v>
      </c>
      <c r="R62" s="23" t="str">
        <f>IF(OR(E62="Lunch",E62="Outbound",E62=0),E62,HeadMod)</f>
        <v>Outbound</v>
      </c>
      <c r="S62" s="23" t="str">
        <f>IF(OR(F62="Lunch",F62="Outbound",F62=0),F62,HeadMod)</f>
        <v>Outbound</v>
      </c>
      <c r="T62" s="75">
        <f>IF(OR(G62="Lunch",G62="Outbound",G62=0),G62,HeadMod)</f>
        <v>8.25</v>
      </c>
      <c r="U62" s="23" t="str">
        <f>IF(OR(H62="Lunch",H62="Outbound",H62=0),H62,HeadMod)</f>
        <v>Outbound</v>
      </c>
      <c r="V62" s="23">
        <f>IF(OR(I62="Lunch",I62="Outbound",I62=0),I62,HeadMod)</f>
        <v>9.9</v>
      </c>
      <c r="W62" s="23">
        <f>IF(OR(J62="Lunch",J62="Outbound",J62=0),J62,HeadMod)</f>
        <v>9.9</v>
      </c>
      <c r="X62" s="23">
        <f t="shared" si="7"/>
        <v>103.05</v>
      </c>
    </row>
    <row r="63" ht="12.75" customHeight="1">
      <c r="A63" s="16">
        <f>'Build Your Schedule'!A21</f>
        <v>0.5</v>
      </c>
      <c r="B63" s="73" t="str">
        <f>'Build Your Schedule'!B21</f>
        <v>Lunch</v>
      </c>
      <c r="C63" s="73" t="str">
        <f>'Build Your Schedule'!C21</f>
        <v>Lunch</v>
      </c>
      <c r="D63" s="73">
        <f>'Build Your Schedule'!D21</f>
        <v>19</v>
      </c>
      <c r="E63" s="73">
        <f>'Build Your Schedule'!E21</f>
        <v>19</v>
      </c>
      <c r="F63" s="73">
        <f>'Build Your Schedule'!F21</f>
        <v>17</v>
      </c>
      <c r="G63" s="74" t="str">
        <f>'Build Your Schedule'!G21</f>
        <v>Outbound</v>
      </c>
      <c r="H63" s="73" t="str">
        <f>'Build Your Schedule'!H21</f>
        <v>Outbound</v>
      </c>
      <c r="I63" s="73">
        <f>'Build Your Schedule'!I21</f>
        <v>10</v>
      </c>
      <c r="J63" s="23">
        <f>'Build Your Schedule'!J21</f>
        <v>10</v>
      </c>
      <c r="K63" s="23">
        <f>'Build Your Schedule'!K21</f>
        <v>75</v>
      </c>
      <c r="N63" s="76">
        <v>0.5</v>
      </c>
      <c r="O63" s="23" t="str">
        <f>IF(OR(B63="Lunch",B63="Outbound",B63=0),B63,HeadMod)</f>
        <v>Lunch</v>
      </c>
      <c r="P63" s="23" t="str">
        <f>IF(OR(C63="Lunch",C63="Outbound",C63=0),C63,HeadMod)</f>
        <v>Lunch</v>
      </c>
      <c r="Q63" s="23">
        <f>IF(OR(D63="Lunch",D63="Outbound",D63=0),D63,HeadMod)</f>
        <v>19</v>
      </c>
      <c r="R63" s="23">
        <f>IF(OR(E63="Lunch",E63="Outbound",E63=0),E63,HeadMod)</f>
        <v>19</v>
      </c>
      <c r="S63" s="23">
        <f>IF(OR(F63="Lunch",F63="Outbound",F63=0),F63,HeadMod)</f>
        <v>16.75</v>
      </c>
      <c r="T63" s="75" t="str">
        <f>IF(OR(G63="Lunch",G63="Outbound",G63=0),G63,HeadMod)</f>
        <v>Outbound</v>
      </c>
      <c r="U63" s="23" t="str">
        <f>IF(OR(H63="Lunch",H63="Outbound",H63=0),H63,HeadMod)</f>
        <v>Outbound</v>
      </c>
      <c r="V63" s="23">
        <f>IF(OR(I63="Lunch",I63="Outbound",I63=0),I63,HeadMod)</f>
        <v>9.9</v>
      </c>
      <c r="W63" s="23">
        <f>IF(OR(J63="Lunch",J63="Outbound",J63=0),J63,HeadMod)</f>
        <v>9.9</v>
      </c>
      <c r="X63" s="23">
        <f t="shared" si="7"/>
        <v>74.55</v>
      </c>
    </row>
    <row r="64" ht="12.75" customHeight="1">
      <c r="A64" s="16">
        <f>'Build Your Schedule'!A22</f>
        <v>0.5208333333</v>
      </c>
      <c r="B64" s="73" t="str">
        <f>'Build Your Schedule'!B22</f>
        <v>Lunch</v>
      </c>
      <c r="C64" s="73">
        <f>'Build Your Schedule'!C22</f>
        <v>20</v>
      </c>
      <c r="D64" s="73">
        <f>'Build Your Schedule'!D22</f>
        <v>32</v>
      </c>
      <c r="E64" s="73" t="str">
        <f>'Build Your Schedule'!E22</f>
        <v>Lunch</v>
      </c>
      <c r="F64" s="73">
        <f>'Build Your Schedule'!F22</f>
        <v>17</v>
      </c>
      <c r="G64" s="74" t="str">
        <f>'Build Your Schedule'!G22</f>
        <v>Outbound</v>
      </c>
      <c r="H64" s="73">
        <f>'Build Your Schedule'!H22</f>
        <v>10</v>
      </c>
      <c r="I64" s="73" t="str">
        <f>'Build Your Schedule'!I22</f>
        <v>Outbound</v>
      </c>
      <c r="J64" s="23">
        <f>'Build Your Schedule'!J22</f>
        <v>10</v>
      </c>
      <c r="K64" s="23">
        <f>'Build Your Schedule'!K22</f>
        <v>89</v>
      </c>
      <c r="N64" s="76">
        <v>0.520833333333333</v>
      </c>
      <c r="O64" s="23" t="str">
        <f>IF(OR(B64="Lunch",B64="Outbound",B64=0),B64,HeadMod)</f>
        <v>Lunch</v>
      </c>
      <c r="P64" s="23">
        <f>IF(OR(C64="Lunch",C64="Outbound",C64=0),C64,HeadMod)</f>
        <v>37.52</v>
      </c>
      <c r="Q64" s="23">
        <f>IF(OR(D64="Lunch",D64="Outbound",D64=0),D64,HeadMod)</f>
        <v>19</v>
      </c>
      <c r="R64" s="23" t="str">
        <f>IF(OR(E64="Lunch",E64="Outbound",E64=0),E64,HeadMod)</f>
        <v>Lunch</v>
      </c>
      <c r="S64" s="23">
        <f>IF(OR(F64="Lunch",F64="Outbound",F64=0),F64,HeadMod)</f>
        <v>16.75</v>
      </c>
      <c r="T64" s="75" t="str">
        <f>IF(OR(G64="Lunch",G64="Outbound",G64=0),G64,HeadMod)</f>
        <v>Outbound</v>
      </c>
      <c r="U64" s="23">
        <f>IF(OR(H64="Lunch",H64="Outbound",H64=0),H64,HeadMod)</f>
        <v>9.9</v>
      </c>
      <c r="V64" s="23" t="str">
        <f>IF(OR(I64="Lunch",I64="Outbound",I64=0),I64,HeadMod)</f>
        <v>Outbound</v>
      </c>
      <c r="W64" s="23">
        <f>IF(OR(J64="Lunch",J64="Outbound",J64=0),J64,HeadMod)</f>
        <v>9.9</v>
      </c>
      <c r="X64" s="23">
        <f t="shared" si="7"/>
        <v>93.07</v>
      </c>
    </row>
    <row r="65" ht="12.75" customHeight="1">
      <c r="A65" s="16">
        <f>'Build Your Schedule'!A23</f>
        <v>0.5416666667</v>
      </c>
      <c r="B65" s="73">
        <f>'Build Your Schedule'!B23</f>
        <v>18</v>
      </c>
      <c r="C65" s="73">
        <f>'Build Your Schedule'!C23</f>
        <v>20</v>
      </c>
      <c r="D65" s="73" t="str">
        <f>'Build Your Schedule'!D23</f>
        <v>Lunch</v>
      </c>
      <c r="E65" s="73">
        <f>'Build Your Schedule'!E23</f>
        <v>19</v>
      </c>
      <c r="F65" s="73">
        <f>'Build Your Schedule'!F23</f>
        <v>17</v>
      </c>
      <c r="G65" s="74">
        <f>'Build Your Schedule'!G23</f>
        <v>8</v>
      </c>
      <c r="H65" s="73">
        <f>'Build Your Schedule'!H23</f>
        <v>10</v>
      </c>
      <c r="I65" s="73" t="str">
        <f>'Build Your Schedule'!I23</f>
        <v>Outbound</v>
      </c>
      <c r="J65" s="23">
        <f>'Build Your Schedule'!J23</f>
        <v>10</v>
      </c>
      <c r="K65" s="23">
        <f>'Build Your Schedule'!K23</f>
        <v>102</v>
      </c>
      <c r="N65" s="76">
        <v>0.541666666666667</v>
      </c>
      <c r="O65" s="23">
        <f>IF(OR(B65="Lunch",B65="Outbound",B65=0),B65,HeadMod)</f>
        <v>18.48</v>
      </c>
      <c r="P65" s="23">
        <f>IF(OR(C65="Lunch",C65="Outbound",C65=0),C65,HeadMod)</f>
        <v>37.52</v>
      </c>
      <c r="Q65" s="23" t="str">
        <f>IF(OR(D65="Lunch",D65="Outbound",D65=0),D65,HeadMod)</f>
        <v>Lunch</v>
      </c>
      <c r="R65" s="23">
        <f>IF(OR(E65="Lunch",E65="Outbound",E65=0),E65,HeadMod)</f>
        <v>19</v>
      </c>
      <c r="S65" s="23">
        <f>IF(OR(F65="Lunch",F65="Outbound",F65=0),F65,HeadMod)</f>
        <v>16.75</v>
      </c>
      <c r="T65" s="75">
        <f>IF(OR(G65="Lunch",G65="Outbound",G65=0),G65,HeadMod)</f>
        <v>8.25</v>
      </c>
      <c r="U65" s="23">
        <f>IF(OR(H65="Lunch",H65="Outbound",H65=0),H65,HeadMod)</f>
        <v>9.9</v>
      </c>
      <c r="V65" s="23" t="str">
        <f>IF(OR(I65="Lunch",I65="Outbound",I65=0),I65,HeadMod)</f>
        <v>Outbound</v>
      </c>
      <c r="W65" s="23">
        <f>IF(OR(J65="Lunch",J65="Outbound",J65=0),J65,HeadMod)</f>
        <v>9.9</v>
      </c>
      <c r="X65" s="23">
        <f t="shared" si="7"/>
        <v>119.8</v>
      </c>
    </row>
    <row r="66" ht="12.75" customHeight="1">
      <c r="A66" s="16">
        <f>'Build Your Schedule'!A24</f>
        <v>0.5625</v>
      </c>
      <c r="B66" s="73">
        <f>'Build Your Schedule'!B24</f>
        <v>18</v>
      </c>
      <c r="C66" s="73">
        <f>'Build Your Schedule'!C24</f>
        <v>20</v>
      </c>
      <c r="D66" s="73" t="str">
        <f>'Build Your Schedule'!D24</f>
        <v>Lunch</v>
      </c>
      <c r="E66" s="73">
        <f>'Build Your Schedule'!E24</f>
        <v>19</v>
      </c>
      <c r="F66" s="73" t="str">
        <f>'Build Your Schedule'!F24</f>
        <v>Lunch</v>
      </c>
      <c r="G66" s="74">
        <f>'Build Your Schedule'!G24</f>
        <v>8</v>
      </c>
      <c r="H66" s="73">
        <f>'Build Your Schedule'!H24</f>
        <v>10</v>
      </c>
      <c r="I66" s="73">
        <f>'Build Your Schedule'!I24</f>
        <v>10</v>
      </c>
      <c r="J66" s="23" t="str">
        <f>'Build Your Schedule'!J24</f>
        <v>Outbound</v>
      </c>
      <c r="K66" s="23">
        <f>'Build Your Schedule'!K24</f>
        <v>85</v>
      </c>
      <c r="N66" s="76">
        <v>0.5625</v>
      </c>
      <c r="O66" s="23">
        <f>IF(OR(B66="Lunch",B66="Outbound",B66=0),B66,HeadMod)</f>
        <v>18.48</v>
      </c>
      <c r="P66" s="23">
        <f>IF(OR(C66="Lunch",C66="Outbound",C66=0),C66,HeadMod)</f>
        <v>37.52</v>
      </c>
      <c r="Q66" s="23" t="str">
        <f>IF(OR(D66="Lunch",D66="Outbound",D66=0),D66,HeadMod)</f>
        <v>Lunch</v>
      </c>
      <c r="R66" s="23">
        <f>IF(OR(E66="Lunch",E66="Outbound",E66=0),E66,HeadMod)</f>
        <v>19</v>
      </c>
      <c r="S66" s="23" t="str">
        <f>IF(OR(F66="Lunch",F66="Outbound",F66=0),F66,HeadMod)</f>
        <v>Lunch</v>
      </c>
      <c r="T66" s="75">
        <f>IF(OR(G66="Lunch",G66="Outbound",G66=0),G66,HeadMod)</f>
        <v>8.25</v>
      </c>
      <c r="U66" s="23">
        <f>IF(OR(H66="Lunch",H66="Outbound",H66=0),H66,HeadMod)</f>
        <v>9.9</v>
      </c>
      <c r="V66" s="23">
        <f>IF(OR(I66="Lunch",I66="Outbound",I66=0),I66,HeadMod)</f>
        <v>9.9</v>
      </c>
      <c r="W66" s="23" t="str">
        <f>IF(OR(J66="Lunch",J66="Outbound",J66=0),J66,HeadMod)</f>
        <v>Outbound</v>
      </c>
      <c r="X66" s="23">
        <f t="shared" si="7"/>
        <v>103.05</v>
      </c>
    </row>
    <row r="67" ht="12.75" customHeight="1">
      <c r="A67" s="16">
        <f>'Build Your Schedule'!A25</f>
        <v>0.5833333333</v>
      </c>
      <c r="B67" s="73" t="str">
        <f>'Build Your Schedule'!B25</f>
        <v>Outbound</v>
      </c>
      <c r="C67" s="73">
        <f>'Build Your Schedule'!C25</f>
        <v>20</v>
      </c>
      <c r="D67" s="73">
        <f>'Build Your Schedule'!D25</f>
        <v>32</v>
      </c>
      <c r="E67" s="73">
        <f>'Build Your Schedule'!E25</f>
        <v>32</v>
      </c>
      <c r="F67" s="73" t="str">
        <f>'Build Your Schedule'!F25</f>
        <v>Lunch</v>
      </c>
      <c r="G67" s="74">
        <f>'Build Your Schedule'!G25</f>
        <v>8</v>
      </c>
      <c r="H67" s="73" t="str">
        <f>'Build Your Schedule'!H25</f>
        <v>Lunch</v>
      </c>
      <c r="I67" s="73">
        <f>'Build Your Schedule'!I25</f>
        <v>10</v>
      </c>
      <c r="J67" s="23" t="str">
        <f>'Build Your Schedule'!J25</f>
        <v>Outbound</v>
      </c>
      <c r="K67" s="23">
        <f>'Build Your Schedule'!K25</f>
        <v>102</v>
      </c>
      <c r="N67" s="76">
        <v>0.583333333333333</v>
      </c>
      <c r="O67" s="23" t="str">
        <f>IF(OR(B67="Lunch",B67="Outbound",B67=0),B67,HeadMod)</f>
        <v>Outbound</v>
      </c>
      <c r="P67" s="23">
        <f>IF(OR(C67="Lunch",C67="Outbound",C67=0),C67,HeadMod)</f>
        <v>37.52</v>
      </c>
      <c r="Q67" s="23">
        <f>IF(OR(D67="Lunch",D67="Outbound",D67=0),D67,HeadMod)</f>
        <v>19</v>
      </c>
      <c r="R67" s="23">
        <f>IF(OR(E67="Lunch",E67="Outbound",E67=0),E67,HeadMod)</f>
        <v>19</v>
      </c>
      <c r="S67" s="23" t="str">
        <f>IF(OR(F67="Lunch",F67="Outbound",F67=0),F67,HeadMod)</f>
        <v>Lunch</v>
      </c>
      <c r="T67" s="75">
        <f>IF(OR(G67="Lunch",G67="Outbound",G67=0),G67,HeadMod)</f>
        <v>8.25</v>
      </c>
      <c r="U67" s="23" t="str">
        <f>IF(OR(H67="Lunch",H67="Outbound",H67=0),H67,HeadMod)</f>
        <v>Lunch</v>
      </c>
      <c r="V67" s="23">
        <f>IF(OR(I67="Lunch",I67="Outbound",I67=0),I67,HeadMod)</f>
        <v>9.9</v>
      </c>
      <c r="W67" s="23" t="str">
        <f>IF(OR(J67="Lunch",J67="Outbound",J67=0),J67,HeadMod)</f>
        <v>Outbound</v>
      </c>
      <c r="X67" s="23">
        <f t="shared" si="7"/>
        <v>93.67</v>
      </c>
    </row>
    <row r="68" ht="12.75" customHeight="1">
      <c r="A68" s="16">
        <f>'Build Your Schedule'!A26</f>
        <v>0.6041666667</v>
      </c>
      <c r="B68" s="73" t="str">
        <f>'Build Your Schedule'!B26</f>
        <v>Outbound</v>
      </c>
      <c r="C68" s="73" t="str">
        <f>'Build Your Schedule'!C26</f>
        <v>Outbound</v>
      </c>
      <c r="D68" s="73">
        <f>'Build Your Schedule'!D26</f>
        <v>32</v>
      </c>
      <c r="E68" s="73">
        <f>'Build Your Schedule'!E26</f>
        <v>32</v>
      </c>
      <c r="F68" s="73">
        <f>'Build Your Schedule'!F26</f>
        <v>17</v>
      </c>
      <c r="G68" s="74" t="str">
        <f>'Build Your Schedule'!G26</f>
        <v>Lunch</v>
      </c>
      <c r="H68" s="73" t="str">
        <f>'Build Your Schedule'!H26</f>
        <v>Lunch</v>
      </c>
      <c r="I68" s="73">
        <f>'Build Your Schedule'!I26</f>
        <v>10</v>
      </c>
      <c r="J68" s="23">
        <f>'Build Your Schedule'!J26</f>
        <v>10</v>
      </c>
      <c r="K68" s="23">
        <f>'Build Your Schedule'!K26</f>
        <v>101</v>
      </c>
      <c r="N68" s="76">
        <v>0.604166666666667</v>
      </c>
      <c r="O68" s="23" t="str">
        <f>IF(OR(B68="Lunch",B68="Outbound",B68=0),B68,HeadMod)</f>
        <v>Outbound</v>
      </c>
      <c r="P68" s="23" t="str">
        <f>IF(OR(C68="Lunch",C68="Outbound",C68=0),C68,HeadMod)</f>
        <v>Outbound</v>
      </c>
      <c r="Q68" s="23">
        <f>IF(OR(D68="Lunch",D68="Outbound",D68=0),D68,HeadMod)</f>
        <v>19</v>
      </c>
      <c r="R68" s="23">
        <f>IF(OR(E68="Lunch",E68="Outbound",E68=0),E68,HeadMod)</f>
        <v>19</v>
      </c>
      <c r="S68" s="23">
        <f>IF(OR(F68="Lunch",F68="Outbound",F68=0),F68,HeadMod)</f>
        <v>16.75</v>
      </c>
      <c r="T68" s="75" t="str">
        <f>IF(OR(G68="Lunch",G68="Outbound",G68=0),G68,HeadMod)</f>
        <v>Lunch</v>
      </c>
      <c r="U68" s="23" t="str">
        <f>IF(OR(H68="Lunch",H68="Outbound",H68=0),H68,HeadMod)</f>
        <v>Lunch</v>
      </c>
      <c r="V68" s="23">
        <f>IF(OR(I68="Lunch",I68="Outbound",I68=0),I68,HeadMod)</f>
        <v>9.9</v>
      </c>
      <c r="W68" s="23">
        <f>IF(OR(J68="Lunch",J68="Outbound",J68=0),J68,HeadMod)</f>
        <v>9.9</v>
      </c>
      <c r="X68" s="23">
        <f t="shared" si="7"/>
        <v>74.55</v>
      </c>
    </row>
    <row r="69" ht="12.75" customHeight="1">
      <c r="A69" s="16">
        <f>'Build Your Schedule'!A27</f>
        <v>0.625</v>
      </c>
      <c r="B69" s="73">
        <f>'Build Your Schedule'!B27</f>
        <v>10</v>
      </c>
      <c r="C69" s="73" t="str">
        <f>'Build Your Schedule'!C27</f>
        <v>Outbound</v>
      </c>
      <c r="D69" s="73" t="str">
        <f>'Build Your Schedule'!D27</f>
        <v>Outbound</v>
      </c>
      <c r="E69" s="73">
        <f>'Build Your Schedule'!E27</f>
        <v>19</v>
      </c>
      <c r="F69" s="73">
        <f>'Build Your Schedule'!F27</f>
        <v>17</v>
      </c>
      <c r="G69" s="74">
        <f>'Build Your Schedule'!G27</f>
        <v>8</v>
      </c>
      <c r="H69" s="73">
        <f>'Build Your Schedule'!H27</f>
        <v>10</v>
      </c>
      <c r="I69" s="73">
        <f>'Build Your Schedule'!I27</f>
        <v>10</v>
      </c>
      <c r="J69" s="23">
        <f>'Build Your Schedule'!J27</f>
        <v>10</v>
      </c>
      <c r="K69" s="23">
        <f>'Build Your Schedule'!K27</f>
        <v>84</v>
      </c>
      <c r="N69" s="76">
        <v>0.625</v>
      </c>
      <c r="O69" s="23">
        <f>IF(OR(B69="Lunch",B69="Outbound",B69=0),B69,HeadMod)</f>
        <v>18.48</v>
      </c>
      <c r="P69" s="23" t="str">
        <f>IF(OR(C69="Lunch",C69="Outbound",C69=0),C69,HeadMod)</f>
        <v>Outbound</v>
      </c>
      <c r="Q69" s="23" t="str">
        <f>IF(OR(D69="Lunch",D69="Outbound",D69=0),D69,HeadMod)</f>
        <v>Outbound</v>
      </c>
      <c r="R69" s="23">
        <f>IF(OR(E69="Lunch",E69="Outbound",E69=0),E69,HeadMod)</f>
        <v>19</v>
      </c>
      <c r="S69" s="23">
        <f>IF(OR(F69="Lunch",F69="Outbound",F69=0),F69,HeadMod)</f>
        <v>16.75</v>
      </c>
      <c r="T69" s="75">
        <f>IF(OR(G69="Lunch",G69="Outbound",G69=0),G69,HeadMod)</f>
        <v>8.25</v>
      </c>
      <c r="U69" s="23">
        <f>IF(OR(H69="Lunch",H69="Outbound",H69=0),H69,HeadMod)</f>
        <v>9.9</v>
      </c>
      <c r="V69" s="23">
        <f>IF(OR(I69="Lunch",I69="Outbound",I69=0),I69,HeadMod)</f>
        <v>9.9</v>
      </c>
      <c r="W69" s="23">
        <f>IF(OR(J69="Lunch",J69="Outbound",J69=0),J69,HeadMod)</f>
        <v>9.9</v>
      </c>
      <c r="X69" s="23">
        <f t="shared" si="7"/>
        <v>92.18</v>
      </c>
    </row>
    <row r="70" ht="12.75" customHeight="1">
      <c r="A70" s="16">
        <f>'Build Your Schedule'!A28</f>
        <v>0.6458333333</v>
      </c>
      <c r="B70" s="73">
        <f>'Build Your Schedule'!B28</f>
        <v>18</v>
      </c>
      <c r="C70" s="73">
        <f>'Build Your Schedule'!C28</f>
        <v>20</v>
      </c>
      <c r="D70" s="73" t="str">
        <f>'Build Your Schedule'!D28</f>
        <v>Outbound</v>
      </c>
      <c r="E70" s="73">
        <f>'Build Your Schedule'!E28</f>
        <v>32</v>
      </c>
      <c r="F70" s="73">
        <f>'Build Your Schedule'!F28</f>
        <v>17</v>
      </c>
      <c r="G70" s="74">
        <f>'Build Your Schedule'!G28</f>
        <v>8</v>
      </c>
      <c r="H70" s="73">
        <f>'Build Your Schedule'!H28</f>
        <v>10</v>
      </c>
      <c r="I70" s="73" t="str">
        <f>'Build Your Schedule'!I28</f>
        <v>Lunch</v>
      </c>
      <c r="J70" s="23">
        <f>'Build Your Schedule'!J28</f>
        <v>10</v>
      </c>
      <c r="K70" s="23">
        <f>'Build Your Schedule'!K28</f>
        <v>115</v>
      </c>
      <c r="N70" s="76">
        <v>0.645833333333334</v>
      </c>
      <c r="O70" s="23">
        <f>IF(OR(B70="Lunch",B70="Outbound",B70=0),B70,HeadMod)</f>
        <v>18.48</v>
      </c>
      <c r="P70" s="23">
        <f>IF(OR(C70="Lunch",C70="Outbound",C70=0),C70,HeadMod)</f>
        <v>37.52</v>
      </c>
      <c r="Q70" s="23" t="str">
        <f>IF(OR(D70="Lunch",D70="Outbound",D70=0),D70,HeadMod)</f>
        <v>Outbound</v>
      </c>
      <c r="R70" s="23">
        <f>IF(OR(E70="Lunch",E70="Outbound",E70=0),E70,HeadMod)</f>
        <v>19</v>
      </c>
      <c r="S70" s="23">
        <f>IF(OR(F70="Lunch",F70="Outbound",F70=0),F70,HeadMod)</f>
        <v>16.75</v>
      </c>
      <c r="T70" s="75">
        <f>IF(OR(G70="Lunch",G70="Outbound",G70=0),G70,HeadMod)</f>
        <v>8.25</v>
      </c>
      <c r="U70" s="23">
        <f>IF(OR(H70="Lunch",H70="Outbound",H70=0),H70,HeadMod)</f>
        <v>9.9</v>
      </c>
      <c r="V70" s="23" t="str">
        <f>IF(OR(I70="Lunch",I70="Outbound",I70=0),I70,HeadMod)</f>
        <v>Lunch</v>
      </c>
      <c r="W70" s="23">
        <f>IF(OR(J70="Lunch",J70="Outbound",J70=0),J70,HeadMod)</f>
        <v>9.9</v>
      </c>
      <c r="X70" s="23">
        <f t="shared" si="7"/>
        <v>119.8</v>
      </c>
    </row>
    <row r="71" ht="12.75" customHeight="1">
      <c r="A71" s="16">
        <f>'Build Your Schedule'!A29</f>
        <v>0.6666666667</v>
      </c>
      <c r="B71" s="73">
        <f>'Build Your Schedule'!B29</f>
        <v>18</v>
      </c>
      <c r="C71" s="73">
        <f>'Build Your Schedule'!C29</f>
        <v>20</v>
      </c>
      <c r="D71" s="73">
        <f>'Build Your Schedule'!D29</f>
        <v>32</v>
      </c>
      <c r="E71" s="73" t="str">
        <f>'Build Your Schedule'!E29</f>
        <v>Outbound</v>
      </c>
      <c r="F71" s="73">
        <f>'Build Your Schedule'!F29</f>
        <v>17</v>
      </c>
      <c r="G71" s="74">
        <f>'Build Your Schedule'!G29</f>
        <v>8</v>
      </c>
      <c r="H71" s="73">
        <f>'Build Your Schedule'!H29</f>
        <v>10</v>
      </c>
      <c r="I71" s="73" t="str">
        <f>'Build Your Schedule'!I29</f>
        <v>Lunch</v>
      </c>
      <c r="J71" s="23" t="str">
        <f>'Build Your Schedule'!J29</f>
        <v>Lunch</v>
      </c>
      <c r="K71" s="23">
        <f>'Build Your Schedule'!K29</f>
        <v>105</v>
      </c>
      <c r="N71" s="76">
        <v>0.666666666666667</v>
      </c>
      <c r="O71" s="23">
        <f>IF(OR(B71="Lunch",B71="Outbound",B71=0),B71,HeadMod)</f>
        <v>18.48</v>
      </c>
      <c r="P71" s="23">
        <f>IF(OR(C71="Lunch",C71="Outbound",C71=0),C71,HeadMod)</f>
        <v>37.52</v>
      </c>
      <c r="Q71" s="23">
        <f>IF(OR(D71="Lunch",D71="Outbound",D71=0),D71,HeadMod)</f>
        <v>19</v>
      </c>
      <c r="R71" s="23" t="str">
        <f>IF(OR(E71="Lunch",E71="Outbound",E71=0),E71,HeadMod)</f>
        <v>Outbound</v>
      </c>
      <c r="S71" s="23">
        <f>IF(OR(F71="Lunch",F71="Outbound",F71=0),F71,HeadMod)</f>
        <v>16.75</v>
      </c>
      <c r="T71" s="75">
        <f>IF(OR(G71="Lunch",G71="Outbound",G71=0),G71,HeadMod)</f>
        <v>8.25</v>
      </c>
      <c r="U71" s="23">
        <f>IF(OR(H71="Lunch",H71="Outbound",H71=0),H71,HeadMod)</f>
        <v>9.9</v>
      </c>
      <c r="V71" s="23" t="str">
        <f>IF(OR(I71="Lunch",I71="Outbound",I71=0),I71,HeadMod)</f>
        <v>Lunch</v>
      </c>
      <c r="W71" s="23" t="str">
        <f>IF(OR(J71="Lunch",J71="Outbound",J71=0),J71,HeadMod)</f>
        <v>Lunch</v>
      </c>
      <c r="X71" s="23">
        <f t="shared" si="7"/>
        <v>109.9</v>
      </c>
    </row>
    <row r="72" ht="12.75" customHeight="1">
      <c r="A72" s="16">
        <f>'Build Your Schedule'!A30</f>
        <v>0.6875</v>
      </c>
      <c r="B72" s="73">
        <f>'Build Your Schedule'!B30</f>
        <v>18</v>
      </c>
      <c r="C72" s="73" t="str">
        <f>'Build Your Schedule'!C30</f>
        <v/>
      </c>
      <c r="D72" s="73">
        <f>'Build Your Schedule'!D30</f>
        <v>19</v>
      </c>
      <c r="E72" s="73" t="str">
        <f>'Build Your Schedule'!E30</f>
        <v>Outbound</v>
      </c>
      <c r="F72" s="73">
        <f>'Build Your Schedule'!F30</f>
        <v>17</v>
      </c>
      <c r="G72" s="74">
        <f>'Build Your Schedule'!G30</f>
        <v>8</v>
      </c>
      <c r="H72" s="73">
        <f>'Build Your Schedule'!H30</f>
        <v>10</v>
      </c>
      <c r="I72" s="73">
        <f>'Build Your Schedule'!I30</f>
        <v>10</v>
      </c>
      <c r="J72" s="23" t="str">
        <f>'Build Your Schedule'!J30</f>
        <v>Lunch</v>
      </c>
      <c r="K72" s="23">
        <f>'Build Your Schedule'!K30</f>
        <v>82</v>
      </c>
      <c r="N72" s="76">
        <v>0.6875</v>
      </c>
      <c r="O72" s="23">
        <f>IF(OR(B72="Lunch",B72="Outbound",B72=0),B72,HeadMod)</f>
        <v>18.48</v>
      </c>
      <c r="P72" s="23" t="str">
        <f>IF(OR(C72="Lunch",C72="Outbound",C72=0),C72,HeadMod)</f>
        <v/>
      </c>
      <c r="Q72" s="23">
        <f>IF(OR(D72="Lunch",D72="Outbound",D72=0),D72,HeadMod)</f>
        <v>19</v>
      </c>
      <c r="R72" s="23" t="str">
        <f>IF(OR(E72="Lunch",E72="Outbound",E72=0),E72,HeadMod)</f>
        <v>Outbound</v>
      </c>
      <c r="S72" s="23">
        <f>IF(OR(F72="Lunch",F72="Outbound",F72=0),F72,HeadMod)</f>
        <v>16.75</v>
      </c>
      <c r="T72" s="75">
        <f>IF(OR(G72="Lunch",G72="Outbound",G72=0),G72,HeadMod)</f>
        <v>8.25</v>
      </c>
      <c r="U72" s="23">
        <f>IF(OR(H72="Lunch",H72="Outbound",H72=0),H72,HeadMod)</f>
        <v>9.9</v>
      </c>
      <c r="V72" s="23">
        <f>IF(OR(I72="Lunch",I72="Outbound",I72=0),I72,HeadMod)</f>
        <v>9.9</v>
      </c>
      <c r="W72" s="23" t="str">
        <f>IF(OR(J72="Lunch",J72="Outbound",J72=0),J72,HeadMod)</f>
        <v>Lunch</v>
      </c>
      <c r="X72" s="23">
        <f t="shared" si="7"/>
        <v>82.28</v>
      </c>
    </row>
    <row r="73" ht="12.75" customHeight="1">
      <c r="A73" s="16">
        <f>'Build Your Schedule'!A31</f>
        <v>0.7083333333</v>
      </c>
      <c r="B73" s="73" t="str">
        <f>'Build Your Schedule'!B31</f>
        <v/>
      </c>
      <c r="C73" s="73" t="str">
        <f>'Build Your Schedule'!C31</f>
        <v/>
      </c>
      <c r="D73" s="73">
        <f>'Build Your Schedule'!D31</f>
        <v>19</v>
      </c>
      <c r="E73" s="73">
        <f>'Build Your Schedule'!E31</f>
        <v>19</v>
      </c>
      <c r="F73" s="73" t="str">
        <f>'Build Your Schedule'!F31</f>
        <v>Outbound</v>
      </c>
      <c r="G73" s="74" t="str">
        <f>'Build Your Schedule'!G31</f>
        <v>Outbound</v>
      </c>
      <c r="H73" s="73" t="str">
        <f>'Build Your Schedule'!H31</f>
        <v>Outbound</v>
      </c>
      <c r="I73" s="73" t="str">
        <f>'Build Your Schedule'!I31</f>
        <v>Outbound</v>
      </c>
      <c r="J73" s="23">
        <f>'Build Your Schedule'!J31</f>
        <v>10</v>
      </c>
      <c r="K73" s="23">
        <f>'Build Your Schedule'!K31</f>
        <v>48</v>
      </c>
      <c r="N73" s="76">
        <v>0.708333333333334</v>
      </c>
      <c r="O73" s="23" t="str">
        <f>IF(OR(B73="Lunch",B73="Outbound",B73=0),B73,HeadMod)</f>
        <v/>
      </c>
      <c r="P73" s="23" t="str">
        <f>IF(OR(C73="Lunch",C73="Outbound",C73=0),C73,HeadMod)</f>
        <v/>
      </c>
      <c r="Q73" s="23">
        <f>IF(OR(D73="Lunch",D73="Outbound",D73=0),D73,HeadMod)</f>
        <v>19</v>
      </c>
      <c r="R73" s="23">
        <f>IF(OR(E73="Lunch",E73="Outbound",E73=0),E73,HeadMod)</f>
        <v>19</v>
      </c>
      <c r="S73" s="23" t="str">
        <f>IF(OR(F73="Lunch",F73="Outbound",F73=0),F73,HeadMod)</f>
        <v>Outbound</v>
      </c>
      <c r="T73" s="75" t="str">
        <f>IF(OR(G73="Lunch",G73="Outbound",G73=0),G73,HeadMod)</f>
        <v>Outbound</v>
      </c>
      <c r="U73" s="23" t="str">
        <f>IF(OR(H73="Lunch",H73="Outbound",H73=0),H73,HeadMod)</f>
        <v>Outbound</v>
      </c>
      <c r="V73" s="23" t="str">
        <f>IF(OR(I73="Lunch",I73="Outbound",I73=0),I73,HeadMod)</f>
        <v>Outbound</v>
      </c>
      <c r="W73" s="23">
        <f>IF(OR(J73="Lunch",J73="Outbound",J73=0),J73,HeadMod)</f>
        <v>9.9</v>
      </c>
      <c r="X73" s="23">
        <f t="shared" si="7"/>
        <v>47.9</v>
      </c>
    </row>
    <row r="74" ht="12.75" customHeight="1">
      <c r="A74" s="16">
        <f>'Build Your Schedule'!A32</f>
        <v>0.7291666667</v>
      </c>
      <c r="B74" s="73" t="str">
        <f>'Build Your Schedule'!B32</f>
        <v/>
      </c>
      <c r="C74" s="73" t="str">
        <f>'Build Your Schedule'!C32</f>
        <v/>
      </c>
      <c r="D74" s="73">
        <f>'Build Your Schedule'!D32</f>
        <v>19</v>
      </c>
      <c r="E74" s="73">
        <f>'Build Your Schedule'!E32</f>
        <v>19</v>
      </c>
      <c r="F74" s="73" t="str">
        <f>'Build Your Schedule'!F32</f>
        <v>Outbound</v>
      </c>
      <c r="G74" s="74" t="str">
        <f>'Build Your Schedule'!G32</f>
        <v>Outbound</v>
      </c>
      <c r="H74" s="73" t="str">
        <f>'Build Your Schedule'!H32</f>
        <v>Outbound</v>
      </c>
      <c r="I74" s="73" t="str">
        <f>'Build Your Schedule'!I32</f>
        <v>Outbound</v>
      </c>
      <c r="J74" s="23" t="str">
        <f>'Build Your Schedule'!J32</f>
        <v>Outbound</v>
      </c>
      <c r="K74" s="23">
        <f>'Build Your Schedule'!K32</f>
        <v>38</v>
      </c>
      <c r="N74" s="76">
        <v>0.729166666666667</v>
      </c>
      <c r="O74" s="23" t="str">
        <f>IF(OR(B74="Lunch",B74="Outbound",B74=0),B74,HeadMod)</f>
        <v/>
      </c>
      <c r="P74" s="23" t="str">
        <f>IF(OR(C74="Lunch",C74="Outbound",C74=0),C74,HeadMod)</f>
        <v/>
      </c>
      <c r="Q74" s="23">
        <f>IF(OR(D74="Lunch",D74="Outbound",D74=0),D74,HeadMod)</f>
        <v>19</v>
      </c>
      <c r="R74" s="23">
        <f>IF(OR(E74="Lunch",E74="Outbound",E74=0),E74,HeadMod)</f>
        <v>19</v>
      </c>
      <c r="S74" s="23" t="str">
        <f>IF(OR(F74="Lunch",F74="Outbound",F74=0),F74,HeadMod)</f>
        <v>Outbound</v>
      </c>
      <c r="T74" s="75" t="str">
        <f>IF(OR(G74="Lunch",G74="Outbound",G74=0),G74,HeadMod)</f>
        <v>Outbound</v>
      </c>
      <c r="U74" s="23" t="str">
        <f>IF(OR(H74="Lunch",H74="Outbound",H74=0),H74,HeadMod)</f>
        <v>Outbound</v>
      </c>
      <c r="V74" s="23" t="str">
        <f>IF(OR(I74="Lunch",I74="Outbound",I74=0),I74,HeadMod)</f>
        <v>Outbound</v>
      </c>
      <c r="W74" s="23" t="str">
        <f>IF(OR(J74="Lunch",J74="Outbound",J74=0),J74,HeadMod)</f>
        <v>Outbound</v>
      </c>
      <c r="X74" s="23">
        <f t="shared" si="7"/>
        <v>38</v>
      </c>
    </row>
    <row r="75" ht="12.75" customHeight="1">
      <c r="A75" s="16">
        <f>'Build Your Schedule'!A33</f>
        <v>0.75</v>
      </c>
      <c r="B75" s="73" t="str">
        <f>'Build Your Schedule'!B33</f>
        <v/>
      </c>
      <c r="C75" s="73" t="str">
        <f>'Build Your Schedule'!C33</f>
        <v/>
      </c>
      <c r="D75" s="73" t="str">
        <f>'Build Your Schedule'!D33</f>
        <v/>
      </c>
      <c r="E75" s="73" t="str">
        <f>'Build Your Schedule'!E33</f>
        <v/>
      </c>
      <c r="F75" s="73">
        <f>'Build Your Schedule'!F33</f>
        <v>17</v>
      </c>
      <c r="G75" s="74">
        <f>'Build Your Schedule'!G33</f>
        <v>8</v>
      </c>
      <c r="H75" s="73">
        <f>'Build Your Schedule'!H33</f>
        <v>10</v>
      </c>
      <c r="I75" s="73">
        <f>'Build Your Schedule'!I33</f>
        <v>10</v>
      </c>
      <c r="J75" s="23" t="str">
        <f>'Build Your Schedule'!J33</f>
        <v>Outbound</v>
      </c>
      <c r="K75" s="23">
        <f>'Build Your Schedule'!K33</f>
        <v>45</v>
      </c>
      <c r="N75" s="76">
        <v>0.75</v>
      </c>
      <c r="O75" s="23" t="str">
        <f>IF(OR(B75="Lunch",B75="Outbound",B75=0),B75,HeadMod)</f>
        <v/>
      </c>
      <c r="P75" s="23" t="str">
        <f>IF(OR(C75="Lunch",C75="Outbound",C75=0),C75,HeadMod)</f>
        <v/>
      </c>
      <c r="Q75" s="23" t="str">
        <f>IF(OR(D75="Lunch",D75="Outbound",D75=0),D75,HeadMod)</f>
        <v/>
      </c>
      <c r="R75" s="23" t="str">
        <f>IF(OR(E75="Lunch",E75="Outbound",E75=0),E75,HeadMod)</f>
        <v/>
      </c>
      <c r="S75" s="23">
        <f>IF(OR(F75="Lunch",F75="Outbound",F75=0),F75,HeadMod)</f>
        <v>16.75</v>
      </c>
      <c r="T75" s="75">
        <f>IF(OR(G75="Lunch",G75="Outbound",G75=0),G75,HeadMod)</f>
        <v>8.25</v>
      </c>
      <c r="U75" s="23">
        <f>IF(OR(H75="Lunch",H75="Outbound",H75=0),H75,HeadMod)</f>
        <v>9.9</v>
      </c>
      <c r="V75" s="23">
        <f>IF(OR(I75="Lunch",I75="Outbound",I75=0),I75,HeadMod)</f>
        <v>9.9</v>
      </c>
      <c r="W75" s="23" t="str">
        <f>IF(OR(J75="Lunch",J75="Outbound",J75=0),J75,HeadMod)</f>
        <v>Outbound</v>
      </c>
      <c r="X75" s="23">
        <f t="shared" si="7"/>
        <v>44.8</v>
      </c>
    </row>
    <row r="76" ht="12.75" customHeight="1">
      <c r="A76" s="16">
        <f>'Build Your Schedule'!A34</f>
        <v>0.7708333333</v>
      </c>
      <c r="B76" s="73" t="str">
        <f>'Build Your Schedule'!B34</f>
        <v/>
      </c>
      <c r="C76" s="73" t="str">
        <f>'Build Your Schedule'!C34</f>
        <v/>
      </c>
      <c r="D76" s="73" t="str">
        <f>'Build Your Schedule'!D34</f>
        <v/>
      </c>
      <c r="E76" s="73" t="str">
        <f>'Build Your Schedule'!E34</f>
        <v/>
      </c>
      <c r="F76" s="73">
        <f>'Build Your Schedule'!F34</f>
        <v>17</v>
      </c>
      <c r="G76" s="74">
        <f>'Build Your Schedule'!G34</f>
        <v>8</v>
      </c>
      <c r="H76" s="73">
        <f>'Build Your Schedule'!H34</f>
        <v>10</v>
      </c>
      <c r="I76" s="73">
        <f>'Build Your Schedule'!I34</f>
        <v>10</v>
      </c>
      <c r="J76" s="23">
        <f>'Build Your Schedule'!J34</f>
        <v>10</v>
      </c>
      <c r="K76" s="23">
        <f>'Build Your Schedule'!K34</f>
        <v>55</v>
      </c>
      <c r="N76" s="76">
        <v>0.770833333333334</v>
      </c>
      <c r="O76" s="23" t="str">
        <f>IF(OR(B76="Lunch",B76="Outbound",B76=0),B76,HeadMod)</f>
        <v/>
      </c>
      <c r="P76" s="23" t="str">
        <f>IF(OR(C76="Lunch",C76="Outbound",C76=0),C76,HeadMod)</f>
        <v/>
      </c>
      <c r="Q76" s="23" t="str">
        <f>IF(OR(D76="Lunch",D76="Outbound",D76=0),D76,HeadMod)</f>
        <v/>
      </c>
      <c r="R76" s="23" t="str">
        <f>IF(OR(E76="Lunch",E76="Outbound",E76=0),E76,HeadMod)</f>
        <v/>
      </c>
      <c r="S76" s="23">
        <f>IF(OR(F76="Lunch",F76="Outbound",F76=0),F76,HeadMod)</f>
        <v>16.75</v>
      </c>
      <c r="T76" s="75">
        <f>IF(OR(G76="Lunch",G76="Outbound",G76=0),G76,HeadMod)</f>
        <v>8.25</v>
      </c>
      <c r="U76" s="23">
        <f>IF(OR(H76="Lunch",H76="Outbound",H76=0),H76,HeadMod)</f>
        <v>9.9</v>
      </c>
      <c r="V76" s="23">
        <f>IF(OR(I76="Lunch",I76="Outbound",I76=0),I76,HeadMod)</f>
        <v>9.9</v>
      </c>
      <c r="W76" s="23">
        <f>IF(OR(J76="Lunch",J76="Outbound",J76=0),J76,HeadMod)</f>
        <v>9.9</v>
      </c>
      <c r="X76" s="23">
        <f t="shared" si="7"/>
        <v>54.7</v>
      </c>
    </row>
    <row r="77" ht="12.75" customHeight="1">
      <c r="B77" s="43"/>
      <c r="C77" s="43"/>
      <c r="D77" s="43"/>
      <c r="E77" s="43"/>
      <c r="F77" s="43"/>
      <c r="G77" s="43"/>
      <c r="H77" s="43"/>
      <c r="I77" s="43"/>
    </row>
    <row r="78" ht="12.75" customHeight="1">
      <c r="B78" s="43"/>
      <c r="C78" s="43"/>
      <c r="D78" s="43"/>
      <c r="E78" s="43"/>
      <c r="F78" s="43"/>
      <c r="G78" s="43"/>
      <c r="H78" s="43"/>
      <c r="I78" s="43"/>
    </row>
    <row r="79" ht="12.75" customHeight="1">
      <c r="B79" s="43"/>
      <c r="C79" s="43"/>
      <c r="D79" s="43"/>
      <c r="E79" s="43"/>
      <c r="F79" s="43"/>
      <c r="G79" s="43"/>
      <c r="H79" s="43"/>
      <c r="I79" s="43"/>
    </row>
    <row r="80" ht="12.75" customHeight="1">
      <c r="B80" s="43"/>
      <c r="C80" s="43"/>
      <c r="D80" s="43"/>
      <c r="E80" s="43"/>
      <c r="F80" s="43"/>
      <c r="G80" s="43"/>
      <c r="H80" s="43"/>
      <c r="I80" s="43"/>
    </row>
    <row r="81" ht="12.75" customHeight="1">
      <c r="B81" s="43"/>
      <c r="C81" s="43"/>
      <c r="D81" s="43"/>
      <c r="E81" s="43"/>
      <c r="F81" s="43"/>
      <c r="G81" s="43"/>
      <c r="H81" s="43"/>
      <c r="I81" s="43"/>
    </row>
    <row r="82" ht="12.75" customHeight="1">
      <c r="B82" s="43"/>
      <c r="C82" s="43"/>
      <c r="D82" s="43"/>
      <c r="E82" s="43"/>
      <c r="F82" s="43"/>
      <c r="G82" s="43"/>
      <c r="H82" s="43"/>
      <c r="I82" s="43"/>
    </row>
    <row r="83" ht="12.75" customHeight="1">
      <c r="B83" s="43"/>
      <c r="C83" s="43"/>
      <c r="D83" s="43"/>
      <c r="E83" s="43"/>
      <c r="F83" s="43"/>
      <c r="G83" s="43"/>
      <c r="H83" s="43"/>
      <c r="I83" s="43"/>
    </row>
    <row r="84" ht="12.75" customHeight="1">
      <c r="B84" s="43"/>
      <c r="C84" s="43"/>
      <c r="D84" s="43"/>
      <c r="E84" s="43"/>
      <c r="F84" s="43"/>
      <c r="G84" s="43"/>
      <c r="H84" s="43"/>
      <c r="I84" s="43"/>
    </row>
    <row r="85" ht="12.75" customHeight="1">
      <c r="B85" s="43"/>
      <c r="C85" s="43"/>
      <c r="D85" s="43"/>
      <c r="E85" s="43"/>
      <c r="F85" s="43"/>
      <c r="G85" s="43"/>
      <c r="H85" s="43"/>
      <c r="I85" s="43"/>
    </row>
    <row r="86" ht="12.75" customHeight="1">
      <c r="B86" s="43"/>
      <c r="C86" s="43"/>
      <c r="D86" s="43"/>
      <c r="E86" s="43"/>
      <c r="F86" s="43"/>
      <c r="G86" s="43"/>
      <c r="H86" s="43"/>
      <c r="I86" s="43"/>
    </row>
    <row r="87" ht="12.75" customHeight="1">
      <c r="B87" s="43"/>
      <c r="C87" s="43"/>
      <c r="D87" s="43"/>
      <c r="E87" s="43"/>
      <c r="F87" s="43"/>
      <c r="G87" s="43"/>
      <c r="H87" s="43"/>
      <c r="I87" s="43"/>
    </row>
    <row r="88" ht="12.75" customHeight="1">
      <c r="B88" s="43"/>
      <c r="C88" s="43"/>
      <c r="D88" s="43"/>
      <c r="E88" s="43"/>
      <c r="F88" s="43"/>
      <c r="G88" s="43"/>
      <c r="H88" s="43"/>
      <c r="I88" s="43"/>
    </row>
    <row r="89" ht="12.75" customHeight="1">
      <c r="B89" s="43"/>
      <c r="C89" s="43"/>
      <c r="D89" s="43"/>
      <c r="E89" s="43"/>
      <c r="F89" s="43"/>
      <c r="G89" s="43"/>
      <c r="H89" s="43"/>
      <c r="I89" s="43"/>
    </row>
    <row r="90" ht="12.75" customHeight="1">
      <c r="B90" s="43"/>
      <c r="C90" s="43"/>
      <c r="D90" s="43"/>
      <c r="E90" s="43"/>
      <c r="F90" s="43"/>
      <c r="G90" s="43"/>
      <c r="H90" s="43"/>
      <c r="I90" s="43"/>
    </row>
    <row r="91" ht="12.75" customHeight="1">
      <c r="B91" s="43"/>
      <c r="C91" s="43"/>
      <c r="D91" s="43"/>
      <c r="E91" s="43"/>
      <c r="F91" s="43"/>
      <c r="G91" s="43"/>
      <c r="H91" s="43"/>
      <c r="I91" s="43"/>
    </row>
    <row r="92" ht="12.75" customHeight="1">
      <c r="B92" s="43"/>
      <c r="C92" s="43"/>
      <c r="D92" s="43"/>
      <c r="E92" s="43"/>
      <c r="F92" s="43"/>
      <c r="G92" s="43"/>
      <c r="H92" s="43"/>
      <c r="I92" s="43"/>
    </row>
    <row r="93" ht="12.75" customHeight="1">
      <c r="B93" s="43"/>
      <c r="C93" s="43"/>
      <c r="D93" s="43"/>
      <c r="E93" s="43"/>
      <c r="F93" s="43"/>
      <c r="G93" s="43"/>
      <c r="H93" s="43"/>
      <c r="I93" s="43"/>
    </row>
    <row r="94" ht="12.75" customHeight="1">
      <c r="B94" s="43"/>
      <c r="C94" s="43"/>
      <c r="D94" s="43"/>
      <c r="E94" s="43"/>
      <c r="F94" s="43"/>
      <c r="G94" s="43"/>
      <c r="H94" s="43"/>
      <c r="I94" s="43"/>
    </row>
    <row r="95" ht="12.75" customHeight="1">
      <c r="B95" s="43"/>
      <c r="C95" s="43"/>
      <c r="D95" s="43"/>
      <c r="E95" s="43"/>
      <c r="F95" s="43"/>
      <c r="G95" s="43"/>
      <c r="H95" s="43"/>
      <c r="I95" s="43"/>
    </row>
    <row r="96" ht="12.75" customHeight="1">
      <c r="B96" s="43"/>
      <c r="C96" s="43"/>
      <c r="D96" s="43"/>
      <c r="E96" s="43"/>
      <c r="F96" s="43"/>
      <c r="G96" s="43"/>
      <c r="H96" s="43"/>
      <c r="I96" s="43"/>
    </row>
    <row r="97" ht="12.75" customHeight="1">
      <c r="B97" s="43"/>
      <c r="C97" s="43"/>
      <c r="D97" s="43"/>
      <c r="E97" s="43"/>
      <c r="F97" s="43"/>
      <c r="G97" s="43"/>
      <c r="H97" s="43"/>
      <c r="I97" s="43"/>
    </row>
    <row r="98" ht="12.75" customHeight="1">
      <c r="B98" s="43"/>
      <c r="C98" s="43"/>
      <c r="D98" s="43"/>
      <c r="E98" s="43"/>
      <c r="F98" s="43"/>
      <c r="G98" s="43"/>
      <c r="H98" s="43"/>
      <c r="I98" s="43"/>
    </row>
    <row r="99" ht="12.75" customHeight="1">
      <c r="B99" s="43"/>
      <c r="C99" s="43"/>
      <c r="D99" s="43"/>
      <c r="E99" s="43"/>
      <c r="F99" s="43"/>
      <c r="G99" s="43"/>
      <c r="H99" s="43"/>
      <c r="I99" s="43"/>
    </row>
    <row r="100" ht="12.75" customHeight="1">
      <c r="B100" s="43"/>
      <c r="C100" s="43"/>
      <c r="D100" s="43"/>
      <c r="E100" s="43"/>
      <c r="F100" s="43"/>
      <c r="G100" s="43"/>
      <c r="H100" s="43"/>
      <c r="I100" s="43"/>
    </row>
    <row r="101" ht="12.75" customHeight="1">
      <c r="B101" s="43"/>
      <c r="C101" s="43"/>
      <c r="D101" s="43"/>
      <c r="E101" s="43"/>
      <c r="F101" s="43"/>
      <c r="G101" s="43"/>
      <c r="H101" s="43"/>
      <c r="I101" s="43"/>
    </row>
    <row r="102" ht="12.75" customHeight="1">
      <c r="B102" s="43"/>
      <c r="C102" s="43"/>
      <c r="D102" s="43"/>
      <c r="E102" s="43"/>
      <c r="F102" s="43"/>
      <c r="G102" s="43"/>
      <c r="H102" s="43"/>
      <c r="I102" s="43"/>
    </row>
    <row r="103" ht="12.75" customHeight="1">
      <c r="B103" s="43"/>
      <c r="C103" s="43"/>
      <c r="D103" s="43"/>
      <c r="E103" s="43"/>
      <c r="F103" s="43"/>
      <c r="G103" s="43"/>
      <c r="H103" s="43"/>
      <c r="I103" s="43"/>
    </row>
    <row r="104" ht="12.75" customHeight="1">
      <c r="B104" s="43"/>
      <c r="C104" s="43"/>
      <c r="D104" s="43"/>
      <c r="E104" s="43"/>
      <c r="F104" s="43"/>
      <c r="G104" s="43"/>
      <c r="H104" s="43"/>
      <c r="I104" s="43"/>
    </row>
    <row r="105" ht="12.75" customHeight="1">
      <c r="B105" s="43"/>
      <c r="C105" s="43"/>
      <c r="D105" s="43"/>
      <c r="E105" s="43"/>
      <c r="F105" s="43"/>
      <c r="G105" s="43"/>
      <c r="H105" s="43"/>
      <c r="I105" s="43"/>
    </row>
    <row r="106" ht="12.75" customHeight="1">
      <c r="B106" s="43"/>
      <c r="C106" s="43"/>
      <c r="D106" s="43"/>
      <c r="E106" s="43"/>
      <c r="F106" s="43"/>
      <c r="G106" s="43"/>
      <c r="H106" s="43"/>
      <c r="I106" s="43"/>
    </row>
    <row r="107" ht="12.75" customHeight="1">
      <c r="B107" s="43"/>
      <c r="C107" s="43"/>
      <c r="D107" s="43"/>
      <c r="E107" s="43"/>
      <c r="F107" s="43"/>
      <c r="G107" s="43"/>
      <c r="H107" s="43"/>
      <c r="I107" s="43"/>
    </row>
    <row r="108" ht="12.75" customHeight="1">
      <c r="B108" s="43"/>
      <c r="C108" s="43"/>
      <c r="D108" s="43"/>
      <c r="E108" s="43"/>
      <c r="F108" s="43"/>
      <c r="G108" s="43"/>
      <c r="H108" s="43"/>
      <c r="I108" s="43"/>
    </row>
    <row r="109" ht="12.75" customHeight="1">
      <c r="B109" s="43"/>
      <c r="C109" s="43"/>
      <c r="D109" s="43"/>
      <c r="E109" s="43"/>
      <c r="F109" s="43"/>
      <c r="G109" s="43"/>
      <c r="H109" s="43"/>
      <c r="I109" s="43"/>
    </row>
    <row r="110" ht="12.75" customHeight="1">
      <c r="B110" s="43"/>
      <c r="C110" s="43"/>
      <c r="D110" s="43"/>
      <c r="E110" s="43"/>
      <c r="F110" s="43"/>
      <c r="G110" s="43"/>
      <c r="H110" s="43"/>
      <c r="I110" s="43"/>
    </row>
    <row r="111" ht="12.75" customHeight="1">
      <c r="B111" s="43"/>
      <c r="C111" s="43"/>
      <c r="D111" s="43"/>
      <c r="E111" s="43"/>
      <c r="F111" s="43"/>
      <c r="G111" s="43"/>
      <c r="H111" s="43"/>
      <c r="I111" s="43"/>
    </row>
    <row r="112" ht="12.75" customHeight="1">
      <c r="B112" s="43"/>
      <c r="C112" s="43"/>
      <c r="D112" s="43"/>
      <c r="E112" s="43"/>
      <c r="F112" s="43"/>
      <c r="G112" s="43"/>
      <c r="H112" s="43"/>
      <c r="I112" s="43"/>
    </row>
    <row r="113" ht="12.75" customHeight="1">
      <c r="B113" s="43"/>
      <c r="C113" s="43"/>
      <c r="D113" s="43"/>
      <c r="E113" s="43"/>
      <c r="F113" s="43"/>
      <c r="G113" s="43"/>
      <c r="H113" s="43"/>
      <c r="I113" s="43"/>
    </row>
    <row r="114" ht="12.75" customHeight="1">
      <c r="B114" s="43"/>
      <c r="C114" s="43"/>
      <c r="D114" s="43"/>
      <c r="E114" s="43"/>
      <c r="F114" s="43"/>
      <c r="G114" s="43"/>
      <c r="H114" s="43"/>
      <c r="I114" s="43"/>
    </row>
    <row r="115" ht="12.75" customHeight="1">
      <c r="B115" s="43"/>
      <c r="C115" s="43"/>
      <c r="D115" s="43"/>
      <c r="E115" s="43"/>
      <c r="F115" s="43"/>
      <c r="G115" s="43"/>
      <c r="H115" s="43"/>
      <c r="I115" s="43"/>
    </row>
    <row r="116" ht="12.75" customHeight="1">
      <c r="B116" s="43"/>
      <c r="C116" s="43"/>
      <c r="D116" s="43"/>
      <c r="E116" s="43"/>
      <c r="F116" s="43"/>
      <c r="G116" s="43"/>
      <c r="H116" s="43"/>
      <c r="I116" s="43"/>
    </row>
    <row r="117" ht="12.75" customHeight="1">
      <c r="B117" s="43"/>
      <c r="C117" s="43"/>
      <c r="D117" s="43"/>
      <c r="E117" s="43"/>
      <c r="F117" s="43"/>
      <c r="G117" s="43"/>
      <c r="H117" s="43"/>
      <c r="I117" s="43"/>
    </row>
    <row r="118" ht="12.75" customHeight="1">
      <c r="B118" s="43"/>
      <c r="C118" s="43"/>
      <c r="D118" s="43"/>
      <c r="E118" s="43"/>
      <c r="F118" s="43"/>
      <c r="G118" s="43"/>
      <c r="H118" s="43"/>
      <c r="I118" s="43"/>
    </row>
    <row r="119" ht="12.75" customHeight="1">
      <c r="B119" s="43"/>
      <c r="C119" s="43"/>
      <c r="D119" s="43"/>
      <c r="E119" s="43"/>
      <c r="F119" s="43"/>
      <c r="G119" s="43"/>
      <c r="H119" s="43"/>
      <c r="I119" s="43"/>
    </row>
    <row r="120" ht="12.75" customHeight="1">
      <c r="B120" s="43"/>
      <c r="C120" s="43"/>
      <c r="D120" s="43"/>
      <c r="E120" s="43"/>
      <c r="F120" s="43"/>
      <c r="G120" s="43"/>
      <c r="H120" s="43"/>
      <c r="I120" s="43"/>
    </row>
    <row r="121" ht="12.75" customHeight="1">
      <c r="B121" s="43"/>
      <c r="C121" s="43"/>
      <c r="D121" s="43"/>
      <c r="E121" s="43"/>
      <c r="F121" s="43"/>
      <c r="G121" s="43"/>
      <c r="H121" s="43"/>
      <c r="I121" s="43"/>
    </row>
    <row r="122" ht="12.75" customHeight="1">
      <c r="B122" s="43"/>
      <c r="C122" s="43"/>
      <c r="D122" s="43"/>
      <c r="E122" s="43"/>
      <c r="F122" s="43"/>
      <c r="G122" s="43"/>
      <c r="H122" s="43"/>
      <c r="I122" s="43"/>
    </row>
    <row r="123" ht="12.75" customHeight="1">
      <c r="B123" s="43"/>
      <c r="C123" s="43"/>
      <c r="D123" s="43"/>
      <c r="E123" s="43"/>
      <c r="F123" s="43"/>
      <c r="G123" s="43"/>
      <c r="H123" s="43"/>
      <c r="I123" s="43"/>
    </row>
    <row r="124" ht="12.75" customHeight="1">
      <c r="B124" s="43"/>
      <c r="C124" s="43"/>
      <c r="D124" s="43"/>
      <c r="E124" s="43"/>
      <c r="F124" s="43"/>
      <c r="G124" s="43"/>
      <c r="H124" s="43"/>
      <c r="I124" s="43"/>
    </row>
    <row r="125" ht="12.75" customHeight="1">
      <c r="B125" s="43"/>
      <c r="C125" s="43"/>
      <c r="D125" s="43"/>
      <c r="E125" s="43"/>
      <c r="F125" s="43"/>
      <c r="G125" s="43"/>
      <c r="H125" s="43"/>
      <c r="I125" s="43"/>
    </row>
    <row r="126" ht="12.75" customHeight="1">
      <c r="B126" s="43"/>
      <c r="C126" s="43"/>
      <c r="D126" s="43"/>
      <c r="E126" s="43"/>
      <c r="F126" s="43"/>
      <c r="G126" s="43"/>
      <c r="H126" s="43"/>
      <c r="I126" s="43"/>
    </row>
    <row r="127" ht="12.75" customHeight="1">
      <c r="B127" s="43"/>
      <c r="C127" s="43"/>
      <c r="D127" s="43"/>
      <c r="E127" s="43"/>
      <c r="F127" s="43"/>
      <c r="G127" s="43"/>
      <c r="H127" s="43"/>
      <c r="I127" s="43"/>
    </row>
    <row r="128" ht="12.75" customHeight="1">
      <c r="B128" s="43"/>
      <c r="C128" s="43"/>
      <c r="D128" s="43"/>
      <c r="E128" s="43"/>
      <c r="F128" s="43"/>
      <c r="G128" s="43"/>
      <c r="H128" s="43"/>
      <c r="I128" s="43"/>
    </row>
    <row r="129" ht="12.75" customHeight="1">
      <c r="B129" s="43"/>
      <c r="C129" s="43"/>
      <c r="D129" s="43"/>
      <c r="E129" s="43"/>
      <c r="F129" s="43"/>
      <c r="G129" s="43"/>
      <c r="H129" s="43"/>
      <c r="I129" s="43"/>
    </row>
    <row r="130" ht="12.75" customHeight="1">
      <c r="B130" s="43"/>
      <c r="C130" s="43"/>
      <c r="D130" s="43"/>
      <c r="E130" s="43"/>
      <c r="F130" s="43"/>
      <c r="G130" s="43"/>
      <c r="H130" s="43"/>
      <c r="I130" s="43"/>
    </row>
    <row r="131" ht="12.75" customHeight="1">
      <c r="B131" s="43"/>
      <c r="C131" s="43"/>
      <c r="D131" s="43"/>
      <c r="E131" s="43"/>
      <c r="F131" s="43"/>
      <c r="G131" s="43"/>
      <c r="H131" s="43"/>
      <c r="I131" s="43"/>
    </row>
    <row r="132" ht="12.75" customHeight="1">
      <c r="B132" s="43"/>
      <c r="C132" s="43"/>
      <c r="D132" s="43"/>
      <c r="E132" s="43"/>
      <c r="F132" s="43"/>
      <c r="G132" s="43"/>
      <c r="H132" s="43"/>
      <c r="I132" s="43"/>
    </row>
    <row r="133" ht="12.75" customHeight="1">
      <c r="B133" s="43"/>
      <c r="C133" s="43"/>
      <c r="D133" s="43"/>
      <c r="E133" s="43"/>
      <c r="F133" s="43"/>
      <c r="G133" s="43"/>
      <c r="H133" s="43"/>
      <c r="I133" s="43"/>
    </row>
    <row r="134" ht="12.75" customHeight="1">
      <c r="B134" s="43"/>
      <c r="C134" s="43"/>
      <c r="D134" s="43"/>
      <c r="E134" s="43"/>
      <c r="F134" s="43"/>
      <c r="G134" s="43"/>
      <c r="H134" s="43"/>
      <c r="I134" s="43"/>
    </row>
    <row r="135" ht="12.75" customHeight="1">
      <c r="B135" s="43"/>
      <c r="C135" s="43"/>
      <c r="D135" s="43"/>
      <c r="E135" s="43"/>
      <c r="F135" s="43"/>
      <c r="G135" s="43"/>
      <c r="H135" s="43"/>
      <c r="I135" s="43"/>
    </row>
    <row r="136" ht="12.75" customHeight="1">
      <c r="B136" s="43"/>
      <c r="C136" s="43"/>
      <c r="D136" s="43"/>
      <c r="E136" s="43"/>
      <c r="F136" s="43"/>
      <c r="G136" s="43"/>
      <c r="H136" s="43"/>
      <c r="I136" s="43"/>
    </row>
    <row r="137" ht="12.75" customHeight="1">
      <c r="B137" s="43"/>
      <c r="C137" s="43"/>
      <c r="D137" s="43"/>
      <c r="E137" s="43"/>
      <c r="F137" s="43"/>
      <c r="G137" s="43"/>
      <c r="H137" s="43"/>
      <c r="I137" s="43"/>
    </row>
    <row r="138" ht="12.75" customHeight="1">
      <c r="B138" s="43"/>
      <c r="C138" s="43"/>
      <c r="D138" s="43"/>
      <c r="E138" s="43"/>
      <c r="F138" s="43"/>
      <c r="G138" s="43"/>
      <c r="H138" s="43"/>
      <c r="I138" s="43"/>
    </row>
    <row r="139" ht="12.75" customHeight="1">
      <c r="B139" s="43"/>
      <c r="C139" s="43"/>
      <c r="D139" s="43"/>
      <c r="E139" s="43"/>
      <c r="F139" s="43"/>
      <c r="G139" s="43"/>
      <c r="H139" s="43"/>
      <c r="I139" s="43"/>
    </row>
    <row r="140" ht="12.75" customHeight="1">
      <c r="B140" s="43"/>
      <c r="C140" s="43"/>
      <c r="D140" s="43"/>
      <c r="E140" s="43"/>
      <c r="F140" s="43"/>
      <c r="G140" s="43"/>
      <c r="H140" s="43"/>
      <c r="I140" s="43"/>
    </row>
    <row r="141" ht="12.75" customHeight="1">
      <c r="B141" s="43"/>
      <c r="C141" s="43"/>
      <c r="D141" s="43"/>
      <c r="E141" s="43"/>
      <c r="F141" s="43"/>
      <c r="G141" s="43"/>
      <c r="H141" s="43"/>
      <c r="I141" s="43"/>
    </row>
    <row r="142" ht="12.75" customHeight="1">
      <c r="B142" s="43"/>
      <c r="C142" s="43"/>
      <c r="D142" s="43"/>
      <c r="E142" s="43"/>
      <c r="F142" s="43"/>
      <c r="G142" s="43"/>
      <c r="H142" s="43"/>
      <c r="I142" s="43"/>
    </row>
    <row r="143" ht="12.75" customHeight="1">
      <c r="B143" s="43"/>
      <c r="C143" s="43"/>
      <c r="D143" s="43"/>
      <c r="E143" s="43"/>
      <c r="F143" s="43"/>
      <c r="G143" s="43"/>
      <c r="H143" s="43"/>
      <c r="I143" s="43"/>
    </row>
    <row r="144" ht="12.75" customHeight="1">
      <c r="B144" s="43"/>
      <c r="C144" s="43"/>
      <c r="D144" s="43"/>
      <c r="E144" s="43"/>
      <c r="F144" s="43"/>
      <c r="G144" s="43"/>
      <c r="H144" s="43"/>
      <c r="I144" s="43"/>
    </row>
    <row r="145" ht="12.75" customHeight="1">
      <c r="B145" s="43"/>
      <c r="C145" s="43"/>
      <c r="D145" s="43"/>
      <c r="E145" s="43"/>
      <c r="F145" s="43"/>
      <c r="G145" s="43"/>
      <c r="H145" s="43"/>
      <c r="I145" s="43"/>
    </row>
    <row r="146" ht="12.75" customHeight="1">
      <c r="B146" s="43"/>
      <c r="C146" s="43"/>
      <c r="D146" s="43"/>
      <c r="E146" s="43"/>
      <c r="F146" s="43"/>
      <c r="G146" s="43"/>
      <c r="H146" s="43"/>
      <c r="I146" s="43"/>
    </row>
    <row r="147" ht="12.75" customHeight="1">
      <c r="B147" s="43"/>
      <c r="C147" s="43"/>
      <c r="D147" s="43"/>
      <c r="E147" s="43"/>
      <c r="F147" s="43"/>
      <c r="G147" s="43"/>
      <c r="H147" s="43"/>
      <c r="I147" s="43"/>
    </row>
    <row r="148" ht="12.75" customHeight="1">
      <c r="B148" s="43"/>
      <c r="C148" s="43"/>
      <c r="D148" s="43"/>
      <c r="E148" s="43"/>
      <c r="F148" s="43"/>
      <c r="G148" s="43"/>
      <c r="H148" s="43"/>
      <c r="I148" s="43"/>
    </row>
    <row r="149" ht="12.75" customHeight="1">
      <c r="B149" s="43"/>
      <c r="C149" s="43"/>
      <c r="D149" s="43"/>
      <c r="E149" s="43"/>
      <c r="F149" s="43"/>
      <c r="G149" s="43"/>
      <c r="H149" s="43"/>
      <c r="I149" s="43"/>
    </row>
    <row r="150" ht="12.75" customHeight="1">
      <c r="B150" s="43"/>
      <c r="C150" s="43"/>
      <c r="D150" s="43"/>
      <c r="E150" s="43"/>
      <c r="F150" s="43"/>
      <c r="G150" s="43"/>
      <c r="H150" s="43"/>
      <c r="I150" s="43"/>
    </row>
    <row r="151" ht="12.75" customHeight="1">
      <c r="B151" s="43"/>
      <c r="C151" s="43"/>
      <c r="D151" s="43"/>
      <c r="E151" s="43"/>
      <c r="F151" s="43"/>
      <c r="G151" s="43"/>
      <c r="H151" s="43"/>
      <c r="I151" s="43"/>
    </row>
    <row r="152" ht="12.75" customHeight="1">
      <c r="B152" s="43"/>
      <c r="C152" s="43"/>
      <c r="D152" s="43"/>
      <c r="E152" s="43"/>
      <c r="F152" s="43"/>
      <c r="G152" s="43"/>
      <c r="H152" s="43"/>
      <c r="I152" s="43"/>
    </row>
    <row r="153" ht="12.75" customHeight="1">
      <c r="B153" s="43"/>
      <c r="C153" s="43"/>
      <c r="D153" s="43"/>
      <c r="E153" s="43"/>
      <c r="F153" s="43"/>
      <c r="G153" s="43"/>
      <c r="H153" s="43"/>
      <c r="I153" s="43"/>
    </row>
    <row r="154" ht="12.75" customHeight="1">
      <c r="B154" s="43"/>
      <c r="C154" s="43"/>
      <c r="D154" s="43"/>
      <c r="E154" s="43"/>
      <c r="F154" s="43"/>
      <c r="G154" s="43"/>
      <c r="H154" s="43"/>
      <c r="I154" s="43"/>
    </row>
    <row r="155" ht="12.75" customHeight="1">
      <c r="B155" s="43"/>
      <c r="C155" s="43"/>
      <c r="D155" s="43"/>
      <c r="E155" s="43"/>
      <c r="F155" s="43"/>
      <c r="G155" s="43"/>
      <c r="H155" s="43"/>
      <c r="I155" s="43"/>
    </row>
    <row r="156" ht="12.75" customHeight="1">
      <c r="B156" s="43"/>
      <c r="C156" s="43"/>
      <c r="D156" s="43"/>
      <c r="E156" s="43"/>
      <c r="F156" s="43"/>
      <c r="G156" s="43"/>
      <c r="H156" s="43"/>
      <c r="I156" s="43"/>
    </row>
    <row r="157" ht="12.75" customHeight="1">
      <c r="B157" s="43"/>
      <c r="C157" s="43"/>
      <c r="D157" s="43"/>
      <c r="E157" s="43"/>
      <c r="F157" s="43"/>
      <c r="G157" s="43"/>
      <c r="H157" s="43"/>
      <c r="I157" s="43"/>
    </row>
    <row r="158" ht="12.75" customHeight="1">
      <c r="B158" s="43"/>
      <c r="C158" s="43"/>
      <c r="D158" s="43"/>
      <c r="E158" s="43"/>
      <c r="F158" s="43"/>
      <c r="G158" s="43"/>
      <c r="H158" s="43"/>
      <c r="I158" s="43"/>
    </row>
    <row r="159" ht="12.75" customHeight="1">
      <c r="B159" s="43"/>
      <c r="C159" s="43"/>
      <c r="D159" s="43"/>
      <c r="E159" s="43"/>
      <c r="F159" s="43"/>
      <c r="G159" s="43"/>
      <c r="H159" s="43"/>
      <c r="I159" s="43"/>
    </row>
    <row r="160" ht="12.75" customHeight="1">
      <c r="B160" s="43"/>
      <c r="C160" s="43"/>
      <c r="D160" s="43"/>
      <c r="E160" s="43"/>
      <c r="F160" s="43"/>
      <c r="G160" s="43"/>
      <c r="H160" s="43"/>
      <c r="I160" s="43"/>
    </row>
    <row r="161" ht="12.75" customHeight="1">
      <c r="B161" s="43"/>
      <c r="C161" s="43"/>
      <c r="D161" s="43"/>
      <c r="E161" s="43"/>
      <c r="F161" s="43"/>
      <c r="G161" s="43"/>
      <c r="H161" s="43"/>
      <c r="I161" s="43"/>
    </row>
    <row r="162" ht="12.75" customHeight="1">
      <c r="B162" s="43"/>
      <c r="C162" s="43"/>
      <c r="D162" s="43"/>
      <c r="E162" s="43"/>
      <c r="F162" s="43"/>
      <c r="G162" s="43"/>
      <c r="H162" s="43"/>
      <c r="I162" s="43"/>
    </row>
    <row r="163" ht="12.75" customHeight="1">
      <c r="B163" s="43"/>
      <c r="C163" s="43"/>
      <c r="D163" s="43"/>
      <c r="E163" s="43"/>
      <c r="F163" s="43"/>
      <c r="G163" s="43"/>
      <c r="H163" s="43"/>
      <c r="I163" s="43"/>
    </row>
    <row r="164" ht="12.75" customHeight="1">
      <c r="B164" s="43"/>
      <c r="C164" s="43"/>
      <c r="D164" s="43"/>
      <c r="E164" s="43"/>
      <c r="F164" s="43"/>
      <c r="G164" s="43"/>
      <c r="H164" s="43"/>
      <c r="I164" s="43"/>
    </row>
    <row r="165" ht="12.75" customHeight="1">
      <c r="B165" s="43"/>
      <c r="C165" s="43"/>
      <c r="D165" s="43"/>
      <c r="E165" s="43"/>
      <c r="F165" s="43"/>
      <c r="G165" s="43"/>
      <c r="H165" s="43"/>
      <c r="I165" s="43"/>
    </row>
    <row r="166" ht="12.75" customHeight="1">
      <c r="B166" s="43"/>
      <c r="C166" s="43"/>
      <c r="D166" s="43"/>
      <c r="E166" s="43"/>
      <c r="F166" s="43"/>
      <c r="G166" s="43"/>
      <c r="H166" s="43"/>
      <c r="I166" s="43"/>
    </row>
    <row r="167" ht="12.75" customHeight="1">
      <c r="B167" s="43"/>
      <c r="C167" s="43"/>
      <c r="D167" s="43"/>
      <c r="E167" s="43"/>
      <c r="F167" s="43"/>
      <c r="G167" s="43"/>
      <c r="H167" s="43"/>
      <c r="I167" s="43"/>
    </row>
    <row r="168" ht="12.75" customHeight="1">
      <c r="B168" s="43"/>
      <c r="C168" s="43"/>
      <c r="D168" s="43"/>
      <c r="E168" s="43"/>
      <c r="F168" s="43"/>
      <c r="G168" s="43"/>
      <c r="H168" s="43"/>
      <c r="I168" s="43"/>
    </row>
    <row r="169" ht="12.75" customHeight="1">
      <c r="B169" s="43"/>
      <c r="C169" s="43"/>
      <c r="D169" s="43"/>
      <c r="E169" s="43"/>
      <c r="F169" s="43"/>
      <c r="G169" s="43"/>
      <c r="H169" s="43"/>
      <c r="I169" s="43"/>
    </row>
    <row r="170" ht="12.75" customHeight="1">
      <c r="B170" s="43"/>
      <c r="C170" s="43"/>
      <c r="D170" s="43"/>
      <c r="E170" s="43"/>
      <c r="F170" s="43"/>
      <c r="G170" s="43"/>
      <c r="H170" s="43"/>
      <c r="I170" s="43"/>
    </row>
    <row r="171" ht="12.75" customHeight="1">
      <c r="B171" s="43"/>
      <c r="C171" s="43"/>
      <c r="D171" s="43"/>
      <c r="E171" s="43"/>
      <c r="F171" s="43"/>
      <c r="G171" s="43"/>
      <c r="H171" s="43"/>
      <c r="I171" s="43"/>
    </row>
    <row r="172" ht="12.75" customHeight="1">
      <c r="B172" s="43"/>
      <c r="C172" s="43"/>
      <c r="D172" s="43"/>
      <c r="E172" s="43"/>
      <c r="F172" s="43"/>
      <c r="G172" s="43"/>
      <c r="H172" s="43"/>
      <c r="I172" s="43"/>
    </row>
    <row r="173" ht="12.75" customHeight="1">
      <c r="B173" s="43"/>
      <c r="C173" s="43"/>
      <c r="D173" s="43"/>
      <c r="E173" s="43"/>
      <c r="F173" s="43"/>
      <c r="G173" s="43"/>
      <c r="H173" s="43"/>
      <c r="I173" s="43"/>
    </row>
    <row r="174" ht="12.75" customHeight="1">
      <c r="B174" s="43"/>
      <c r="C174" s="43"/>
      <c r="D174" s="43"/>
      <c r="E174" s="43"/>
      <c r="F174" s="43"/>
      <c r="G174" s="43"/>
      <c r="H174" s="43"/>
      <c r="I174" s="43"/>
    </row>
    <row r="175" ht="12.75" customHeight="1">
      <c r="B175" s="43"/>
      <c r="C175" s="43"/>
      <c r="D175" s="43"/>
      <c r="E175" s="43"/>
      <c r="F175" s="43"/>
      <c r="G175" s="43"/>
      <c r="H175" s="43"/>
      <c r="I175" s="43"/>
    </row>
    <row r="176" ht="12.75" customHeight="1">
      <c r="B176" s="43"/>
      <c r="C176" s="43"/>
      <c r="D176" s="43"/>
      <c r="E176" s="43"/>
      <c r="F176" s="43"/>
      <c r="G176" s="43"/>
      <c r="H176" s="43"/>
      <c r="I176" s="43"/>
    </row>
    <row r="177" ht="12.75" customHeight="1">
      <c r="B177" s="43"/>
      <c r="C177" s="43"/>
      <c r="D177" s="43"/>
      <c r="E177" s="43"/>
      <c r="F177" s="43"/>
      <c r="G177" s="43"/>
      <c r="H177" s="43"/>
      <c r="I177" s="43"/>
    </row>
    <row r="178" ht="12.75" customHeight="1">
      <c r="B178" s="43"/>
      <c r="C178" s="43"/>
      <c r="D178" s="43"/>
      <c r="E178" s="43"/>
      <c r="F178" s="43"/>
      <c r="G178" s="43"/>
      <c r="H178" s="43"/>
      <c r="I178" s="43"/>
    </row>
    <row r="179" ht="12.75" customHeight="1">
      <c r="B179" s="43"/>
      <c r="C179" s="43"/>
      <c r="D179" s="43"/>
      <c r="E179" s="43"/>
      <c r="F179" s="43"/>
      <c r="G179" s="43"/>
      <c r="H179" s="43"/>
      <c r="I179" s="43"/>
    </row>
    <row r="180" ht="12.75" customHeight="1">
      <c r="B180" s="43"/>
      <c r="C180" s="43"/>
      <c r="D180" s="43"/>
      <c r="E180" s="43"/>
      <c r="F180" s="43"/>
      <c r="G180" s="43"/>
      <c r="H180" s="43"/>
      <c r="I180" s="43"/>
    </row>
    <row r="181" ht="12.75" customHeight="1">
      <c r="B181" s="43"/>
      <c r="C181" s="43"/>
      <c r="D181" s="43"/>
      <c r="E181" s="43"/>
      <c r="F181" s="43"/>
      <c r="G181" s="43"/>
      <c r="H181" s="43"/>
      <c r="I181" s="43"/>
    </row>
    <row r="182" ht="12.75" customHeight="1">
      <c r="B182" s="43"/>
      <c r="C182" s="43"/>
      <c r="D182" s="43"/>
      <c r="E182" s="43"/>
      <c r="F182" s="43"/>
      <c r="G182" s="43"/>
      <c r="H182" s="43"/>
      <c r="I182" s="43"/>
    </row>
    <row r="183" ht="12.75" customHeight="1">
      <c r="B183" s="43"/>
      <c r="C183" s="43"/>
      <c r="D183" s="43"/>
      <c r="E183" s="43"/>
      <c r="F183" s="43"/>
      <c r="G183" s="43"/>
      <c r="H183" s="43"/>
      <c r="I183" s="43"/>
    </row>
    <row r="184" ht="12.75" customHeight="1">
      <c r="B184" s="43"/>
      <c r="C184" s="43"/>
      <c r="D184" s="43"/>
      <c r="E184" s="43"/>
      <c r="F184" s="43"/>
      <c r="G184" s="43"/>
      <c r="H184" s="43"/>
      <c r="I184" s="43"/>
    </row>
    <row r="185" ht="12.75" customHeight="1">
      <c r="B185" s="43"/>
      <c r="C185" s="43"/>
      <c r="D185" s="43"/>
      <c r="E185" s="43"/>
      <c r="F185" s="43"/>
      <c r="G185" s="43"/>
      <c r="H185" s="43"/>
      <c r="I185" s="43"/>
    </row>
    <row r="186" ht="12.75" customHeight="1">
      <c r="B186" s="43"/>
      <c r="C186" s="43"/>
      <c r="D186" s="43"/>
      <c r="E186" s="43"/>
      <c r="F186" s="43"/>
      <c r="G186" s="43"/>
      <c r="H186" s="43"/>
      <c r="I186" s="43"/>
    </row>
    <row r="187" ht="12.75" customHeight="1">
      <c r="B187" s="43"/>
      <c r="C187" s="43"/>
      <c r="D187" s="43"/>
      <c r="E187" s="43"/>
      <c r="F187" s="43"/>
      <c r="G187" s="43"/>
      <c r="H187" s="43"/>
      <c r="I187" s="43"/>
    </row>
    <row r="188" ht="12.75" customHeight="1">
      <c r="B188" s="43"/>
      <c r="C188" s="43"/>
      <c r="D188" s="43"/>
      <c r="E188" s="43"/>
      <c r="F188" s="43"/>
      <c r="G188" s="43"/>
      <c r="H188" s="43"/>
      <c r="I188" s="43"/>
    </row>
    <row r="189" ht="12.75" customHeight="1">
      <c r="B189" s="43"/>
      <c r="C189" s="43"/>
      <c r="D189" s="43"/>
      <c r="E189" s="43"/>
      <c r="F189" s="43"/>
      <c r="G189" s="43"/>
      <c r="H189" s="43"/>
      <c r="I189" s="43"/>
    </row>
    <row r="190" ht="12.75" customHeight="1">
      <c r="B190" s="43"/>
      <c r="C190" s="43"/>
      <c r="D190" s="43"/>
      <c r="E190" s="43"/>
      <c r="F190" s="43"/>
      <c r="G190" s="43"/>
      <c r="H190" s="43"/>
      <c r="I190" s="43"/>
    </row>
    <row r="191" ht="12.75" customHeight="1">
      <c r="B191" s="43"/>
      <c r="C191" s="43"/>
      <c r="D191" s="43"/>
      <c r="E191" s="43"/>
      <c r="F191" s="43"/>
      <c r="G191" s="43"/>
      <c r="H191" s="43"/>
      <c r="I191" s="43"/>
    </row>
    <row r="192" ht="12.75" customHeight="1">
      <c r="B192" s="43"/>
      <c r="C192" s="43"/>
      <c r="D192" s="43"/>
      <c r="E192" s="43"/>
      <c r="F192" s="43"/>
      <c r="G192" s="43"/>
      <c r="H192" s="43"/>
      <c r="I192" s="43"/>
    </row>
    <row r="193" ht="12.75" customHeight="1">
      <c r="B193" s="43"/>
      <c r="C193" s="43"/>
      <c r="D193" s="43"/>
      <c r="E193" s="43"/>
      <c r="F193" s="43"/>
      <c r="G193" s="43"/>
      <c r="H193" s="43"/>
      <c r="I193" s="43"/>
    </row>
    <row r="194" ht="12.75" customHeight="1">
      <c r="B194" s="43"/>
      <c r="C194" s="43"/>
      <c r="D194" s="43"/>
      <c r="E194" s="43"/>
      <c r="F194" s="43"/>
      <c r="G194" s="43"/>
      <c r="H194" s="43"/>
      <c r="I194" s="43"/>
    </row>
    <row r="195" ht="12.75" customHeight="1">
      <c r="B195" s="43"/>
      <c r="C195" s="43"/>
      <c r="D195" s="43"/>
      <c r="E195" s="43"/>
      <c r="F195" s="43"/>
      <c r="G195" s="43"/>
      <c r="H195" s="43"/>
      <c r="I195" s="43"/>
    </row>
    <row r="196" ht="12.75" customHeight="1">
      <c r="B196" s="43"/>
      <c r="C196" s="43"/>
      <c r="D196" s="43"/>
      <c r="E196" s="43"/>
      <c r="F196" s="43"/>
      <c r="G196" s="43"/>
      <c r="H196" s="43"/>
      <c r="I196" s="43"/>
    </row>
    <row r="197" ht="12.75" customHeight="1">
      <c r="B197" s="43"/>
      <c r="C197" s="43"/>
      <c r="D197" s="43"/>
      <c r="E197" s="43"/>
      <c r="F197" s="43"/>
      <c r="G197" s="43"/>
      <c r="H197" s="43"/>
      <c r="I197" s="43"/>
    </row>
    <row r="198" ht="12.75" customHeight="1">
      <c r="B198" s="43"/>
      <c r="C198" s="43"/>
      <c r="D198" s="43"/>
      <c r="E198" s="43"/>
      <c r="F198" s="43"/>
      <c r="G198" s="43"/>
      <c r="H198" s="43"/>
      <c r="I198" s="43"/>
    </row>
    <row r="199" ht="12.75" customHeight="1">
      <c r="B199" s="43"/>
      <c r="C199" s="43"/>
      <c r="D199" s="43"/>
      <c r="E199" s="43"/>
      <c r="F199" s="43"/>
      <c r="G199" s="43"/>
      <c r="H199" s="43"/>
      <c r="I199" s="43"/>
    </row>
    <row r="200" ht="12.75" customHeight="1">
      <c r="B200" s="43"/>
      <c r="C200" s="43"/>
      <c r="D200" s="43"/>
      <c r="E200" s="43"/>
      <c r="F200" s="43"/>
      <c r="G200" s="43"/>
      <c r="H200" s="43"/>
      <c r="I200" s="43"/>
    </row>
    <row r="201" ht="12.75" customHeight="1">
      <c r="B201" s="43"/>
      <c r="C201" s="43"/>
      <c r="D201" s="43"/>
      <c r="E201" s="43"/>
      <c r="F201" s="43"/>
      <c r="G201" s="43"/>
      <c r="H201" s="43"/>
      <c r="I201" s="43"/>
    </row>
    <row r="202" ht="12.75" customHeight="1">
      <c r="B202" s="43"/>
      <c r="C202" s="43"/>
      <c r="D202" s="43"/>
      <c r="E202" s="43"/>
      <c r="F202" s="43"/>
      <c r="G202" s="43"/>
      <c r="H202" s="43"/>
      <c r="I202" s="43"/>
    </row>
    <row r="203" ht="12.75" customHeight="1">
      <c r="B203" s="43"/>
      <c r="C203" s="43"/>
      <c r="D203" s="43"/>
      <c r="E203" s="43"/>
      <c r="F203" s="43"/>
      <c r="G203" s="43"/>
      <c r="H203" s="43"/>
      <c r="I203" s="43"/>
    </row>
    <row r="204" ht="12.75" customHeight="1">
      <c r="B204" s="43"/>
      <c r="C204" s="43"/>
      <c r="D204" s="43"/>
      <c r="E204" s="43"/>
      <c r="F204" s="43"/>
      <c r="G204" s="43"/>
      <c r="H204" s="43"/>
      <c r="I204" s="43"/>
    </row>
    <row r="205" ht="12.75" customHeight="1">
      <c r="B205" s="43"/>
      <c r="C205" s="43"/>
      <c r="D205" s="43"/>
      <c r="E205" s="43"/>
      <c r="F205" s="43"/>
      <c r="G205" s="43"/>
      <c r="H205" s="43"/>
      <c r="I205" s="43"/>
    </row>
    <row r="206" ht="12.75" customHeight="1">
      <c r="B206" s="43"/>
      <c r="C206" s="43"/>
      <c r="D206" s="43"/>
      <c r="E206" s="43"/>
      <c r="F206" s="43"/>
      <c r="G206" s="43"/>
      <c r="H206" s="43"/>
      <c r="I206" s="43"/>
    </row>
    <row r="207" ht="12.75" customHeight="1">
      <c r="B207" s="43"/>
      <c r="C207" s="43"/>
      <c r="D207" s="43"/>
      <c r="E207" s="43"/>
      <c r="F207" s="43"/>
      <c r="G207" s="43"/>
      <c r="H207" s="43"/>
      <c r="I207" s="43"/>
    </row>
    <row r="208" ht="12.75" customHeight="1">
      <c r="B208" s="43"/>
      <c r="C208" s="43"/>
      <c r="D208" s="43"/>
      <c r="E208" s="43"/>
      <c r="F208" s="43"/>
      <c r="G208" s="43"/>
      <c r="H208" s="43"/>
      <c r="I208" s="43"/>
    </row>
    <row r="209" ht="12.75" customHeight="1">
      <c r="B209" s="43"/>
      <c r="C209" s="43"/>
      <c r="D209" s="43"/>
      <c r="E209" s="43"/>
      <c r="F209" s="43"/>
      <c r="G209" s="43"/>
      <c r="H209" s="43"/>
      <c r="I209" s="43"/>
    </row>
    <row r="210" ht="12.75" customHeight="1">
      <c r="B210" s="43"/>
      <c r="C210" s="43"/>
      <c r="D210" s="43"/>
      <c r="E210" s="43"/>
      <c r="F210" s="43"/>
      <c r="G210" s="43"/>
      <c r="H210" s="43"/>
      <c r="I210" s="43"/>
    </row>
    <row r="211" ht="12.75" customHeight="1">
      <c r="B211" s="43"/>
      <c r="C211" s="43"/>
      <c r="D211" s="43"/>
      <c r="E211" s="43"/>
      <c r="F211" s="43"/>
      <c r="G211" s="43"/>
      <c r="H211" s="43"/>
      <c r="I211" s="43"/>
    </row>
    <row r="212" ht="12.75" customHeight="1">
      <c r="B212" s="43"/>
      <c r="C212" s="43"/>
      <c r="D212" s="43"/>
      <c r="E212" s="43"/>
      <c r="F212" s="43"/>
      <c r="G212" s="43"/>
      <c r="H212" s="43"/>
      <c r="I212" s="43"/>
    </row>
    <row r="213" ht="12.75" customHeight="1">
      <c r="B213" s="43"/>
      <c r="C213" s="43"/>
      <c r="D213" s="43"/>
      <c r="E213" s="43"/>
      <c r="F213" s="43"/>
      <c r="G213" s="43"/>
      <c r="H213" s="43"/>
      <c r="I213" s="43"/>
    </row>
    <row r="214" ht="12.75" customHeight="1">
      <c r="B214" s="43"/>
      <c r="C214" s="43"/>
      <c r="D214" s="43"/>
      <c r="E214" s="43"/>
      <c r="F214" s="43"/>
      <c r="G214" s="43"/>
      <c r="H214" s="43"/>
      <c r="I214" s="43"/>
    </row>
    <row r="215" ht="12.75" customHeight="1">
      <c r="B215" s="43"/>
      <c r="C215" s="43"/>
      <c r="D215" s="43"/>
      <c r="E215" s="43"/>
      <c r="F215" s="43"/>
      <c r="G215" s="43"/>
      <c r="H215" s="43"/>
      <c r="I215" s="43"/>
    </row>
    <row r="216" ht="12.75" customHeight="1">
      <c r="B216" s="43"/>
      <c r="C216" s="43"/>
      <c r="D216" s="43"/>
      <c r="E216" s="43"/>
      <c r="F216" s="43"/>
      <c r="G216" s="43"/>
      <c r="H216" s="43"/>
      <c r="I216" s="43"/>
    </row>
    <row r="217" ht="12.75" customHeight="1">
      <c r="B217" s="43"/>
      <c r="C217" s="43"/>
      <c r="D217" s="43"/>
      <c r="E217" s="43"/>
      <c r="F217" s="43"/>
      <c r="G217" s="43"/>
      <c r="H217" s="43"/>
      <c r="I217" s="43"/>
    </row>
    <row r="218" ht="12.75" customHeight="1">
      <c r="B218" s="43"/>
      <c r="C218" s="43"/>
      <c r="D218" s="43"/>
      <c r="E218" s="43"/>
      <c r="F218" s="43"/>
      <c r="G218" s="43"/>
      <c r="H218" s="43"/>
      <c r="I218" s="43"/>
    </row>
    <row r="219" ht="12.75" customHeight="1">
      <c r="B219" s="43"/>
      <c r="C219" s="43"/>
      <c r="D219" s="43"/>
      <c r="E219" s="43"/>
      <c r="F219" s="43"/>
      <c r="G219" s="43"/>
      <c r="H219" s="43"/>
      <c r="I219" s="43"/>
    </row>
    <row r="220" ht="12.75" customHeight="1">
      <c r="B220" s="43"/>
      <c r="C220" s="43"/>
      <c r="D220" s="43"/>
      <c r="E220" s="43"/>
      <c r="F220" s="43"/>
      <c r="G220" s="43"/>
      <c r="H220" s="43"/>
      <c r="I220" s="43"/>
    </row>
    <row r="221" ht="12.75" customHeight="1">
      <c r="B221" s="43"/>
      <c r="C221" s="43"/>
      <c r="D221" s="43"/>
      <c r="E221" s="43"/>
      <c r="F221" s="43"/>
      <c r="G221" s="43"/>
      <c r="H221" s="43"/>
      <c r="I221" s="43"/>
    </row>
    <row r="222" ht="12.75" customHeight="1">
      <c r="B222" s="43"/>
      <c r="C222" s="43"/>
      <c r="D222" s="43"/>
      <c r="E222" s="43"/>
      <c r="F222" s="43"/>
      <c r="G222" s="43"/>
      <c r="H222" s="43"/>
      <c r="I222" s="43"/>
    </row>
    <row r="223" ht="12.75" customHeight="1">
      <c r="B223" s="43"/>
      <c r="C223" s="43"/>
      <c r="D223" s="43"/>
      <c r="E223" s="43"/>
      <c r="F223" s="43"/>
      <c r="G223" s="43"/>
      <c r="H223" s="43"/>
      <c r="I223" s="43"/>
    </row>
    <row r="224" ht="12.75" customHeight="1">
      <c r="B224" s="43"/>
      <c r="C224" s="43"/>
      <c r="D224" s="43"/>
      <c r="E224" s="43"/>
      <c r="F224" s="43"/>
      <c r="G224" s="43"/>
      <c r="H224" s="43"/>
      <c r="I224" s="43"/>
    </row>
    <row r="225" ht="12.75" customHeight="1">
      <c r="B225" s="43"/>
      <c r="C225" s="43"/>
      <c r="D225" s="43"/>
      <c r="E225" s="43"/>
      <c r="F225" s="43"/>
      <c r="G225" s="43"/>
      <c r="H225" s="43"/>
      <c r="I225" s="43"/>
    </row>
    <row r="226" ht="12.75" customHeight="1">
      <c r="B226" s="43"/>
      <c r="C226" s="43"/>
      <c r="D226" s="43"/>
      <c r="E226" s="43"/>
      <c r="F226" s="43"/>
      <c r="G226" s="43"/>
      <c r="H226" s="43"/>
      <c r="I226" s="43"/>
    </row>
    <row r="227" ht="12.75" customHeight="1">
      <c r="B227" s="43"/>
      <c r="C227" s="43"/>
      <c r="D227" s="43"/>
      <c r="E227" s="43"/>
      <c r="F227" s="43"/>
      <c r="G227" s="43"/>
      <c r="H227" s="43"/>
      <c r="I227" s="43"/>
    </row>
    <row r="228" ht="12.75" customHeight="1">
      <c r="B228" s="43"/>
      <c r="C228" s="43"/>
      <c r="D228" s="43"/>
      <c r="E228" s="43"/>
      <c r="F228" s="43"/>
      <c r="G228" s="43"/>
      <c r="H228" s="43"/>
      <c r="I228" s="43"/>
    </row>
    <row r="229" ht="12.75" customHeight="1">
      <c r="B229" s="43"/>
      <c r="C229" s="43"/>
      <c r="D229" s="43"/>
      <c r="E229" s="43"/>
      <c r="F229" s="43"/>
      <c r="G229" s="43"/>
      <c r="H229" s="43"/>
      <c r="I229" s="43"/>
    </row>
    <row r="230" ht="12.75" customHeight="1">
      <c r="B230" s="43"/>
      <c r="C230" s="43"/>
      <c r="D230" s="43"/>
      <c r="E230" s="43"/>
      <c r="F230" s="43"/>
      <c r="G230" s="43"/>
      <c r="H230" s="43"/>
      <c r="I230" s="43"/>
    </row>
    <row r="231" ht="12.75" customHeight="1">
      <c r="B231" s="43"/>
      <c r="C231" s="43"/>
      <c r="D231" s="43"/>
      <c r="E231" s="43"/>
      <c r="F231" s="43"/>
      <c r="G231" s="43"/>
      <c r="H231" s="43"/>
      <c r="I231" s="43"/>
    </row>
    <row r="232" ht="12.75" customHeight="1">
      <c r="B232" s="43"/>
      <c r="C232" s="43"/>
      <c r="D232" s="43"/>
      <c r="E232" s="43"/>
      <c r="F232" s="43"/>
      <c r="G232" s="43"/>
      <c r="H232" s="43"/>
      <c r="I232" s="43"/>
    </row>
    <row r="233" ht="12.75" customHeight="1">
      <c r="B233" s="43"/>
      <c r="C233" s="43"/>
      <c r="D233" s="43"/>
      <c r="E233" s="43"/>
      <c r="F233" s="43"/>
      <c r="G233" s="43"/>
      <c r="H233" s="43"/>
      <c r="I233" s="43"/>
    </row>
    <row r="234" ht="12.75" customHeight="1">
      <c r="B234" s="43"/>
      <c r="C234" s="43"/>
      <c r="D234" s="43"/>
      <c r="E234" s="43"/>
      <c r="F234" s="43"/>
      <c r="G234" s="43"/>
      <c r="H234" s="43"/>
      <c r="I234" s="43"/>
    </row>
    <row r="235" ht="12.75" customHeight="1">
      <c r="B235" s="43"/>
      <c r="C235" s="43"/>
      <c r="D235" s="43"/>
      <c r="E235" s="43"/>
      <c r="F235" s="43"/>
      <c r="G235" s="43"/>
      <c r="H235" s="43"/>
      <c r="I235" s="43"/>
    </row>
    <row r="236" ht="12.75" customHeight="1">
      <c r="B236" s="43"/>
      <c r="C236" s="43"/>
      <c r="D236" s="43"/>
      <c r="E236" s="43"/>
      <c r="F236" s="43"/>
      <c r="G236" s="43"/>
      <c r="H236" s="43"/>
      <c r="I236" s="43"/>
    </row>
    <row r="237" ht="12.75" customHeight="1">
      <c r="B237" s="43"/>
      <c r="C237" s="43"/>
      <c r="D237" s="43"/>
      <c r="E237" s="43"/>
      <c r="F237" s="43"/>
      <c r="G237" s="43"/>
      <c r="H237" s="43"/>
      <c r="I237" s="43"/>
    </row>
    <row r="238" ht="12.75" customHeight="1">
      <c r="B238" s="43"/>
      <c r="C238" s="43"/>
      <c r="D238" s="43"/>
      <c r="E238" s="43"/>
      <c r="F238" s="43"/>
      <c r="G238" s="43"/>
      <c r="H238" s="43"/>
      <c r="I238" s="43"/>
    </row>
    <row r="239" ht="12.75" customHeight="1">
      <c r="B239" s="43"/>
      <c r="C239" s="43"/>
      <c r="D239" s="43"/>
      <c r="E239" s="43"/>
      <c r="F239" s="43"/>
      <c r="G239" s="43"/>
      <c r="H239" s="43"/>
      <c r="I239" s="43"/>
    </row>
    <row r="240" ht="12.75" customHeight="1">
      <c r="B240" s="43"/>
      <c r="C240" s="43"/>
      <c r="D240" s="43"/>
      <c r="E240" s="43"/>
      <c r="F240" s="43"/>
      <c r="G240" s="43"/>
      <c r="H240" s="43"/>
      <c r="I240" s="43"/>
    </row>
    <row r="241" ht="12.75" customHeight="1">
      <c r="B241" s="43"/>
      <c r="C241" s="43"/>
      <c r="D241" s="43"/>
      <c r="E241" s="43"/>
      <c r="F241" s="43"/>
      <c r="G241" s="43"/>
      <c r="H241" s="43"/>
      <c r="I241" s="43"/>
    </row>
    <row r="242" ht="12.75" customHeight="1">
      <c r="B242" s="43"/>
      <c r="C242" s="43"/>
      <c r="D242" s="43"/>
      <c r="E242" s="43"/>
      <c r="F242" s="43"/>
      <c r="G242" s="43"/>
      <c r="H242" s="43"/>
      <c r="I242" s="43"/>
    </row>
    <row r="243" ht="12.75" customHeight="1">
      <c r="B243" s="43"/>
      <c r="C243" s="43"/>
      <c r="D243" s="43"/>
      <c r="E243" s="43"/>
      <c r="F243" s="43"/>
      <c r="G243" s="43"/>
      <c r="H243" s="43"/>
      <c r="I243" s="43"/>
    </row>
    <row r="244" ht="12.75" customHeight="1">
      <c r="B244" s="43"/>
      <c r="C244" s="43"/>
      <c r="D244" s="43"/>
      <c r="E244" s="43"/>
      <c r="F244" s="43"/>
      <c r="G244" s="43"/>
      <c r="H244" s="43"/>
      <c r="I244" s="43"/>
    </row>
    <row r="245" ht="12.75" customHeight="1">
      <c r="B245" s="43"/>
      <c r="C245" s="43"/>
      <c r="D245" s="43"/>
      <c r="E245" s="43"/>
      <c r="F245" s="43"/>
      <c r="G245" s="43"/>
      <c r="H245" s="43"/>
      <c r="I245" s="43"/>
    </row>
    <row r="246" ht="12.75" customHeight="1">
      <c r="B246" s="43"/>
      <c r="C246" s="43"/>
      <c r="D246" s="43"/>
      <c r="E246" s="43"/>
      <c r="F246" s="43"/>
      <c r="G246" s="43"/>
      <c r="H246" s="43"/>
      <c r="I246" s="43"/>
    </row>
    <row r="247" ht="12.75" customHeight="1">
      <c r="B247" s="43"/>
      <c r="C247" s="43"/>
      <c r="D247" s="43"/>
      <c r="E247" s="43"/>
      <c r="F247" s="43"/>
      <c r="G247" s="43"/>
      <c r="H247" s="43"/>
      <c r="I247" s="43"/>
    </row>
    <row r="248" ht="12.75" customHeight="1">
      <c r="B248" s="43"/>
      <c r="C248" s="43"/>
      <c r="D248" s="43"/>
      <c r="E248" s="43"/>
      <c r="F248" s="43"/>
      <c r="G248" s="43"/>
      <c r="H248" s="43"/>
      <c r="I248" s="43"/>
    </row>
    <row r="249" ht="12.75" customHeight="1">
      <c r="B249" s="43"/>
      <c r="C249" s="43"/>
      <c r="D249" s="43"/>
      <c r="E249" s="43"/>
      <c r="F249" s="43"/>
      <c r="G249" s="43"/>
      <c r="H249" s="43"/>
      <c r="I249" s="43"/>
    </row>
    <row r="250" ht="12.75" customHeight="1">
      <c r="B250" s="43"/>
      <c r="C250" s="43"/>
      <c r="D250" s="43"/>
      <c r="E250" s="43"/>
      <c r="F250" s="43"/>
      <c r="G250" s="43"/>
      <c r="H250" s="43"/>
      <c r="I250" s="43"/>
    </row>
    <row r="251" ht="12.75" customHeight="1">
      <c r="B251" s="43"/>
      <c r="C251" s="43"/>
      <c r="D251" s="43"/>
      <c r="E251" s="43"/>
      <c r="F251" s="43"/>
      <c r="G251" s="43"/>
      <c r="H251" s="43"/>
      <c r="I251" s="43"/>
    </row>
    <row r="252" ht="12.75" customHeight="1">
      <c r="B252" s="43"/>
      <c r="C252" s="43"/>
      <c r="D252" s="43"/>
      <c r="E252" s="43"/>
      <c r="F252" s="43"/>
      <c r="G252" s="43"/>
      <c r="H252" s="43"/>
      <c r="I252" s="43"/>
    </row>
    <row r="253" ht="12.75" customHeight="1">
      <c r="B253" s="43"/>
      <c r="C253" s="43"/>
      <c r="D253" s="43"/>
      <c r="E253" s="43"/>
      <c r="F253" s="43"/>
      <c r="G253" s="43"/>
      <c r="H253" s="43"/>
      <c r="I253" s="43"/>
    </row>
    <row r="254" ht="12.75" customHeight="1">
      <c r="B254" s="43"/>
      <c r="C254" s="43"/>
      <c r="D254" s="43"/>
      <c r="E254" s="43"/>
      <c r="F254" s="43"/>
      <c r="G254" s="43"/>
      <c r="H254" s="43"/>
      <c r="I254" s="43"/>
    </row>
    <row r="255" ht="12.75" customHeight="1">
      <c r="B255" s="43"/>
      <c r="C255" s="43"/>
      <c r="D255" s="43"/>
      <c r="E255" s="43"/>
      <c r="F255" s="43"/>
      <c r="G255" s="43"/>
      <c r="H255" s="43"/>
      <c r="I255" s="43"/>
    </row>
    <row r="256" ht="12.75" customHeight="1">
      <c r="B256" s="43"/>
      <c r="C256" s="43"/>
      <c r="D256" s="43"/>
      <c r="E256" s="43"/>
      <c r="F256" s="43"/>
      <c r="G256" s="43"/>
      <c r="H256" s="43"/>
      <c r="I256" s="43"/>
    </row>
    <row r="257" ht="12.75" customHeight="1">
      <c r="B257" s="43"/>
      <c r="C257" s="43"/>
      <c r="D257" s="43"/>
      <c r="E257" s="43"/>
      <c r="F257" s="43"/>
      <c r="G257" s="43"/>
      <c r="H257" s="43"/>
      <c r="I257" s="43"/>
    </row>
    <row r="258" ht="12.75" customHeight="1">
      <c r="B258" s="43"/>
      <c r="C258" s="43"/>
      <c r="D258" s="43"/>
      <c r="E258" s="43"/>
      <c r="F258" s="43"/>
      <c r="G258" s="43"/>
      <c r="H258" s="43"/>
      <c r="I258" s="43"/>
    </row>
    <row r="259" ht="12.75" customHeight="1">
      <c r="B259" s="43"/>
      <c r="C259" s="43"/>
      <c r="D259" s="43"/>
      <c r="E259" s="43"/>
      <c r="F259" s="43"/>
      <c r="G259" s="43"/>
      <c r="H259" s="43"/>
      <c r="I259" s="43"/>
    </row>
    <row r="260" ht="12.75" customHeight="1">
      <c r="B260" s="43"/>
      <c r="C260" s="43"/>
      <c r="D260" s="43"/>
      <c r="E260" s="43"/>
      <c r="F260" s="43"/>
      <c r="G260" s="43"/>
      <c r="H260" s="43"/>
      <c r="I260" s="43"/>
    </row>
    <row r="261" ht="12.75" customHeight="1">
      <c r="B261" s="43"/>
      <c r="C261" s="43"/>
      <c r="D261" s="43"/>
      <c r="E261" s="43"/>
      <c r="F261" s="43"/>
      <c r="G261" s="43"/>
      <c r="H261" s="43"/>
      <c r="I261" s="43"/>
    </row>
    <row r="262" ht="12.75" customHeight="1">
      <c r="B262" s="43"/>
      <c r="C262" s="43"/>
      <c r="D262" s="43"/>
      <c r="E262" s="43"/>
      <c r="F262" s="43"/>
      <c r="G262" s="43"/>
      <c r="H262" s="43"/>
      <c r="I262" s="43"/>
    </row>
    <row r="263" ht="12.75" customHeight="1">
      <c r="B263" s="43"/>
      <c r="C263" s="43"/>
      <c r="D263" s="43"/>
      <c r="E263" s="43"/>
      <c r="F263" s="43"/>
      <c r="G263" s="43"/>
      <c r="H263" s="43"/>
      <c r="I263" s="43"/>
    </row>
    <row r="264" ht="12.75" customHeight="1">
      <c r="B264" s="43"/>
      <c r="C264" s="43"/>
      <c r="D264" s="43"/>
      <c r="E264" s="43"/>
      <c r="F264" s="43"/>
      <c r="G264" s="43"/>
      <c r="H264" s="43"/>
      <c r="I264" s="43"/>
    </row>
    <row r="265" ht="12.75" customHeight="1">
      <c r="B265" s="43"/>
      <c r="C265" s="43"/>
      <c r="D265" s="43"/>
      <c r="E265" s="43"/>
      <c r="F265" s="43"/>
      <c r="G265" s="43"/>
      <c r="H265" s="43"/>
      <c r="I265" s="43"/>
    </row>
    <row r="266" ht="12.75" customHeight="1">
      <c r="B266" s="43"/>
      <c r="C266" s="43"/>
      <c r="D266" s="43"/>
      <c r="E266" s="43"/>
      <c r="F266" s="43"/>
      <c r="G266" s="43"/>
      <c r="H266" s="43"/>
      <c r="I266" s="43"/>
    </row>
    <row r="267" ht="12.75" customHeight="1">
      <c r="B267" s="43"/>
      <c r="C267" s="43"/>
      <c r="D267" s="43"/>
      <c r="E267" s="43"/>
      <c r="F267" s="43"/>
      <c r="G267" s="43"/>
      <c r="H267" s="43"/>
      <c r="I267" s="43"/>
    </row>
    <row r="268" ht="12.75" customHeight="1">
      <c r="B268" s="43"/>
      <c r="C268" s="43"/>
      <c r="D268" s="43"/>
      <c r="E268" s="43"/>
      <c r="F268" s="43"/>
      <c r="G268" s="43"/>
      <c r="H268" s="43"/>
      <c r="I268" s="43"/>
    </row>
    <row r="269" ht="12.75" customHeight="1">
      <c r="B269" s="43"/>
      <c r="C269" s="43"/>
      <c r="D269" s="43"/>
      <c r="E269" s="43"/>
      <c r="F269" s="43"/>
      <c r="G269" s="43"/>
      <c r="H269" s="43"/>
      <c r="I269" s="43"/>
    </row>
    <row r="270" ht="12.75" customHeight="1">
      <c r="B270" s="43"/>
      <c r="C270" s="43"/>
      <c r="D270" s="43"/>
      <c r="E270" s="43"/>
      <c r="F270" s="43"/>
      <c r="G270" s="43"/>
      <c r="H270" s="43"/>
      <c r="I270" s="43"/>
    </row>
    <row r="271" ht="12.75" customHeight="1">
      <c r="B271" s="43"/>
      <c r="C271" s="43"/>
      <c r="D271" s="43"/>
      <c r="E271" s="43"/>
      <c r="F271" s="43"/>
      <c r="G271" s="43"/>
      <c r="H271" s="43"/>
      <c r="I271" s="43"/>
    </row>
    <row r="272" ht="12.75" customHeight="1">
      <c r="B272" s="43"/>
      <c r="C272" s="43"/>
      <c r="D272" s="43"/>
      <c r="E272" s="43"/>
      <c r="F272" s="43"/>
      <c r="G272" s="43"/>
      <c r="H272" s="43"/>
      <c r="I272" s="43"/>
    </row>
    <row r="273" ht="12.75" customHeight="1">
      <c r="B273" s="43"/>
      <c r="C273" s="43"/>
      <c r="D273" s="43"/>
      <c r="E273" s="43"/>
      <c r="F273" s="43"/>
      <c r="G273" s="43"/>
      <c r="H273" s="43"/>
      <c r="I273" s="43"/>
    </row>
    <row r="274" ht="12.75" customHeight="1">
      <c r="B274" s="43"/>
      <c r="C274" s="43"/>
      <c r="D274" s="43"/>
      <c r="E274" s="43"/>
      <c r="F274" s="43"/>
      <c r="G274" s="43"/>
      <c r="H274" s="43"/>
      <c r="I274" s="43"/>
    </row>
    <row r="275" ht="12.75" customHeight="1">
      <c r="B275" s="43"/>
      <c r="C275" s="43"/>
      <c r="D275" s="43"/>
      <c r="E275" s="43"/>
      <c r="F275" s="43"/>
      <c r="G275" s="43"/>
      <c r="H275" s="43"/>
      <c r="I275" s="43"/>
    </row>
    <row r="276" ht="12.75" customHeight="1">
      <c r="B276" s="43"/>
      <c r="C276" s="43"/>
      <c r="D276" s="43"/>
      <c r="E276" s="43"/>
      <c r="F276" s="43"/>
      <c r="G276" s="43"/>
      <c r="H276" s="43"/>
      <c r="I276" s="43"/>
    </row>
    <row r="277" ht="12.75" customHeight="1">
      <c r="B277" s="43"/>
      <c r="C277" s="43"/>
      <c r="D277" s="43"/>
      <c r="E277" s="43"/>
      <c r="F277" s="43"/>
      <c r="G277" s="43"/>
      <c r="H277" s="43"/>
      <c r="I277" s="43"/>
    </row>
    <row r="278" ht="12.75" customHeight="1">
      <c r="B278" s="43"/>
      <c r="C278" s="43"/>
      <c r="D278" s="43"/>
      <c r="E278" s="43"/>
      <c r="F278" s="43"/>
      <c r="G278" s="43"/>
      <c r="H278" s="43"/>
      <c r="I278" s="43"/>
    </row>
    <row r="279" ht="12.75" customHeight="1">
      <c r="B279" s="43"/>
      <c r="C279" s="43"/>
      <c r="D279" s="43"/>
      <c r="E279" s="43"/>
      <c r="F279" s="43"/>
      <c r="G279" s="43"/>
      <c r="H279" s="43"/>
      <c r="I279" s="43"/>
    </row>
    <row r="280" ht="12.75" customHeight="1">
      <c r="B280" s="43"/>
      <c r="C280" s="43"/>
      <c r="D280" s="43"/>
      <c r="E280" s="43"/>
      <c r="F280" s="43"/>
      <c r="G280" s="43"/>
      <c r="H280" s="43"/>
      <c r="I280" s="43"/>
    </row>
    <row r="281" ht="12.75" customHeight="1">
      <c r="B281" s="43"/>
      <c r="C281" s="43"/>
      <c r="D281" s="43"/>
      <c r="E281" s="43"/>
      <c r="F281" s="43"/>
      <c r="G281" s="43"/>
      <c r="H281" s="43"/>
      <c r="I281" s="43"/>
    </row>
    <row r="282" ht="12.75" customHeight="1">
      <c r="B282" s="43"/>
      <c r="C282" s="43"/>
      <c r="D282" s="43"/>
      <c r="E282" s="43"/>
      <c r="F282" s="43"/>
      <c r="G282" s="43"/>
      <c r="H282" s="43"/>
      <c r="I282" s="43"/>
    </row>
    <row r="283" ht="12.75" customHeight="1">
      <c r="B283" s="43"/>
      <c r="C283" s="43"/>
      <c r="D283" s="43"/>
      <c r="E283" s="43"/>
      <c r="F283" s="43"/>
      <c r="G283" s="43"/>
      <c r="H283" s="43"/>
      <c r="I283" s="43"/>
    </row>
    <row r="284" ht="12.75" customHeight="1">
      <c r="B284" s="43"/>
      <c r="C284" s="43"/>
      <c r="D284" s="43"/>
      <c r="E284" s="43"/>
      <c r="F284" s="43"/>
      <c r="G284" s="43"/>
      <c r="H284" s="43"/>
      <c r="I284" s="43"/>
    </row>
    <row r="285" ht="12.75" customHeight="1">
      <c r="B285" s="43"/>
      <c r="C285" s="43"/>
      <c r="D285" s="43"/>
      <c r="E285" s="43"/>
      <c r="F285" s="43"/>
      <c r="G285" s="43"/>
      <c r="H285" s="43"/>
      <c r="I285" s="43"/>
    </row>
    <row r="286" ht="12.75" customHeight="1">
      <c r="B286" s="43"/>
      <c r="C286" s="43"/>
      <c r="D286" s="43"/>
      <c r="E286" s="43"/>
      <c r="F286" s="43"/>
      <c r="G286" s="43"/>
      <c r="H286" s="43"/>
      <c r="I286" s="43"/>
    </row>
    <row r="287" ht="12.75" customHeight="1">
      <c r="B287" s="43"/>
      <c r="C287" s="43"/>
      <c r="D287" s="43"/>
      <c r="E287" s="43"/>
      <c r="F287" s="43"/>
      <c r="G287" s="43"/>
      <c r="H287" s="43"/>
      <c r="I287" s="43"/>
    </row>
    <row r="288" ht="12.75" customHeight="1">
      <c r="B288" s="43"/>
      <c r="C288" s="43"/>
      <c r="D288" s="43"/>
      <c r="E288" s="43"/>
      <c r="F288" s="43"/>
      <c r="G288" s="43"/>
      <c r="H288" s="43"/>
      <c r="I288" s="43"/>
    </row>
    <row r="289" ht="12.75" customHeight="1">
      <c r="B289" s="43"/>
      <c r="C289" s="43"/>
      <c r="D289" s="43"/>
      <c r="E289" s="43"/>
      <c r="F289" s="43"/>
      <c r="G289" s="43"/>
      <c r="H289" s="43"/>
      <c r="I289" s="43"/>
    </row>
    <row r="290" ht="12.75" customHeight="1">
      <c r="B290" s="43"/>
      <c r="C290" s="43"/>
      <c r="D290" s="43"/>
      <c r="E290" s="43"/>
      <c r="F290" s="43"/>
      <c r="G290" s="43"/>
      <c r="H290" s="43"/>
      <c r="I290" s="43"/>
    </row>
    <row r="291" ht="12.75" customHeight="1">
      <c r="B291" s="43"/>
      <c r="C291" s="43"/>
      <c r="D291" s="43"/>
      <c r="E291" s="43"/>
      <c r="F291" s="43"/>
      <c r="G291" s="43"/>
      <c r="H291" s="43"/>
      <c r="I291" s="43"/>
    </row>
    <row r="292" ht="12.75" customHeight="1">
      <c r="B292" s="43"/>
      <c r="C292" s="43"/>
      <c r="D292" s="43"/>
      <c r="E292" s="43"/>
      <c r="F292" s="43"/>
      <c r="G292" s="43"/>
      <c r="H292" s="43"/>
      <c r="I292" s="43"/>
    </row>
    <row r="293" ht="12.75" customHeight="1">
      <c r="B293" s="43"/>
      <c r="C293" s="43"/>
      <c r="D293" s="43"/>
      <c r="E293" s="43"/>
      <c r="F293" s="43"/>
      <c r="G293" s="43"/>
      <c r="H293" s="43"/>
      <c r="I293" s="43"/>
    </row>
    <row r="294" ht="12.75" customHeight="1">
      <c r="B294" s="43"/>
      <c r="C294" s="43"/>
      <c r="D294" s="43"/>
      <c r="E294" s="43"/>
      <c r="F294" s="43"/>
      <c r="G294" s="43"/>
      <c r="H294" s="43"/>
      <c r="I294" s="43"/>
    </row>
    <row r="295" ht="12.75" customHeight="1">
      <c r="B295" s="43"/>
      <c r="C295" s="43"/>
      <c r="D295" s="43"/>
      <c r="E295" s="43"/>
      <c r="F295" s="43"/>
      <c r="G295" s="43"/>
      <c r="H295" s="43"/>
      <c r="I295" s="43"/>
    </row>
    <row r="296" ht="12.75" customHeight="1">
      <c r="B296" s="43"/>
      <c r="C296" s="43"/>
      <c r="D296" s="43"/>
      <c r="E296" s="43"/>
      <c r="F296" s="43"/>
      <c r="G296" s="43"/>
      <c r="H296" s="43"/>
      <c r="I296" s="43"/>
    </row>
    <row r="297" ht="12.75" customHeight="1">
      <c r="B297" s="43"/>
      <c r="C297" s="43"/>
      <c r="D297" s="43"/>
      <c r="E297" s="43"/>
      <c r="F297" s="43"/>
      <c r="G297" s="43"/>
      <c r="H297" s="43"/>
      <c r="I297" s="43"/>
    </row>
    <row r="298" ht="12.75" customHeight="1">
      <c r="B298" s="43"/>
      <c r="C298" s="43"/>
      <c r="D298" s="43"/>
      <c r="E298" s="43"/>
      <c r="F298" s="43"/>
      <c r="G298" s="43"/>
      <c r="H298" s="43"/>
      <c r="I298" s="43"/>
    </row>
    <row r="299" ht="12.75" customHeight="1">
      <c r="B299" s="43"/>
      <c r="C299" s="43"/>
      <c r="D299" s="43"/>
      <c r="E299" s="43"/>
      <c r="F299" s="43"/>
      <c r="G299" s="43"/>
      <c r="H299" s="43"/>
      <c r="I299" s="43"/>
    </row>
    <row r="300" ht="12.75" customHeight="1">
      <c r="B300" s="43"/>
      <c r="C300" s="43"/>
      <c r="D300" s="43"/>
      <c r="E300" s="43"/>
      <c r="F300" s="43"/>
      <c r="G300" s="43"/>
      <c r="H300" s="43"/>
      <c r="I300" s="43"/>
    </row>
    <row r="301" ht="12.75" customHeight="1">
      <c r="B301" s="43"/>
      <c r="C301" s="43"/>
      <c r="D301" s="43"/>
      <c r="E301" s="43"/>
      <c r="F301" s="43"/>
      <c r="G301" s="43"/>
      <c r="H301" s="43"/>
      <c r="I301" s="43"/>
    </row>
    <row r="302" ht="12.75" customHeight="1">
      <c r="B302" s="43"/>
      <c r="C302" s="43"/>
      <c r="D302" s="43"/>
      <c r="E302" s="43"/>
      <c r="F302" s="43"/>
      <c r="G302" s="43"/>
      <c r="H302" s="43"/>
      <c r="I302" s="43"/>
    </row>
    <row r="303" ht="12.75" customHeight="1">
      <c r="B303" s="43"/>
      <c r="C303" s="43"/>
      <c r="D303" s="43"/>
      <c r="E303" s="43"/>
      <c r="F303" s="43"/>
      <c r="G303" s="43"/>
      <c r="H303" s="43"/>
      <c r="I303" s="43"/>
    </row>
    <row r="304" ht="12.75" customHeight="1">
      <c r="B304" s="43"/>
      <c r="C304" s="43"/>
      <c r="D304" s="43"/>
      <c r="E304" s="43"/>
      <c r="F304" s="43"/>
      <c r="G304" s="43"/>
      <c r="H304" s="43"/>
      <c r="I304" s="43"/>
    </row>
    <row r="305" ht="12.75" customHeight="1">
      <c r="B305" s="43"/>
      <c r="C305" s="43"/>
      <c r="D305" s="43"/>
      <c r="E305" s="43"/>
      <c r="F305" s="43"/>
      <c r="G305" s="43"/>
      <c r="H305" s="43"/>
      <c r="I305" s="43"/>
    </row>
    <row r="306" ht="12.75" customHeight="1">
      <c r="B306" s="43"/>
      <c r="C306" s="43"/>
      <c r="D306" s="43"/>
      <c r="E306" s="43"/>
      <c r="F306" s="43"/>
      <c r="G306" s="43"/>
      <c r="H306" s="43"/>
      <c r="I306" s="43"/>
    </row>
    <row r="307" ht="12.75" customHeight="1">
      <c r="B307" s="43"/>
      <c r="C307" s="43"/>
      <c r="D307" s="43"/>
      <c r="E307" s="43"/>
      <c r="F307" s="43"/>
      <c r="G307" s="43"/>
      <c r="H307" s="43"/>
      <c r="I307" s="43"/>
    </row>
    <row r="308" ht="12.75" customHeight="1">
      <c r="B308" s="43"/>
      <c r="C308" s="43"/>
      <c r="D308" s="43"/>
      <c r="E308" s="43"/>
      <c r="F308" s="43"/>
      <c r="G308" s="43"/>
      <c r="H308" s="43"/>
      <c r="I308" s="43"/>
    </row>
    <row r="309" ht="12.75" customHeight="1">
      <c r="B309" s="43"/>
      <c r="C309" s="43"/>
      <c r="D309" s="43"/>
      <c r="E309" s="43"/>
      <c r="F309" s="43"/>
      <c r="G309" s="43"/>
      <c r="H309" s="43"/>
      <c r="I309" s="43"/>
    </row>
    <row r="310" ht="12.75" customHeight="1">
      <c r="B310" s="43"/>
      <c r="C310" s="43"/>
      <c r="D310" s="43"/>
      <c r="E310" s="43"/>
      <c r="F310" s="43"/>
      <c r="G310" s="43"/>
      <c r="H310" s="43"/>
      <c r="I310" s="43"/>
    </row>
    <row r="311" ht="12.75" customHeight="1">
      <c r="B311" s="43"/>
      <c r="C311" s="43"/>
      <c r="D311" s="43"/>
      <c r="E311" s="43"/>
      <c r="F311" s="43"/>
      <c r="G311" s="43"/>
      <c r="H311" s="43"/>
      <c r="I311" s="43"/>
    </row>
    <row r="312" ht="12.75" customHeight="1">
      <c r="B312" s="43"/>
      <c r="C312" s="43"/>
      <c r="D312" s="43"/>
      <c r="E312" s="43"/>
      <c r="F312" s="43"/>
      <c r="G312" s="43"/>
      <c r="H312" s="43"/>
      <c r="I312" s="43"/>
    </row>
    <row r="313" ht="12.75" customHeight="1">
      <c r="B313" s="43"/>
      <c r="C313" s="43"/>
      <c r="D313" s="43"/>
      <c r="E313" s="43"/>
      <c r="F313" s="43"/>
      <c r="G313" s="43"/>
      <c r="H313" s="43"/>
      <c r="I313" s="43"/>
    </row>
    <row r="314" ht="12.75" customHeight="1">
      <c r="B314" s="43"/>
      <c r="C314" s="43"/>
      <c r="D314" s="43"/>
      <c r="E314" s="43"/>
      <c r="F314" s="43"/>
      <c r="G314" s="43"/>
      <c r="H314" s="43"/>
      <c r="I314" s="43"/>
    </row>
    <row r="315" ht="12.75" customHeight="1">
      <c r="B315" s="43"/>
      <c r="C315" s="43"/>
      <c r="D315" s="43"/>
      <c r="E315" s="43"/>
      <c r="F315" s="43"/>
      <c r="G315" s="43"/>
      <c r="H315" s="43"/>
      <c r="I315" s="43"/>
    </row>
    <row r="316" ht="12.75" customHeight="1">
      <c r="B316" s="43"/>
      <c r="C316" s="43"/>
      <c r="D316" s="43"/>
      <c r="E316" s="43"/>
      <c r="F316" s="43"/>
      <c r="G316" s="43"/>
      <c r="H316" s="43"/>
      <c r="I316" s="43"/>
    </row>
    <row r="317" ht="12.75" customHeight="1">
      <c r="B317" s="43"/>
      <c r="C317" s="43"/>
      <c r="D317" s="43"/>
      <c r="E317" s="43"/>
      <c r="F317" s="43"/>
      <c r="G317" s="43"/>
      <c r="H317" s="43"/>
      <c r="I317" s="43"/>
    </row>
    <row r="318" ht="12.75" customHeight="1">
      <c r="B318" s="43"/>
      <c r="C318" s="43"/>
      <c r="D318" s="43"/>
      <c r="E318" s="43"/>
      <c r="F318" s="43"/>
      <c r="G318" s="43"/>
      <c r="H318" s="43"/>
      <c r="I318" s="43"/>
    </row>
    <row r="319" ht="12.75" customHeight="1">
      <c r="B319" s="43"/>
      <c r="C319" s="43"/>
      <c r="D319" s="43"/>
      <c r="E319" s="43"/>
      <c r="F319" s="43"/>
      <c r="G319" s="43"/>
      <c r="H319" s="43"/>
      <c r="I319" s="43"/>
    </row>
    <row r="320" ht="12.75" customHeight="1">
      <c r="B320" s="43"/>
      <c r="C320" s="43"/>
      <c r="D320" s="43"/>
      <c r="E320" s="43"/>
      <c r="F320" s="43"/>
      <c r="G320" s="43"/>
      <c r="H320" s="43"/>
      <c r="I320" s="43"/>
    </row>
    <row r="321" ht="12.75" customHeight="1">
      <c r="B321" s="43"/>
      <c r="C321" s="43"/>
      <c r="D321" s="43"/>
      <c r="E321" s="43"/>
      <c r="F321" s="43"/>
      <c r="G321" s="43"/>
      <c r="H321" s="43"/>
      <c r="I321" s="43"/>
    </row>
    <row r="322" ht="12.75" customHeight="1">
      <c r="B322" s="43"/>
      <c r="C322" s="43"/>
      <c r="D322" s="43"/>
      <c r="E322" s="43"/>
      <c r="F322" s="43"/>
      <c r="G322" s="43"/>
      <c r="H322" s="43"/>
      <c r="I322" s="43"/>
    </row>
    <row r="323" ht="12.75" customHeight="1">
      <c r="B323" s="43"/>
      <c r="C323" s="43"/>
      <c r="D323" s="43"/>
      <c r="E323" s="43"/>
      <c r="F323" s="43"/>
      <c r="G323" s="43"/>
      <c r="H323" s="43"/>
      <c r="I323" s="43"/>
    </row>
    <row r="324" ht="12.75" customHeight="1">
      <c r="B324" s="43"/>
      <c r="C324" s="43"/>
      <c r="D324" s="43"/>
      <c r="E324" s="43"/>
      <c r="F324" s="43"/>
      <c r="G324" s="43"/>
      <c r="H324" s="43"/>
      <c r="I324" s="43"/>
    </row>
    <row r="325" ht="12.75" customHeight="1">
      <c r="B325" s="43"/>
      <c r="C325" s="43"/>
      <c r="D325" s="43"/>
      <c r="E325" s="43"/>
      <c r="F325" s="43"/>
      <c r="G325" s="43"/>
      <c r="H325" s="43"/>
      <c r="I325" s="43"/>
    </row>
    <row r="326" ht="12.75" customHeight="1">
      <c r="B326" s="43"/>
      <c r="C326" s="43"/>
      <c r="D326" s="43"/>
      <c r="E326" s="43"/>
      <c r="F326" s="43"/>
      <c r="G326" s="43"/>
      <c r="H326" s="43"/>
      <c r="I326" s="43"/>
    </row>
    <row r="327" ht="12.75" customHeight="1">
      <c r="B327" s="43"/>
      <c r="C327" s="43"/>
      <c r="D327" s="43"/>
      <c r="E327" s="43"/>
      <c r="F327" s="43"/>
      <c r="G327" s="43"/>
      <c r="H327" s="43"/>
      <c r="I327" s="43"/>
    </row>
    <row r="328" ht="12.75" customHeight="1">
      <c r="B328" s="43"/>
      <c r="C328" s="43"/>
      <c r="D328" s="43"/>
      <c r="E328" s="43"/>
      <c r="F328" s="43"/>
      <c r="G328" s="43"/>
      <c r="H328" s="43"/>
      <c r="I328" s="43"/>
    </row>
    <row r="329" ht="12.75" customHeight="1">
      <c r="B329" s="43"/>
      <c r="C329" s="43"/>
      <c r="D329" s="43"/>
      <c r="E329" s="43"/>
      <c r="F329" s="43"/>
      <c r="G329" s="43"/>
      <c r="H329" s="43"/>
      <c r="I329" s="43"/>
    </row>
    <row r="330" ht="12.75" customHeight="1">
      <c r="B330" s="43"/>
      <c r="C330" s="43"/>
      <c r="D330" s="43"/>
      <c r="E330" s="43"/>
      <c r="F330" s="43"/>
      <c r="G330" s="43"/>
      <c r="H330" s="43"/>
      <c r="I330" s="43"/>
    </row>
    <row r="331" ht="12.75" customHeight="1">
      <c r="B331" s="43"/>
      <c r="C331" s="43"/>
      <c r="D331" s="43"/>
      <c r="E331" s="43"/>
      <c r="F331" s="43"/>
      <c r="G331" s="43"/>
      <c r="H331" s="43"/>
      <c r="I331" s="43"/>
    </row>
    <row r="332" ht="12.75" customHeight="1">
      <c r="B332" s="43"/>
      <c r="C332" s="43"/>
      <c r="D332" s="43"/>
      <c r="E332" s="43"/>
      <c r="F332" s="43"/>
      <c r="G332" s="43"/>
      <c r="H332" s="43"/>
      <c r="I332" s="43"/>
    </row>
    <row r="333" ht="12.75" customHeight="1">
      <c r="B333" s="43"/>
      <c r="C333" s="43"/>
      <c r="D333" s="43"/>
      <c r="E333" s="43"/>
      <c r="F333" s="43"/>
      <c r="G333" s="43"/>
      <c r="H333" s="43"/>
      <c r="I333" s="43"/>
    </row>
    <row r="334" ht="12.75" customHeight="1">
      <c r="B334" s="43"/>
      <c r="C334" s="43"/>
      <c r="D334" s="43"/>
      <c r="E334" s="43"/>
      <c r="F334" s="43"/>
      <c r="G334" s="43"/>
      <c r="H334" s="43"/>
      <c r="I334" s="43"/>
    </row>
    <row r="335" ht="12.75" customHeight="1">
      <c r="B335" s="43"/>
      <c r="C335" s="43"/>
      <c r="D335" s="43"/>
      <c r="E335" s="43"/>
      <c r="F335" s="43"/>
      <c r="G335" s="43"/>
      <c r="H335" s="43"/>
      <c r="I335" s="43"/>
    </row>
    <row r="336" ht="12.75" customHeight="1">
      <c r="B336" s="43"/>
      <c r="C336" s="43"/>
      <c r="D336" s="43"/>
      <c r="E336" s="43"/>
      <c r="F336" s="43"/>
      <c r="G336" s="43"/>
      <c r="H336" s="43"/>
      <c r="I336" s="43"/>
    </row>
    <row r="337" ht="12.75" customHeight="1">
      <c r="B337" s="43"/>
      <c r="C337" s="43"/>
      <c r="D337" s="43"/>
      <c r="E337" s="43"/>
      <c r="F337" s="43"/>
      <c r="G337" s="43"/>
      <c r="H337" s="43"/>
      <c r="I337" s="43"/>
    </row>
    <row r="338" ht="12.75" customHeight="1">
      <c r="B338" s="43"/>
      <c r="C338" s="43"/>
      <c r="D338" s="43"/>
      <c r="E338" s="43"/>
      <c r="F338" s="43"/>
      <c r="G338" s="43"/>
      <c r="H338" s="43"/>
      <c r="I338" s="43"/>
    </row>
    <row r="339" ht="12.75" customHeight="1">
      <c r="B339" s="43"/>
      <c r="C339" s="43"/>
      <c r="D339" s="43"/>
      <c r="E339" s="43"/>
      <c r="F339" s="43"/>
      <c r="G339" s="43"/>
      <c r="H339" s="43"/>
      <c r="I339" s="43"/>
    </row>
    <row r="340" ht="12.75" customHeight="1">
      <c r="B340" s="43"/>
      <c r="C340" s="43"/>
      <c r="D340" s="43"/>
      <c r="E340" s="43"/>
      <c r="F340" s="43"/>
      <c r="G340" s="43"/>
      <c r="H340" s="43"/>
      <c r="I340" s="43"/>
    </row>
    <row r="341" ht="12.75" customHeight="1">
      <c r="B341" s="43"/>
      <c r="C341" s="43"/>
      <c r="D341" s="43"/>
      <c r="E341" s="43"/>
      <c r="F341" s="43"/>
      <c r="G341" s="43"/>
      <c r="H341" s="43"/>
      <c r="I341" s="43"/>
    </row>
    <row r="342" ht="12.75" customHeight="1">
      <c r="B342" s="43"/>
      <c r="C342" s="43"/>
      <c r="D342" s="43"/>
      <c r="E342" s="43"/>
      <c r="F342" s="43"/>
      <c r="G342" s="43"/>
      <c r="H342" s="43"/>
      <c r="I342" s="43"/>
    </row>
    <row r="343" ht="12.75" customHeight="1">
      <c r="B343" s="43"/>
      <c r="C343" s="43"/>
      <c r="D343" s="43"/>
      <c r="E343" s="43"/>
      <c r="F343" s="43"/>
      <c r="G343" s="43"/>
      <c r="H343" s="43"/>
      <c r="I343" s="43"/>
    </row>
    <row r="344" ht="12.75" customHeight="1">
      <c r="B344" s="43"/>
      <c r="C344" s="43"/>
      <c r="D344" s="43"/>
      <c r="E344" s="43"/>
      <c r="F344" s="43"/>
      <c r="G344" s="43"/>
      <c r="H344" s="43"/>
      <c r="I344" s="43"/>
    </row>
    <row r="345" ht="12.75" customHeight="1">
      <c r="B345" s="43"/>
      <c r="C345" s="43"/>
      <c r="D345" s="43"/>
      <c r="E345" s="43"/>
      <c r="F345" s="43"/>
      <c r="G345" s="43"/>
      <c r="H345" s="43"/>
      <c r="I345" s="43"/>
    </row>
    <row r="346" ht="12.75" customHeight="1">
      <c r="B346" s="43"/>
      <c r="C346" s="43"/>
      <c r="D346" s="43"/>
      <c r="E346" s="43"/>
      <c r="F346" s="43"/>
      <c r="G346" s="43"/>
      <c r="H346" s="43"/>
      <c r="I346" s="43"/>
    </row>
    <row r="347" ht="12.75" customHeight="1">
      <c r="B347" s="43"/>
      <c r="C347" s="43"/>
      <c r="D347" s="43"/>
      <c r="E347" s="43"/>
      <c r="F347" s="43"/>
      <c r="G347" s="43"/>
      <c r="H347" s="43"/>
      <c r="I347" s="43"/>
    </row>
    <row r="348" ht="12.75" customHeight="1">
      <c r="B348" s="43"/>
      <c r="C348" s="43"/>
      <c r="D348" s="43"/>
      <c r="E348" s="43"/>
      <c r="F348" s="43"/>
      <c r="G348" s="43"/>
      <c r="H348" s="43"/>
      <c r="I348" s="43"/>
    </row>
    <row r="349" ht="12.75" customHeight="1">
      <c r="B349" s="43"/>
      <c r="C349" s="43"/>
      <c r="D349" s="43"/>
      <c r="E349" s="43"/>
      <c r="F349" s="43"/>
      <c r="G349" s="43"/>
      <c r="H349" s="43"/>
      <c r="I349" s="43"/>
    </row>
    <row r="350" ht="12.75" customHeight="1">
      <c r="B350" s="43"/>
      <c r="C350" s="43"/>
      <c r="D350" s="43"/>
      <c r="E350" s="43"/>
      <c r="F350" s="43"/>
      <c r="G350" s="43"/>
      <c r="H350" s="43"/>
      <c r="I350" s="43"/>
    </row>
    <row r="351" ht="12.75" customHeight="1">
      <c r="B351" s="43"/>
      <c r="C351" s="43"/>
      <c r="D351" s="43"/>
      <c r="E351" s="43"/>
      <c r="F351" s="43"/>
      <c r="G351" s="43"/>
      <c r="H351" s="43"/>
      <c r="I351" s="43"/>
    </row>
    <row r="352" ht="12.75" customHeight="1">
      <c r="B352" s="43"/>
      <c r="C352" s="43"/>
      <c r="D352" s="43"/>
      <c r="E352" s="43"/>
      <c r="F352" s="43"/>
      <c r="G352" s="43"/>
      <c r="H352" s="43"/>
      <c r="I352" s="43"/>
    </row>
    <row r="353" ht="12.75" customHeight="1">
      <c r="B353" s="43"/>
      <c r="C353" s="43"/>
      <c r="D353" s="43"/>
      <c r="E353" s="43"/>
      <c r="F353" s="43"/>
      <c r="G353" s="43"/>
      <c r="H353" s="43"/>
      <c r="I353" s="43"/>
    </row>
    <row r="354" ht="12.75" customHeight="1">
      <c r="B354" s="43"/>
      <c r="C354" s="43"/>
      <c r="D354" s="43"/>
      <c r="E354" s="43"/>
      <c r="F354" s="43"/>
      <c r="G354" s="43"/>
      <c r="H354" s="43"/>
      <c r="I354" s="43"/>
    </row>
    <row r="355" ht="12.75" customHeight="1">
      <c r="B355" s="43"/>
      <c r="C355" s="43"/>
      <c r="D355" s="43"/>
      <c r="E355" s="43"/>
      <c r="F355" s="43"/>
      <c r="G355" s="43"/>
      <c r="H355" s="43"/>
      <c r="I355" s="43"/>
    </row>
    <row r="356" ht="12.75" customHeight="1">
      <c r="B356" s="43"/>
      <c r="C356" s="43"/>
      <c r="D356" s="43"/>
      <c r="E356" s="43"/>
      <c r="F356" s="43"/>
      <c r="G356" s="43"/>
      <c r="H356" s="43"/>
      <c r="I356" s="43"/>
    </row>
    <row r="357" ht="12.75" customHeight="1">
      <c r="B357" s="43"/>
      <c r="C357" s="43"/>
      <c r="D357" s="43"/>
      <c r="E357" s="43"/>
      <c r="F357" s="43"/>
      <c r="G357" s="43"/>
      <c r="H357" s="43"/>
      <c r="I357" s="43"/>
    </row>
    <row r="358" ht="12.75" customHeight="1">
      <c r="B358" s="43"/>
      <c r="C358" s="43"/>
      <c r="D358" s="43"/>
      <c r="E358" s="43"/>
      <c r="F358" s="43"/>
      <c r="G358" s="43"/>
      <c r="H358" s="43"/>
      <c r="I358" s="43"/>
    </row>
    <row r="359" ht="12.75" customHeight="1">
      <c r="B359" s="43"/>
      <c r="C359" s="43"/>
      <c r="D359" s="43"/>
      <c r="E359" s="43"/>
      <c r="F359" s="43"/>
      <c r="G359" s="43"/>
      <c r="H359" s="43"/>
      <c r="I359" s="43"/>
    </row>
    <row r="360" ht="12.75" customHeight="1">
      <c r="B360" s="43"/>
      <c r="C360" s="43"/>
      <c r="D360" s="43"/>
      <c r="E360" s="43"/>
      <c r="F360" s="43"/>
      <c r="G360" s="43"/>
      <c r="H360" s="43"/>
      <c r="I360" s="43"/>
    </row>
    <row r="361" ht="12.75" customHeight="1">
      <c r="B361" s="43"/>
      <c r="C361" s="43"/>
      <c r="D361" s="43"/>
      <c r="E361" s="43"/>
      <c r="F361" s="43"/>
      <c r="G361" s="43"/>
      <c r="H361" s="43"/>
      <c r="I361" s="43"/>
    </row>
    <row r="362" ht="12.75" customHeight="1">
      <c r="B362" s="43"/>
      <c r="C362" s="43"/>
      <c r="D362" s="43"/>
      <c r="E362" s="43"/>
      <c r="F362" s="43"/>
      <c r="G362" s="43"/>
      <c r="H362" s="43"/>
      <c r="I362" s="43"/>
    </row>
    <row r="363" ht="12.75" customHeight="1">
      <c r="B363" s="43"/>
      <c r="C363" s="43"/>
      <c r="D363" s="43"/>
      <c r="E363" s="43"/>
      <c r="F363" s="43"/>
      <c r="G363" s="43"/>
      <c r="H363" s="43"/>
      <c r="I363" s="43"/>
    </row>
    <row r="364" ht="12.75" customHeight="1">
      <c r="B364" s="43"/>
      <c r="C364" s="43"/>
      <c r="D364" s="43"/>
      <c r="E364" s="43"/>
      <c r="F364" s="43"/>
      <c r="G364" s="43"/>
      <c r="H364" s="43"/>
      <c r="I364" s="43"/>
    </row>
    <row r="365" ht="12.75" customHeight="1">
      <c r="B365" s="43"/>
      <c r="C365" s="43"/>
      <c r="D365" s="43"/>
      <c r="E365" s="43"/>
      <c r="F365" s="43"/>
      <c r="G365" s="43"/>
      <c r="H365" s="43"/>
      <c r="I365" s="43"/>
    </row>
    <row r="366" ht="12.75" customHeight="1">
      <c r="B366" s="43"/>
      <c r="C366" s="43"/>
      <c r="D366" s="43"/>
      <c r="E366" s="43"/>
      <c r="F366" s="43"/>
      <c r="G366" s="43"/>
      <c r="H366" s="43"/>
      <c r="I366" s="43"/>
    </row>
    <row r="367" ht="12.75" customHeight="1">
      <c r="B367" s="43"/>
      <c r="C367" s="43"/>
      <c r="D367" s="43"/>
      <c r="E367" s="43"/>
      <c r="F367" s="43"/>
      <c r="G367" s="43"/>
      <c r="H367" s="43"/>
      <c r="I367" s="43"/>
    </row>
    <row r="368" ht="12.75" customHeight="1">
      <c r="B368" s="43"/>
      <c r="C368" s="43"/>
      <c r="D368" s="43"/>
      <c r="E368" s="43"/>
      <c r="F368" s="43"/>
      <c r="G368" s="43"/>
      <c r="H368" s="43"/>
      <c r="I368" s="43"/>
    </row>
    <row r="369" ht="12.75" customHeight="1">
      <c r="B369" s="43"/>
      <c r="C369" s="43"/>
      <c r="D369" s="43"/>
      <c r="E369" s="43"/>
      <c r="F369" s="43"/>
      <c r="G369" s="43"/>
      <c r="H369" s="43"/>
      <c r="I369" s="43"/>
    </row>
    <row r="370" ht="12.75" customHeight="1">
      <c r="B370" s="43"/>
      <c r="C370" s="43"/>
      <c r="D370" s="43"/>
      <c r="E370" s="43"/>
      <c r="F370" s="43"/>
      <c r="G370" s="43"/>
      <c r="H370" s="43"/>
      <c r="I370" s="43"/>
    </row>
    <row r="371" ht="12.75" customHeight="1">
      <c r="B371" s="43"/>
      <c r="C371" s="43"/>
      <c r="D371" s="43"/>
      <c r="E371" s="43"/>
      <c r="F371" s="43"/>
      <c r="G371" s="43"/>
      <c r="H371" s="43"/>
      <c r="I371" s="43"/>
    </row>
    <row r="372" ht="12.75" customHeight="1">
      <c r="B372" s="43"/>
      <c r="C372" s="43"/>
      <c r="D372" s="43"/>
      <c r="E372" s="43"/>
      <c r="F372" s="43"/>
      <c r="G372" s="43"/>
      <c r="H372" s="43"/>
      <c r="I372" s="43"/>
    </row>
    <row r="373" ht="12.75" customHeight="1">
      <c r="B373" s="43"/>
      <c r="C373" s="43"/>
      <c r="D373" s="43"/>
      <c r="E373" s="43"/>
      <c r="F373" s="43"/>
      <c r="G373" s="43"/>
      <c r="H373" s="43"/>
      <c r="I373" s="43"/>
    </row>
    <row r="374" ht="12.75" customHeight="1">
      <c r="B374" s="43"/>
      <c r="C374" s="43"/>
      <c r="D374" s="43"/>
      <c r="E374" s="43"/>
      <c r="F374" s="43"/>
      <c r="G374" s="43"/>
      <c r="H374" s="43"/>
      <c r="I374" s="43"/>
    </row>
    <row r="375" ht="12.75" customHeight="1">
      <c r="B375" s="43"/>
      <c r="C375" s="43"/>
      <c r="D375" s="43"/>
      <c r="E375" s="43"/>
      <c r="F375" s="43"/>
      <c r="G375" s="43"/>
      <c r="H375" s="43"/>
      <c r="I375" s="43"/>
    </row>
    <row r="376" ht="12.75" customHeight="1">
      <c r="B376" s="43"/>
      <c r="C376" s="43"/>
      <c r="D376" s="43"/>
      <c r="E376" s="43"/>
      <c r="F376" s="43"/>
      <c r="G376" s="43"/>
      <c r="H376" s="43"/>
      <c r="I376" s="43"/>
    </row>
    <row r="377" ht="12.75" customHeight="1">
      <c r="B377" s="43"/>
      <c r="C377" s="43"/>
      <c r="D377" s="43"/>
      <c r="E377" s="43"/>
      <c r="F377" s="43"/>
      <c r="G377" s="43"/>
      <c r="H377" s="43"/>
      <c r="I377" s="43"/>
    </row>
    <row r="378" ht="12.75" customHeight="1">
      <c r="B378" s="43"/>
      <c r="C378" s="43"/>
      <c r="D378" s="43"/>
      <c r="E378" s="43"/>
      <c r="F378" s="43"/>
      <c r="G378" s="43"/>
      <c r="H378" s="43"/>
      <c r="I378" s="43"/>
    </row>
    <row r="379" ht="12.75" customHeight="1">
      <c r="B379" s="43"/>
      <c r="C379" s="43"/>
      <c r="D379" s="43"/>
      <c r="E379" s="43"/>
      <c r="F379" s="43"/>
      <c r="G379" s="43"/>
      <c r="H379" s="43"/>
      <c r="I379" s="43"/>
    </row>
    <row r="380" ht="12.75" customHeight="1">
      <c r="B380" s="43"/>
      <c r="C380" s="43"/>
      <c r="D380" s="43"/>
      <c r="E380" s="43"/>
      <c r="F380" s="43"/>
      <c r="G380" s="43"/>
      <c r="H380" s="43"/>
      <c r="I380" s="43"/>
    </row>
    <row r="381" ht="12.75" customHeight="1">
      <c r="B381" s="43"/>
      <c r="C381" s="43"/>
      <c r="D381" s="43"/>
      <c r="E381" s="43"/>
      <c r="F381" s="43"/>
      <c r="G381" s="43"/>
      <c r="H381" s="43"/>
      <c r="I381" s="43"/>
    </row>
    <row r="382" ht="12.75" customHeight="1">
      <c r="B382" s="43"/>
      <c r="C382" s="43"/>
      <c r="D382" s="43"/>
      <c r="E382" s="43"/>
      <c r="F382" s="43"/>
      <c r="G382" s="43"/>
      <c r="H382" s="43"/>
      <c r="I382" s="43"/>
    </row>
    <row r="383" ht="12.75" customHeight="1">
      <c r="B383" s="43"/>
      <c r="C383" s="43"/>
      <c r="D383" s="43"/>
      <c r="E383" s="43"/>
      <c r="F383" s="43"/>
      <c r="G383" s="43"/>
      <c r="H383" s="43"/>
      <c r="I383" s="43"/>
    </row>
    <row r="384" ht="12.75" customHeight="1">
      <c r="B384" s="43"/>
      <c r="C384" s="43"/>
      <c r="D384" s="43"/>
      <c r="E384" s="43"/>
      <c r="F384" s="43"/>
      <c r="G384" s="43"/>
      <c r="H384" s="43"/>
      <c r="I384" s="43"/>
    </row>
    <row r="385" ht="12.75" customHeight="1">
      <c r="B385" s="43"/>
      <c r="C385" s="43"/>
      <c r="D385" s="43"/>
      <c r="E385" s="43"/>
      <c r="F385" s="43"/>
      <c r="G385" s="43"/>
      <c r="H385" s="43"/>
      <c r="I385" s="43"/>
    </row>
    <row r="386" ht="12.75" customHeight="1">
      <c r="B386" s="43"/>
      <c r="C386" s="43"/>
      <c r="D386" s="43"/>
      <c r="E386" s="43"/>
      <c r="F386" s="43"/>
      <c r="G386" s="43"/>
      <c r="H386" s="43"/>
      <c r="I386" s="43"/>
    </row>
    <row r="387" ht="12.75" customHeight="1">
      <c r="B387" s="43"/>
      <c r="C387" s="43"/>
      <c r="D387" s="43"/>
      <c r="E387" s="43"/>
      <c r="F387" s="43"/>
      <c r="G387" s="43"/>
      <c r="H387" s="43"/>
      <c r="I387" s="43"/>
    </row>
    <row r="388" ht="12.75" customHeight="1">
      <c r="B388" s="43"/>
      <c r="C388" s="43"/>
      <c r="D388" s="43"/>
      <c r="E388" s="43"/>
      <c r="F388" s="43"/>
      <c r="G388" s="43"/>
      <c r="H388" s="43"/>
      <c r="I388" s="43"/>
    </row>
    <row r="389" ht="12.75" customHeight="1">
      <c r="B389" s="43"/>
      <c r="C389" s="43"/>
      <c r="D389" s="43"/>
      <c r="E389" s="43"/>
      <c r="F389" s="43"/>
      <c r="G389" s="43"/>
      <c r="H389" s="43"/>
      <c r="I389" s="43"/>
    </row>
    <row r="390" ht="12.75" customHeight="1">
      <c r="B390" s="43"/>
      <c r="C390" s="43"/>
      <c r="D390" s="43"/>
      <c r="E390" s="43"/>
      <c r="F390" s="43"/>
      <c r="G390" s="43"/>
      <c r="H390" s="43"/>
      <c r="I390" s="43"/>
    </row>
    <row r="391" ht="12.75" customHeight="1">
      <c r="B391" s="43"/>
      <c r="C391" s="43"/>
      <c r="D391" s="43"/>
      <c r="E391" s="43"/>
      <c r="F391" s="43"/>
      <c r="G391" s="43"/>
      <c r="H391" s="43"/>
      <c r="I391" s="43"/>
    </row>
    <row r="392" ht="12.75" customHeight="1">
      <c r="B392" s="43"/>
      <c r="C392" s="43"/>
      <c r="D392" s="43"/>
      <c r="E392" s="43"/>
      <c r="F392" s="43"/>
      <c r="G392" s="43"/>
      <c r="H392" s="43"/>
      <c r="I392" s="43"/>
    </row>
    <row r="393" ht="12.75" customHeight="1">
      <c r="B393" s="43"/>
      <c r="C393" s="43"/>
      <c r="D393" s="43"/>
      <c r="E393" s="43"/>
      <c r="F393" s="43"/>
      <c r="G393" s="43"/>
      <c r="H393" s="43"/>
      <c r="I393" s="43"/>
    </row>
    <row r="394" ht="12.75" customHeight="1">
      <c r="B394" s="43"/>
      <c r="C394" s="43"/>
      <c r="D394" s="43"/>
      <c r="E394" s="43"/>
      <c r="F394" s="43"/>
      <c r="G394" s="43"/>
      <c r="H394" s="43"/>
      <c r="I394" s="43"/>
    </row>
    <row r="395" ht="12.75" customHeight="1">
      <c r="B395" s="43"/>
      <c r="C395" s="43"/>
      <c r="D395" s="43"/>
      <c r="E395" s="43"/>
      <c r="F395" s="43"/>
      <c r="G395" s="43"/>
      <c r="H395" s="43"/>
      <c r="I395" s="43"/>
    </row>
    <row r="396" ht="12.75" customHeight="1">
      <c r="B396" s="43"/>
      <c r="C396" s="43"/>
      <c r="D396" s="43"/>
      <c r="E396" s="43"/>
      <c r="F396" s="43"/>
      <c r="G396" s="43"/>
      <c r="H396" s="43"/>
      <c r="I396" s="43"/>
    </row>
    <row r="397" ht="12.75" customHeight="1">
      <c r="B397" s="43"/>
      <c r="C397" s="43"/>
      <c r="D397" s="43"/>
      <c r="E397" s="43"/>
      <c r="F397" s="43"/>
      <c r="G397" s="43"/>
      <c r="H397" s="43"/>
      <c r="I397" s="43"/>
    </row>
    <row r="398" ht="12.75" customHeight="1">
      <c r="B398" s="43"/>
      <c r="C398" s="43"/>
      <c r="D398" s="43"/>
      <c r="E398" s="43"/>
      <c r="F398" s="43"/>
      <c r="G398" s="43"/>
      <c r="H398" s="43"/>
      <c r="I398" s="43"/>
    </row>
    <row r="399" ht="12.75" customHeight="1">
      <c r="B399" s="43"/>
      <c r="C399" s="43"/>
      <c r="D399" s="43"/>
      <c r="E399" s="43"/>
      <c r="F399" s="43"/>
      <c r="G399" s="43"/>
      <c r="H399" s="43"/>
      <c r="I399" s="43"/>
    </row>
    <row r="400" ht="12.75" customHeight="1">
      <c r="B400" s="43"/>
      <c r="C400" s="43"/>
      <c r="D400" s="43"/>
      <c r="E400" s="43"/>
      <c r="F400" s="43"/>
      <c r="G400" s="43"/>
      <c r="H400" s="43"/>
      <c r="I400" s="43"/>
    </row>
    <row r="401" ht="12.75" customHeight="1">
      <c r="B401" s="43"/>
      <c r="C401" s="43"/>
      <c r="D401" s="43"/>
      <c r="E401" s="43"/>
      <c r="F401" s="43"/>
      <c r="G401" s="43"/>
      <c r="H401" s="43"/>
      <c r="I401" s="43"/>
    </row>
    <row r="402" ht="12.75" customHeight="1">
      <c r="B402" s="43"/>
      <c r="C402" s="43"/>
      <c r="D402" s="43"/>
      <c r="E402" s="43"/>
      <c r="F402" s="43"/>
      <c r="G402" s="43"/>
      <c r="H402" s="43"/>
      <c r="I402" s="43"/>
    </row>
    <row r="403" ht="12.75" customHeight="1">
      <c r="B403" s="43"/>
      <c r="C403" s="43"/>
      <c r="D403" s="43"/>
      <c r="E403" s="43"/>
      <c r="F403" s="43"/>
      <c r="G403" s="43"/>
      <c r="H403" s="43"/>
      <c r="I403" s="43"/>
    </row>
    <row r="404" ht="12.75" customHeight="1">
      <c r="B404" s="43"/>
      <c r="C404" s="43"/>
      <c r="D404" s="43"/>
      <c r="E404" s="43"/>
      <c r="F404" s="43"/>
      <c r="G404" s="43"/>
      <c r="H404" s="43"/>
      <c r="I404" s="43"/>
    </row>
    <row r="405" ht="12.75" customHeight="1">
      <c r="B405" s="43"/>
      <c r="C405" s="43"/>
      <c r="D405" s="43"/>
      <c r="E405" s="43"/>
      <c r="F405" s="43"/>
      <c r="G405" s="43"/>
      <c r="H405" s="43"/>
      <c r="I405" s="43"/>
    </row>
    <row r="406" ht="12.75" customHeight="1">
      <c r="B406" s="43"/>
      <c r="C406" s="43"/>
      <c r="D406" s="43"/>
      <c r="E406" s="43"/>
      <c r="F406" s="43"/>
      <c r="G406" s="43"/>
      <c r="H406" s="43"/>
      <c r="I406" s="43"/>
    </row>
    <row r="407" ht="12.75" customHeight="1">
      <c r="B407" s="43"/>
      <c r="C407" s="43"/>
      <c r="D407" s="43"/>
      <c r="E407" s="43"/>
      <c r="F407" s="43"/>
      <c r="G407" s="43"/>
      <c r="H407" s="43"/>
      <c r="I407" s="43"/>
    </row>
    <row r="408" ht="12.75" customHeight="1">
      <c r="B408" s="43"/>
      <c r="C408" s="43"/>
      <c r="D408" s="43"/>
      <c r="E408" s="43"/>
      <c r="F408" s="43"/>
      <c r="G408" s="43"/>
      <c r="H408" s="43"/>
      <c r="I408" s="43"/>
    </row>
    <row r="409" ht="12.75" customHeight="1">
      <c r="B409" s="43"/>
      <c r="C409" s="43"/>
      <c r="D409" s="43"/>
      <c r="E409" s="43"/>
      <c r="F409" s="43"/>
      <c r="G409" s="43"/>
      <c r="H409" s="43"/>
      <c r="I409" s="43"/>
    </row>
    <row r="410" ht="12.75" customHeight="1">
      <c r="B410" s="43"/>
      <c r="C410" s="43"/>
      <c r="D410" s="43"/>
      <c r="E410" s="43"/>
      <c r="F410" s="43"/>
      <c r="G410" s="43"/>
      <c r="H410" s="43"/>
      <c r="I410" s="43"/>
    </row>
    <row r="411" ht="12.75" customHeight="1">
      <c r="B411" s="43"/>
      <c r="C411" s="43"/>
      <c r="D411" s="43"/>
      <c r="E411" s="43"/>
      <c r="F411" s="43"/>
      <c r="G411" s="43"/>
      <c r="H411" s="43"/>
      <c r="I411" s="43"/>
    </row>
    <row r="412" ht="12.75" customHeight="1">
      <c r="B412" s="43"/>
      <c r="C412" s="43"/>
      <c r="D412" s="43"/>
      <c r="E412" s="43"/>
      <c r="F412" s="43"/>
      <c r="G412" s="43"/>
      <c r="H412" s="43"/>
      <c r="I412" s="43"/>
    </row>
    <row r="413" ht="12.75" customHeight="1">
      <c r="B413" s="43"/>
      <c r="C413" s="43"/>
      <c r="D413" s="43"/>
      <c r="E413" s="43"/>
      <c r="F413" s="43"/>
      <c r="G413" s="43"/>
      <c r="H413" s="43"/>
      <c r="I413" s="43"/>
    </row>
    <row r="414" ht="12.75" customHeight="1">
      <c r="B414" s="43"/>
      <c r="C414" s="43"/>
      <c r="D414" s="43"/>
      <c r="E414" s="43"/>
      <c r="F414" s="43"/>
      <c r="G414" s="43"/>
      <c r="H414" s="43"/>
      <c r="I414" s="43"/>
    </row>
    <row r="415" ht="12.75" customHeight="1">
      <c r="B415" s="43"/>
      <c r="C415" s="43"/>
      <c r="D415" s="43"/>
      <c r="E415" s="43"/>
      <c r="F415" s="43"/>
      <c r="G415" s="43"/>
      <c r="H415" s="43"/>
      <c r="I415" s="43"/>
    </row>
    <row r="416" ht="12.75" customHeight="1">
      <c r="B416" s="43"/>
      <c r="C416" s="43"/>
      <c r="D416" s="43"/>
      <c r="E416" s="43"/>
      <c r="F416" s="43"/>
      <c r="G416" s="43"/>
      <c r="H416" s="43"/>
      <c r="I416" s="43"/>
    </row>
    <row r="417" ht="12.75" customHeight="1">
      <c r="B417" s="43"/>
      <c r="C417" s="43"/>
      <c r="D417" s="43"/>
      <c r="E417" s="43"/>
      <c r="F417" s="43"/>
      <c r="G417" s="43"/>
      <c r="H417" s="43"/>
      <c r="I417" s="43"/>
    </row>
    <row r="418" ht="12.75" customHeight="1">
      <c r="B418" s="43"/>
      <c r="C418" s="43"/>
      <c r="D418" s="43"/>
      <c r="E418" s="43"/>
      <c r="F418" s="43"/>
      <c r="G418" s="43"/>
      <c r="H418" s="43"/>
      <c r="I418" s="43"/>
    </row>
    <row r="419" ht="12.75" customHeight="1">
      <c r="B419" s="43"/>
      <c r="C419" s="43"/>
      <c r="D419" s="43"/>
      <c r="E419" s="43"/>
      <c r="F419" s="43"/>
      <c r="G419" s="43"/>
      <c r="H419" s="43"/>
      <c r="I419" s="43"/>
    </row>
    <row r="420" ht="12.75" customHeight="1">
      <c r="B420" s="43"/>
      <c r="C420" s="43"/>
      <c r="D420" s="43"/>
      <c r="E420" s="43"/>
      <c r="F420" s="43"/>
      <c r="G420" s="43"/>
      <c r="H420" s="43"/>
      <c r="I420" s="43"/>
    </row>
    <row r="421" ht="12.75" customHeight="1">
      <c r="B421" s="43"/>
      <c r="C421" s="43"/>
      <c r="D421" s="43"/>
      <c r="E421" s="43"/>
      <c r="F421" s="43"/>
      <c r="G421" s="43"/>
      <c r="H421" s="43"/>
      <c r="I421" s="43"/>
    </row>
    <row r="422" ht="12.75" customHeight="1">
      <c r="B422" s="43"/>
      <c r="C422" s="43"/>
      <c r="D422" s="43"/>
      <c r="E422" s="43"/>
      <c r="F422" s="43"/>
      <c r="G422" s="43"/>
      <c r="H422" s="43"/>
      <c r="I422" s="43"/>
    </row>
    <row r="423" ht="12.75" customHeight="1">
      <c r="B423" s="43"/>
      <c r="C423" s="43"/>
      <c r="D423" s="43"/>
      <c r="E423" s="43"/>
      <c r="F423" s="43"/>
      <c r="G423" s="43"/>
      <c r="H423" s="43"/>
      <c r="I423" s="43"/>
    </row>
    <row r="424" ht="12.75" customHeight="1">
      <c r="B424" s="43"/>
      <c r="C424" s="43"/>
      <c r="D424" s="43"/>
      <c r="E424" s="43"/>
      <c r="F424" s="43"/>
      <c r="G424" s="43"/>
      <c r="H424" s="43"/>
      <c r="I424" s="43"/>
    </row>
    <row r="425" ht="12.75" customHeight="1">
      <c r="B425" s="43"/>
      <c r="C425" s="43"/>
      <c r="D425" s="43"/>
      <c r="E425" s="43"/>
      <c r="F425" s="43"/>
      <c r="G425" s="43"/>
      <c r="H425" s="43"/>
      <c r="I425" s="43"/>
    </row>
    <row r="426" ht="12.75" customHeight="1">
      <c r="B426" s="43"/>
      <c r="C426" s="43"/>
      <c r="D426" s="43"/>
      <c r="E426" s="43"/>
      <c r="F426" s="43"/>
      <c r="G426" s="43"/>
      <c r="H426" s="43"/>
      <c r="I426" s="43"/>
    </row>
    <row r="427" ht="12.75" customHeight="1">
      <c r="B427" s="43"/>
      <c r="C427" s="43"/>
      <c r="D427" s="43"/>
      <c r="E427" s="43"/>
      <c r="F427" s="43"/>
      <c r="G427" s="43"/>
      <c r="H427" s="43"/>
      <c r="I427" s="43"/>
    </row>
    <row r="428" ht="12.75" customHeight="1">
      <c r="B428" s="43"/>
      <c r="C428" s="43"/>
      <c r="D428" s="43"/>
      <c r="E428" s="43"/>
      <c r="F428" s="43"/>
      <c r="G428" s="43"/>
      <c r="H428" s="43"/>
      <c r="I428" s="43"/>
    </row>
    <row r="429" ht="12.75" customHeight="1">
      <c r="B429" s="43"/>
      <c r="C429" s="43"/>
      <c r="D429" s="43"/>
      <c r="E429" s="43"/>
      <c r="F429" s="43"/>
      <c r="G429" s="43"/>
      <c r="H429" s="43"/>
      <c r="I429" s="43"/>
    </row>
    <row r="430" ht="12.75" customHeight="1">
      <c r="B430" s="43"/>
      <c r="C430" s="43"/>
      <c r="D430" s="43"/>
      <c r="E430" s="43"/>
      <c r="F430" s="43"/>
      <c r="G430" s="43"/>
      <c r="H430" s="43"/>
      <c r="I430" s="43"/>
    </row>
    <row r="431" ht="12.75" customHeight="1">
      <c r="B431" s="43"/>
      <c r="C431" s="43"/>
      <c r="D431" s="43"/>
      <c r="E431" s="43"/>
      <c r="F431" s="43"/>
      <c r="G431" s="43"/>
      <c r="H431" s="43"/>
      <c r="I431" s="43"/>
    </row>
    <row r="432" ht="12.75" customHeight="1">
      <c r="B432" s="43"/>
      <c r="C432" s="43"/>
      <c r="D432" s="43"/>
      <c r="E432" s="43"/>
      <c r="F432" s="43"/>
      <c r="G432" s="43"/>
      <c r="H432" s="43"/>
      <c r="I432" s="43"/>
    </row>
    <row r="433" ht="12.75" customHeight="1">
      <c r="B433" s="43"/>
      <c r="C433" s="43"/>
      <c r="D433" s="43"/>
      <c r="E433" s="43"/>
      <c r="F433" s="43"/>
      <c r="G433" s="43"/>
      <c r="H433" s="43"/>
      <c r="I433" s="43"/>
    </row>
    <row r="434" ht="12.75" customHeight="1">
      <c r="B434" s="43"/>
      <c r="C434" s="43"/>
      <c r="D434" s="43"/>
      <c r="E434" s="43"/>
      <c r="F434" s="43"/>
      <c r="G434" s="43"/>
      <c r="H434" s="43"/>
      <c r="I434" s="43"/>
    </row>
    <row r="435" ht="12.75" customHeight="1">
      <c r="B435" s="43"/>
      <c r="C435" s="43"/>
      <c r="D435" s="43"/>
      <c r="E435" s="43"/>
      <c r="F435" s="43"/>
      <c r="G435" s="43"/>
      <c r="H435" s="43"/>
      <c r="I435" s="43"/>
    </row>
    <row r="436" ht="12.75" customHeight="1">
      <c r="B436" s="43"/>
      <c r="C436" s="43"/>
      <c r="D436" s="43"/>
      <c r="E436" s="43"/>
      <c r="F436" s="43"/>
      <c r="G436" s="43"/>
      <c r="H436" s="43"/>
      <c r="I436" s="43"/>
    </row>
    <row r="437" ht="12.75" customHeight="1">
      <c r="B437" s="43"/>
      <c r="C437" s="43"/>
      <c r="D437" s="43"/>
      <c r="E437" s="43"/>
      <c r="F437" s="43"/>
      <c r="G437" s="43"/>
      <c r="H437" s="43"/>
      <c r="I437" s="43"/>
    </row>
    <row r="438" ht="12.75" customHeight="1">
      <c r="B438" s="43"/>
      <c r="C438" s="43"/>
      <c r="D438" s="43"/>
      <c r="E438" s="43"/>
      <c r="F438" s="43"/>
      <c r="G438" s="43"/>
      <c r="H438" s="43"/>
      <c r="I438" s="43"/>
    </row>
    <row r="439" ht="12.75" customHeight="1">
      <c r="B439" s="43"/>
      <c r="C439" s="43"/>
      <c r="D439" s="43"/>
      <c r="E439" s="43"/>
      <c r="F439" s="43"/>
      <c r="G439" s="43"/>
      <c r="H439" s="43"/>
      <c r="I439" s="43"/>
    </row>
    <row r="440" ht="12.75" customHeight="1">
      <c r="B440" s="43"/>
      <c r="C440" s="43"/>
      <c r="D440" s="43"/>
      <c r="E440" s="43"/>
      <c r="F440" s="43"/>
      <c r="G440" s="43"/>
      <c r="H440" s="43"/>
      <c r="I440" s="43"/>
    </row>
    <row r="441" ht="12.75" customHeight="1">
      <c r="B441" s="43"/>
      <c r="C441" s="43"/>
      <c r="D441" s="43"/>
      <c r="E441" s="43"/>
      <c r="F441" s="43"/>
      <c r="G441" s="43"/>
      <c r="H441" s="43"/>
      <c r="I441" s="43"/>
    </row>
    <row r="442" ht="12.75" customHeight="1">
      <c r="B442" s="43"/>
      <c r="C442" s="43"/>
      <c r="D442" s="43"/>
      <c r="E442" s="43"/>
      <c r="F442" s="43"/>
      <c r="G442" s="43"/>
      <c r="H442" s="43"/>
      <c r="I442" s="43"/>
    </row>
    <row r="443" ht="12.75" customHeight="1">
      <c r="B443" s="43"/>
      <c r="C443" s="43"/>
      <c r="D443" s="43"/>
      <c r="E443" s="43"/>
      <c r="F443" s="43"/>
      <c r="G443" s="43"/>
      <c r="H443" s="43"/>
      <c r="I443" s="43"/>
    </row>
    <row r="444" ht="12.75" customHeight="1">
      <c r="B444" s="43"/>
      <c r="C444" s="43"/>
      <c r="D444" s="43"/>
      <c r="E444" s="43"/>
      <c r="F444" s="43"/>
      <c r="G444" s="43"/>
      <c r="H444" s="43"/>
      <c r="I444" s="43"/>
    </row>
    <row r="445" ht="12.75" customHeight="1">
      <c r="B445" s="43"/>
      <c r="C445" s="43"/>
      <c r="D445" s="43"/>
      <c r="E445" s="43"/>
      <c r="F445" s="43"/>
      <c r="G445" s="43"/>
      <c r="H445" s="43"/>
      <c r="I445" s="43"/>
    </row>
    <row r="446" ht="12.75" customHeight="1">
      <c r="B446" s="43"/>
      <c r="C446" s="43"/>
      <c r="D446" s="43"/>
      <c r="E446" s="43"/>
      <c r="F446" s="43"/>
      <c r="G446" s="43"/>
      <c r="H446" s="43"/>
      <c r="I446" s="43"/>
    </row>
    <row r="447" ht="12.75" customHeight="1">
      <c r="B447" s="43"/>
      <c r="C447" s="43"/>
      <c r="D447" s="43"/>
      <c r="E447" s="43"/>
      <c r="F447" s="43"/>
      <c r="G447" s="43"/>
      <c r="H447" s="43"/>
      <c r="I447" s="43"/>
    </row>
    <row r="448" ht="12.75" customHeight="1">
      <c r="B448" s="43"/>
      <c r="C448" s="43"/>
      <c r="D448" s="43"/>
      <c r="E448" s="43"/>
      <c r="F448" s="43"/>
      <c r="G448" s="43"/>
      <c r="H448" s="43"/>
      <c r="I448" s="43"/>
    </row>
    <row r="449" ht="12.75" customHeight="1">
      <c r="B449" s="43"/>
      <c r="C449" s="43"/>
      <c r="D449" s="43"/>
      <c r="E449" s="43"/>
      <c r="F449" s="43"/>
      <c r="G449" s="43"/>
      <c r="H449" s="43"/>
      <c r="I449" s="43"/>
    </row>
    <row r="450" ht="12.75" customHeight="1">
      <c r="B450" s="43"/>
      <c r="C450" s="43"/>
      <c r="D450" s="43"/>
      <c r="E450" s="43"/>
      <c r="F450" s="43"/>
      <c r="G450" s="43"/>
      <c r="H450" s="43"/>
      <c r="I450" s="43"/>
    </row>
    <row r="451" ht="12.75" customHeight="1">
      <c r="B451" s="43"/>
      <c r="C451" s="43"/>
      <c r="D451" s="43"/>
      <c r="E451" s="43"/>
      <c r="F451" s="43"/>
      <c r="G451" s="43"/>
      <c r="H451" s="43"/>
      <c r="I451" s="43"/>
    </row>
    <row r="452" ht="12.75" customHeight="1">
      <c r="B452" s="43"/>
      <c r="C452" s="43"/>
      <c r="D452" s="43"/>
      <c r="E452" s="43"/>
      <c r="F452" s="43"/>
      <c r="G452" s="43"/>
      <c r="H452" s="43"/>
      <c r="I452" s="43"/>
    </row>
    <row r="453" ht="12.75" customHeight="1">
      <c r="B453" s="43"/>
      <c r="C453" s="43"/>
      <c r="D453" s="43"/>
      <c r="E453" s="43"/>
      <c r="F453" s="43"/>
      <c r="G453" s="43"/>
      <c r="H453" s="43"/>
      <c r="I453" s="43"/>
    </row>
    <row r="454" ht="12.75" customHeight="1">
      <c r="B454" s="43"/>
      <c r="C454" s="43"/>
      <c r="D454" s="43"/>
      <c r="E454" s="43"/>
      <c r="F454" s="43"/>
      <c r="G454" s="43"/>
      <c r="H454" s="43"/>
      <c r="I454" s="43"/>
    </row>
    <row r="455" ht="12.75" customHeight="1">
      <c r="B455" s="43"/>
      <c r="C455" s="43"/>
      <c r="D455" s="43"/>
      <c r="E455" s="43"/>
      <c r="F455" s="43"/>
      <c r="G455" s="43"/>
      <c r="H455" s="43"/>
      <c r="I455" s="43"/>
    </row>
    <row r="456" ht="12.75" customHeight="1">
      <c r="B456" s="43"/>
      <c r="C456" s="43"/>
      <c r="D456" s="43"/>
      <c r="E456" s="43"/>
      <c r="F456" s="43"/>
      <c r="G456" s="43"/>
      <c r="H456" s="43"/>
      <c r="I456" s="43"/>
    </row>
    <row r="457" ht="12.75" customHeight="1">
      <c r="B457" s="43"/>
      <c r="C457" s="43"/>
      <c r="D457" s="43"/>
      <c r="E457" s="43"/>
      <c r="F457" s="43"/>
      <c r="G457" s="43"/>
      <c r="H457" s="43"/>
      <c r="I457" s="43"/>
    </row>
    <row r="458" ht="12.75" customHeight="1">
      <c r="B458" s="43"/>
      <c r="C458" s="43"/>
      <c r="D458" s="43"/>
      <c r="E458" s="43"/>
      <c r="F458" s="43"/>
      <c r="G458" s="43"/>
      <c r="H458" s="43"/>
      <c r="I458" s="43"/>
    </row>
    <row r="459" ht="12.75" customHeight="1">
      <c r="B459" s="43"/>
      <c r="C459" s="43"/>
      <c r="D459" s="43"/>
      <c r="E459" s="43"/>
      <c r="F459" s="43"/>
      <c r="G459" s="43"/>
      <c r="H459" s="43"/>
      <c r="I459" s="43"/>
    </row>
    <row r="460" ht="12.75" customHeight="1">
      <c r="B460" s="43"/>
      <c r="C460" s="43"/>
      <c r="D460" s="43"/>
      <c r="E460" s="43"/>
      <c r="F460" s="43"/>
      <c r="G460" s="43"/>
      <c r="H460" s="43"/>
      <c r="I460" s="43"/>
    </row>
    <row r="461" ht="12.75" customHeight="1">
      <c r="B461" s="43"/>
      <c r="C461" s="43"/>
      <c r="D461" s="43"/>
      <c r="E461" s="43"/>
      <c r="F461" s="43"/>
      <c r="G461" s="43"/>
      <c r="H461" s="43"/>
      <c r="I461" s="43"/>
    </row>
    <row r="462" ht="12.75" customHeight="1">
      <c r="B462" s="43"/>
      <c r="C462" s="43"/>
      <c r="D462" s="43"/>
      <c r="E462" s="43"/>
      <c r="F462" s="43"/>
      <c r="G462" s="43"/>
      <c r="H462" s="43"/>
      <c r="I462" s="43"/>
    </row>
    <row r="463" ht="12.75" customHeight="1">
      <c r="B463" s="43"/>
      <c r="C463" s="43"/>
      <c r="D463" s="43"/>
      <c r="E463" s="43"/>
      <c r="F463" s="43"/>
      <c r="G463" s="43"/>
      <c r="H463" s="43"/>
      <c r="I463" s="43"/>
    </row>
    <row r="464" ht="12.75" customHeight="1">
      <c r="B464" s="43"/>
      <c r="C464" s="43"/>
      <c r="D464" s="43"/>
      <c r="E464" s="43"/>
      <c r="F464" s="43"/>
      <c r="G464" s="43"/>
      <c r="H464" s="43"/>
      <c r="I464" s="43"/>
    </row>
    <row r="465" ht="12.75" customHeight="1">
      <c r="B465" s="43"/>
      <c r="C465" s="43"/>
      <c r="D465" s="43"/>
      <c r="E465" s="43"/>
      <c r="F465" s="43"/>
      <c r="G465" s="43"/>
      <c r="H465" s="43"/>
      <c r="I465" s="43"/>
    </row>
    <row r="466" ht="12.75" customHeight="1">
      <c r="B466" s="43"/>
      <c r="C466" s="43"/>
      <c r="D466" s="43"/>
      <c r="E466" s="43"/>
      <c r="F466" s="43"/>
      <c r="G466" s="43"/>
      <c r="H466" s="43"/>
      <c r="I466" s="43"/>
    </row>
    <row r="467" ht="12.75" customHeight="1">
      <c r="B467" s="43"/>
      <c r="C467" s="43"/>
      <c r="D467" s="43"/>
      <c r="E467" s="43"/>
      <c r="F467" s="43"/>
      <c r="G467" s="43"/>
      <c r="H467" s="43"/>
      <c r="I467" s="43"/>
    </row>
    <row r="468" ht="12.75" customHeight="1">
      <c r="B468" s="43"/>
      <c r="C468" s="43"/>
      <c r="D468" s="43"/>
      <c r="E468" s="43"/>
      <c r="F468" s="43"/>
      <c r="G468" s="43"/>
      <c r="H468" s="43"/>
      <c r="I468" s="43"/>
    </row>
    <row r="469" ht="12.75" customHeight="1">
      <c r="B469" s="43"/>
      <c r="C469" s="43"/>
      <c r="D469" s="43"/>
      <c r="E469" s="43"/>
      <c r="F469" s="43"/>
      <c r="G469" s="43"/>
      <c r="H469" s="43"/>
      <c r="I469" s="43"/>
    </row>
    <row r="470" ht="12.75" customHeight="1">
      <c r="B470" s="43"/>
      <c r="C470" s="43"/>
      <c r="D470" s="43"/>
      <c r="E470" s="43"/>
      <c r="F470" s="43"/>
      <c r="G470" s="43"/>
      <c r="H470" s="43"/>
      <c r="I470" s="43"/>
    </row>
    <row r="471" ht="12.75" customHeight="1">
      <c r="B471" s="43"/>
      <c r="C471" s="43"/>
      <c r="D471" s="43"/>
      <c r="E471" s="43"/>
      <c r="F471" s="43"/>
      <c r="G471" s="43"/>
      <c r="H471" s="43"/>
      <c r="I471" s="43"/>
    </row>
    <row r="472" ht="12.75" customHeight="1">
      <c r="B472" s="43"/>
      <c r="C472" s="43"/>
      <c r="D472" s="43"/>
      <c r="E472" s="43"/>
      <c r="F472" s="43"/>
      <c r="G472" s="43"/>
      <c r="H472" s="43"/>
      <c r="I472" s="43"/>
    </row>
    <row r="473" ht="12.75" customHeight="1">
      <c r="B473" s="43"/>
      <c r="C473" s="43"/>
      <c r="D473" s="43"/>
      <c r="E473" s="43"/>
      <c r="F473" s="43"/>
      <c r="G473" s="43"/>
      <c r="H473" s="43"/>
      <c r="I473" s="43"/>
    </row>
    <row r="474" ht="12.75" customHeight="1">
      <c r="B474" s="43"/>
      <c r="C474" s="43"/>
      <c r="D474" s="43"/>
      <c r="E474" s="43"/>
      <c r="F474" s="43"/>
      <c r="G474" s="43"/>
      <c r="H474" s="43"/>
      <c r="I474" s="43"/>
    </row>
    <row r="475" ht="12.75" customHeight="1">
      <c r="B475" s="43"/>
      <c r="C475" s="43"/>
      <c r="D475" s="43"/>
      <c r="E475" s="43"/>
      <c r="F475" s="43"/>
      <c r="G475" s="43"/>
      <c r="H475" s="43"/>
      <c r="I475" s="43"/>
    </row>
    <row r="476" ht="12.75" customHeight="1">
      <c r="B476" s="43"/>
      <c r="C476" s="43"/>
      <c r="D476" s="43"/>
      <c r="E476" s="43"/>
      <c r="F476" s="43"/>
      <c r="G476" s="43"/>
      <c r="H476" s="43"/>
      <c r="I476" s="43"/>
    </row>
    <row r="477" ht="12.75" customHeight="1">
      <c r="B477" s="43"/>
      <c r="C477" s="43"/>
      <c r="D477" s="43"/>
      <c r="E477" s="43"/>
      <c r="F477" s="43"/>
      <c r="G477" s="43"/>
      <c r="H477" s="43"/>
      <c r="I477" s="43"/>
    </row>
    <row r="478" ht="12.75" customHeight="1">
      <c r="B478" s="43"/>
      <c r="C478" s="43"/>
      <c r="D478" s="43"/>
      <c r="E478" s="43"/>
      <c r="F478" s="43"/>
      <c r="G478" s="43"/>
      <c r="H478" s="43"/>
      <c r="I478" s="43"/>
    </row>
    <row r="479" ht="12.75" customHeight="1">
      <c r="B479" s="43"/>
      <c r="C479" s="43"/>
      <c r="D479" s="43"/>
      <c r="E479" s="43"/>
      <c r="F479" s="43"/>
      <c r="G479" s="43"/>
      <c r="H479" s="43"/>
      <c r="I479" s="43"/>
    </row>
    <row r="480" ht="12.75" customHeight="1">
      <c r="B480" s="43"/>
      <c r="C480" s="43"/>
      <c r="D480" s="43"/>
      <c r="E480" s="43"/>
      <c r="F480" s="43"/>
      <c r="G480" s="43"/>
      <c r="H480" s="43"/>
      <c r="I480" s="43"/>
    </row>
    <row r="481" ht="12.75" customHeight="1">
      <c r="B481" s="43"/>
      <c r="C481" s="43"/>
      <c r="D481" s="43"/>
      <c r="E481" s="43"/>
      <c r="F481" s="43"/>
      <c r="G481" s="43"/>
      <c r="H481" s="43"/>
      <c r="I481" s="43"/>
    </row>
    <row r="482" ht="12.75" customHeight="1">
      <c r="B482" s="43"/>
      <c r="C482" s="43"/>
      <c r="D482" s="43"/>
      <c r="E482" s="43"/>
      <c r="F482" s="43"/>
      <c r="G482" s="43"/>
      <c r="H482" s="43"/>
      <c r="I482" s="43"/>
    </row>
    <row r="483" ht="12.75" customHeight="1">
      <c r="B483" s="43"/>
      <c r="C483" s="43"/>
      <c r="D483" s="43"/>
      <c r="E483" s="43"/>
      <c r="F483" s="43"/>
      <c r="G483" s="43"/>
      <c r="H483" s="43"/>
      <c r="I483" s="43"/>
    </row>
    <row r="484" ht="12.75" customHeight="1">
      <c r="B484" s="43"/>
      <c r="C484" s="43"/>
      <c r="D484" s="43"/>
      <c r="E484" s="43"/>
      <c r="F484" s="43"/>
      <c r="G484" s="43"/>
      <c r="H484" s="43"/>
      <c r="I484" s="43"/>
    </row>
    <row r="485" ht="12.75" customHeight="1">
      <c r="B485" s="43"/>
      <c r="C485" s="43"/>
      <c r="D485" s="43"/>
      <c r="E485" s="43"/>
      <c r="F485" s="43"/>
      <c r="G485" s="43"/>
      <c r="H485" s="43"/>
      <c r="I485" s="43"/>
    </row>
    <row r="486" ht="12.75" customHeight="1">
      <c r="B486" s="43"/>
      <c r="C486" s="43"/>
      <c r="D486" s="43"/>
      <c r="E486" s="43"/>
      <c r="F486" s="43"/>
      <c r="G486" s="43"/>
      <c r="H486" s="43"/>
      <c r="I486" s="43"/>
    </row>
    <row r="487" ht="12.75" customHeight="1">
      <c r="B487" s="43"/>
      <c r="C487" s="43"/>
      <c r="D487" s="43"/>
      <c r="E487" s="43"/>
      <c r="F487" s="43"/>
      <c r="G487" s="43"/>
      <c r="H487" s="43"/>
      <c r="I487" s="43"/>
    </row>
    <row r="488" ht="12.75" customHeight="1">
      <c r="B488" s="43"/>
      <c r="C488" s="43"/>
      <c r="D488" s="43"/>
      <c r="E488" s="43"/>
      <c r="F488" s="43"/>
      <c r="G488" s="43"/>
      <c r="H488" s="43"/>
      <c r="I488" s="43"/>
    </row>
    <row r="489" ht="12.75" customHeight="1">
      <c r="B489" s="43"/>
      <c r="C489" s="43"/>
      <c r="D489" s="43"/>
      <c r="E489" s="43"/>
      <c r="F489" s="43"/>
      <c r="G489" s="43"/>
      <c r="H489" s="43"/>
      <c r="I489" s="43"/>
    </row>
    <row r="490" ht="12.75" customHeight="1">
      <c r="B490" s="43"/>
      <c r="C490" s="43"/>
      <c r="D490" s="43"/>
      <c r="E490" s="43"/>
      <c r="F490" s="43"/>
      <c r="G490" s="43"/>
      <c r="H490" s="43"/>
      <c r="I490" s="43"/>
    </row>
    <row r="491" ht="12.75" customHeight="1">
      <c r="B491" s="43"/>
      <c r="C491" s="43"/>
      <c r="D491" s="43"/>
      <c r="E491" s="43"/>
      <c r="F491" s="43"/>
      <c r="G491" s="43"/>
      <c r="H491" s="43"/>
      <c r="I491" s="43"/>
    </row>
    <row r="492" ht="12.75" customHeight="1">
      <c r="B492" s="43"/>
      <c r="C492" s="43"/>
      <c r="D492" s="43"/>
      <c r="E492" s="43"/>
      <c r="F492" s="43"/>
      <c r="G492" s="43"/>
      <c r="H492" s="43"/>
      <c r="I492" s="43"/>
    </row>
    <row r="493" ht="12.75" customHeight="1">
      <c r="B493" s="43"/>
      <c r="C493" s="43"/>
      <c r="D493" s="43"/>
      <c r="E493" s="43"/>
      <c r="F493" s="43"/>
      <c r="G493" s="43"/>
      <c r="H493" s="43"/>
      <c r="I493" s="43"/>
    </row>
    <row r="494" ht="12.75" customHeight="1">
      <c r="B494" s="43"/>
      <c r="C494" s="43"/>
      <c r="D494" s="43"/>
      <c r="E494" s="43"/>
      <c r="F494" s="43"/>
      <c r="G494" s="43"/>
      <c r="H494" s="43"/>
      <c r="I494" s="43"/>
    </row>
    <row r="495" ht="12.75" customHeight="1">
      <c r="B495" s="43"/>
      <c r="C495" s="43"/>
      <c r="D495" s="43"/>
      <c r="E495" s="43"/>
      <c r="F495" s="43"/>
      <c r="G495" s="43"/>
      <c r="H495" s="43"/>
      <c r="I495" s="43"/>
    </row>
    <row r="496" ht="12.75" customHeight="1">
      <c r="B496" s="43"/>
      <c r="C496" s="43"/>
      <c r="D496" s="43"/>
      <c r="E496" s="43"/>
      <c r="F496" s="43"/>
      <c r="G496" s="43"/>
      <c r="H496" s="43"/>
      <c r="I496" s="43"/>
    </row>
    <row r="497" ht="12.75" customHeight="1">
      <c r="B497" s="43"/>
      <c r="C497" s="43"/>
      <c r="D497" s="43"/>
      <c r="E497" s="43"/>
      <c r="F497" s="43"/>
      <c r="G497" s="43"/>
      <c r="H497" s="43"/>
      <c r="I497" s="43"/>
    </row>
    <row r="498" ht="12.75" customHeight="1">
      <c r="B498" s="43"/>
      <c r="C498" s="43"/>
      <c r="D498" s="43"/>
      <c r="E498" s="43"/>
      <c r="F498" s="43"/>
      <c r="G498" s="43"/>
      <c r="H498" s="43"/>
      <c r="I498" s="43"/>
    </row>
    <row r="499" ht="12.75" customHeight="1">
      <c r="B499" s="43"/>
      <c r="C499" s="43"/>
      <c r="D499" s="43"/>
      <c r="E499" s="43"/>
      <c r="F499" s="43"/>
      <c r="G499" s="43"/>
      <c r="H499" s="43"/>
      <c r="I499" s="43"/>
    </row>
    <row r="500" ht="12.75" customHeight="1">
      <c r="B500" s="43"/>
      <c r="C500" s="43"/>
      <c r="D500" s="43"/>
      <c r="E500" s="43"/>
      <c r="F500" s="43"/>
      <c r="G500" s="43"/>
      <c r="H500" s="43"/>
      <c r="I500" s="43"/>
    </row>
    <row r="501" ht="12.75" customHeight="1">
      <c r="B501" s="43"/>
      <c r="C501" s="43"/>
      <c r="D501" s="43"/>
      <c r="E501" s="43"/>
      <c r="F501" s="43"/>
      <c r="G501" s="43"/>
      <c r="H501" s="43"/>
      <c r="I501" s="43"/>
    </row>
    <row r="502" ht="12.75" customHeight="1">
      <c r="B502" s="43"/>
      <c r="C502" s="43"/>
      <c r="D502" s="43"/>
      <c r="E502" s="43"/>
      <c r="F502" s="43"/>
      <c r="G502" s="43"/>
      <c r="H502" s="43"/>
      <c r="I502" s="43"/>
    </row>
    <row r="503" ht="12.75" customHeight="1">
      <c r="B503" s="43"/>
      <c r="C503" s="43"/>
      <c r="D503" s="43"/>
      <c r="E503" s="43"/>
      <c r="F503" s="43"/>
      <c r="G503" s="43"/>
      <c r="H503" s="43"/>
      <c r="I503" s="43"/>
    </row>
    <row r="504" ht="12.75" customHeight="1">
      <c r="B504" s="43"/>
      <c r="C504" s="43"/>
      <c r="D504" s="43"/>
      <c r="E504" s="43"/>
      <c r="F504" s="43"/>
      <c r="G504" s="43"/>
      <c r="H504" s="43"/>
      <c r="I504" s="43"/>
    </row>
    <row r="505" ht="12.75" customHeight="1">
      <c r="B505" s="43"/>
      <c r="C505" s="43"/>
      <c r="D505" s="43"/>
      <c r="E505" s="43"/>
      <c r="F505" s="43"/>
      <c r="G505" s="43"/>
      <c r="H505" s="43"/>
      <c r="I505" s="43"/>
    </row>
    <row r="506" ht="12.75" customHeight="1">
      <c r="B506" s="43"/>
      <c r="C506" s="43"/>
      <c r="D506" s="43"/>
      <c r="E506" s="43"/>
      <c r="F506" s="43"/>
      <c r="G506" s="43"/>
      <c r="H506" s="43"/>
      <c r="I506" s="43"/>
    </row>
    <row r="507" ht="12.75" customHeight="1">
      <c r="B507" s="43"/>
      <c r="C507" s="43"/>
      <c r="D507" s="43"/>
      <c r="E507" s="43"/>
      <c r="F507" s="43"/>
      <c r="G507" s="43"/>
      <c r="H507" s="43"/>
      <c r="I507" s="43"/>
    </row>
    <row r="508" ht="12.75" customHeight="1">
      <c r="B508" s="43"/>
      <c r="C508" s="43"/>
      <c r="D508" s="43"/>
      <c r="E508" s="43"/>
      <c r="F508" s="43"/>
      <c r="G508" s="43"/>
      <c r="H508" s="43"/>
      <c r="I508" s="43"/>
    </row>
    <row r="509" ht="12.75" customHeight="1">
      <c r="B509" s="43"/>
      <c r="C509" s="43"/>
      <c r="D509" s="43"/>
      <c r="E509" s="43"/>
      <c r="F509" s="43"/>
      <c r="G509" s="43"/>
      <c r="H509" s="43"/>
      <c r="I509" s="43"/>
    </row>
    <row r="510" ht="12.75" customHeight="1">
      <c r="B510" s="43"/>
      <c r="C510" s="43"/>
      <c r="D510" s="43"/>
      <c r="E510" s="43"/>
      <c r="F510" s="43"/>
      <c r="G510" s="43"/>
      <c r="H510" s="43"/>
      <c r="I510" s="43"/>
    </row>
    <row r="511" ht="12.75" customHeight="1">
      <c r="B511" s="43"/>
      <c r="C511" s="43"/>
      <c r="D511" s="43"/>
      <c r="E511" s="43"/>
      <c r="F511" s="43"/>
      <c r="G511" s="43"/>
      <c r="H511" s="43"/>
      <c r="I511" s="43"/>
    </row>
    <row r="512" ht="12.75" customHeight="1">
      <c r="B512" s="43"/>
      <c r="C512" s="43"/>
      <c r="D512" s="43"/>
      <c r="E512" s="43"/>
      <c r="F512" s="43"/>
      <c r="G512" s="43"/>
      <c r="H512" s="43"/>
      <c r="I512" s="43"/>
    </row>
    <row r="513" ht="12.75" customHeight="1">
      <c r="B513" s="43"/>
      <c r="C513" s="43"/>
      <c r="D513" s="43"/>
      <c r="E513" s="43"/>
      <c r="F513" s="43"/>
      <c r="G513" s="43"/>
      <c r="H513" s="43"/>
      <c r="I513" s="43"/>
    </row>
    <row r="514" ht="12.75" customHeight="1">
      <c r="B514" s="43"/>
      <c r="C514" s="43"/>
      <c r="D514" s="43"/>
      <c r="E514" s="43"/>
      <c r="F514" s="43"/>
      <c r="G514" s="43"/>
      <c r="H514" s="43"/>
      <c r="I514" s="43"/>
    </row>
    <row r="515" ht="12.75" customHeight="1">
      <c r="B515" s="43"/>
      <c r="C515" s="43"/>
      <c r="D515" s="43"/>
      <c r="E515" s="43"/>
      <c r="F515" s="43"/>
      <c r="G515" s="43"/>
      <c r="H515" s="43"/>
      <c r="I515" s="43"/>
    </row>
    <row r="516" ht="12.75" customHeight="1">
      <c r="B516" s="43"/>
      <c r="C516" s="43"/>
      <c r="D516" s="43"/>
      <c r="E516" s="43"/>
      <c r="F516" s="43"/>
      <c r="G516" s="43"/>
      <c r="H516" s="43"/>
      <c r="I516" s="43"/>
    </row>
    <row r="517" ht="12.75" customHeight="1">
      <c r="B517" s="43"/>
      <c r="C517" s="43"/>
      <c r="D517" s="43"/>
      <c r="E517" s="43"/>
      <c r="F517" s="43"/>
      <c r="G517" s="43"/>
      <c r="H517" s="43"/>
      <c r="I517" s="43"/>
    </row>
    <row r="518" ht="12.75" customHeight="1">
      <c r="B518" s="43"/>
      <c r="C518" s="43"/>
      <c r="D518" s="43"/>
      <c r="E518" s="43"/>
      <c r="F518" s="43"/>
      <c r="G518" s="43"/>
      <c r="H518" s="43"/>
      <c r="I518" s="43"/>
    </row>
    <row r="519" ht="12.75" customHeight="1">
      <c r="B519" s="43"/>
      <c r="C519" s="43"/>
      <c r="D519" s="43"/>
      <c r="E519" s="43"/>
      <c r="F519" s="43"/>
      <c r="G519" s="43"/>
      <c r="H519" s="43"/>
      <c r="I519" s="43"/>
    </row>
    <row r="520" ht="12.75" customHeight="1">
      <c r="B520" s="43"/>
      <c r="C520" s="43"/>
      <c r="D520" s="43"/>
      <c r="E520" s="43"/>
      <c r="F520" s="43"/>
      <c r="G520" s="43"/>
      <c r="H520" s="43"/>
      <c r="I520" s="43"/>
    </row>
    <row r="521" ht="12.75" customHeight="1">
      <c r="B521" s="43"/>
      <c r="C521" s="43"/>
      <c r="D521" s="43"/>
      <c r="E521" s="43"/>
      <c r="F521" s="43"/>
      <c r="G521" s="43"/>
      <c r="H521" s="43"/>
      <c r="I521" s="43"/>
    </row>
    <row r="522" ht="12.75" customHeight="1">
      <c r="B522" s="43"/>
      <c r="C522" s="43"/>
      <c r="D522" s="43"/>
      <c r="E522" s="43"/>
      <c r="F522" s="43"/>
      <c r="G522" s="43"/>
      <c r="H522" s="43"/>
      <c r="I522" s="43"/>
    </row>
    <row r="523" ht="12.75" customHeight="1">
      <c r="B523" s="43"/>
      <c r="C523" s="43"/>
      <c r="D523" s="43"/>
      <c r="E523" s="43"/>
      <c r="F523" s="43"/>
      <c r="G523" s="43"/>
      <c r="H523" s="43"/>
      <c r="I523" s="43"/>
    </row>
    <row r="524" ht="12.75" customHeight="1">
      <c r="B524" s="43"/>
      <c r="C524" s="43"/>
      <c r="D524" s="43"/>
      <c r="E524" s="43"/>
      <c r="F524" s="43"/>
      <c r="G524" s="43"/>
      <c r="H524" s="43"/>
      <c r="I524" s="43"/>
    </row>
    <row r="525" ht="12.75" customHeight="1">
      <c r="B525" s="43"/>
      <c r="C525" s="43"/>
      <c r="D525" s="43"/>
      <c r="E525" s="43"/>
      <c r="F525" s="43"/>
      <c r="G525" s="43"/>
      <c r="H525" s="43"/>
      <c r="I525" s="43"/>
    </row>
    <row r="526" ht="12.75" customHeight="1">
      <c r="B526" s="43"/>
      <c r="C526" s="43"/>
      <c r="D526" s="43"/>
      <c r="E526" s="43"/>
      <c r="F526" s="43"/>
      <c r="G526" s="43"/>
      <c r="H526" s="43"/>
      <c r="I526" s="43"/>
    </row>
    <row r="527" ht="12.75" customHeight="1">
      <c r="B527" s="43"/>
      <c r="C527" s="43"/>
      <c r="D527" s="43"/>
      <c r="E527" s="43"/>
      <c r="F527" s="43"/>
      <c r="G527" s="43"/>
      <c r="H527" s="43"/>
      <c r="I527" s="43"/>
    </row>
    <row r="528" ht="12.75" customHeight="1">
      <c r="B528" s="43"/>
      <c r="C528" s="43"/>
      <c r="D528" s="43"/>
      <c r="E528" s="43"/>
      <c r="F528" s="43"/>
      <c r="G528" s="43"/>
      <c r="H528" s="43"/>
      <c r="I528" s="43"/>
    </row>
    <row r="529" ht="12.75" customHeight="1">
      <c r="B529" s="43"/>
      <c r="C529" s="43"/>
      <c r="D529" s="43"/>
      <c r="E529" s="43"/>
      <c r="F529" s="43"/>
      <c r="G529" s="43"/>
      <c r="H529" s="43"/>
      <c r="I529" s="43"/>
    </row>
    <row r="530" ht="12.75" customHeight="1">
      <c r="B530" s="43"/>
      <c r="C530" s="43"/>
      <c r="D530" s="43"/>
      <c r="E530" s="43"/>
      <c r="F530" s="43"/>
      <c r="G530" s="43"/>
      <c r="H530" s="43"/>
      <c r="I530" s="43"/>
    </row>
    <row r="531" ht="12.75" customHeight="1">
      <c r="B531" s="43"/>
      <c r="C531" s="43"/>
      <c r="D531" s="43"/>
      <c r="E531" s="43"/>
      <c r="F531" s="43"/>
      <c r="G531" s="43"/>
      <c r="H531" s="43"/>
      <c r="I531" s="43"/>
    </row>
    <row r="532" ht="12.75" customHeight="1">
      <c r="B532" s="43"/>
      <c r="C532" s="43"/>
      <c r="D532" s="43"/>
      <c r="E532" s="43"/>
      <c r="F532" s="43"/>
      <c r="G532" s="43"/>
      <c r="H532" s="43"/>
      <c r="I532" s="43"/>
    </row>
    <row r="533" ht="12.75" customHeight="1">
      <c r="B533" s="43"/>
      <c r="C533" s="43"/>
      <c r="D533" s="43"/>
      <c r="E533" s="43"/>
      <c r="F533" s="43"/>
      <c r="G533" s="43"/>
      <c r="H533" s="43"/>
      <c r="I533" s="43"/>
    </row>
    <row r="534" ht="12.75" customHeight="1">
      <c r="B534" s="43"/>
      <c r="C534" s="43"/>
      <c r="D534" s="43"/>
      <c r="E534" s="43"/>
      <c r="F534" s="43"/>
      <c r="G534" s="43"/>
      <c r="H534" s="43"/>
      <c r="I534" s="43"/>
    </row>
    <row r="535" ht="12.75" customHeight="1">
      <c r="B535" s="43"/>
      <c r="C535" s="43"/>
      <c r="D535" s="43"/>
      <c r="E535" s="43"/>
      <c r="F535" s="43"/>
      <c r="G535" s="43"/>
      <c r="H535" s="43"/>
      <c r="I535" s="43"/>
    </row>
    <row r="536" ht="12.75" customHeight="1">
      <c r="B536" s="43"/>
      <c r="C536" s="43"/>
      <c r="D536" s="43"/>
      <c r="E536" s="43"/>
      <c r="F536" s="43"/>
      <c r="G536" s="43"/>
      <c r="H536" s="43"/>
      <c r="I536" s="43"/>
    </row>
    <row r="537" ht="12.75" customHeight="1">
      <c r="B537" s="43"/>
      <c r="C537" s="43"/>
      <c r="D537" s="43"/>
      <c r="E537" s="43"/>
      <c r="F537" s="43"/>
      <c r="G537" s="43"/>
      <c r="H537" s="43"/>
      <c r="I537" s="43"/>
    </row>
    <row r="538" ht="12.75" customHeight="1">
      <c r="B538" s="43"/>
      <c r="C538" s="43"/>
      <c r="D538" s="43"/>
      <c r="E538" s="43"/>
      <c r="F538" s="43"/>
      <c r="G538" s="43"/>
      <c r="H538" s="43"/>
      <c r="I538" s="43"/>
    </row>
    <row r="539" ht="12.75" customHeight="1">
      <c r="B539" s="43"/>
      <c r="C539" s="43"/>
      <c r="D539" s="43"/>
      <c r="E539" s="43"/>
      <c r="F539" s="43"/>
      <c r="G539" s="43"/>
      <c r="H539" s="43"/>
      <c r="I539" s="43"/>
    </row>
    <row r="540" ht="12.75" customHeight="1">
      <c r="B540" s="43"/>
      <c r="C540" s="43"/>
      <c r="D540" s="43"/>
      <c r="E540" s="43"/>
      <c r="F540" s="43"/>
      <c r="G540" s="43"/>
      <c r="H540" s="43"/>
      <c r="I540" s="43"/>
    </row>
    <row r="541" ht="12.75" customHeight="1">
      <c r="B541" s="43"/>
      <c r="C541" s="43"/>
      <c r="D541" s="43"/>
      <c r="E541" s="43"/>
      <c r="F541" s="43"/>
      <c r="G541" s="43"/>
      <c r="H541" s="43"/>
      <c r="I541" s="43"/>
    </row>
    <row r="542" ht="12.75" customHeight="1">
      <c r="B542" s="43"/>
      <c r="C542" s="43"/>
      <c r="D542" s="43"/>
      <c r="E542" s="43"/>
      <c r="F542" s="43"/>
      <c r="G542" s="43"/>
      <c r="H542" s="43"/>
      <c r="I542" s="43"/>
    </row>
    <row r="543" ht="12.75" customHeight="1">
      <c r="B543" s="43"/>
      <c r="C543" s="43"/>
      <c r="D543" s="43"/>
      <c r="E543" s="43"/>
      <c r="F543" s="43"/>
      <c r="G543" s="43"/>
      <c r="H543" s="43"/>
      <c r="I543" s="43"/>
    </row>
    <row r="544" ht="12.75" customHeight="1">
      <c r="B544" s="43"/>
      <c r="C544" s="43"/>
      <c r="D544" s="43"/>
      <c r="E544" s="43"/>
      <c r="F544" s="43"/>
      <c r="G544" s="43"/>
      <c r="H544" s="43"/>
      <c r="I544" s="43"/>
    </row>
    <row r="545" ht="12.75" customHeight="1">
      <c r="B545" s="43"/>
      <c r="C545" s="43"/>
      <c r="D545" s="43"/>
      <c r="E545" s="43"/>
      <c r="F545" s="43"/>
      <c r="G545" s="43"/>
      <c r="H545" s="43"/>
      <c r="I545" s="43"/>
    </row>
    <row r="546" ht="12.75" customHeight="1">
      <c r="B546" s="43"/>
      <c r="C546" s="43"/>
      <c r="D546" s="43"/>
      <c r="E546" s="43"/>
      <c r="F546" s="43"/>
      <c r="G546" s="43"/>
      <c r="H546" s="43"/>
      <c r="I546" s="43"/>
    </row>
    <row r="547" ht="12.75" customHeight="1">
      <c r="B547" s="43"/>
      <c r="C547" s="43"/>
      <c r="D547" s="43"/>
      <c r="E547" s="43"/>
      <c r="F547" s="43"/>
      <c r="G547" s="43"/>
      <c r="H547" s="43"/>
      <c r="I547" s="43"/>
    </row>
    <row r="548" ht="12.75" customHeight="1">
      <c r="B548" s="43"/>
      <c r="C548" s="43"/>
      <c r="D548" s="43"/>
      <c r="E548" s="43"/>
      <c r="F548" s="43"/>
      <c r="G548" s="43"/>
      <c r="H548" s="43"/>
      <c r="I548" s="43"/>
    </row>
    <row r="549" ht="12.75" customHeight="1">
      <c r="B549" s="43"/>
      <c r="C549" s="43"/>
      <c r="D549" s="43"/>
      <c r="E549" s="43"/>
      <c r="F549" s="43"/>
      <c r="G549" s="43"/>
      <c r="H549" s="43"/>
      <c r="I549" s="43"/>
    </row>
    <row r="550" ht="12.75" customHeight="1">
      <c r="B550" s="43"/>
      <c r="C550" s="43"/>
      <c r="D550" s="43"/>
      <c r="E550" s="43"/>
      <c r="F550" s="43"/>
      <c r="G550" s="43"/>
      <c r="H550" s="43"/>
      <c r="I550" s="43"/>
    </row>
    <row r="551" ht="12.75" customHeight="1">
      <c r="B551" s="43"/>
      <c r="C551" s="43"/>
      <c r="D551" s="43"/>
      <c r="E551" s="43"/>
      <c r="F551" s="43"/>
      <c r="G551" s="43"/>
      <c r="H551" s="43"/>
      <c r="I551" s="43"/>
    </row>
    <row r="552" ht="12.75" customHeight="1">
      <c r="B552" s="43"/>
      <c r="C552" s="43"/>
      <c r="D552" s="43"/>
      <c r="E552" s="43"/>
      <c r="F552" s="43"/>
      <c r="G552" s="43"/>
      <c r="H552" s="43"/>
      <c r="I552" s="43"/>
    </row>
    <row r="553" ht="12.75" customHeight="1">
      <c r="B553" s="43"/>
      <c r="C553" s="43"/>
      <c r="D553" s="43"/>
      <c r="E553" s="43"/>
      <c r="F553" s="43"/>
      <c r="G553" s="43"/>
      <c r="H553" s="43"/>
      <c r="I553" s="43"/>
    </row>
    <row r="554" ht="12.75" customHeight="1">
      <c r="B554" s="43"/>
      <c r="C554" s="43"/>
      <c r="D554" s="43"/>
      <c r="E554" s="43"/>
      <c r="F554" s="43"/>
      <c r="G554" s="43"/>
      <c r="H554" s="43"/>
      <c r="I554" s="43"/>
    </row>
    <row r="555" ht="12.75" customHeight="1">
      <c r="B555" s="43"/>
      <c r="C555" s="43"/>
      <c r="D555" s="43"/>
      <c r="E555" s="43"/>
      <c r="F555" s="43"/>
      <c r="G555" s="43"/>
      <c r="H555" s="43"/>
      <c r="I555" s="43"/>
    </row>
    <row r="556" ht="12.75" customHeight="1">
      <c r="B556" s="43"/>
      <c r="C556" s="43"/>
      <c r="D556" s="43"/>
      <c r="E556" s="43"/>
      <c r="F556" s="43"/>
      <c r="G556" s="43"/>
      <c r="H556" s="43"/>
      <c r="I556" s="43"/>
    </row>
    <row r="557" ht="12.75" customHeight="1">
      <c r="B557" s="43"/>
      <c r="C557" s="43"/>
      <c r="D557" s="43"/>
      <c r="E557" s="43"/>
      <c r="F557" s="43"/>
      <c r="G557" s="43"/>
      <c r="H557" s="43"/>
      <c r="I557" s="43"/>
    </row>
    <row r="558" ht="12.75" customHeight="1">
      <c r="B558" s="43"/>
      <c r="C558" s="43"/>
      <c r="D558" s="43"/>
      <c r="E558" s="43"/>
      <c r="F558" s="43"/>
      <c r="G558" s="43"/>
      <c r="H558" s="43"/>
      <c r="I558" s="43"/>
    </row>
    <row r="559" ht="12.75" customHeight="1">
      <c r="B559" s="43"/>
      <c r="C559" s="43"/>
      <c r="D559" s="43"/>
      <c r="E559" s="43"/>
      <c r="F559" s="43"/>
      <c r="G559" s="43"/>
      <c r="H559" s="43"/>
      <c r="I559" s="43"/>
    </row>
    <row r="560" ht="12.75" customHeight="1">
      <c r="B560" s="43"/>
      <c r="C560" s="43"/>
      <c r="D560" s="43"/>
      <c r="E560" s="43"/>
      <c r="F560" s="43"/>
      <c r="G560" s="43"/>
      <c r="H560" s="43"/>
      <c r="I560" s="43"/>
    </row>
    <row r="561" ht="12.75" customHeight="1">
      <c r="B561" s="43"/>
      <c r="C561" s="43"/>
      <c r="D561" s="43"/>
      <c r="E561" s="43"/>
      <c r="F561" s="43"/>
      <c r="G561" s="43"/>
      <c r="H561" s="43"/>
      <c r="I561" s="43"/>
    </row>
    <row r="562" ht="12.75" customHeight="1">
      <c r="B562" s="43"/>
      <c r="C562" s="43"/>
      <c r="D562" s="43"/>
      <c r="E562" s="43"/>
      <c r="F562" s="43"/>
      <c r="G562" s="43"/>
      <c r="H562" s="43"/>
      <c r="I562" s="43"/>
    </row>
    <row r="563" ht="12.75" customHeight="1">
      <c r="B563" s="43"/>
      <c r="C563" s="43"/>
      <c r="D563" s="43"/>
      <c r="E563" s="43"/>
      <c r="F563" s="43"/>
      <c r="G563" s="43"/>
      <c r="H563" s="43"/>
      <c r="I563" s="43"/>
    </row>
    <row r="564" ht="12.75" customHeight="1">
      <c r="B564" s="43"/>
      <c r="C564" s="43"/>
      <c r="D564" s="43"/>
      <c r="E564" s="43"/>
      <c r="F564" s="43"/>
      <c r="G564" s="43"/>
      <c r="H564" s="43"/>
      <c r="I564" s="43"/>
    </row>
    <row r="565" ht="12.75" customHeight="1">
      <c r="B565" s="43"/>
      <c r="C565" s="43"/>
      <c r="D565" s="43"/>
      <c r="E565" s="43"/>
      <c r="F565" s="43"/>
      <c r="G565" s="43"/>
      <c r="H565" s="43"/>
      <c r="I565" s="43"/>
    </row>
    <row r="566" ht="12.75" customHeight="1">
      <c r="B566" s="43"/>
      <c r="C566" s="43"/>
      <c r="D566" s="43"/>
      <c r="E566" s="43"/>
      <c r="F566" s="43"/>
      <c r="G566" s="43"/>
      <c r="H566" s="43"/>
      <c r="I566" s="43"/>
    </row>
    <row r="567" ht="12.75" customHeight="1">
      <c r="B567" s="43"/>
      <c r="C567" s="43"/>
      <c r="D567" s="43"/>
      <c r="E567" s="43"/>
      <c r="F567" s="43"/>
      <c r="G567" s="43"/>
      <c r="H567" s="43"/>
      <c r="I567" s="43"/>
    </row>
    <row r="568" ht="12.75" customHeight="1">
      <c r="B568" s="43"/>
      <c r="C568" s="43"/>
      <c r="D568" s="43"/>
      <c r="E568" s="43"/>
      <c r="F568" s="43"/>
      <c r="G568" s="43"/>
      <c r="H568" s="43"/>
      <c r="I568" s="43"/>
    </row>
    <row r="569" ht="12.75" customHeight="1">
      <c r="B569" s="43"/>
      <c r="C569" s="43"/>
      <c r="D569" s="43"/>
      <c r="E569" s="43"/>
      <c r="F569" s="43"/>
      <c r="G569" s="43"/>
      <c r="H569" s="43"/>
      <c r="I569" s="43"/>
    </row>
    <row r="570" ht="12.75" customHeight="1">
      <c r="B570" s="43"/>
      <c r="C570" s="43"/>
      <c r="D570" s="43"/>
      <c r="E570" s="43"/>
      <c r="F570" s="43"/>
      <c r="G570" s="43"/>
      <c r="H570" s="43"/>
      <c r="I570" s="43"/>
    </row>
    <row r="571" ht="12.75" customHeight="1">
      <c r="B571" s="43"/>
      <c r="C571" s="43"/>
      <c r="D571" s="43"/>
      <c r="E571" s="43"/>
      <c r="F571" s="43"/>
      <c r="G571" s="43"/>
      <c r="H571" s="43"/>
      <c r="I571" s="43"/>
    </row>
    <row r="572" ht="12.75" customHeight="1">
      <c r="B572" s="43"/>
      <c r="C572" s="43"/>
      <c r="D572" s="43"/>
      <c r="E572" s="43"/>
      <c r="F572" s="43"/>
      <c r="G572" s="43"/>
      <c r="H572" s="43"/>
      <c r="I572" s="43"/>
    </row>
    <row r="573" ht="12.75" customHeight="1">
      <c r="B573" s="43"/>
      <c r="C573" s="43"/>
      <c r="D573" s="43"/>
      <c r="E573" s="43"/>
      <c r="F573" s="43"/>
      <c r="G573" s="43"/>
      <c r="H573" s="43"/>
      <c r="I573" s="43"/>
    </row>
    <row r="574" ht="12.75" customHeight="1">
      <c r="B574" s="43"/>
      <c r="C574" s="43"/>
      <c r="D574" s="43"/>
      <c r="E574" s="43"/>
      <c r="F574" s="43"/>
      <c r="G574" s="43"/>
      <c r="H574" s="43"/>
      <c r="I574" s="43"/>
    </row>
    <row r="575" ht="12.75" customHeight="1">
      <c r="B575" s="43"/>
      <c r="C575" s="43"/>
      <c r="D575" s="43"/>
      <c r="E575" s="43"/>
      <c r="F575" s="43"/>
      <c r="G575" s="43"/>
      <c r="H575" s="43"/>
      <c r="I575" s="43"/>
    </row>
    <row r="576" ht="12.75" customHeight="1">
      <c r="B576" s="43"/>
      <c r="C576" s="43"/>
      <c r="D576" s="43"/>
      <c r="E576" s="43"/>
      <c r="F576" s="43"/>
      <c r="G576" s="43"/>
      <c r="H576" s="43"/>
      <c r="I576" s="43"/>
    </row>
    <row r="577" ht="12.75" customHeight="1">
      <c r="B577" s="43"/>
      <c r="C577" s="43"/>
      <c r="D577" s="43"/>
      <c r="E577" s="43"/>
      <c r="F577" s="43"/>
      <c r="G577" s="43"/>
      <c r="H577" s="43"/>
      <c r="I577" s="43"/>
    </row>
    <row r="578" ht="12.75" customHeight="1">
      <c r="B578" s="43"/>
      <c r="C578" s="43"/>
      <c r="D578" s="43"/>
      <c r="E578" s="43"/>
      <c r="F578" s="43"/>
      <c r="G578" s="43"/>
      <c r="H578" s="43"/>
      <c r="I578" s="43"/>
    </row>
    <row r="579" ht="12.75" customHeight="1">
      <c r="B579" s="43"/>
      <c r="C579" s="43"/>
      <c r="D579" s="43"/>
      <c r="E579" s="43"/>
      <c r="F579" s="43"/>
      <c r="G579" s="43"/>
      <c r="H579" s="43"/>
      <c r="I579" s="43"/>
    </row>
    <row r="580" ht="12.75" customHeight="1">
      <c r="B580" s="43"/>
      <c r="C580" s="43"/>
      <c r="D580" s="43"/>
      <c r="E580" s="43"/>
      <c r="F580" s="43"/>
      <c r="G580" s="43"/>
      <c r="H580" s="43"/>
      <c r="I580" s="43"/>
    </row>
    <row r="581" ht="12.75" customHeight="1">
      <c r="B581" s="43"/>
      <c r="C581" s="43"/>
      <c r="D581" s="43"/>
      <c r="E581" s="43"/>
      <c r="F581" s="43"/>
      <c r="G581" s="43"/>
      <c r="H581" s="43"/>
      <c r="I581" s="43"/>
    </row>
    <row r="582" ht="12.75" customHeight="1">
      <c r="B582" s="43"/>
      <c r="C582" s="43"/>
      <c r="D582" s="43"/>
      <c r="E582" s="43"/>
      <c r="F582" s="43"/>
      <c r="G582" s="43"/>
      <c r="H582" s="43"/>
      <c r="I582" s="43"/>
    </row>
    <row r="583" ht="12.75" customHeight="1">
      <c r="B583" s="43"/>
      <c r="C583" s="43"/>
      <c r="D583" s="43"/>
      <c r="E583" s="43"/>
      <c r="F583" s="43"/>
      <c r="G583" s="43"/>
      <c r="H583" s="43"/>
      <c r="I583" s="43"/>
    </row>
    <row r="584" ht="12.75" customHeight="1">
      <c r="B584" s="43"/>
      <c r="C584" s="43"/>
      <c r="D584" s="43"/>
      <c r="E584" s="43"/>
      <c r="F584" s="43"/>
      <c r="G584" s="43"/>
      <c r="H584" s="43"/>
      <c r="I584" s="43"/>
    </row>
    <row r="585" ht="12.75" customHeight="1">
      <c r="B585" s="43"/>
      <c r="C585" s="43"/>
      <c r="D585" s="43"/>
      <c r="E585" s="43"/>
      <c r="F585" s="43"/>
      <c r="G585" s="43"/>
      <c r="H585" s="43"/>
      <c r="I585" s="43"/>
    </row>
    <row r="586" ht="12.75" customHeight="1">
      <c r="B586" s="43"/>
      <c r="C586" s="43"/>
      <c r="D586" s="43"/>
      <c r="E586" s="43"/>
      <c r="F586" s="43"/>
      <c r="G586" s="43"/>
      <c r="H586" s="43"/>
      <c r="I586" s="43"/>
    </row>
    <row r="587" ht="12.75" customHeight="1">
      <c r="B587" s="43"/>
      <c r="C587" s="43"/>
      <c r="D587" s="43"/>
      <c r="E587" s="43"/>
      <c r="F587" s="43"/>
      <c r="G587" s="43"/>
      <c r="H587" s="43"/>
      <c r="I587" s="43"/>
    </row>
    <row r="588" ht="12.75" customHeight="1">
      <c r="B588" s="43"/>
      <c r="C588" s="43"/>
      <c r="D588" s="43"/>
      <c r="E588" s="43"/>
      <c r="F588" s="43"/>
      <c r="G588" s="43"/>
      <c r="H588" s="43"/>
      <c r="I588" s="43"/>
    </row>
    <row r="589" ht="12.75" customHeight="1">
      <c r="B589" s="43"/>
      <c r="C589" s="43"/>
      <c r="D589" s="43"/>
      <c r="E589" s="43"/>
      <c r="F589" s="43"/>
      <c r="G589" s="43"/>
      <c r="H589" s="43"/>
      <c r="I589" s="43"/>
    </row>
    <row r="590" ht="12.75" customHeight="1">
      <c r="B590" s="43"/>
      <c r="C590" s="43"/>
      <c r="D590" s="43"/>
      <c r="E590" s="43"/>
      <c r="F590" s="43"/>
      <c r="G590" s="43"/>
      <c r="H590" s="43"/>
      <c r="I590" s="43"/>
    </row>
    <row r="591" ht="12.75" customHeight="1">
      <c r="B591" s="43"/>
      <c r="C591" s="43"/>
      <c r="D591" s="43"/>
      <c r="E591" s="43"/>
      <c r="F591" s="43"/>
      <c r="G591" s="43"/>
      <c r="H591" s="43"/>
      <c r="I591" s="43"/>
    </row>
    <row r="592" ht="12.75" customHeight="1">
      <c r="B592" s="43"/>
      <c r="C592" s="43"/>
      <c r="D592" s="43"/>
      <c r="E592" s="43"/>
      <c r="F592" s="43"/>
      <c r="G592" s="43"/>
      <c r="H592" s="43"/>
      <c r="I592" s="43"/>
    </row>
    <row r="593" ht="12.75" customHeight="1">
      <c r="B593" s="43"/>
      <c r="C593" s="43"/>
      <c r="D593" s="43"/>
      <c r="E593" s="43"/>
      <c r="F593" s="43"/>
      <c r="G593" s="43"/>
      <c r="H593" s="43"/>
      <c r="I593" s="43"/>
    </row>
    <row r="594" ht="12.75" customHeight="1">
      <c r="B594" s="43"/>
      <c r="C594" s="43"/>
      <c r="D594" s="43"/>
      <c r="E594" s="43"/>
      <c r="F594" s="43"/>
      <c r="G594" s="43"/>
      <c r="H594" s="43"/>
      <c r="I594" s="43"/>
    </row>
    <row r="595" ht="12.75" customHeight="1">
      <c r="B595" s="43"/>
      <c r="C595" s="43"/>
      <c r="D595" s="43"/>
      <c r="E595" s="43"/>
      <c r="F595" s="43"/>
      <c r="G595" s="43"/>
      <c r="H595" s="43"/>
      <c r="I595" s="43"/>
    </row>
    <row r="596" ht="12.75" customHeight="1">
      <c r="B596" s="43"/>
      <c r="C596" s="43"/>
      <c r="D596" s="43"/>
      <c r="E596" s="43"/>
      <c r="F596" s="43"/>
      <c r="G596" s="43"/>
      <c r="H596" s="43"/>
      <c r="I596" s="43"/>
    </row>
    <row r="597" ht="12.75" customHeight="1">
      <c r="B597" s="43"/>
      <c r="C597" s="43"/>
      <c r="D597" s="43"/>
      <c r="E597" s="43"/>
      <c r="F597" s="43"/>
      <c r="G597" s="43"/>
      <c r="H597" s="43"/>
      <c r="I597" s="43"/>
    </row>
    <row r="598" ht="12.75" customHeight="1">
      <c r="B598" s="43"/>
      <c r="C598" s="43"/>
      <c r="D598" s="43"/>
      <c r="E598" s="43"/>
      <c r="F598" s="43"/>
      <c r="G598" s="43"/>
      <c r="H598" s="43"/>
      <c r="I598" s="43"/>
    </row>
    <row r="599" ht="12.75" customHeight="1">
      <c r="B599" s="43"/>
      <c r="C599" s="43"/>
      <c r="D599" s="43"/>
      <c r="E599" s="43"/>
      <c r="F599" s="43"/>
      <c r="G599" s="43"/>
      <c r="H599" s="43"/>
      <c r="I599" s="43"/>
    </row>
    <row r="600" ht="12.75" customHeight="1">
      <c r="B600" s="43"/>
      <c r="C600" s="43"/>
      <c r="D600" s="43"/>
      <c r="E600" s="43"/>
      <c r="F600" s="43"/>
      <c r="G600" s="43"/>
      <c r="H600" s="43"/>
      <c r="I600" s="43"/>
    </row>
    <row r="601" ht="12.75" customHeight="1">
      <c r="B601" s="43"/>
      <c r="C601" s="43"/>
      <c r="D601" s="43"/>
      <c r="E601" s="43"/>
      <c r="F601" s="43"/>
      <c r="G601" s="43"/>
      <c r="H601" s="43"/>
      <c r="I601" s="43"/>
    </row>
    <row r="602" ht="12.75" customHeight="1">
      <c r="B602" s="43"/>
      <c r="C602" s="43"/>
      <c r="D602" s="43"/>
      <c r="E602" s="43"/>
      <c r="F602" s="43"/>
      <c r="G602" s="43"/>
      <c r="H602" s="43"/>
      <c r="I602" s="43"/>
    </row>
    <row r="603" ht="12.75" customHeight="1">
      <c r="B603" s="43"/>
      <c r="C603" s="43"/>
      <c r="D603" s="43"/>
      <c r="E603" s="43"/>
      <c r="F603" s="43"/>
      <c r="G603" s="43"/>
      <c r="H603" s="43"/>
      <c r="I603" s="43"/>
    </row>
    <row r="604" ht="12.75" customHeight="1">
      <c r="B604" s="43"/>
      <c r="C604" s="43"/>
      <c r="D604" s="43"/>
      <c r="E604" s="43"/>
      <c r="F604" s="43"/>
      <c r="G604" s="43"/>
      <c r="H604" s="43"/>
      <c r="I604" s="43"/>
    </row>
    <row r="605" ht="12.75" customHeight="1">
      <c r="B605" s="43"/>
      <c r="C605" s="43"/>
      <c r="D605" s="43"/>
      <c r="E605" s="43"/>
      <c r="F605" s="43"/>
      <c r="G605" s="43"/>
      <c r="H605" s="43"/>
      <c r="I605" s="43"/>
    </row>
    <row r="606" ht="12.75" customHeight="1">
      <c r="B606" s="43"/>
      <c r="C606" s="43"/>
      <c r="D606" s="43"/>
      <c r="E606" s="43"/>
      <c r="F606" s="43"/>
      <c r="G606" s="43"/>
      <c r="H606" s="43"/>
      <c r="I606" s="43"/>
    </row>
    <row r="607" ht="12.75" customHeight="1">
      <c r="B607" s="43"/>
      <c r="C607" s="43"/>
      <c r="D607" s="43"/>
      <c r="E607" s="43"/>
      <c r="F607" s="43"/>
      <c r="G607" s="43"/>
      <c r="H607" s="43"/>
      <c r="I607" s="43"/>
    </row>
    <row r="608" ht="12.75" customHeight="1">
      <c r="B608" s="43"/>
      <c r="C608" s="43"/>
      <c r="D608" s="43"/>
      <c r="E608" s="43"/>
      <c r="F608" s="43"/>
      <c r="G608" s="43"/>
      <c r="H608" s="43"/>
      <c r="I608" s="43"/>
    </row>
    <row r="609" ht="12.75" customHeight="1">
      <c r="B609" s="43"/>
      <c r="C609" s="43"/>
      <c r="D609" s="43"/>
      <c r="E609" s="43"/>
      <c r="F609" s="43"/>
      <c r="G609" s="43"/>
      <c r="H609" s="43"/>
      <c r="I609" s="43"/>
    </row>
    <row r="610" ht="12.75" customHeight="1">
      <c r="B610" s="43"/>
      <c r="C610" s="43"/>
      <c r="D610" s="43"/>
      <c r="E610" s="43"/>
      <c r="F610" s="43"/>
      <c r="G610" s="43"/>
      <c r="H610" s="43"/>
      <c r="I610" s="43"/>
    </row>
    <row r="611" ht="12.75" customHeight="1">
      <c r="B611" s="43"/>
      <c r="C611" s="43"/>
      <c r="D611" s="43"/>
      <c r="E611" s="43"/>
      <c r="F611" s="43"/>
      <c r="G611" s="43"/>
      <c r="H611" s="43"/>
      <c r="I611" s="43"/>
    </row>
    <row r="612" ht="12.75" customHeight="1">
      <c r="B612" s="43"/>
      <c r="C612" s="43"/>
      <c r="D612" s="43"/>
      <c r="E612" s="43"/>
      <c r="F612" s="43"/>
      <c r="G612" s="43"/>
      <c r="H612" s="43"/>
      <c r="I612" s="43"/>
    </row>
    <row r="613" ht="12.75" customHeight="1">
      <c r="B613" s="43"/>
      <c r="C613" s="43"/>
      <c r="D613" s="43"/>
      <c r="E613" s="43"/>
      <c r="F613" s="43"/>
      <c r="G613" s="43"/>
      <c r="H613" s="43"/>
      <c r="I613" s="43"/>
    </row>
    <row r="614" ht="12.75" customHeight="1">
      <c r="B614" s="43"/>
      <c r="C614" s="43"/>
      <c r="D614" s="43"/>
      <c r="E614" s="43"/>
      <c r="F614" s="43"/>
      <c r="G614" s="43"/>
      <c r="H614" s="43"/>
      <c r="I614" s="43"/>
    </row>
    <row r="615" ht="12.75" customHeight="1">
      <c r="B615" s="43"/>
      <c r="C615" s="43"/>
      <c r="D615" s="43"/>
      <c r="E615" s="43"/>
      <c r="F615" s="43"/>
      <c r="G615" s="43"/>
      <c r="H615" s="43"/>
      <c r="I615" s="43"/>
    </row>
    <row r="616" ht="12.75" customHeight="1">
      <c r="B616" s="43"/>
      <c r="C616" s="43"/>
      <c r="D616" s="43"/>
      <c r="E616" s="43"/>
      <c r="F616" s="43"/>
      <c r="G616" s="43"/>
      <c r="H616" s="43"/>
      <c r="I616" s="43"/>
    </row>
    <row r="617" ht="12.75" customHeight="1">
      <c r="B617" s="43"/>
      <c r="C617" s="43"/>
      <c r="D617" s="43"/>
      <c r="E617" s="43"/>
      <c r="F617" s="43"/>
      <c r="G617" s="43"/>
      <c r="H617" s="43"/>
      <c r="I617" s="43"/>
    </row>
    <row r="618" ht="12.75" customHeight="1">
      <c r="B618" s="43"/>
      <c r="C618" s="43"/>
      <c r="D618" s="43"/>
      <c r="E618" s="43"/>
      <c r="F618" s="43"/>
      <c r="G618" s="43"/>
      <c r="H618" s="43"/>
      <c r="I618" s="43"/>
    </row>
    <row r="619" ht="12.75" customHeight="1">
      <c r="B619" s="43"/>
      <c r="C619" s="43"/>
      <c r="D619" s="43"/>
      <c r="E619" s="43"/>
      <c r="F619" s="43"/>
      <c r="G619" s="43"/>
      <c r="H619" s="43"/>
      <c r="I619" s="43"/>
    </row>
    <row r="620" ht="12.75" customHeight="1">
      <c r="B620" s="43"/>
      <c r="C620" s="43"/>
      <c r="D620" s="43"/>
      <c r="E620" s="43"/>
      <c r="F620" s="43"/>
      <c r="G620" s="43"/>
      <c r="H620" s="43"/>
      <c r="I620" s="43"/>
    </row>
    <row r="621" ht="12.75" customHeight="1">
      <c r="B621" s="43"/>
      <c r="C621" s="43"/>
      <c r="D621" s="43"/>
      <c r="E621" s="43"/>
      <c r="F621" s="43"/>
      <c r="G621" s="43"/>
      <c r="H621" s="43"/>
      <c r="I621" s="43"/>
    </row>
    <row r="622" ht="12.75" customHeight="1">
      <c r="B622" s="43"/>
      <c r="C622" s="43"/>
      <c r="D622" s="43"/>
      <c r="E622" s="43"/>
      <c r="F622" s="43"/>
      <c r="G622" s="43"/>
      <c r="H622" s="43"/>
      <c r="I622" s="43"/>
    </row>
    <row r="623" ht="12.75" customHeight="1">
      <c r="B623" s="43"/>
      <c r="C623" s="43"/>
      <c r="D623" s="43"/>
      <c r="E623" s="43"/>
      <c r="F623" s="43"/>
      <c r="G623" s="43"/>
      <c r="H623" s="43"/>
      <c r="I623" s="43"/>
    </row>
    <row r="624" ht="12.75" customHeight="1">
      <c r="B624" s="43"/>
      <c r="C624" s="43"/>
      <c r="D624" s="43"/>
      <c r="E624" s="43"/>
      <c r="F624" s="43"/>
      <c r="G624" s="43"/>
      <c r="H624" s="43"/>
      <c r="I624" s="43"/>
    </row>
    <row r="625" ht="12.75" customHeight="1">
      <c r="B625" s="43"/>
      <c r="C625" s="43"/>
      <c r="D625" s="43"/>
      <c r="E625" s="43"/>
      <c r="F625" s="43"/>
      <c r="G625" s="43"/>
      <c r="H625" s="43"/>
      <c r="I625" s="43"/>
    </row>
    <row r="626" ht="12.75" customHeight="1">
      <c r="B626" s="43"/>
      <c r="C626" s="43"/>
      <c r="D626" s="43"/>
      <c r="E626" s="43"/>
      <c r="F626" s="43"/>
      <c r="G626" s="43"/>
      <c r="H626" s="43"/>
      <c r="I626" s="43"/>
    </row>
    <row r="627" ht="12.75" customHeight="1">
      <c r="B627" s="43"/>
      <c r="C627" s="43"/>
      <c r="D627" s="43"/>
      <c r="E627" s="43"/>
      <c r="F627" s="43"/>
      <c r="G627" s="43"/>
      <c r="H627" s="43"/>
      <c r="I627" s="43"/>
    </row>
    <row r="628" ht="12.75" customHeight="1">
      <c r="B628" s="43"/>
      <c r="C628" s="43"/>
      <c r="D628" s="43"/>
      <c r="E628" s="43"/>
      <c r="F628" s="43"/>
      <c r="G628" s="43"/>
      <c r="H628" s="43"/>
      <c r="I628" s="43"/>
    </row>
    <row r="629" ht="12.75" customHeight="1">
      <c r="B629" s="43"/>
      <c r="C629" s="43"/>
      <c r="D629" s="43"/>
      <c r="E629" s="43"/>
      <c r="F629" s="43"/>
      <c r="G629" s="43"/>
      <c r="H629" s="43"/>
      <c r="I629" s="43"/>
    </row>
    <row r="630" ht="12.75" customHeight="1">
      <c r="B630" s="43"/>
      <c r="C630" s="43"/>
      <c r="D630" s="43"/>
      <c r="E630" s="43"/>
      <c r="F630" s="43"/>
      <c r="G630" s="43"/>
      <c r="H630" s="43"/>
      <c r="I630" s="43"/>
    </row>
    <row r="631" ht="12.75" customHeight="1">
      <c r="B631" s="43"/>
      <c r="C631" s="43"/>
      <c r="D631" s="43"/>
      <c r="E631" s="43"/>
      <c r="F631" s="43"/>
      <c r="G631" s="43"/>
      <c r="H631" s="43"/>
      <c r="I631" s="43"/>
    </row>
    <row r="632" ht="12.75" customHeight="1">
      <c r="B632" s="43"/>
      <c r="C632" s="43"/>
      <c r="D632" s="43"/>
      <c r="E632" s="43"/>
      <c r="F632" s="43"/>
      <c r="G632" s="43"/>
      <c r="H632" s="43"/>
      <c r="I632" s="43"/>
    </row>
    <row r="633" ht="12.75" customHeight="1">
      <c r="B633" s="43"/>
      <c r="C633" s="43"/>
      <c r="D633" s="43"/>
      <c r="E633" s="43"/>
      <c r="F633" s="43"/>
      <c r="G633" s="43"/>
      <c r="H633" s="43"/>
      <c r="I633" s="43"/>
    </row>
    <row r="634" ht="12.75" customHeight="1">
      <c r="B634" s="43"/>
      <c r="C634" s="43"/>
      <c r="D634" s="43"/>
      <c r="E634" s="43"/>
      <c r="F634" s="43"/>
      <c r="G634" s="43"/>
      <c r="H634" s="43"/>
      <c r="I634" s="43"/>
    </row>
    <row r="635" ht="12.75" customHeight="1">
      <c r="B635" s="43"/>
      <c r="C635" s="43"/>
      <c r="D635" s="43"/>
      <c r="E635" s="43"/>
      <c r="F635" s="43"/>
      <c r="G635" s="43"/>
      <c r="H635" s="43"/>
      <c r="I635" s="43"/>
    </row>
    <row r="636" ht="12.75" customHeight="1">
      <c r="B636" s="43"/>
      <c r="C636" s="43"/>
      <c r="D636" s="43"/>
      <c r="E636" s="43"/>
      <c r="F636" s="43"/>
      <c r="G636" s="43"/>
      <c r="H636" s="43"/>
      <c r="I636" s="43"/>
    </row>
    <row r="637" ht="12.75" customHeight="1">
      <c r="B637" s="43"/>
      <c r="C637" s="43"/>
      <c r="D637" s="43"/>
      <c r="E637" s="43"/>
      <c r="F637" s="43"/>
      <c r="G637" s="43"/>
      <c r="H637" s="43"/>
      <c r="I637" s="43"/>
    </row>
    <row r="638" ht="12.75" customHeight="1">
      <c r="B638" s="43"/>
      <c r="C638" s="43"/>
      <c r="D638" s="43"/>
      <c r="E638" s="43"/>
      <c r="F638" s="43"/>
      <c r="G638" s="43"/>
      <c r="H638" s="43"/>
      <c r="I638" s="43"/>
    </row>
    <row r="639" ht="12.75" customHeight="1">
      <c r="B639" s="43"/>
      <c r="C639" s="43"/>
      <c r="D639" s="43"/>
      <c r="E639" s="43"/>
      <c r="F639" s="43"/>
      <c r="G639" s="43"/>
      <c r="H639" s="43"/>
      <c r="I639" s="43"/>
    </row>
    <row r="640" ht="12.75" customHeight="1">
      <c r="B640" s="43"/>
      <c r="C640" s="43"/>
      <c r="D640" s="43"/>
      <c r="E640" s="43"/>
      <c r="F640" s="43"/>
      <c r="G640" s="43"/>
      <c r="H640" s="43"/>
      <c r="I640" s="43"/>
    </row>
    <row r="641" ht="12.75" customHeight="1">
      <c r="B641" s="43"/>
      <c r="C641" s="43"/>
      <c r="D641" s="43"/>
      <c r="E641" s="43"/>
      <c r="F641" s="43"/>
      <c r="G641" s="43"/>
      <c r="H641" s="43"/>
      <c r="I641" s="43"/>
    </row>
    <row r="642" ht="12.75" customHeight="1">
      <c r="B642" s="43"/>
      <c r="C642" s="43"/>
      <c r="D642" s="43"/>
      <c r="E642" s="43"/>
      <c r="F642" s="43"/>
      <c r="G642" s="43"/>
      <c r="H642" s="43"/>
      <c r="I642" s="43"/>
    </row>
    <row r="643" ht="12.75" customHeight="1">
      <c r="B643" s="43"/>
      <c r="C643" s="43"/>
      <c r="D643" s="43"/>
      <c r="E643" s="43"/>
      <c r="F643" s="43"/>
      <c r="G643" s="43"/>
      <c r="H643" s="43"/>
      <c r="I643" s="43"/>
    </row>
    <row r="644" ht="12.75" customHeight="1">
      <c r="B644" s="43"/>
      <c r="C644" s="43"/>
      <c r="D644" s="43"/>
      <c r="E644" s="43"/>
      <c r="F644" s="43"/>
      <c r="G644" s="43"/>
      <c r="H644" s="43"/>
      <c r="I644" s="43"/>
    </row>
    <row r="645" ht="12.75" customHeight="1">
      <c r="B645" s="43"/>
      <c r="C645" s="43"/>
      <c r="D645" s="43"/>
      <c r="E645" s="43"/>
      <c r="F645" s="43"/>
      <c r="G645" s="43"/>
      <c r="H645" s="43"/>
      <c r="I645" s="43"/>
    </row>
    <row r="646" ht="12.75" customHeight="1">
      <c r="B646" s="43"/>
      <c r="C646" s="43"/>
      <c r="D646" s="43"/>
      <c r="E646" s="43"/>
      <c r="F646" s="43"/>
      <c r="G646" s="43"/>
      <c r="H646" s="43"/>
      <c r="I646" s="43"/>
    </row>
    <row r="647" ht="12.75" customHeight="1">
      <c r="B647" s="43"/>
      <c r="C647" s="43"/>
      <c r="D647" s="43"/>
      <c r="E647" s="43"/>
      <c r="F647" s="43"/>
      <c r="G647" s="43"/>
      <c r="H647" s="43"/>
      <c r="I647" s="43"/>
    </row>
    <row r="648" ht="12.75" customHeight="1">
      <c r="B648" s="43"/>
      <c r="C648" s="43"/>
      <c r="D648" s="43"/>
      <c r="E648" s="43"/>
      <c r="F648" s="43"/>
      <c r="G648" s="43"/>
      <c r="H648" s="43"/>
      <c r="I648" s="43"/>
    </row>
    <row r="649" ht="12.75" customHeight="1">
      <c r="B649" s="43"/>
      <c r="C649" s="43"/>
      <c r="D649" s="43"/>
      <c r="E649" s="43"/>
      <c r="F649" s="43"/>
      <c r="G649" s="43"/>
      <c r="H649" s="43"/>
      <c r="I649" s="43"/>
    </row>
    <row r="650" ht="12.75" customHeight="1">
      <c r="B650" s="43"/>
      <c r="C650" s="43"/>
      <c r="D650" s="43"/>
      <c r="E650" s="43"/>
      <c r="F650" s="43"/>
      <c r="G650" s="43"/>
      <c r="H650" s="43"/>
      <c r="I650" s="43"/>
    </row>
    <row r="651" ht="12.75" customHeight="1">
      <c r="B651" s="43"/>
      <c r="C651" s="43"/>
      <c r="D651" s="43"/>
      <c r="E651" s="43"/>
      <c r="F651" s="43"/>
      <c r="G651" s="43"/>
      <c r="H651" s="43"/>
      <c r="I651" s="43"/>
    </row>
    <row r="652" ht="12.75" customHeight="1">
      <c r="B652" s="43"/>
      <c r="C652" s="43"/>
      <c r="D652" s="43"/>
      <c r="E652" s="43"/>
      <c r="F652" s="43"/>
      <c r="G652" s="43"/>
      <c r="H652" s="43"/>
      <c r="I652" s="43"/>
    </row>
    <row r="653" ht="12.75" customHeight="1">
      <c r="B653" s="43"/>
      <c r="C653" s="43"/>
      <c r="D653" s="43"/>
      <c r="E653" s="43"/>
      <c r="F653" s="43"/>
      <c r="G653" s="43"/>
      <c r="H653" s="43"/>
      <c r="I653" s="43"/>
    </row>
    <row r="654" ht="12.75" customHeight="1">
      <c r="B654" s="43"/>
      <c r="C654" s="43"/>
      <c r="D654" s="43"/>
      <c r="E654" s="43"/>
      <c r="F654" s="43"/>
      <c r="G654" s="43"/>
      <c r="H654" s="43"/>
      <c r="I654" s="43"/>
    </row>
    <row r="655" ht="12.75" customHeight="1">
      <c r="B655" s="43"/>
      <c r="C655" s="43"/>
      <c r="D655" s="43"/>
      <c r="E655" s="43"/>
      <c r="F655" s="43"/>
      <c r="G655" s="43"/>
      <c r="H655" s="43"/>
      <c r="I655" s="43"/>
    </row>
    <row r="656" ht="12.75" customHeight="1">
      <c r="B656" s="43"/>
      <c r="C656" s="43"/>
      <c r="D656" s="43"/>
      <c r="E656" s="43"/>
      <c r="F656" s="43"/>
      <c r="G656" s="43"/>
      <c r="H656" s="43"/>
      <c r="I656" s="43"/>
    </row>
    <row r="657" ht="12.75" customHeight="1">
      <c r="B657" s="43"/>
      <c r="C657" s="43"/>
      <c r="D657" s="43"/>
      <c r="E657" s="43"/>
      <c r="F657" s="43"/>
      <c r="G657" s="43"/>
      <c r="H657" s="43"/>
      <c r="I657" s="43"/>
    </row>
    <row r="658" ht="12.75" customHeight="1">
      <c r="B658" s="43"/>
      <c r="C658" s="43"/>
      <c r="D658" s="43"/>
      <c r="E658" s="43"/>
      <c r="F658" s="43"/>
      <c r="G658" s="43"/>
      <c r="H658" s="43"/>
      <c r="I658" s="43"/>
    </row>
    <row r="659" ht="12.75" customHeight="1">
      <c r="B659" s="43"/>
      <c r="C659" s="43"/>
      <c r="D659" s="43"/>
      <c r="E659" s="43"/>
      <c r="F659" s="43"/>
      <c r="G659" s="43"/>
      <c r="H659" s="43"/>
      <c r="I659" s="43"/>
    </row>
    <row r="660" ht="12.75" customHeight="1">
      <c r="B660" s="43"/>
      <c r="C660" s="43"/>
      <c r="D660" s="43"/>
      <c r="E660" s="43"/>
      <c r="F660" s="43"/>
      <c r="G660" s="43"/>
      <c r="H660" s="43"/>
      <c r="I660" s="43"/>
    </row>
    <row r="661" ht="12.75" customHeight="1">
      <c r="B661" s="43"/>
      <c r="C661" s="43"/>
      <c r="D661" s="43"/>
      <c r="E661" s="43"/>
      <c r="F661" s="43"/>
      <c r="G661" s="43"/>
      <c r="H661" s="43"/>
      <c r="I661" s="43"/>
    </row>
    <row r="662" ht="12.75" customHeight="1">
      <c r="B662" s="43"/>
      <c r="C662" s="43"/>
      <c r="D662" s="43"/>
      <c r="E662" s="43"/>
      <c r="F662" s="43"/>
      <c r="G662" s="43"/>
      <c r="H662" s="43"/>
      <c r="I662" s="43"/>
    </row>
    <row r="663" ht="12.75" customHeight="1">
      <c r="B663" s="43"/>
      <c r="C663" s="43"/>
      <c r="D663" s="43"/>
      <c r="E663" s="43"/>
      <c r="F663" s="43"/>
      <c r="G663" s="43"/>
      <c r="H663" s="43"/>
      <c r="I663" s="43"/>
    </row>
    <row r="664" ht="12.75" customHeight="1">
      <c r="B664" s="43"/>
      <c r="C664" s="43"/>
      <c r="D664" s="43"/>
      <c r="E664" s="43"/>
      <c r="F664" s="43"/>
      <c r="G664" s="43"/>
      <c r="H664" s="43"/>
      <c r="I664" s="43"/>
    </row>
    <row r="665" ht="12.75" customHeight="1">
      <c r="B665" s="43"/>
      <c r="C665" s="43"/>
      <c r="D665" s="43"/>
      <c r="E665" s="43"/>
      <c r="F665" s="43"/>
      <c r="G665" s="43"/>
      <c r="H665" s="43"/>
      <c r="I665" s="43"/>
    </row>
    <row r="666" ht="12.75" customHeight="1">
      <c r="B666" s="43"/>
      <c r="C666" s="43"/>
      <c r="D666" s="43"/>
      <c r="E666" s="43"/>
      <c r="F666" s="43"/>
      <c r="G666" s="43"/>
      <c r="H666" s="43"/>
      <c r="I666" s="43"/>
    </row>
    <row r="667" ht="12.75" customHeight="1">
      <c r="B667" s="43"/>
      <c r="C667" s="43"/>
      <c r="D667" s="43"/>
      <c r="E667" s="43"/>
      <c r="F667" s="43"/>
      <c r="G667" s="43"/>
      <c r="H667" s="43"/>
      <c r="I667" s="43"/>
    </row>
    <row r="668" ht="12.75" customHeight="1">
      <c r="B668" s="43"/>
      <c r="C668" s="43"/>
      <c r="D668" s="43"/>
      <c r="E668" s="43"/>
      <c r="F668" s="43"/>
      <c r="G668" s="43"/>
      <c r="H668" s="43"/>
      <c r="I668" s="43"/>
    </row>
    <row r="669" ht="12.75" customHeight="1">
      <c r="B669" s="43"/>
      <c r="C669" s="43"/>
      <c r="D669" s="43"/>
      <c r="E669" s="43"/>
      <c r="F669" s="43"/>
      <c r="G669" s="43"/>
      <c r="H669" s="43"/>
      <c r="I669" s="43"/>
    </row>
    <row r="670" ht="12.75" customHeight="1">
      <c r="B670" s="43"/>
      <c r="C670" s="43"/>
      <c r="D670" s="43"/>
      <c r="E670" s="43"/>
      <c r="F670" s="43"/>
      <c r="G670" s="43"/>
      <c r="H670" s="43"/>
      <c r="I670" s="43"/>
    </row>
    <row r="671" ht="12.75" customHeight="1">
      <c r="B671" s="43"/>
      <c r="C671" s="43"/>
      <c r="D671" s="43"/>
      <c r="E671" s="43"/>
      <c r="F671" s="43"/>
      <c r="G671" s="43"/>
      <c r="H671" s="43"/>
      <c r="I671" s="43"/>
    </row>
    <row r="672" ht="12.75" customHeight="1">
      <c r="B672" s="43"/>
      <c r="C672" s="43"/>
      <c r="D672" s="43"/>
      <c r="E672" s="43"/>
      <c r="F672" s="43"/>
      <c r="G672" s="43"/>
      <c r="H672" s="43"/>
      <c r="I672" s="43"/>
    </row>
    <row r="673" ht="12.75" customHeight="1">
      <c r="B673" s="43"/>
      <c r="C673" s="43"/>
      <c r="D673" s="43"/>
      <c r="E673" s="43"/>
      <c r="F673" s="43"/>
      <c r="G673" s="43"/>
      <c r="H673" s="43"/>
      <c r="I673" s="43"/>
    </row>
    <row r="674" ht="12.75" customHeight="1">
      <c r="B674" s="43"/>
      <c r="C674" s="43"/>
      <c r="D674" s="43"/>
      <c r="E674" s="43"/>
      <c r="F674" s="43"/>
      <c r="G674" s="43"/>
      <c r="H674" s="43"/>
      <c r="I674" s="43"/>
    </row>
    <row r="675" ht="12.75" customHeight="1">
      <c r="B675" s="43"/>
      <c r="C675" s="43"/>
      <c r="D675" s="43"/>
      <c r="E675" s="43"/>
      <c r="F675" s="43"/>
      <c r="G675" s="43"/>
      <c r="H675" s="43"/>
      <c r="I675" s="43"/>
    </row>
    <row r="676" ht="12.75" customHeight="1">
      <c r="B676" s="43"/>
      <c r="C676" s="43"/>
      <c r="D676" s="43"/>
      <c r="E676" s="43"/>
      <c r="F676" s="43"/>
      <c r="G676" s="43"/>
      <c r="H676" s="43"/>
      <c r="I676" s="43"/>
    </row>
    <row r="677" ht="12.75" customHeight="1">
      <c r="B677" s="43"/>
      <c r="C677" s="43"/>
      <c r="D677" s="43"/>
      <c r="E677" s="43"/>
      <c r="F677" s="43"/>
      <c r="G677" s="43"/>
      <c r="H677" s="43"/>
      <c r="I677" s="43"/>
    </row>
    <row r="678" ht="12.75" customHeight="1">
      <c r="B678" s="43"/>
      <c r="C678" s="43"/>
      <c r="D678" s="43"/>
      <c r="E678" s="43"/>
      <c r="F678" s="43"/>
      <c r="G678" s="43"/>
      <c r="H678" s="43"/>
      <c r="I678" s="43"/>
    </row>
    <row r="679" ht="12.75" customHeight="1">
      <c r="B679" s="43"/>
      <c r="C679" s="43"/>
      <c r="D679" s="43"/>
      <c r="E679" s="43"/>
      <c r="F679" s="43"/>
      <c r="G679" s="43"/>
      <c r="H679" s="43"/>
      <c r="I679" s="43"/>
    </row>
    <row r="680" ht="12.75" customHeight="1">
      <c r="B680" s="43"/>
      <c r="C680" s="43"/>
      <c r="D680" s="43"/>
      <c r="E680" s="43"/>
      <c r="F680" s="43"/>
      <c r="G680" s="43"/>
      <c r="H680" s="43"/>
      <c r="I680" s="43"/>
    </row>
    <row r="681" ht="12.75" customHeight="1">
      <c r="B681" s="43"/>
      <c r="C681" s="43"/>
      <c r="D681" s="43"/>
      <c r="E681" s="43"/>
      <c r="F681" s="43"/>
      <c r="G681" s="43"/>
      <c r="H681" s="43"/>
      <c r="I681" s="43"/>
    </row>
    <row r="682" ht="12.75" customHeight="1">
      <c r="B682" s="43"/>
      <c r="C682" s="43"/>
      <c r="D682" s="43"/>
      <c r="E682" s="43"/>
      <c r="F682" s="43"/>
      <c r="G682" s="43"/>
      <c r="H682" s="43"/>
      <c r="I682" s="43"/>
    </row>
    <row r="683" ht="12.75" customHeight="1">
      <c r="B683" s="43"/>
      <c r="C683" s="43"/>
      <c r="D683" s="43"/>
      <c r="E683" s="43"/>
      <c r="F683" s="43"/>
      <c r="G683" s="43"/>
      <c r="H683" s="43"/>
      <c r="I683" s="43"/>
    </row>
    <row r="684" ht="12.75" customHeight="1">
      <c r="B684" s="43"/>
      <c r="C684" s="43"/>
      <c r="D684" s="43"/>
      <c r="E684" s="43"/>
      <c r="F684" s="43"/>
      <c r="G684" s="43"/>
      <c r="H684" s="43"/>
      <c r="I684" s="43"/>
    </row>
    <row r="685" ht="12.75" customHeight="1">
      <c r="B685" s="43"/>
      <c r="C685" s="43"/>
      <c r="D685" s="43"/>
      <c r="E685" s="43"/>
      <c r="F685" s="43"/>
      <c r="G685" s="43"/>
      <c r="H685" s="43"/>
      <c r="I685" s="43"/>
    </row>
    <row r="686" ht="12.75" customHeight="1">
      <c r="B686" s="43"/>
      <c r="C686" s="43"/>
      <c r="D686" s="43"/>
      <c r="E686" s="43"/>
      <c r="F686" s="43"/>
      <c r="G686" s="43"/>
      <c r="H686" s="43"/>
      <c r="I686" s="43"/>
    </row>
    <row r="687" ht="12.75" customHeight="1">
      <c r="B687" s="43"/>
      <c r="C687" s="43"/>
      <c r="D687" s="43"/>
      <c r="E687" s="43"/>
      <c r="F687" s="43"/>
      <c r="G687" s="43"/>
      <c r="H687" s="43"/>
      <c r="I687" s="43"/>
    </row>
    <row r="688" ht="12.75" customHeight="1">
      <c r="B688" s="43"/>
      <c r="C688" s="43"/>
      <c r="D688" s="43"/>
      <c r="E688" s="43"/>
      <c r="F688" s="43"/>
      <c r="G688" s="43"/>
      <c r="H688" s="43"/>
      <c r="I688" s="43"/>
    </row>
    <row r="689" ht="12.75" customHeight="1">
      <c r="B689" s="43"/>
      <c r="C689" s="43"/>
      <c r="D689" s="43"/>
      <c r="E689" s="43"/>
      <c r="F689" s="43"/>
      <c r="G689" s="43"/>
      <c r="H689" s="43"/>
      <c r="I689" s="43"/>
    </row>
    <row r="690" ht="12.75" customHeight="1">
      <c r="B690" s="43"/>
      <c r="C690" s="43"/>
      <c r="D690" s="43"/>
      <c r="E690" s="43"/>
      <c r="F690" s="43"/>
      <c r="G690" s="43"/>
      <c r="H690" s="43"/>
      <c r="I690" s="43"/>
    </row>
    <row r="691" ht="12.75" customHeight="1">
      <c r="B691" s="43"/>
      <c r="C691" s="43"/>
      <c r="D691" s="43"/>
      <c r="E691" s="43"/>
      <c r="F691" s="43"/>
      <c r="G691" s="43"/>
      <c r="H691" s="43"/>
      <c r="I691" s="43"/>
    </row>
    <row r="692" ht="12.75" customHeight="1">
      <c r="B692" s="43"/>
      <c r="C692" s="43"/>
      <c r="D692" s="43"/>
      <c r="E692" s="43"/>
      <c r="F692" s="43"/>
      <c r="G692" s="43"/>
      <c r="H692" s="43"/>
      <c r="I692" s="43"/>
    </row>
    <row r="693" ht="12.75" customHeight="1">
      <c r="B693" s="43"/>
      <c r="C693" s="43"/>
      <c r="D693" s="43"/>
      <c r="E693" s="43"/>
      <c r="F693" s="43"/>
      <c r="G693" s="43"/>
      <c r="H693" s="43"/>
      <c r="I693" s="43"/>
    </row>
    <row r="694" ht="12.75" customHeight="1">
      <c r="B694" s="43"/>
      <c r="C694" s="43"/>
      <c r="D694" s="43"/>
      <c r="E694" s="43"/>
      <c r="F694" s="43"/>
      <c r="G694" s="43"/>
      <c r="H694" s="43"/>
      <c r="I694" s="43"/>
    </row>
    <row r="695" ht="12.75" customHeight="1">
      <c r="B695" s="43"/>
      <c r="C695" s="43"/>
      <c r="D695" s="43"/>
      <c r="E695" s="43"/>
      <c r="F695" s="43"/>
      <c r="G695" s="43"/>
      <c r="H695" s="43"/>
      <c r="I695" s="43"/>
    </row>
    <row r="696" ht="12.75" customHeight="1">
      <c r="B696" s="43"/>
      <c r="C696" s="43"/>
      <c r="D696" s="43"/>
      <c r="E696" s="43"/>
      <c r="F696" s="43"/>
      <c r="G696" s="43"/>
      <c r="H696" s="43"/>
      <c r="I696" s="43"/>
    </row>
    <row r="697" ht="12.75" customHeight="1">
      <c r="B697" s="43"/>
      <c r="C697" s="43"/>
      <c r="D697" s="43"/>
      <c r="E697" s="43"/>
      <c r="F697" s="43"/>
      <c r="G697" s="43"/>
      <c r="H697" s="43"/>
      <c r="I697" s="43"/>
    </row>
    <row r="698" ht="12.75" customHeight="1">
      <c r="B698" s="43"/>
      <c r="C698" s="43"/>
      <c r="D698" s="43"/>
      <c r="E698" s="43"/>
      <c r="F698" s="43"/>
      <c r="G698" s="43"/>
      <c r="H698" s="43"/>
      <c r="I698" s="43"/>
    </row>
    <row r="699" ht="12.75" customHeight="1">
      <c r="B699" s="43"/>
      <c r="C699" s="43"/>
      <c r="D699" s="43"/>
      <c r="E699" s="43"/>
      <c r="F699" s="43"/>
      <c r="G699" s="43"/>
      <c r="H699" s="43"/>
      <c r="I699" s="43"/>
    </row>
    <row r="700" ht="12.75" customHeight="1">
      <c r="B700" s="43"/>
      <c r="C700" s="43"/>
      <c r="D700" s="43"/>
      <c r="E700" s="43"/>
      <c r="F700" s="43"/>
      <c r="G700" s="43"/>
      <c r="H700" s="43"/>
      <c r="I700" s="43"/>
    </row>
    <row r="701" ht="12.75" customHeight="1">
      <c r="B701" s="43"/>
      <c r="C701" s="43"/>
      <c r="D701" s="43"/>
      <c r="E701" s="43"/>
      <c r="F701" s="43"/>
      <c r="G701" s="43"/>
      <c r="H701" s="43"/>
      <c r="I701" s="43"/>
    </row>
    <row r="702" ht="12.75" customHeight="1">
      <c r="B702" s="43"/>
      <c r="C702" s="43"/>
      <c r="D702" s="43"/>
      <c r="E702" s="43"/>
      <c r="F702" s="43"/>
      <c r="G702" s="43"/>
      <c r="H702" s="43"/>
      <c r="I702" s="43"/>
    </row>
    <row r="703" ht="12.75" customHeight="1">
      <c r="B703" s="43"/>
      <c r="C703" s="43"/>
      <c r="D703" s="43"/>
      <c r="E703" s="43"/>
      <c r="F703" s="43"/>
      <c r="G703" s="43"/>
      <c r="H703" s="43"/>
      <c r="I703" s="43"/>
    </row>
    <row r="704" ht="12.75" customHeight="1">
      <c r="B704" s="43"/>
      <c r="C704" s="43"/>
      <c r="D704" s="43"/>
      <c r="E704" s="43"/>
      <c r="F704" s="43"/>
      <c r="G704" s="43"/>
      <c r="H704" s="43"/>
      <c r="I704" s="43"/>
    </row>
    <row r="705" ht="12.75" customHeight="1">
      <c r="B705" s="43"/>
      <c r="C705" s="43"/>
      <c r="D705" s="43"/>
      <c r="E705" s="43"/>
      <c r="F705" s="43"/>
      <c r="G705" s="43"/>
      <c r="H705" s="43"/>
      <c r="I705" s="43"/>
    </row>
    <row r="706" ht="12.75" customHeight="1">
      <c r="B706" s="43"/>
      <c r="C706" s="43"/>
      <c r="D706" s="43"/>
      <c r="E706" s="43"/>
      <c r="F706" s="43"/>
      <c r="G706" s="43"/>
      <c r="H706" s="43"/>
      <c r="I706" s="43"/>
    </row>
    <row r="707" ht="12.75" customHeight="1">
      <c r="B707" s="43"/>
      <c r="C707" s="43"/>
      <c r="D707" s="43"/>
      <c r="E707" s="43"/>
      <c r="F707" s="43"/>
      <c r="G707" s="43"/>
      <c r="H707" s="43"/>
      <c r="I707" s="43"/>
    </row>
    <row r="708" ht="12.75" customHeight="1">
      <c r="B708" s="43"/>
      <c r="C708" s="43"/>
      <c r="D708" s="43"/>
      <c r="E708" s="43"/>
      <c r="F708" s="43"/>
      <c r="G708" s="43"/>
      <c r="H708" s="43"/>
      <c r="I708" s="43"/>
    </row>
    <row r="709" ht="12.75" customHeight="1">
      <c r="B709" s="43"/>
      <c r="C709" s="43"/>
      <c r="D709" s="43"/>
      <c r="E709" s="43"/>
      <c r="F709" s="43"/>
      <c r="G709" s="43"/>
      <c r="H709" s="43"/>
      <c r="I709" s="43"/>
    </row>
    <row r="710" ht="12.75" customHeight="1">
      <c r="B710" s="43"/>
      <c r="C710" s="43"/>
      <c r="D710" s="43"/>
      <c r="E710" s="43"/>
      <c r="F710" s="43"/>
      <c r="G710" s="43"/>
      <c r="H710" s="43"/>
      <c r="I710" s="43"/>
    </row>
    <row r="711" ht="12.75" customHeight="1">
      <c r="B711" s="43"/>
      <c r="C711" s="43"/>
      <c r="D711" s="43"/>
      <c r="E711" s="43"/>
      <c r="F711" s="43"/>
      <c r="G711" s="43"/>
      <c r="H711" s="43"/>
      <c r="I711" s="43"/>
    </row>
    <row r="712" ht="12.75" customHeight="1">
      <c r="B712" s="43"/>
      <c r="C712" s="43"/>
      <c r="D712" s="43"/>
      <c r="E712" s="43"/>
      <c r="F712" s="43"/>
      <c r="G712" s="43"/>
      <c r="H712" s="43"/>
      <c r="I712" s="43"/>
    </row>
    <row r="713" ht="12.75" customHeight="1">
      <c r="B713" s="43"/>
      <c r="C713" s="43"/>
      <c r="D713" s="43"/>
      <c r="E713" s="43"/>
      <c r="F713" s="43"/>
      <c r="G713" s="43"/>
      <c r="H713" s="43"/>
      <c r="I713" s="43"/>
    </row>
    <row r="714" ht="12.75" customHeight="1">
      <c r="B714" s="43"/>
      <c r="C714" s="43"/>
      <c r="D714" s="43"/>
      <c r="E714" s="43"/>
      <c r="F714" s="43"/>
      <c r="G714" s="43"/>
      <c r="H714" s="43"/>
      <c r="I714" s="43"/>
    </row>
    <row r="715" ht="12.75" customHeight="1">
      <c r="B715" s="43"/>
      <c r="C715" s="43"/>
      <c r="D715" s="43"/>
      <c r="E715" s="43"/>
      <c r="F715" s="43"/>
      <c r="G715" s="43"/>
      <c r="H715" s="43"/>
      <c r="I715" s="43"/>
    </row>
    <row r="716" ht="12.75" customHeight="1">
      <c r="B716" s="43"/>
      <c r="C716" s="43"/>
      <c r="D716" s="43"/>
      <c r="E716" s="43"/>
      <c r="F716" s="43"/>
      <c r="G716" s="43"/>
      <c r="H716" s="43"/>
      <c r="I716" s="43"/>
    </row>
    <row r="717" ht="12.75" customHeight="1">
      <c r="B717" s="43"/>
      <c r="C717" s="43"/>
      <c r="D717" s="43"/>
      <c r="E717" s="43"/>
      <c r="F717" s="43"/>
      <c r="G717" s="43"/>
      <c r="H717" s="43"/>
      <c r="I717" s="43"/>
    </row>
    <row r="718" ht="12.75" customHeight="1">
      <c r="B718" s="43"/>
      <c r="C718" s="43"/>
      <c r="D718" s="43"/>
      <c r="E718" s="43"/>
      <c r="F718" s="43"/>
      <c r="G718" s="43"/>
      <c r="H718" s="43"/>
      <c r="I718" s="43"/>
    </row>
    <row r="719" ht="12.75" customHeight="1">
      <c r="B719" s="43"/>
      <c r="C719" s="43"/>
      <c r="D719" s="43"/>
      <c r="E719" s="43"/>
      <c r="F719" s="43"/>
      <c r="G719" s="43"/>
      <c r="H719" s="43"/>
      <c r="I719" s="43"/>
    </row>
    <row r="720" ht="12.75" customHeight="1">
      <c r="B720" s="43"/>
      <c r="C720" s="43"/>
      <c r="D720" s="43"/>
      <c r="E720" s="43"/>
      <c r="F720" s="43"/>
      <c r="G720" s="43"/>
      <c r="H720" s="43"/>
      <c r="I720" s="43"/>
    </row>
    <row r="721" ht="12.75" customHeight="1">
      <c r="B721" s="43"/>
      <c r="C721" s="43"/>
      <c r="D721" s="43"/>
      <c r="E721" s="43"/>
      <c r="F721" s="43"/>
      <c r="G721" s="43"/>
      <c r="H721" s="43"/>
      <c r="I721" s="43"/>
    </row>
    <row r="722" ht="12.75" customHeight="1">
      <c r="B722" s="43"/>
      <c r="C722" s="43"/>
      <c r="D722" s="43"/>
      <c r="E722" s="43"/>
      <c r="F722" s="43"/>
      <c r="G722" s="43"/>
      <c r="H722" s="43"/>
      <c r="I722" s="43"/>
    </row>
    <row r="723" ht="12.75" customHeight="1">
      <c r="B723" s="43"/>
      <c r="C723" s="43"/>
      <c r="D723" s="43"/>
      <c r="E723" s="43"/>
      <c r="F723" s="43"/>
      <c r="G723" s="43"/>
      <c r="H723" s="43"/>
      <c r="I723" s="43"/>
    </row>
    <row r="724" ht="12.75" customHeight="1">
      <c r="B724" s="43"/>
      <c r="C724" s="43"/>
      <c r="D724" s="43"/>
      <c r="E724" s="43"/>
      <c r="F724" s="43"/>
      <c r="G724" s="43"/>
      <c r="H724" s="43"/>
      <c r="I724" s="43"/>
    </row>
    <row r="725" ht="12.75" customHeight="1">
      <c r="B725" s="43"/>
      <c r="C725" s="43"/>
      <c r="D725" s="43"/>
      <c r="E725" s="43"/>
      <c r="F725" s="43"/>
      <c r="G725" s="43"/>
      <c r="H725" s="43"/>
      <c r="I725" s="43"/>
    </row>
    <row r="726" ht="12.75" customHeight="1">
      <c r="B726" s="43"/>
      <c r="C726" s="43"/>
      <c r="D726" s="43"/>
      <c r="E726" s="43"/>
      <c r="F726" s="43"/>
      <c r="G726" s="43"/>
      <c r="H726" s="43"/>
      <c r="I726" s="43"/>
    </row>
    <row r="727" ht="12.75" customHeight="1">
      <c r="B727" s="43"/>
      <c r="C727" s="43"/>
      <c r="D727" s="43"/>
      <c r="E727" s="43"/>
      <c r="F727" s="43"/>
      <c r="G727" s="43"/>
      <c r="H727" s="43"/>
      <c r="I727" s="43"/>
    </row>
    <row r="728" ht="12.75" customHeight="1">
      <c r="B728" s="43"/>
      <c r="C728" s="43"/>
      <c r="D728" s="43"/>
      <c r="E728" s="43"/>
      <c r="F728" s="43"/>
      <c r="G728" s="43"/>
      <c r="H728" s="43"/>
      <c r="I728" s="43"/>
    </row>
    <row r="729" ht="12.75" customHeight="1">
      <c r="B729" s="43"/>
      <c r="C729" s="43"/>
      <c r="D729" s="43"/>
      <c r="E729" s="43"/>
      <c r="F729" s="43"/>
      <c r="G729" s="43"/>
      <c r="H729" s="43"/>
      <c r="I729" s="43"/>
    </row>
    <row r="730" ht="12.75" customHeight="1">
      <c r="B730" s="43"/>
      <c r="C730" s="43"/>
      <c r="D730" s="43"/>
      <c r="E730" s="43"/>
      <c r="F730" s="43"/>
      <c r="G730" s="43"/>
      <c r="H730" s="43"/>
      <c r="I730" s="43"/>
    </row>
    <row r="731" ht="12.75" customHeight="1">
      <c r="B731" s="43"/>
      <c r="C731" s="43"/>
      <c r="D731" s="43"/>
      <c r="E731" s="43"/>
      <c r="F731" s="43"/>
      <c r="G731" s="43"/>
      <c r="H731" s="43"/>
      <c r="I731" s="43"/>
    </row>
    <row r="732" ht="12.75" customHeight="1">
      <c r="B732" s="43"/>
      <c r="C732" s="43"/>
      <c r="D732" s="43"/>
      <c r="E732" s="43"/>
      <c r="F732" s="43"/>
      <c r="G732" s="43"/>
      <c r="H732" s="43"/>
      <c r="I732" s="43"/>
    </row>
    <row r="733" ht="12.75" customHeight="1">
      <c r="B733" s="43"/>
      <c r="C733" s="43"/>
      <c r="D733" s="43"/>
      <c r="E733" s="43"/>
      <c r="F733" s="43"/>
      <c r="G733" s="43"/>
      <c r="H733" s="43"/>
      <c r="I733" s="43"/>
    </row>
    <row r="734" ht="12.75" customHeight="1">
      <c r="B734" s="43"/>
      <c r="C734" s="43"/>
      <c r="D734" s="43"/>
      <c r="E734" s="43"/>
      <c r="F734" s="43"/>
      <c r="G734" s="43"/>
      <c r="H734" s="43"/>
      <c r="I734" s="43"/>
    </row>
    <row r="735" ht="12.75" customHeight="1">
      <c r="B735" s="43"/>
      <c r="C735" s="43"/>
      <c r="D735" s="43"/>
      <c r="E735" s="43"/>
      <c r="F735" s="43"/>
      <c r="G735" s="43"/>
      <c r="H735" s="43"/>
      <c r="I735" s="43"/>
    </row>
    <row r="736" ht="12.75" customHeight="1">
      <c r="B736" s="43"/>
      <c r="C736" s="43"/>
      <c r="D736" s="43"/>
      <c r="E736" s="43"/>
      <c r="F736" s="43"/>
      <c r="G736" s="43"/>
      <c r="H736" s="43"/>
      <c r="I736" s="43"/>
    </row>
    <row r="737" ht="12.75" customHeight="1">
      <c r="B737" s="43"/>
      <c r="C737" s="43"/>
      <c r="D737" s="43"/>
      <c r="E737" s="43"/>
      <c r="F737" s="43"/>
      <c r="G737" s="43"/>
      <c r="H737" s="43"/>
      <c r="I737" s="43"/>
    </row>
    <row r="738" ht="12.75" customHeight="1">
      <c r="B738" s="43"/>
      <c r="C738" s="43"/>
      <c r="D738" s="43"/>
      <c r="E738" s="43"/>
      <c r="F738" s="43"/>
      <c r="G738" s="43"/>
      <c r="H738" s="43"/>
      <c r="I738" s="43"/>
    </row>
    <row r="739" ht="12.75" customHeight="1">
      <c r="B739" s="43"/>
      <c r="C739" s="43"/>
      <c r="D739" s="43"/>
      <c r="E739" s="43"/>
      <c r="F739" s="43"/>
      <c r="G739" s="43"/>
      <c r="H739" s="43"/>
      <c r="I739" s="43"/>
    </row>
    <row r="740" ht="12.75" customHeight="1">
      <c r="B740" s="43"/>
      <c r="C740" s="43"/>
      <c r="D740" s="43"/>
      <c r="E740" s="43"/>
      <c r="F740" s="43"/>
      <c r="G740" s="43"/>
      <c r="H740" s="43"/>
      <c r="I740" s="43"/>
    </row>
    <row r="741" ht="12.75" customHeight="1">
      <c r="B741" s="43"/>
      <c r="C741" s="43"/>
      <c r="D741" s="43"/>
      <c r="E741" s="43"/>
      <c r="F741" s="43"/>
      <c r="G741" s="43"/>
      <c r="H741" s="43"/>
      <c r="I741" s="43"/>
    </row>
    <row r="742" ht="12.75" customHeight="1">
      <c r="B742" s="43"/>
      <c r="C742" s="43"/>
      <c r="D742" s="43"/>
      <c r="E742" s="43"/>
      <c r="F742" s="43"/>
      <c r="G742" s="43"/>
      <c r="H742" s="43"/>
      <c r="I742" s="43"/>
    </row>
    <row r="743" ht="12.75" customHeight="1">
      <c r="B743" s="43"/>
      <c r="C743" s="43"/>
      <c r="D743" s="43"/>
      <c r="E743" s="43"/>
      <c r="F743" s="43"/>
      <c r="G743" s="43"/>
      <c r="H743" s="43"/>
      <c r="I743" s="43"/>
    </row>
    <row r="744" ht="12.75" customHeight="1">
      <c r="B744" s="43"/>
      <c r="C744" s="43"/>
      <c r="D744" s="43"/>
      <c r="E744" s="43"/>
      <c r="F744" s="43"/>
      <c r="G744" s="43"/>
      <c r="H744" s="43"/>
      <c r="I744" s="43"/>
    </row>
    <row r="745" ht="12.75" customHeight="1">
      <c r="B745" s="43"/>
      <c r="C745" s="43"/>
      <c r="D745" s="43"/>
      <c r="E745" s="43"/>
      <c r="F745" s="43"/>
      <c r="G745" s="43"/>
      <c r="H745" s="43"/>
      <c r="I745" s="43"/>
    </row>
    <row r="746" ht="12.75" customHeight="1">
      <c r="B746" s="43"/>
      <c r="C746" s="43"/>
      <c r="D746" s="43"/>
      <c r="E746" s="43"/>
      <c r="F746" s="43"/>
      <c r="G746" s="43"/>
      <c r="H746" s="43"/>
      <c r="I746" s="43"/>
    </row>
    <row r="747" ht="12.75" customHeight="1">
      <c r="B747" s="43"/>
      <c r="C747" s="43"/>
      <c r="D747" s="43"/>
      <c r="E747" s="43"/>
      <c r="F747" s="43"/>
      <c r="G747" s="43"/>
      <c r="H747" s="43"/>
      <c r="I747" s="43"/>
    </row>
    <row r="748" ht="12.75" customHeight="1">
      <c r="B748" s="43"/>
      <c r="C748" s="43"/>
      <c r="D748" s="43"/>
      <c r="E748" s="43"/>
      <c r="F748" s="43"/>
      <c r="G748" s="43"/>
      <c r="H748" s="43"/>
      <c r="I748" s="43"/>
    </row>
    <row r="749" ht="12.75" customHeight="1">
      <c r="B749" s="43"/>
      <c r="C749" s="43"/>
      <c r="D749" s="43"/>
      <c r="E749" s="43"/>
      <c r="F749" s="43"/>
      <c r="G749" s="43"/>
      <c r="H749" s="43"/>
      <c r="I749" s="43"/>
    </row>
    <row r="750" ht="12.75" customHeight="1">
      <c r="B750" s="43"/>
      <c r="C750" s="43"/>
      <c r="D750" s="43"/>
      <c r="E750" s="43"/>
      <c r="F750" s="43"/>
      <c r="G750" s="43"/>
      <c r="H750" s="43"/>
      <c r="I750" s="43"/>
    </row>
    <row r="751" ht="12.75" customHeight="1">
      <c r="B751" s="43"/>
      <c r="C751" s="43"/>
      <c r="D751" s="43"/>
      <c r="E751" s="43"/>
      <c r="F751" s="43"/>
      <c r="G751" s="43"/>
      <c r="H751" s="43"/>
      <c r="I751" s="43"/>
    </row>
    <row r="752" ht="12.75" customHeight="1">
      <c r="B752" s="43"/>
      <c r="C752" s="43"/>
      <c r="D752" s="43"/>
      <c r="E752" s="43"/>
      <c r="F752" s="43"/>
      <c r="G752" s="43"/>
      <c r="H752" s="43"/>
      <c r="I752" s="43"/>
    </row>
    <row r="753" ht="12.75" customHeight="1">
      <c r="B753" s="43"/>
      <c r="C753" s="43"/>
      <c r="D753" s="43"/>
      <c r="E753" s="43"/>
      <c r="F753" s="43"/>
      <c r="G753" s="43"/>
      <c r="H753" s="43"/>
      <c r="I753" s="43"/>
    </row>
    <row r="754" ht="12.75" customHeight="1">
      <c r="B754" s="43"/>
      <c r="C754" s="43"/>
      <c r="D754" s="43"/>
      <c r="E754" s="43"/>
      <c r="F754" s="43"/>
      <c r="G754" s="43"/>
      <c r="H754" s="43"/>
      <c r="I754" s="43"/>
    </row>
    <row r="755" ht="12.75" customHeight="1">
      <c r="B755" s="43"/>
      <c r="C755" s="43"/>
      <c r="D755" s="43"/>
      <c r="E755" s="43"/>
      <c r="F755" s="43"/>
      <c r="G755" s="43"/>
      <c r="H755" s="43"/>
      <c r="I755" s="43"/>
    </row>
    <row r="756" ht="12.75" customHeight="1">
      <c r="B756" s="43"/>
      <c r="C756" s="43"/>
      <c r="D756" s="43"/>
      <c r="E756" s="43"/>
      <c r="F756" s="43"/>
      <c r="G756" s="43"/>
      <c r="H756" s="43"/>
      <c r="I756" s="43"/>
    </row>
    <row r="757" ht="12.75" customHeight="1">
      <c r="B757" s="43"/>
      <c r="C757" s="43"/>
      <c r="D757" s="43"/>
      <c r="E757" s="43"/>
      <c r="F757" s="43"/>
      <c r="G757" s="43"/>
      <c r="H757" s="43"/>
      <c r="I757" s="43"/>
    </row>
    <row r="758" ht="12.75" customHeight="1">
      <c r="B758" s="43"/>
      <c r="C758" s="43"/>
      <c r="D758" s="43"/>
      <c r="E758" s="43"/>
      <c r="F758" s="43"/>
      <c r="G758" s="43"/>
      <c r="H758" s="43"/>
      <c r="I758" s="43"/>
    </row>
    <row r="759" ht="12.75" customHeight="1">
      <c r="B759" s="43"/>
      <c r="C759" s="43"/>
      <c r="D759" s="43"/>
      <c r="E759" s="43"/>
      <c r="F759" s="43"/>
      <c r="G759" s="43"/>
      <c r="H759" s="43"/>
      <c r="I759" s="43"/>
    </row>
    <row r="760" ht="12.75" customHeight="1">
      <c r="B760" s="43"/>
      <c r="C760" s="43"/>
      <c r="D760" s="43"/>
      <c r="E760" s="43"/>
      <c r="F760" s="43"/>
      <c r="G760" s="43"/>
      <c r="H760" s="43"/>
      <c r="I760" s="43"/>
    </row>
    <row r="761" ht="12.75" customHeight="1">
      <c r="B761" s="43"/>
      <c r="C761" s="43"/>
      <c r="D761" s="43"/>
      <c r="E761" s="43"/>
      <c r="F761" s="43"/>
      <c r="G761" s="43"/>
      <c r="H761" s="43"/>
      <c r="I761" s="43"/>
    </row>
    <row r="762" ht="12.75" customHeight="1">
      <c r="B762" s="43"/>
      <c r="C762" s="43"/>
      <c r="D762" s="43"/>
      <c r="E762" s="43"/>
      <c r="F762" s="43"/>
      <c r="G762" s="43"/>
      <c r="H762" s="43"/>
      <c r="I762" s="43"/>
    </row>
    <row r="763" ht="12.75" customHeight="1">
      <c r="B763" s="43"/>
      <c r="C763" s="43"/>
      <c r="D763" s="43"/>
      <c r="E763" s="43"/>
      <c r="F763" s="43"/>
      <c r="G763" s="43"/>
      <c r="H763" s="43"/>
      <c r="I763" s="43"/>
    </row>
    <row r="764" ht="12.75" customHeight="1">
      <c r="B764" s="43"/>
      <c r="C764" s="43"/>
      <c r="D764" s="43"/>
      <c r="E764" s="43"/>
      <c r="F764" s="43"/>
      <c r="G764" s="43"/>
      <c r="H764" s="43"/>
      <c r="I764" s="43"/>
    </row>
    <row r="765" ht="12.75" customHeight="1">
      <c r="B765" s="43"/>
      <c r="C765" s="43"/>
      <c r="D765" s="43"/>
      <c r="E765" s="43"/>
      <c r="F765" s="43"/>
      <c r="G765" s="43"/>
      <c r="H765" s="43"/>
      <c r="I765" s="43"/>
    </row>
    <row r="766" ht="12.75" customHeight="1">
      <c r="B766" s="43"/>
      <c r="C766" s="43"/>
      <c r="D766" s="43"/>
      <c r="E766" s="43"/>
      <c r="F766" s="43"/>
      <c r="G766" s="43"/>
      <c r="H766" s="43"/>
      <c r="I766" s="43"/>
    </row>
    <row r="767" ht="12.75" customHeight="1">
      <c r="B767" s="43"/>
      <c r="C767" s="43"/>
      <c r="D767" s="43"/>
      <c r="E767" s="43"/>
      <c r="F767" s="43"/>
      <c r="G767" s="43"/>
      <c r="H767" s="43"/>
      <c r="I767" s="43"/>
    </row>
    <row r="768" ht="12.75" customHeight="1">
      <c r="B768" s="43"/>
      <c r="C768" s="43"/>
      <c r="D768" s="43"/>
      <c r="E768" s="43"/>
      <c r="F768" s="43"/>
      <c r="G768" s="43"/>
      <c r="H768" s="43"/>
      <c r="I768" s="43"/>
    </row>
    <row r="769" ht="12.75" customHeight="1">
      <c r="B769" s="43"/>
      <c r="C769" s="43"/>
      <c r="D769" s="43"/>
      <c r="E769" s="43"/>
      <c r="F769" s="43"/>
      <c r="G769" s="43"/>
      <c r="H769" s="43"/>
      <c r="I769" s="43"/>
    </row>
    <row r="770" ht="12.75" customHeight="1">
      <c r="B770" s="43"/>
      <c r="C770" s="43"/>
      <c r="D770" s="43"/>
      <c r="E770" s="43"/>
      <c r="F770" s="43"/>
      <c r="G770" s="43"/>
      <c r="H770" s="43"/>
      <c r="I770" s="43"/>
    </row>
    <row r="771" ht="12.75" customHeight="1">
      <c r="B771" s="43"/>
      <c r="C771" s="43"/>
      <c r="D771" s="43"/>
      <c r="E771" s="43"/>
      <c r="F771" s="43"/>
      <c r="G771" s="43"/>
      <c r="H771" s="43"/>
      <c r="I771" s="43"/>
    </row>
    <row r="772" ht="12.75" customHeight="1">
      <c r="B772" s="43"/>
      <c r="C772" s="43"/>
      <c r="D772" s="43"/>
      <c r="E772" s="43"/>
      <c r="F772" s="43"/>
      <c r="G772" s="43"/>
      <c r="H772" s="43"/>
      <c r="I772" s="43"/>
    </row>
    <row r="773" ht="12.75" customHeight="1">
      <c r="B773" s="43"/>
      <c r="C773" s="43"/>
      <c r="D773" s="43"/>
      <c r="E773" s="43"/>
      <c r="F773" s="43"/>
      <c r="G773" s="43"/>
      <c r="H773" s="43"/>
      <c r="I773" s="43"/>
    </row>
    <row r="774" ht="12.75" customHeight="1">
      <c r="B774" s="43"/>
      <c r="C774" s="43"/>
      <c r="D774" s="43"/>
      <c r="E774" s="43"/>
      <c r="F774" s="43"/>
      <c r="G774" s="43"/>
      <c r="H774" s="43"/>
      <c r="I774" s="43"/>
    </row>
    <row r="775" ht="12.75" customHeight="1">
      <c r="B775" s="43"/>
      <c r="C775" s="43"/>
      <c r="D775" s="43"/>
      <c r="E775" s="43"/>
      <c r="F775" s="43"/>
      <c r="G775" s="43"/>
      <c r="H775" s="43"/>
      <c r="I775" s="43"/>
    </row>
    <row r="776" ht="12.75" customHeight="1">
      <c r="B776" s="43"/>
      <c r="C776" s="43"/>
      <c r="D776" s="43"/>
      <c r="E776" s="43"/>
      <c r="F776" s="43"/>
      <c r="G776" s="43"/>
      <c r="H776" s="43"/>
      <c r="I776" s="43"/>
    </row>
    <row r="777" ht="12.75" customHeight="1">
      <c r="B777" s="43"/>
      <c r="C777" s="43"/>
      <c r="D777" s="43"/>
      <c r="E777" s="43"/>
      <c r="F777" s="43"/>
      <c r="G777" s="43"/>
      <c r="H777" s="43"/>
      <c r="I777" s="43"/>
    </row>
    <row r="778" ht="12.75" customHeight="1">
      <c r="B778" s="43"/>
      <c r="C778" s="43"/>
      <c r="D778" s="43"/>
      <c r="E778" s="43"/>
      <c r="F778" s="43"/>
      <c r="G778" s="43"/>
      <c r="H778" s="43"/>
      <c r="I778" s="43"/>
    </row>
    <row r="779" ht="12.75" customHeight="1">
      <c r="B779" s="43"/>
      <c r="C779" s="43"/>
      <c r="D779" s="43"/>
      <c r="E779" s="43"/>
      <c r="F779" s="43"/>
      <c r="G779" s="43"/>
      <c r="H779" s="43"/>
      <c r="I779" s="43"/>
    </row>
    <row r="780" ht="12.75" customHeight="1">
      <c r="B780" s="43"/>
      <c r="C780" s="43"/>
      <c r="D780" s="43"/>
      <c r="E780" s="43"/>
      <c r="F780" s="43"/>
      <c r="G780" s="43"/>
      <c r="H780" s="43"/>
      <c r="I780" s="43"/>
    </row>
    <row r="781" ht="12.75" customHeight="1">
      <c r="B781" s="43"/>
      <c r="C781" s="43"/>
      <c r="D781" s="43"/>
      <c r="E781" s="43"/>
      <c r="F781" s="43"/>
      <c r="G781" s="43"/>
      <c r="H781" s="43"/>
      <c r="I781" s="43"/>
    </row>
    <row r="782" ht="12.75" customHeight="1">
      <c r="B782" s="43"/>
      <c r="C782" s="43"/>
      <c r="D782" s="43"/>
      <c r="E782" s="43"/>
      <c r="F782" s="43"/>
      <c r="G782" s="43"/>
      <c r="H782" s="43"/>
      <c r="I782" s="43"/>
    </row>
    <row r="783" ht="12.75" customHeight="1">
      <c r="B783" s="43"/>
      <c r="C783" s="43"/>
      <c r="D783" s="43"/>
      <c r="E783" s="43"/>
      <c r="F783" s="43"/>
      <c r="G783" s="43"/>
      <c r="H783" s="43"/>
      <c r="I783" s="43"/>
    </row>
    <row r="784" ht="12.75" customHeight="1">
      <c r="B784" s="43"/>
      <c r="C784" s="43"/>
      <c r="D784" s="43"/>
      <c r="E784" s="43"/>
      <c r="F784" s="43"/>
      <c r="G784" s="43"/>
      <c r="H784" s="43"/>
      <c r="I784" s="43"/>
    </row>
    <row r="785" ht="12.75" customHeight="1">
      <c r="B785" s="43"/>
      <c r="C785" s="43"/>
      <c r="D785" s="43"/>
      <c r="E785" s="43"/>
      <c r="F785" s="43"/>
      <c r="G785" s="43"/>
      <c r="H785" s="43"/>
      <c r="I785" s="43"/>
    </row>
    <row r="786" ht="12.75" customHeight="1">
      <c r="B786" s="43"/>
      <c r="C786" s="43"/>
      <c r="D786" s="43"/>
      <c r="E786" s="43"/>
      <c r="F786" s="43"/>
      <c r="G786" s="43"/>
      <c r="H786" s="43"/>
      <c r="I786" s="43"/>
    </row>
    <row r="787" ht="12.75" customHeight="1">
      <c r="B787" s="43"/>
      <c r="C787" s="43"/>
      <c r="D787" s="43"/>
      <c r="E787" s="43"/>
      <c r="F787" s="43"/>
      <c r="G787" s="43"/>
      <c r="H787" s="43"/>
      <c r="I787" s="43"/>
    </row>
    <row r="788" ht="12.75" customHeight="1">
      <c r="B788" s="43"/>
      <c r="C788" s="43"/>
      <c r="D788" s="43"/>
      <c r="E788" s="43"/>
      <c r="F788" s="43"/>
      <c r="G788" s="43"/>
      <c r="H788" s="43"/>
      <c r="I788" s="43"/>
    </row>
    <row r="789" ht="12.75" customHeight="1">
      <c r="B789" s="43"/>
      <c r="C789" s="43"/>
      <c r="D789" s="43"/>
      <c r="E789" s="43"/>
      <c r="F789" s="43"/>
      <c r="G789" s="43"/>
      <c r="H789" s="43"/>
      <c r="I789" s="43"/>
    </row>
    <row r="790" ht="12.75" customHeight="1">
      <c r="B790" s="43"/>
      <c r="C790" s="43"/>
      <c r="D790" s="43"/>
      <c r="E790" s="43"/>
      <c r="F790" s="43"/>
      <c r="G790" s="43"/>
      <c r="H790" s="43"/>
      <c r="I790" s="43"/>
    </row>
    <row r="791" ht="12.75" customHeight="1">
      <c r="B791" s="43"/>
      <c r="C791" s="43"/>
      <c r="D791" s="43"/>
      <c r="E791" s="43"/>
      <c r="F791" s="43"/>
      <c r="G791" s="43"/>
      <c r="H791" s="43"/>
      <c r="I791" s="43"/>
    </row>
    <row r="792" ht="12.75" customHeight="1">
      <c r="B792" s="43"/>
      <c r="C792" s="43"/>
      <c r="D792" s="43"/>
      <c r="E792" s="43"/>
      <c r="F792" s="43"/>
      <c r="G792" s="43"/>
      <c r="H792" s="43"/>
      <c r="I792" s="43"/>
    </row>
    <row r="793" ht="12.75" customHeight="1">
      <c r="B793" s="43"/>
      <c r="C793" s="43"/>
      <c r="D793" s="43"/>
      <c r="E793" s="43"/>
      <c r="F793" s="43"/>
      <c r="G793" s="43"/>
      <c r="H793" s="43"/>
      <c r="I793" s="43"/>
    </row>
    <row r="794" ht="12.75" customHeight="1">
      <c r="B794" s="43"/>
      <c r="C794" s="43"/>
      <c r="D794" s="43"/>
      <c r="E794" s="43"/>
      <c r="F794" s="43"/>
      <c r="G794" s="43"/>
      <c r="H794" s="43"/>
      <c r="I794" s="43"/>
    </row>
    <row r="795" ht="12.75" customHeight="1">
      <c r="B795" s="43"/>
      <c r="C795" s="43"/>
      <c r="D795" s="43"/>
      <c r="E795" s="43"/>
      <c r="F795" s="43"/>
      <c r="G795" s="43"/>
      <c r="H795" s="43"/>
      <c r="I795" s="43"/>
    </row>
    <row r="796" ht="12.75" customHeight="1">
      <c r="B796" s="43"/>
      <c r="C796" s="43"/>
      <c r="D796" s="43"/>
      <c r="E796" s="43"/>
      <c r="F796" s="43"/>
      <c r="G796" s="43"/>
      <c r="H796" s="43"/>
      <c r="I796" s="43"/>
    </row>
    <row r="797" ht="12.75" customHeight="1">
      <c r="B797" s="43"/>
      <c r="C797" s="43"/>
      <c r="D797" s="43"/>
      <c r="E797" s="43"/>
      <c r="F797" s="43"/>
      <c r="G797" s="43"/>
      <c r="H797" s="43"/>
      <c r="I797" s="43"/>
    </row>
    <row r="798" ht="12.75" customHeight="1">
      <c r="B798" s="43"/>
      <c r="C798" s="43"/>
      <c r="D798" s="43"/>
      <c r="E798" s="43"/>
      <c r="F798" s="43"/>
      <c r="G798" s="43"/>
      <c r="H798" s="43"/>
      <c r="I798" s="43"/>
    </row>
    <row r="799" ht="12.75" customHeight="1">
      <c r="B799" s="43"/>
      <c r="C799" s="43"/>
      <c r="D799" s="43"/>
      <c r="E799" s="43"/>
      <c r="F799" s="43"/>
      <c r="G799" s="43"/>
      <c r="H799" s="43"/>
      <c r="I799" s="43"/>
    </row>
    <row r="800" ht="12.75" customHeight="1">
      <c r="B800" s="43"/>
      <c r="C800" s="43"/>
      <c r="D800" s="43"/>
      <c r="E800" s="43"/>
      <c r="F800" s="43"/>
      <c r="G800" s="43"/>
      <c r="H800" s="43"/>
      <c r="I800" s="43"/>
    </row>
    <row r="801" ht="12.75" customHeight="1">
      <c r="B801" s="43"/>
      <c r="C801" s="43"/>
      <c r="D801" s="43"/>
      <c r="E801" s="43"/>
      <c r="F801" s="43"/>
      <c r="G801" s="43"/>
      <c r="H801" s="43"/>
      <c r="I801" s="43"/>
    </row>
    <row r="802" ht="12.75" customHeight="1">
      <c r="B802" s="43"/>
      <c r="C802" s="43"/>
      <c r="D802" s="43"/>
      <c r="E802" s="43"/>
      <c r="F802" s="43"/>
      <c r="G802" s="43"/>
      <c r="H802" s="43"/>
      <c r="I802" s="43"/>
    </row>
    <row r="803" ht="12.75" customHeight="1">
      <c r="B803" s="43"/>
      <c r="C803" s="43"/>
      <c r="D803" s="43"/>
      <c r="E803" s="43"/>
      <c r="F803" s="43"/>
      <c r="G803" s="43"/>
      <c r="H803" s="43"/>
      <c r="I803" s="43"/>
    </row>
    <row r="804" ht="12.75" customHeight="1">
      <c r="B804" s="43"/>
      <c r="C804" s="43"/>
      <c r="D804" s="43"/>
      <c r="E804" s="43"/>
      <c r="F804" s="43"/>
      <c r="G804" s="43"/>
      <c r="H804" s="43"/>
      <c r="I804" s="43"/>
    </row>
    <row r="805" ht="12.75" customHeight="1">
      <c r="B805" s="43"/>
      <c r="C805" s="43"/>
      <c r="D805" s="43"/>
      <c r="E805" s="43"/>
      <c r="F805" s="43"/>
      <c r="G805" s="43"/>
      <c r="H805" s="43"/>
      <c r="I805" s="43"/>
    </row>
    <row r="806" ht="12.75" customHeight="1">
      <c r="B806" s="43"/>
      <c r="C806" s="43"/>
      <c r="D806" s="43"/>
      <c r="E806" s="43"/>
      <c r="F806" s="43"/>
      <c r="G806" s="43"/>
      <c r="H806" s="43"/>
      <c r="I806" s="43"/>
    </row>
    <row r="807" ht="12.75" customHeight="1">
      <c r="B807" s="43"/>
      <c r="C807" s="43"/>
      <c r="D807" s="43"/>
      <c r="E807" s="43"/>
      <c r="F807" s="43"/>
      <c r="G807" s="43"/>
      <c r="H807" s="43"/>
      <c r="I807" s="43"/>
    </row>
    <row r="808" ht="12.75" customHeight="1">
      <c r="B808" s="43"/>
      <c r="C808" s="43"/>
      <c r="D808" s="43"/>
      <c r="E808" s="43"/>
      <c r="F808" s="43"/>
      <c r="G808" s="43"/>
      <c r="H808" s="43"/>
      <c r="I808" s="43"/>
    </row>
    <row r="809" ht="12.75" customHeight="1">
      <c r="B809" s="43"/>
      <c r="C809" s="43"/>
      <c r="D809" s="43"/>
      <c r="E809" s="43"/>
      <c r="F809" s="43"/>
      <c r="G809" s="43"/>
      <c r="H809" s="43"/>
      <c r="I809" s="43"/>
    </row>
    <row r="810" ht="12.75" customHeight="1">
      <c r="B810" s="43"/>
      <c r="C810" s="43"/>
      <c r="D810" s="43"/>
      <c r="E810" s="43"/>
      <c r="F810" s="43"/>
      <c r="G810" s="43"/>
      <c r="H810" s="43"/>
      <c r="I810" s="43"/>
    </row>
    <row r="811" ht="12.75" customHeight="1">
      <c r="B811" s="43"/>
      <c r="C811" s="43"/>
      <c r="D811" s="43"/>
      <c r="E811" s="43"/>
      <c r="F811" s="43"/>
      <c r="G811" s="43"/>
      <c r="H811" s="43"/>
      <c r="I811" s="43"/>
    </row>
    <row r="812" ht="12.75" customHeight="1">
      <c r="B812" s="43"/>
      <c r="C812" s="43"/>
      <c r="D812" s="43"/>
      <c r="E812" s="43"/>
      <c r="F812" s="43"/>
      <c r="G812" s="43"/>
      <c r="H812" s="43"/>
      <c r="I812" s="43"/>
    </row>
    <row r="813" ht="12.75" customHeight="1">
      <c r="B813" s="43"/>
      <c r="C813" s="43"/>
      <c r="D813" s="43"/>
      <c r="E813" s="43"/>
      <c r="F813" s="43"/>
      <c r="G813" s="43"/>
      <c r="H813" s="43"/>
      <c r="I813" s="43"/>
    </row>
    <row r="814" ht="12.75" customHeight="1">
      <c r="B814" s="43"/>
      <c r="C814" s="43"/>
      <c r="D814" s="43"/>
      <c r="E814" s="43"/>
      <c r="F814" s="43"/>
      <c r="G814" s="43"/>
      <c r="H814" s="43"/>
      <c r="I814" s="43"/>
    </row>
    <row r="815" ht="12.75" customHeight="1">
      <c r="B815" s="43"/>
      <c r="C815" s="43"/>
      <c r="D815" s="43"/>
      <c r="E815" s="43"/>
      <c r="F815" s="43"/>
      <c r="G815" s="43"/>
      <c r="H815" s="43"/>
      <c r="I815" s="43"/>
    </row>
    <row r="816" ht="12.75" customHeight="1">
      <c r="B816" s="43"/>
      <c r="C816" s="43"/>
      <c r="D816" s="43"/>
      <c r="E816" s="43"/>
      <c r="F816" s="43"/>
      <c r="G816" s="43"/>
      <c r="H816" s="43"/>
      <c r="I816" s="43"/>
    </row>
    <row r="817" ht="12.75" customHeight="1">
      <c r="B817" s="43"/>
      <c r="C817" s="43"/>
      <c r="D817" s="43"/>
      <c r="E817" s="43"/>
      <c r="F817" s="43"/>
      <c r="G817" s="43"/>
      <c r="H817" s="43"/>
      <c r="I817" s="43"/>
    </row>
    <row r="818" ht="12.75" customHeight="1">
      <c r="B818" s="43"/>
      <c r="C818" s="43"/>
      <c r="D818" s="43"/>
      <c r="E818" s="43"/>
      <c r="F818" s="43"/>
      <c r="G818" s="43"/>
      <c r="H818" s="43"/>
      <c r="I818" s="43"/>
    </row>
    <row r="819" ht="12.75" customHeight="1">
      <c r="B819" s="43"/>
      <c r="C819" s="43"/>
      <c r="D819" s="43"/>
      <c r="E819" s="43"/>
      <c r="F819" s="43"/>
      <c r="G819" s="43"/>
      <c r="H819" s="43"/>
      <c r="I819" s="43"/>
    </row>
    <row r="820" ht="12.75" customHeight="1">
      <c r="B820" s="43"/>
      <c r="C820" s="43"/>
      <c r="D820" s="43"/>
      <c r="E820" s="43"/>
      <c r="F820" s="43"/>
      <c r="G820" s="43"/>
      <c r="H820" s="43"/>
      <c r="I820" s="43"/>
    </row>
    <row r="821" ht="12.75" customHeight="1">
      <c r="B821" s="43"/>
      <c r="C821" s="43"/>
      <c r="D821" s="43"/>
      <c r="E821" s="43"/>
      <c r="F821" s="43"/>
      <c r="G821" s="43"/>
      <c r="H821" s="43"/>
      <c r="I821" s="43"/>
    </row>
    <row r="822" ht="12.75" customHeight="1">
      <c r="B822" s="43"/>
      <c r="C822" s="43"/>
      <c r="D822" s="43"/>
      <c r="E822" s="43"/>
      <c r="F822" s="43"/>
      <c r="G822" s="43"/>
      <c r="H822" s="43"/>
      <c r="I822" s="43"/>
    </row>
    <row r="823" ht="12.75" customHeight="1">
      <c r="B823" s="43"/>
      <c r="C823" s="43"/>
      <c r="D823" s="43"/>
      <c r="E823" s="43"/>
      <c r="F823" s="43"/>
      <c r="G823" s="43"/>
      <c r="H823" s="43"/>
      <c r="I823" s="43"/>
    </row>
    <row r="824" ht="12.75" customHeight="1">
      <c r="B824" s="43"/>
      <c r="C824" s="43"/>
      <c r="D824" s="43"/>
      <c r="E824" s="43"/>
      <c r="F824" s="43"/>
      <c r="G824" s="43"/>
      <c r="H824" s="43"/>
      <c r="I824" s="43"/>
    </row>
    <row r="825" ht="12.75" customHeight="1">
      <c r="B825" s="43"/>
      <c r="C825" s="43"/>
      <c r="D825" s="43"/>
      <c r="E825" s="43"/>
      <c r="F825" s="43"/>
      <c r="G825" s="43"/>
      <c r="H825" s="43"/>
      <c r="I825" s="43"/>
    </row>
    <row r="826" ht="12.75" customHeight="1">
      <c r="B826" s="43"/>
      <c r="C826" s="43"/>
      <c r="D826" s="43"/>
      <c r="E826" s="43"/>
      <c r="F826" s="43"/>
      <c r="G826" s="43"/>
      <c r="H826" s="43"/>
      <c r="I826" s="43"/>
    </row>
    <row r="827" ht="12.75" customHeight="1">
      <c r="B827" s="43"/>
      <c r="C827" s="43"/>
      <c r="D827" s="43"/>
      <c r="E827" s="43"/>
      <c r="F827" s="43"/>
      <c r="G827" s="43"/>
      <c r="H827" s="43"/>
      <c r="I827" s="43"/>
    </row>
    <row r="828" ht="12.75" customHeight="1">
      <c r="B828" s="43"/>
      <c r="C828" s="43"/>
      <c r="D828" s="43"/>
      <c r="E828" s="43"/>
      <c r="F828" s="43"/>
      <c r="G828" s="43"/>
      <c r="H828" s="43"/>
      <c r="I828" s="43"/>
    </row>
    <row r="829" ht="12.75" customHeight="1">
      <c r="B829" s="43"/>
      <c r="C829" s="43"/>
      <c r="D829" s="43"/>
      <c r="E829" s="43"/>
      <c r="F829" s="43"/>
      <c r="G829" s="43"/>
      <c r="H829" s="43"/>
      <c r="I829" s="43"/>
    </row>
    <row r="830" ht="12.75" customHeight="1">
      <c r="B830" s="43"/>
      <c r="C830" s="43"/>
      <c r="D830" s="43"/>
      <c r="E830" s="43"/>
      <c r="F830" s="43"/>
      <c r="G830" s="43"/>
      <c r="H830" s="43"/>
      <c r="I830" s="43"/>
    </row>
    <row r="831" ht="12.75" customHeight="1">
      <c r="B831" s="43"/>
      <c r="C831" s="43"/>
      <c r="D831" s="43"/>
      <c r="E831" s="43"/>
      <c r="F831" s="43"/>
      <c r="G831" s="43"/>
      <c r="H831" s="43"/>
      <c r="I831" s="43"/>
    </row>
    <row r="832" ht="12.75" customHeight="1">
      <c r="B832" s="43"/>
      <c r="C832" s="43"/>
      <c r="D832" s="43"/>
      <c r="E832" s="43"/>
      <c r="F832" s="43"/>
      <c r="G832" s="43"/>
      <c r="H832" s="43"/>
      <c r="I832" s="43"/>
    </row>
    <row r="833" ht="12.75" customHeight="1">
      <c r="B833" s="43"/>
      <c r="C833" s="43"/>
      <c r="D833" s="43"/>
      <c r="E833" s="43"/>
      <c r="F833" s="43"/>
      <c r="G833" s="43"/>
      <c r="H833" s="43"/>
      <c r="I833" s="43"/>
    </row>
    <row r="834" ht="12.75" customHeight="1">
      <c r="B834" s="43"/>
      <c r="C834" s="43"/>
      <c r="D834" s="43"/>
      <c r="E834" s="43"/>
      <c r="F834" s="43"/>
      <c r="G834" s="43"/>
      <c r="H834" s="43"/>
      <c r="I834" s="43"/>
    </row>
    <row r="835" ht="12.75" customHeight="1">
      <c r="B835" s="43"/>
      <c r="C835" s="43"/>
      <c r="D835" s="43"/>
      <c r="E835" s="43"/>
      <c r="F835" s="43"/>
      <c r="G835" s="43"/>
      <c r="H835" s="43"/>
      <c r="I835" s="43"/>
    </row>
    <row r="836" ht="12.75" customHeight="1">
      <c r="B836" s="43"/>
      <c r="C836" s="43"/>
      <c r="D836" s="43"/>
      <c r="E836" s="43"/>
      <c r="F836" s="43"/>
      <c r="G836" s="43"/>
      <c r="H836" s="43"/>
      <c r="I836" s="43"/>
    </row>
    <row r="837" ht="12.75" customHeight="1">
      <c r="B837" s="43"/>
      <c r="C837" s="43"/>
      <c r="D837" s="43"/>
      <c r="E837" s="43"/>
      <c r="F837" s="43"/>
      <c r="G837" s="43"/>
      <c r="H837" s="43"/>
      <c r="I837" s="43"/>
    </row>
    <row r="838" ht="12.75" customHeight="1">
      <c r="B838" s="43"/>
      <c r="C838" s="43"/>
      <c r="D838" s="43"/>
      <c r="E838" s="43"/>
      <c r="F838" s="43"/>
      <c r="G838" s="43"/>
      <c r="H838" s="43"/>
      <c r="I838" s="43"/>
    </row>
    <row r="839" ht="12.75" customHeight="1">
      <c r="B839" s="43"/>
      <c r="C839" s="43"/>
      <c r="D839" s="43"/>
      <c r="E839" s="43"/>
      <c r="F839" s="43"/>
      <c r="G839" s="43"/>
      <c r="H839" s="43"/>
      <c r="I839" s="43"/>
    </row>
    <row r="840" ht="12.75" customHeight="1">
      <c r="B840" s="43"/>
      <c r="C840" s="43"/>
      <c r="D840" s="43"/>
      <c r="E840" s="43"/>
      <c r="F840" s="43"/>
      <c r="G840" s="43"/>
      <c r="H840" s="43"/>
      <c r="I840" s="43"/>
    </row>
    <row r="841" ht="12.75" customHeight="1">
      <c r="B841" s="43"/>
      <c r="C841" s="43"/>
      <c r="D841" s="43"/>
      <c r="E841" s="43"/>
      <c r="F841" s="43"/>
      <c r="G841" s="43"/>
      <c r="H841" s="43"/>
      <c r="I841" s="43"/>
    </row>
    <row r="842" ht="12.75" customHeight="1">
      <c r="B842" s="43"/>
      <c r="C842" s="43"/>
      <c r="D842" s="43"/>
      <c r="E842" s="43"/>
      <c r="F842" s="43"/>
      <c r="G842" s="43"/>
      <c r="H842" s="43"/>
      <c r="I842" s="43"/>
    </row>
    <row r="843" ht="12.75" customHeight="1">
      <c r="B843" s="43"/>
      <c r="C843" s="43"/>
      <c r="D843" s="43"/>
      <c r="E843" s="43"/>
      <c r="F843" s="43"/>
      <c r="G843" s="43"/>
      <c r="H843" s="43"/>
      <c r="I843" s="43"/>
    </row>
    <row r="844" ht="12.75" customHeight="1">
      <c r="B844" s="43"/>
      <c r="C844" s="43"/>
      <c r="D844" s="43"/>
      <c r="E844" s="43"/>
      <c r="F844" s="43"/>
      <c r="G844" s="43"/>
      <c r="H844" s="43"/>
      <c r="I844" s="43"/>
    </row>
    <row r="845" ht="12.75" customHeight="1">
      <c r="B845" s="43"/>
      <c r="C845" s="43"/>
      <c r="D845" s="43"/>
      <c r="E845" s="43"/>
      <c r="F845" s="43"/>
      <c r="G845" s="43"/>
      <c r="H845" s="43"/>
      <c r="I845" s="43"/>
    </row>
    <row r="846" ht="12.75" customHeight="1">
      <c r="B846" s="43"/>
      <c r="C846" s="43"/>
      <c r="D846" s="43"/>
      <c r="E846" s="43"/>
      <c r="F846" s="43"/>
      <c r="G846" s="43"/>
      <c r="H846" s="43"/>
      <c r="I846" s="43"/>
    </row>
    <row r="847" ht="12.75" customHeight="1">
      <c r="B847" s="43"/>
      <c r="C847" s="43"/>
      <c r="D847" s="43"/>
      <c r="E847" s="43"/>
      <c r="F847" s="43"/>
      <c r="G847" s="43"/>
      <c r="H847" s="43"/>
      <c r="I847" s="43"/>
    </row>
    <row r="848" ht="12.75" customHeight="1">
      <c r="B848" s="43"/>
      <c r="C848" s="43"/>
      <c r="D848" s="43"/>
      <c r="E848" s="43"/>
      <c r="F848" s="43"/>
      <c r="G848" s="43"/>
      <c r="H848" s="43"/>
      <c r="I848" s="43"/>
    </row>
    <row r="849" ht="12.75" customHeight="1">
      <c r="B849" s="43"/>
      <c r="C849" s="43"/>
      <c r="D849" s="43"/>
      <c r="E849" s="43"/>
      <c r="F849" s="43"/>
      <c r="G849" s="43"/>
      <c r="H849" s="43"/>
      <c r="I849" s="43"/>
    </row>
    <row r="850" ht="12.75" customHeight="1">
      <c r="B850" s="43"/>
      <c r="C850" s="43"/>
      <c r="D850" s="43"/>
      <c r="E850" s="43"/>
      <c r="F850" s="43"/>
      <c r="G850" s="43"/>
      <c r="H850" s="43"/>
      <c r="I850" s="43"/>
    </row>
    <row r="851" ht="12.75" customHeight="1">
      <c r="B851" s="43"/>
      <c r="C851" s="43"/>
      <c r="D851" s="43"/>
      <c r="E851" s="43"/>
      <c r="F851" s="43"/>
      <c r="G851" s="43"/>
      <c r="H851" s="43"/>
      <c r="I851" s="43"/>
    </row>
    <row r="852" ht="12.75" customHeight="1">
      <c r="B852" s="43"/>
      <c r="C852" s="43"/>
      <c r="D852" s="43"/>
      <c r="E852" s="43"/>
      <c r="F852" s="43"/>
      <c r="G852" s="43"/>
      <c r="H852" s="43"/>
      <c r="I852" s="43"/>
    </row>
    <row r="853" ht="12.75" customHeight="1">
      <c r="B853" s="43"/>
      <c r="C853" s="43"/>
      <c r="D853" s="43"/>
      <c r="E853" s="43"/>
      <c r="F853" s="43"/>
      <c r="G853" s="43"/>
      <c r="H853" s="43"/>
      <c r="I853" s="43"/>
    </row>
    <row r="854" ht="12.75" customHeight="1">
      <c r="B854" s="43"/>
      <c r="C854" s="43"/>
      <c r="D854" s="43"/>
      <c r="E854" s="43"/>
      <c r="F854" s="43"/>
      <c r="G854" s="43"/>
      <c r="H854" s="43"/>
      <c r="I854" s="43"/>
    </row>
    <row r="855" ht="12.75" customHeight="1">
      <c r="B855" s="43"/>
      <c r="C855" s="43"/>
      <c r="D855" s="43"/>
      <c r="E855" s="43"/>
      <c r="F855" s="43"/>
      <c r="G855" s="43"/>
      <c r="H855" s="43"/>
      <c r="I855" s="43"/>
    </row>
    <row r="856" ht="12.75" customHeight="1">
      <c r="B856" s="43"/>
      <c r="C856" s="43"/>
      <c r="D856" s="43"/>
      <c r="E856" s="43"/>
      <c r="F856" s="43"/>
      <c r="G856" s="43"/>
      <c r="H856" s="43"/>
      <c r="I856" s="43"/>
    </row>
    <row r="857" ht="12.75" customHeight="1">
      <c r="B857" s="43"/>
      <c r="C857" s="43"/>
      <c r="D857" s="43"/>
      <c r="E857" s="43"/>
      <c r="F857" s="43"/>
      <c r="G857" s="43"/>
      <c r="H857" s="43"/>
      <c r="I857" s="43"/>
    </row>
    <row r="858" ht="12.75" customHeight="1">
      <c r="B858" s="43"/>
      <c r="C858" s="43"/>
      <c r="D858" s="43"/>
      <c r="E858" s="43"/>
      <c r="F858" s="43"/>
      <c r="G858" s="43"/>
      <c r="H858" s="43"/>
      <c r="I858" s="43"/>
    </row>
    <row r="859" ht="12.75" customHeight="1">
      <c r="B859" s="43"/>
      <c r="C859" s="43"/>
      <c r="D859" s="43"/>
      <c r="E859" s="43"/>
      <c r="F859" s="43"/>
      <c r="G859" s="43"/>
      <c r="H859" s="43"/>
      <c r="I859" s="43"/>
    </row>
    <row r="860" ht="12.75" customHeight="1">
      <c r="B860" s="43"/>
      <c r="C860" s="43"/>
      <c r="D860" s="43"/>
      <c r="E860" s="43"/>
      <c r="F860" s="43"/>
      <c r="G860" s="43"/>
      <c r="H860" s="43"/>
      <c r="I860" s="43"/>
    </row>
    <row r="861" ht="12.75" customHeight="1">
      <c r="B861" s="43"/>
      <c r="C861" s="43"/>
      <c r="D861" s="43"/>
      <c r="E861" s="43"/>
      <c r="F861" s="43"/>
      <c r="G861" s="43"/>
      <c r="H861" s="43"/>
      <c r="I861" s="43"/>
    </row>
    <row r="862" ht="12.75" customHeight="1">
      <c r="B862" s="43"/>
      <c r="C862" s="43"/>
      <c r="D862" s="43"/>
      <c r="E862" s="43"/>
      <c r="F862" s="43"/>
      <c r="G862" s="43"/>
      <c r="H862" s="43"/>
      <c r="I862" s="43"/>
    </row>
    <row r="863" ht="12.75" customHeight="1">
      <c r="B863" s="43"/>
      <c r="C863" s="43"/>
      <c r="D863" s="43"/>
      <c r="E863" s="43"/>
      <c r="F863" s="43"/>
      <c r="G863" s="43"/>
      <c r="H863" s="43"/>
      <c r="I863" s="43"/>
    </row>
    <row r="864" ht="12.75" customHeight="1">
      <c r="B864" s="43"/>
      <c r="C864" s="43"/>
      <c r="D864" s="43"/>
      <c r="E864" s="43"/>
      <c r="F864" s="43"/>
      <c r="G864" s="43"/>
      <c r="H864" s="43"/>
      <c r="I864" s="43"/>
    </row>
    <row r="865" ht="12.75" customHeight="1">
      <c r="B865" s="43"/>
      <c r="C865" s="43"/>
      <c r="D865" s="43"/>
      <c r="E865" s="43"/>
      <c r="F865" s="43"/>
      <c r="G865" s="43"/>
      <c r="H865" s="43"/>
      <c r="I865" s="43"/>
    </row>
    <row r="866" ht="12.75" customHeight="1">
      <c r="B866" s="43"/>
      <c r="C866" s="43"/>
      <c r="D866" s="43"/>
      <c r="E866" s="43"/>
      <c r="F866" s="43"/>
      <c r="G866" s="43"/>
      <c r="H866" s="43"/>
      <c r="I866" s="43"/>
    </row>
    <row r="867" ht="12.75" customHeight="1">
      <c r="B867" s="43"/>
      <c r="C867" s="43"/>
      <c r="D867" s="43"/>
      <c r="E867" s="43"/>
      <c r="F867" s="43"/>
      <c r="G867" s="43"/>
      <c r="H867" s="43"/>
      <c r="I867" s="43"/>
    </row>
    <row r="868" ht="12.75" customHeight="1">
      <c r="B868" s="43"/>
      <c r="C868" s="43"/>
      <c r="D868" s="43"/>
      <c r="E868" s="43"/>
      <c r="F868" s="43"/>
      <c r="G868" s="43"/>
      <c r="H868" s="43"/>
      <c r="I868" s="43"/>
    </row>
    <row r="869" ht="12.75" customHeight="1">
      <c r="B869" s="43"/>
      <c r="C869" s="43"/>
      <c r="D869" s="43"/>
      <c r="E869" s="43"/>
      <c r="F869" s="43"/>
      <c r="G869" s="43"/>
      <c r="H869" s="43"/>
      <c r="I869" s="43"/>
    </row>
    <row r="870" ht="12.75" customHeight="1">
      <c r="B870" s="43"/>
      <c r="C870" s="43"/>
      <c r="D870" s="43"/>
      <c r="E870" s="43"/>
      <c r="F870" s="43"/>
      <c r="G870" s="43"/>
      <c r="H870" s="43"/>
      <c r="I870" s="43"/>
    </row>
    <row r="871" ht="12.75" customHeight="1">
      <c r="B871" s="43"/>
      <c r="C871" s="43"/>
      <c r="D871" s="43"/>
      <c r="E871" s="43"/>
      <c r="F871" s="43"/>
      <c r="G871" s="43"/>
      <c r="H871" s="43"/>
      <c r="I871" s="43"/>
    </row>
    <row r="872" ht="12.75" customHeight="1">
      <c r="B872" s="43"/>
      <c r="C872" s="43"/>
      <c r="D872" s="43"/>
      <c r="E872" s="43"/>
      <c r="F872" s="43"/>
      <c r="G872" s="43"/>
      <c r="H872" s="43"/>
      <c r="I872" s="43"/>
    </row>
    <row r="873" ht="12.75" customHeight="1">
      <c r="B873" s="43"/>
      <c r="C873" s="43"/>
      <c r="D873" s="43"/>
      <c r="E873" s="43"/>
      <c r="F873" s="43"/>
      <c r="G873" s="43"/>
      <c r="H873" s="43"/>
      <c r="I873" s="43"/>
    </row>
    <row r="874" ht="12.75" customHeight="1">
      <c r="B874" s="43"/>
      <c r="C874" s="43"/>
      <c r="D874" s="43"/>
      <c r="E874" s="43"/>
      <c r="F874" s="43"/>
      <c r="G874" s="43"/>
      <c r="H874" s="43"/>
      <c r="I874" s="43"/>
    </row>
    <row r="875" ht="12.75" customHeight="1">
      <c r="B875" s="43"/>
      <c r="C875" s="43"/>
      <c r="D875" s="43"/>
      <c r="E875" s="43"/>
      <c r="F875" s="43"/>
      <c r="G875" s="43"/>
      <c r="H875" s="43"/>
      <c r="I875" s="43"/>
    </row>
    <row r="876" ht="12.75" customHeight="1">
      <c r="B876" s="43"/>
      <c r="C876" s="43"/>
      <c r="D876" s="43"/>
      <c r="E876" s="43"/>
      <c r="F876" s="43"/>
      <c r="G876" s="43"/>
      <c r="H876" s="43"/>
      <c r="I876" s="43"/>
    </row>
    <row r="877" ht="12.75" customHeight="1">
      <c r="B877" s="43"/>
      <c r="C877" s="43"/>
      <c r="D877" s="43"/>
      <c r="E877" s="43"/>
      <c r="F877" s="43"/>
      <c r="G877" s="43"/>
      <c r="H877" s="43"/>
      <c r="I877" s="43"/>
    </row>
    <row r="878" ht="12.75" customHeight="1">
      <c r="B878" s="43"/>
      <c r="C878" s="43"/>
      <c r="D878" s="43"/>
      <c r="E878" s="43"/>
      <c r="F878" s="43"/>
      <c r="G878" s="43"/>
      <c r="H878" s="43"/>
      <c r="I878" s="43"/>
    </row>
    <row r="879" ht="12.75" customHeight="1">
      <c r="B879" s="43"/>
      <c r="C879" s="43"/>
      <c r="D879" s="43"/>
      <c r="E879" s="43"/>
      <c r="F879" s="43"/>
      <c r="G879" s="43"/>
      <c r="H879" s="43"/>
      <c r="I879" s="43"/>
    </row>
    <row r="880" ht="12.75" customHeight="1">
      <c r="B880" s="43"/>
      <c r="C880" s="43"/>
      <c r="D880" s="43"/>
      <c r="E880" s="43"/>
      <c r="F880" s="43"/>
      <c r="G880" s="43"/>
      <c r="H880" s="43"/>
      <c r="I880" s="43"/>
    </row>
    <row r="881" ht="12.75" customHeight="1">
      <c r="B881" s="43"/>
      <c r="C881" s="43"/>
      <c r="D881" s="43"/>
      <c r="E881" s="43"/>
      <c r="F881" s="43"/>
      <c r="G881" s="43"/>
      <c r="H881" s="43"/>
      <c r="I881" s="43"/>
    </row>
    <row r="882" ht="12.75" customHeight="1">
      <c r="B882" s="43"/>
      <c r="C882" s="43"/>
      <c r="D882" s="43"/>
      <c r="E882" s="43"/>
      <c r="F882" s="43"/>
      <c r="G882" s="43"/>
      <c r="H882" s="43"/>
      <c r="I882" s="43"/>
    </row>
    <row r="883" ht="12.75" customHeight="1">
      <c r="B883" s="43"/>
      <c r="C883" s="43"/>
      <c r="D883" s="43"/>
      <c r="E883" s="43"/>
      <c r="F883" s="43"/>
      <c r="G883" s="43"/>
      <c r="H883" s="43"/>
      <c r="I883" s="43"/>
    </row>
    <row r="884" ht="12.75" customHeight="1">
      <c r="B884" s="43"/>
      <c r="C884" s="43"/>
      <c r="D884" s="43"/>
      <c r="E884" s="43"/>
      <c r="F884" s="43"/>
      <c r="G884" s="43"/>
      <c r="H884" s="43"/>
      <c r="I884" s="43"/>
    </row>
    <row r="885" ht="12.75" customHeight="1">
      <c r="B885" s="43"/>
      <c r="C885" s="43"/>
      <c r="D885" s="43"/>
      <c r="E885" s="43"/>
      <c r="F885" s="43"/>
      <c r="G885" s="43"/>
      <c r="H885" s="43"/>
      <c r="I885" s="43"/>
    </row>
    <row r="886" ht="12.75" customHeight="1">
      <c r="B886" s="43"/>
      <c r="C886" s="43"/>
      <c r="D886" s="43"/>
      <c r="E886" s="43"/>
      <c r="F886" s="43"/>
      <c r="G886" s="43"/>
      <c r="H886" s="43"/>
      <c r="I886" s="43"/>
    </row>
    <row r="887" ht="12.75" customHeight="1">
      <c r="B887" s="43"/>
      <c r="C887" s="43"/>
      <c r="D887" s="43"/>
      <c r="E887" s="43"/>
      <c r="F887" s="43"/>
      <c r="G887" s="43"/>
      <c r="H887" s="43"/>
      <c r="I887" s="43"/>
    </row>
    <row r="888" ht="12.75" customHeight="1">
      <c r="B888" s="43"/>
      <c r="C888" s="43"/>
      <c r="D888" s="43"/>
      <c r="E888" s="43"/>
      <c r="F888" s="43"/>
      <c r="G888" s="43"/>
      <c r="H888" s="43"/>
      <c r="I888" s="43"/>
    </row>
    <row r="889" ht="12.75" customHeight="1">
      <c r="B889" s="43"/>
      <c r="C889" s="43"/>
      <c r="D889" s="43"/>
      <c r="E889" s="43"/>
      <c r="F889" s="43"/>
      <c r="G889" s="43"/>
      <c r="H889" s="43"/>
      <c r="I889" s="43"/>
    </row>
    <row r="890" ht="12.75" customHeight="1">
      <c r="B890" s="43"/>
      <c r="C890" s="43"/>
      <c r="D890" s="43"/>
      <c r="E890" s="43"/>
      <c r="F890" s="43"/>
      <c r="G890" s="43"/>
      <c r="H890" s="43"/>
      <c r="I890" s="43"/>
    </row>
    <row r="891" ht="12.75" customHeight="1">
      <c r="B891" s="43"/>
      <c r="C891" s="43"/>
      <c r="D891" s="43"/>
      <c r="E891" s="43"/>
      <c r="F891" s="43"/>
      <c r="G891" s="43"/>
      <c r="H891" s="43"/>
      <c r="I891" s="43"/>
    </row>
    <row r="892" ht="12.75" customHeight="1">
      <c r="B892" s="43"/>
      <c r="C892" s="43"/>
      <c r="D892" s="43"/>
      <c r="E892" s="43"/>
      <c r="F892" s="43"/>
      <c r="G892" s="43"/>
      <c r="H892" s="43"/>
      <c r="I892" s="43"/>
    </row>
    <row r="893" ht="12.75" customHeight="1">
      <c r="B893" s="43"/>
      <c r="C893" s="43"/>
      <c r="D893" s="43"/>
      <c r="E893" s="43"/>
      <c r="F893" s="43"/>
      <c r="G893" s="43"/>
      <c r="H893" s="43"/>
      <c r="I893" s="43"/>
    </row>
    <row r="894" ht="12.75" customHeight="1">
      <c r="B894" s="43"/>
      <c r="C894" s="43"/>
      <c r="D894" s="43"/>
      <c r="E894" s="43"/>
      <c r="F894" s="43"/>
      <c r="G894" s="43"/>
      <c r="H894" s="43"/>
      <c r="I894" s="43"/>
    </row>
    <row r="895" ht="12.75" customHeight="1">
      <c r="B895" s="43"/>
      <c r="C895" s="43"/>
      <c r="D895" s="43"/>
      <c r="E895" s="43"/>
      <c r="F895" s="43"/>
      <c r="G895" s="43"/>
      <c r="H895" s="43"/>
      <c r="I895" s="43"/>
    </row>
    <row r="896" ht="12.75" customHeight="1">
      <c r="B896" s="43"/>
      <c r="C896" s="43"/>
      <c r="D896" s="43"/>
      <c r="E896" s="43"/>
      <c r="F896" s="43"/>
      <c r="G896" s="43"/>
      <c r="H896" s="43"/>
      <c r="I896" s="43"/>
    </row>
    <row r="897" ht="12.75" customHeight="1">
      <c r="B897" s="43"/>
      <c r="C897" s="43"/>
      <c r="D897" s="43"/>
      <c r="E897" s="43"/>
      <c r="F897" s="43"/>
      <c r="G897" s="43"/>
      <c r="H897" s="43"/>
      <c r="I897" s="43"/>
    </row>
    <row r="898" ht="12.75" customHeight="1">
      <c r="B898" s="43"/>
      <c r="C898" s="43"/>
      <c r="D898" s="43"/>
      <c r="E898" s="43"/>
      <c r="F898" s="43"/>
      <c r="G898" s="43"/>
      <c r="H898" s="43"/>
      <c r="I898" s="43"/>
    </row>
    <row r="899" ht="12.75" customHeight="1">
      <c r="B899" s="43"/>
      <c r="C899" s="43"/>
      <c r="D899" s="43"/>
      <c r="E899" s="43"/>
      <c r="F899" s="43"/>
      <c r="G899" s="43"/>
      <c r="H899" s="43"/>
      <c r="I899" s="43"/>
    </row>
    <row r="900" ht="12.75" customHeight="1">
      <c r="B900" s="43"/>
      <c r="C900" s="43"/>
      <c r="D900" s="43"/>
      <c r="E900" s="43"/>
      <c r="F900" s="43"/>
      <c r="G900" s="43"/>
      <c r="H900" s="43"/>
      <c r="I900" s="43"/>
    </row>
    <row r="901" ht="12.75" customHeight="1">
      <c r="B901" s="43"/>
      <c r="C901" s="43"/>
      <c r="D901" s="43"/>
      <c r="E901" s="43"/>
      <c r="F901" s="43"/>
      <c r="G901" s="43"/>
      <c r="H901" s="43"/>
      <c r="I901" s="43"/>
    </row>
    <row r="902" ht="12.75" customHeight="1">
      <c r="B902" s="43"/>
      <c r="C902" s="43"/>
      <c r="D902" s="43"/>
      <c r="E902" s="43"/>
      <c r="F902" s="43"/>
      <c r="G902" s="43"/>
      <c r="H902" s="43"/>
      <c r="I902" s="43"/>
    </row>
    <row r="903" ht="12.75" customHeight="1">
      <c r="B903" s="43"/>
      <c r="C903" s="43"/>
      <c r="D903" s="43"/>
      <c r="E903" s="43"/>
      <c r="F903" s="43"/>
      <c r="G903" s="43"/>
      <c r="H903" s="43"/>
      <c r="I903" s="43"/>
    </row>
    <row r="904" ht="12.75" customHeight="1">
      <c r="B904" s="43"/>
      <c r="C904" s="43"/>
      <c r="D904" s="43"/>
      <c r="E904" s="43"/>
      <c r="F904" s="43"/>
      <c r="G904" s="43"/>
      <c r="H904" s="43"/>
      <c r="I904" s="43"/>
    </row>
    <row r="905" ht="12.75" customHeight="1">
      <c r="B905" s="43"/>
      <c r="C905" s="43"/>
      <c r="D905" s="43"/>
      <c r="E905" s="43"/>
      <c r="F905" s="43"/>
      <c r="G905" s="43"/>
      <c r="H905" s="43"/>
      <c r="I905" s="43"/>
    </row>
    <row r="906" ht="12.75" customHeight="1">
      <c r="B906" s="43"/>
      <c r="C906" s="43"/>
      <c r="D906" s="43"/>
      <c r="E906" s="43"/>
      <c r="F906" s="43"/>
      <c r="G906" s="43"/>
      <c r="H906" s="43"/>
      <c r="I906" s="43"/>
    </row>
    <row r="907" ht="12.75" customHeight="1">
      <c r="B907" s="43"/>
      <c r="C907" s="43"/>
      <c r="D907" s="43"/>
      <c r="E907" s="43"/>
      <c r="F907" s="43"/>
      <c r="G907" s="43"/>
      <c r="H907" s="43"/>
      <c r="I907" s="43"/>
    </row>
    <row r="908" ht="12.75" customHeight="1">
      <c r="B908" s="43"/>
      <c r="C908" s="43"/>
      <c r="D908" s="43"/>
      <c r="E908" s="43"/>
      <c r="F908" s="43"/>
      <c r="G908" s="43"/>
      <c r="H908" s="43"/>
      <c r="I908" s="43"/>
    </row>
    <row r="909" ht="12.75" customHeight="1">
      <c r="B909" s="43"/>
      <c r="C909" s="43"/>
      <c r="D909" s="43"/>
      <c r="E909" s="43"/>
      <c r="F909" s="43"/>
      <c r="G909" s="43"/>
      <c r="H909" s="43"/>
      <c r="I909" s="43"/>
    </row>
    <row r="910" ht="12.75" customHeight="1">
      <c r="B910" s="43"/>
      <c r="C910" s="43"/>
      <c r="D910" s="43"/>
      <c r="E910" s="43"/>
      <c r="F910" s="43"/>
      <c r="G910" s="43"/>
      <c r="H910" s="43"/>
      <c r="I910" s="43"/>
    </row>
    <row r="911" ht="12.75" customHeight="1">
      <c r="B911" s="43"/>
      <c r="C911" s="43"/>
      <c r="D911" s="43"/>
      <c r="E911" s="43"/>
      <c r="F911" s="43"/>
      <c r="G911" s="43"/>
      <c r="H911" s="43"/>
      <c r="I911" s="43"/>
    </row>
    <row r="912" ht="12.75" customHeight="1">
      <c r="B912" s="43"/>
      <c r="C912" s="43"/>
      <c r="D912" s="43"/>
      <c r="E912" s="43"/>
      <c r="F912" s="43"/>
      <c r="G912" s="43"/>
      <c r="H912" s="43"/>
      <c r="I912" s="43"/>
    </row>
    <row r="913" ht="12.75" customHeight="1">
      <c r="B913" s="43"/>
      <c r="C913" s="43"/>
      <c r="D913" s="43"/>
      <c r="E913" s="43"/>
      <c r="F913" s="43"/>
      <c r="G913" s="43"/>
      <c r="H913" s="43"/>
      <c r="I913" s="43"/>
    </row>
    <row r="914" ht="12.75" customHeight="1">
      <c r="B914" s="43"/>
      <c r="C914" s="43"/>
      <c r="D914" s="43"/>
      <c r="E914" s="43"/>
      <c r="F914" s="43"/>
      <c r="G914" s="43"/>
      <c r="H914" s="43"/>
      <c r="I914" s="43"/>
    </row>
    <row r="915" ht="12.75" customHeight="1">
      <c r="B915" s="43"/>
      <c r="C915" s="43"/>
      <c r="D915" s="43"/>
      <c r="E915" s="43"/>
      <c r="F915" s="43"/>
      <c r="G915" s="43"/>
      <c r="H915" s="43"/>
      <c r="I915" s="43"/>
    </row>
    <row r="916" ht="12.75" customHeight="1">
      <c r="B916" s="43"/>
      <c r="C916" s="43"/>
      <c r="D916" s="43"/>
      <c r="E916" s="43"/>
      <c r="F916" s="43"/>
      <c r="G916" s="43"/>
      <c r="H916" s="43"/>
      <c r="I916" s="43"/>
    </row>
    <row r="917" ht="12.75" customHeight="1">
      <c r="B917" s="43"/>
      <c r="C917" s="43"/>
      <c r="D917" s="43"/>
      <c r="E917" s="43"/>
      <c r="F917" s="43"/>
      <c r="G917" s="43"/>
      <c r="H917" s="43"/>
      <c r="I917" s="43"/>
    </row>
    <row r="918" ht="12.75" customHeight="1">
      <c r="B918" s="43"/>
      <c r="C918" s="43"/>
      <c r="D918" s="43"/>
      <c r="E918" s="43"/>
      <c r="F918" s="43"/>
      <c r="G918" s="43"/>
      <c r="H918" s="43"/>
      <c r="I918" s="43"/>
    </row>
    <row r="919" ht="12.75" customHeight="1">
      <c r="B919" s="43"/>
      <c r="C919" s="43"/>
      <c r="D919" s="43"/>
      <c r="E919" s="43"/>
      <c r="F919" s="43"/>
      <c r="G919" s="43"/>
      <c r="H919" s="43"/>
      <c r="I919" s="43"/>
    </row>
    <row r="920" ht="12.75" customHeight="1">
      <c r="B920" s="43"/>
      <c r="C920" s="43"/>
      <c r="D920" s="43"/>
      <c r="E920" s="43"/>
      <c r="F920" s="43"/>
      <c r="G920" s="43"/>
      <c r="H920" s="43"/>
      <c r="I920" s="43"/>
    </row>
    <row r="921" ht="12.75" customHeight="1">
      <c r="B921" s="43"/>
      <c r="C921" s="43"/>
      <c r="D921" s="43"/>
      <c r="E921" s="43"/>
      <c r="F921" s="43"/>
      <c r="G921" s="43"/>
      <c r="H921" s="43"/>
      <c r="I921" s="43"/>
    </row>
    <row r="922" ht="12.75" customHeight="1">
      <c r="B922" s="43"/>
      <c r="C922" s="43"/>
      <c r="D922" s="43"/>
      <c r="E922" s="43"/>
      <c r="F922" s="43"/>
      <c r="G922" s="43"/>
      <c r="H922" s="43"/>
      <c r="I922" s="43"/>
    </row>
    <row r="923" ht="12.75" customHeight="1">
      <c r="B923" s="43"/>
      <c r="C923" s="43"/>
      <c r="D923" s="43"/>
      <c r="E923" s="43"/>
      <c r="F923" s="43"/>
      <c r="G923" s="43"/>
      <c r="H923" s="43"/>
      <c r="I923" s="43"/>
    </row>
    <row r="924" ht="12.75" customHeight="1">
      <c r="B924" s="43"/>
      <c r="C924" s="43"/>
      <c r="D924" s="43"/>
      <c r="E924" s="43"/>
      <c r="F924" s="43"/>
      <c r="G924" s="43"/>
      <c r="H924" s="43"/>
      <c r="I924" s="43"/>
    </row>
    <row r="925" ht="12.75" customHeight="1">
      <c r="B925" s="43"/>
      <c r="C925" s="43"/>
      <c r="D925" s="43"/>
      <c r="E925" s="43"/>
      <c r="F925" s="43"/>
      <c r="G925" s="43"/>
      <c r="H925" s="43"/>
      <c r="I925" s="43"/>
    </row>
    <row r="926" ht="12.75" customHeight="1">
      <c r="B926" s="43"/>
      <c r="C926" s="43"/>
      <c r="D926" s="43"/>
      <c r="E926" s="43"/>
      <c r="F926" s="43"/>
      <c r="G926" s="43"/>
      <c r="H926" s="43"/>
      <c r="I926" s="43"/>
    </row>
    <row r="927" ht="12.75" customHeight="1">
      <c r="B927" s="43"/>
      <c r="C927" s="43"/>
      <c r="D927" s="43"/>
      <c r="E927" s="43"/>
      <c r="F927" s="43"/>
      <c r="G927" s="43"/>
      <c r="H927" s="43"/>
      <c r="I927" s="43"/>
    </row>
    <row r="928" ht="12.75" customHeight="1">
      <c r="B928" s="43"/>
      <c r="C928" s="43"/>
      <c r="D928" s="43"/>
      <c r="E928" s="43"/>
      <c r="F928" s="43"/>
      <c r="G928" s="43"/>
      <c r="H928" s="43"/>
      <c r="I928" s="43"/>
    </row>
    <row r="929" ht="12.75" customHeight="1">
      <c r="B929" s="43"/>
      <c r="C929" s="43"/>
      <c r="D929" s="43"/>
      <c r="E929" s="43"/>
      <c r="F929" s="43"/>
      <c r="G929" s="43"/>
      <c r="H929" s="43"/>
      <c r="I929" s="43"/>
    </row>
    <row r="930" ht="12.75" customHeight="1">
      <c r="B930" s="43"/>
      <c r="C930" s="43"/>
      <c r="D930" s="43"/>
      <c r="E930" s="43"/>
      <c r="F930" s="43"/>
      <c r="G930" s="43"/>
      <c r="H930" s="43"/>
      <c r="I930" s="43"/>
    </row>
    <row r="931" ht="12.75" customHeight="1">
      <c r="B931" s="43"/>
      <c r="C931" s="43"/>
      <c r="D931" s="43"/>
      <c r="E931" s="43"/>
      <c r="F931" s="43"/>
      <c r="G931" s="43"/>
      <c r="H931" s="43"/>
      <c r="I931" s="43"/>
    </row>
    <row r="932" ht="12.75" customHeight="1">
      <c r="B932" s="43"/>
      <c r="C932" s="43"/>
      <c r="D932" s="43"/>
      <c r="E932" s="43"/>
      <c r="F932" s="43"/>
      <c r="G932" s="43"/>
      <c r="H932" s="43"/>
      <c r="I932" s="43"/>
    </row>
    <row r="933" ht="12.75" customHeight="1">
      <c r="B933" s="43"/>
      <c r="C933" s="43"/>
      <c r="D933" s="43"/>
      <c r="E933" s="43"/>
      <c r="F933" s="43"/>
      <c r="G933" s="43"/>
      <c r="H933" s="43"/>
      <c r="I933" s="43"/>
    </row>
    <row r="934" ht="12.75" customHeight="1">
      <c r="B934" s="43"/>
      <c r="C934" s="43"/>
      <c r="D934" s="43"/>
      <c r="E934" s="43"/>
      <c r="F934" s="43"/>
      <c r="G934" s="43"/>
      <c r="H934" s="43"/>
      <c r="I934" s="43"/>
    </row>
    <row r="935" ht="12.75" customHeight="1">
      <c r="B935" s="43"/>
      <c r="C935" s="43"/>
      <c r="D935" s="43"/>
      <c r="E935" s="43"/>
      <c r="F935" s="43"/>
      <c r="G935" s="43"/>
      <c r="H935" s="43"/>
      <c r="I935" s="43"/>
    </row>
    <row r="936" ht="12.75" customHeight="1">
      <c r="B936" s="43"/>
      <c r="C936" s="43"/>
      <c r="D936" s="43"/>
      <c r="E936" s="43"/>
      <c r="F936" s="43"/>
      <c r="G936" s="43"/>
      <c r="H936" s="43"/>
      <c r="I936" s="43"/>
    </row>
    <row r="937" ht="12.75" customHeight="1">
      <c r="B937" s="43"/>
      <c r="C937" s="43"/>
      <c r="D937" s="43"/>
      <c r="E937" s="43"/>
      <c r="F937" s="43"/>
      <c r="G937" s="43"/>
      <c r="H937" s="43"/>
      <c r="I937" s="43"/>
    </row>
    <row r="938" ht="12.75" customHeight="1">
      <c r="B938" s="43"/>
      <c r="C938" s="43"/>
      <c r="D938" s="43"/>
      <c r="E938" s="43"/>
      <c r="F938" s="43"/>
      <c r="G938" s="43"/>
      <c r="H938" s="43"/>
      <c r="I938" s="43"/>
    </row>
    <row r="939" ht="12.75" customHeight="1">
      <c r="B939" s="43"/>
      <c r="C939" s="43"/>
      <c r="D939" s="43"/>
      <c r="E939" s="43"/>
      <c r="F939" s="43"/>
      <c r="G939" s="43"/>
      <c r="H939" s="43"/>
      <c r="I939" s="43"/>
    </row>
    <row r="940" ht="12.75" customHeight="1">
      <c r="B940" s="43"/>
      <c r="C940" s="43"/>
      <c r="D940" s="43"/>
      <c r="E940" s="43"/>
      <c r="F940" s="43"/>
      <c r="G940" s="43"/>
      <c r="H940" s="43"/>
      <c r="I940" s="43"/>
    </row>
    <row r="941" ht="12.75" customHeight="1">
      <c r="B941" s="43"/>
      <c r="C941" s="43"/>
      <c r="D941" s="43"/>
      <c r="E941" s="43"/>
      <c r="F941" s="43"/>
      <c r="G941" s="43"/>
      <c r="H941" s="43"/>
      <c r="I941" s="43"/>
    </row>
    <row r="942" ht="12.75" customHeight="1">
      <c r="B942" s="43"/>
      <c r="C942" s="43"/>
      <c r="D942" s="43"/>
      <c r="E942" s="43"/>
      <c r="F942" s="43"/>
      <c r="G942" s="43"/>
      <c r="H942" s="43"/>
      <c r="I942" s="43"/>
    </row>
    <row r="943" ht="12.75" customHeight="1">
      <c r="B943" s="43"/>
      <c r="C943" s="43"/>
      <c r="D943" s="43"/>
      <c r="E943" s="43"/>
      <c r="F943" s="43"/>
      <c r="G943" s="43"/>
      <c r="H943" s="43"/>
      <c r="I943" s="43"/>
    </row>
    <row r="944" ht="12.75" customHeight="1">
      <c r="B944" s="43"/>
      <c r="C944" s="43"/>
      <c r="D944" s="43"/>
      <c r="E944" s="43"/>
      <c r="F944" s="43"/>
      <c r="G944" s="43"/>
      <c r="H944" s="43"/>
      <c r="I944" s="43"/>
    </row>
    <row r="945" ht="12.75" customHeight="1">
      <c r="B945" s="43"/>
      <c r="C945" s="43"/>
      <c r="D945" s="43"/>
      <c r="E945" s="43"/>
      <c r="F945" s="43"/>
      <c r="G945" s="43"/>
      <c r="H945" s="43"/>
      <c r="I945" s="43"/>
    </row>
    <row r="946" ht="12.75" customHeight="1">
      <c r="B946" s="43"/>
      <c r="C946" s="43"/>
      <c r="D946" s="43"/>
      <c r="E946" s="43"/>
      <c r="F946" s="43"/>
      <c r="G946" s="43"/>
      <c r="H946" s="43"/>
      <c r="I946" s="43"/>
    </row>
    <row r="947" ht="12.75" customHeight="1">
      <c r="B947" s="43"/>
      <c r="C947" s="43"/>
      <c r="D947" s="43"/>
      <c r="E947" s="43"/>
      <c r="F947" s="43"/>
      <c r="G947" s="43"/>
      <c r="H947" s="43"/>
      <c r="I947" s="43"/>
    </row>
    <row r="948" ht="12.75" customHeight="1">
      <c r="B948" s="43"/>
      <c r="C948" s="43"/>
      <c r="D948" s="43"/>
      <c r="E948" s="43"/>
      <c r="F948" s="43"/>
      <c r="G948" s="43"/>
      <c r="H948" s="43"/>
      <c r="I948" s="43"/>
    </row>
    <row r="949" ht="12.75" customHeight="1">
      <c r="B949" s="43"/>
      <c r="C949" s="43"/>
      <c r="D949" s="43"/>
      <c r="E949" s="43"/>
      <c r="F949" s="43"/>
      <c r="G949" s="43"/>
      <c r="H949" s="43"/>
      <c r="I949" s="43"/>
    </row>
    <row r="950" ht="12.75" customHeight="1">
      <c r="B950" s="43"/>
      <c r="C950" s="43"/>
      <c r="D950" s="43"/>
      <c r="E950" s="43"/>
      <c r="F950" s="43"/>
      <c r="G950" s="43"/>
      <c r="H950" s="43"/>
      <c r="I950" s="43"/>
    </row>
    <row r="951" ht="12.75" customHeight="1">
      <c r="B951" s="43"/>
      <c r="C951" s="43"/>
      <c r="D951" s="43"/>
      <c r="E951" s="43"/>
      <c r="F951" s="43"/>
      <c r="G951" s="43"/>
      <c r="H951" s="43"/>
      <c r="I951" s="43"/>
    </row>
    <row r="952" ht="12.75" customHeight="1">
      <c r="B952" s="43"/>
      <c r="C952" s="43"/>
      <c r="D952" s="43"/>
      <c r="E952" s="43"/>
      <c r="F952" s="43"/>
      <c r="G952" s="43"/>
      <c r="H952" s="43"/>
      <c r="I952" s="43"/>
    </row>
    <row r="953" ht="12.75" customHeight="1">
      <c r="B953" s="43"/>
      <c r="C953" s="43"/>
      <c r="D953" s="43"/>
      <c r="E953" s="43"/>
      <c r="F953" s="43"/>
      <c r="G953" s="43"/>
      <c r="H953" s="43"/>
      <c r="I953" s="43"/>
    </row>
    <row r="954" ht="12.75" customHeight="1">
      <c r="B954" s="43"/>
      <c r="C954" s="43"/>
      <c r="D954" s="43"/>
      <c r="E954" s="43"/>
      <c r="F954" s="43"/>
      <c r="G954" s="43"/>
      <c r="H954" s="43"/>
      <c r="I954" s="43"/>
    </row>
    <row r="955" ht="12.75" customHeight="1">
      <c r="B955" s="43"/>
      <c r="C955" s="43"/>
      <c r="D955" s="43"/>
      <c r="E955" s="43"/>
      <c r="F955" s="43"/>
      <c r="G955" s="43"/>
      <c r="H955" s="43"/>
      <c r="I955" s="43"/>
    </row>
    <row r="956" ht="12.75" customHeight="1">
      <c r="B956" s="43"/>
      <c r="C956" s="43"/>
      <c r="D956" s="43"/>
      <c r="E956" s="43"/>
      <c r="F956" s="43"/>
      <c r="G956" s="43"/>
      <c r="H956" s="43"/>
      <c r="I956" s="43"/>
    </row>
    <row r="957" ht="12.75" customHeight="1">
      <c r="B957" s="43"/>
      <c r="C957" s="43"/>
      <c r="D957" s="43"/>
      <c r="E957" s="43"/>
      <c r="F957" s="43"/>
      <c r="G957" s="43"/>
      <c r="H957" s="43"/>
      <c r="I957" s="43"/>
    </row>
    <row r="958" ht="12.75" customHeight="1">
      <c r="B958" s="43"/>
      <c r="C958" s="43"/>
      <c r="D958" s="43"/>
      <c r="E958" s="43"/>
      <c r="F958" s="43"/>
      <c r="G958" s="43"/>
      <c r="H958" s="43"/>
      <c r="I958" s="43"/>
    </row>
    <row r="959" ht="12.75" customHeight="1">
      <c r="B959" s="43"/>
      <c r="C959" s="43"/>
      <c r="D959" s="43"/>
      <c r="E959" s="43"/>
      <c r="F959" s="43"/>
      <c r="G959" s="43"/>
      <c r="H959" s="43"/>
      <c r="I959" s="43"/>
    </row>
    <row r="960" ht="12.75" customHeight="1">
      <c r="B960" s="43"/>
      <c r="C960" s="43"/>
      <c r="D960" s="43"/>
      <c r="E960" s="43"/>
      <c r="F960" s="43"/>
      <c r="G960" s="43"/>
      <c r="H960" s="43"/>
      <c r="I960" s="43"/>
    </row>
    <row r="961" ht="12.75" customHeight="1">
      <c r="B961" s="43"/>
      <c r="C961" s="43"/>
      <c r="D961" s="43"/>
      <c r="E961" s="43"/>
      <c r="F961" s="43"/>
      <c r="G961" s="43"/>
      <c r="H961" s="43"/>
      <c r="I961" s="43"/>
    </row>
    <row r="962" ht="12.75" customHeight="1">
      <c r="B962" s="43"/>
      <c r="C962" s="43"/>
      <c r="D962" s="43"/>
      <c r="E962" s="43"/>
      <c r="F962" s="43"/>
      <c r="G962" s="43"/>
      <c r="H962" s="43"/>
      <c r="I962" s="43"/>
    </row>
    <row r="963" ht="12.75" customHeight="1">
      <c r="B963" s="43"/>
      <c r="C963" s="43"/>
      <c r="D963" s="43"/>
      <c r="E963" s="43"/>
      <c r="F963" s="43"/>
      <c r="G963" s="43"/>
      <c r="H963" s="43"/>
      <c r="I963" s="43"/>
    </row>
    <row r="964" ht="12.75" customHeight="1">
      <c r="B964" s="43"/>
      <c r="C964" s="43"/>
      <c r="D964" s="43"/>
      <c r="E964" s="43"/>
      <c r="F964" s="43"/>
      <c r="G964" s="43"/>
      <c r="H964" s="43"/>
      <c r="I964" s="43"/>
    </row>
    <row r="965" ht="12.75" customHeight="1">
      <c r="B965" s="43"/>
      <c r="C965" s="43"/>
      <c r="D965" s="43"/>
      <c r="E965" s="43"/>
      <c r="F965" s="43"/>
      <c r="G965" s="43"/>
      <c r="H965" s="43"/>
      <c r="I965" s="43"/>
    </row>
    <row r="966" ht="12.75" customHeight="1">
      <c r="B966" s="43"/>
      <c r="C966" s="43"/>
      <c r="D966" s="43"/>
      <c r="E966" s="43"/>
      <c r="F966" s="43"/>
      <c r="G966" s="43"/>
      <c r="H966" s="43"/>
      <c r="I966" s="43"/>
    </row>
    <row r="967" ht="12.75" customHeight="1">
      <c r="B967" s="43"/>
      <c r="C967" s="43"/>
      <c r="D967" s="43"/>
      <c r="E967" s="43"/>
      <c r="F967" s="43"/>
      <c r="G967" s="43"/>
      <c r="H967" s="43"/>
      <c r="I967" s="43"/>
    </row>
    <row r="968" ht="12.75" customHeight="1">
      <c r="B968" s="43"/>
      <c r="C968" s="43"/>
      <c r="D968" s="43"/>
      <c r="E968" s="43"/>
      <c r="F968" s="43"/>
      <c r="G968" s="43"/>
      <c r="H968" s="43"/>
      <c r="I968" s="43"/>
    </row>
    <row r="969" ht="12.75" customHeight="1">
      <c r="B969" s="43"/>
      <c r="C969" s="43"/>
      <c r="D969" s="43"/>
      <c r="E969" s="43"/>
      <c r="F969" s="43"/>
      <c r="G969" s="43"/>
      <c r="H969" s="43"/>
      <c r="I969" s="43"/>
    </row>
    <row r="970" ht="12.75" customHeight="1">
      <c r="B970" s="43"/>
      <c r="C970" s="43"/>
      <c r="D970" s="43"/>
      <c r="E970" s="43"/>
      <c r="F970" s="43"/>
      <c r="G970" s="43"/>
      <c r="H970" s="43"/>
      <c r="I970" s="43"/>
    </row>
    <row r="971" ht="12.75" customHeight="1">
      <c r="B971" s="43"/>
      <c r="C971" s="43"/>
      <c r="D971" s="43"/>
      <c r="E971" s="43"/>
      <c r="F971" s="43"/>
      <c r="G971" s="43"/>
      <c r="H971" s="43"/>
      <c r="I971" s="43"/>
    </row>
    <row r="972" ht="12.75" customHeight="1">
      <c r="B972" s="43"/>
      <c r="C972" s="43"/>
      <c r="D972" s="43"/>
      <c r="E972" s="43"/>
      <c r="F972" s="43"/>
      <c r="G972" s="43"/>
      <c r="H972" s="43"/>
      <c r="I972" s="43"/>
    </row>
    <row r="973" ht="12.75" customHeight="1">
      <c r="B973" s="43"/>
      <c r="C973" s="43"/>
      <c r="D973" s="43"/>
      <c r="E973" s="43"/>
      <c r="F973" s="43"/>
      <c r="G973" s="43"/>
      <c r="H973" s="43"/>
      <c r="I973" s="43"/>
    </row>
    <row r="974" ht="12.75" customHeight="1">
      <c r="B974" s="43"/>
      <c r="C974" s="43"/>
      <c r="D974" s="43"/>
      <c r="E974" s="43"/>
      <c r="F974" s="43"/>
      <c r="G974" s="43"/>
      <c r="H974" s="43"/>
      <c r="I974" s="43"/>
    </row>
    <row r="975" ht="12.75" customHeight="1">
      <c r="B975" s="43"/>
      <c r="C975" s="43"/>
      <c r="D975" s="43"/>
      <c r="E975" s="43"/>
      <c r="F975" s="43"/>
      <c r="G975" s="43"/>
      <c r="H975" s="43"/>
      <c r="I975" s="43"/>
    </row>
    <row r="976" ht="12.75" customHeight="1">
      <c r="B976" s="43"/>
      <c r="C976" s="43"/>
      <c r="D976" s="43"/>
      <c r="E976" s="43"/>
      <c r="F976" s="43"/>
      <c r="G976" s="43"/>
      <c r="H976" s="43"/>
      <c r="I976" s="43"/>
    </row>
    <row r="977" ht="12.75" customHeight="1">
      <c r="B977" s="43"/>
      <c r="C977" s="43"/>
      <c r="D977" s="43"/>
      <c r="E977" s="43"/>
      <c r="F977" s="43"/>
      <c r="G977" s="43"/>
      <c r="H977" s="43"/>
      <c r="I977" s="43"/>
    </row>
    <row r="978" ht="12.75" customHeight="1">
      <c r="B978" s="43"/>
      <c r="C978" s="43"/>
      <c r="D978" s="43"/>
      <c r="E978" s="43"/>
      <c r="F978" s="43"/>
      <c r="G978" s="43"/>
      <c r="H978" s="43"/>
      <c r="I978" s="43"/>
    </row>
    <row r="979" ht="12.75" customHeight="1">
      <c r="B979" s="43"/>
      <c r="C979" s="43"/>
      <c r="D979" s="43"/>
      <c r="E979" s="43"/>
      <c r="F979" s="43"/>
      <c r="G979" s="43"/>
      <c r="H979" s="43"/>
      <c r="I979" s="43"/>
    </row>
    <row r="980" ht="12.75" customHeight="1">
      <c r="B980" s="43"/>
      <c r="C980" s="43"/>
      <c r="D980" s="43"/>
      <c r="E980" s="43"/>
      <c r="F980" s="43"/>
      <c r="G980" s="43"/>
      <c r="H980" s="43"/>
      <c r="I980" s="43"/>
    </row>
    <row r="981" ht="12.75" customHeight="1">
      <c r="B981" s="43"/>
      <c r="C981" s="43"/>
      <c r="D981" s="43"/>
      <c r="E981" s="43"/>
      <c r="F981" s="43"/>
      <c r="G981" s="43"/>
      <c r="H981" s="43"/>
      <c r="I981" s="43"/>
    </row>
    <row r="982" ht="12.75" customHeight="1">
      <c r="B982" s="43"/>
      <c r="C982" s="43"/>
      <c r="D982" s="43"/>
      <c r="E982" s="43"/>
      <c r="F982" s="43"/>
      <c r="G982" s="43"/>
      <c r="H982" s="43"/>
      <c r="I982" s="43"/>
    </row>
    <row r="983" ht="12.75" customHeight="1">
      <c r="B983" s="43"/>
      <c r="C983" s="43"/>
      <c r="D983" s="43"/>
      <c r="E983" s="43"/>
      <c r="F983" s="43"/>
      <c r="G983" s="43"/>
      <c r="H983" s="43"/>
      <c r="I983" s="43"/>
    </row>
    <row r="984" ht="12.75" customHeight="1">
      <c r="B984" s="43"/>
      <c r="C984" s="43"/>
      <c r="D984" s="43"/>
      <c r="E984" s="43"/>
      <c r="F984" s="43"/>
      <c r="G984" s="43"/>
      <c r="H984" s="43"/>
      <c r="I984" s="43"/>
    </row>
    <row r="985" ht="12.75" customHeight="1">
      <c r="B985" s="43"/>
      <c r="C985" s="43"/>
      <c r="D985" s="43"/>
      <c r="E985" s="43"/>
      <c r="F985" s="43"/>
      <c r="G985" s="43"/>
      <c r="H985" s="43"/>
      <c r="I985" s="43"/>
    </row>
    <row r="986" ht="12.75" customHeight="1">
      <c r="B986" s="43"/>
      <c r="C986" s="43"/>
      <c r="D986" s="43"/>
      <c r="E986" s="43"/>
      <c r="F986" s="43"/>
      <c r="G986" s="43"/>
      <c r="H986" s="43"/>
      <c r="I986" s="43"/>
    </row>
    <row r="987" ht="12.75" customHeight="1">
      <c r="B987" s="43"/>
      <c r="C987" s="43"/>
      <c r="D987" s="43"/>
      <c r="E987" s="43"/>
      <c r="F987" s="43"/>
      <c r="G987" s="43"/>
      <c r="H987" s="43"/>
      <c r="I987" s="43"/>
    </row>
    <row r="988" ht="12.75" customHeight="1">
      <c r="B988" s="43"/>
      <c r="C988" s="43"/>
      <c r="D988" s="43"/>
      <c r="E988" s="43"/>
      <c r="F988" s="43"/>
      <c r="G988" s="43"/>
      <c r="H988" s="43"/>
      <c r="I988" s="43"/>
    </row>
    <row r="989" ht="12.75" customHeight="1">
      <c r="B989" s="43"/>
      <c r="C989" s="43"/>
      <c r="D989" s="43"/>
      <c r="E989" s="43"/>
      <c r="F989" s="43"/>
      <c r="G989" s="43"/>
      <c r="H989" s="43"/>
      <c r="I989" s="43"/>
    </row>
    <row r="990" ht="12.75" customHeight="1">
      <c r="B990" s="43"/>
      <c r="C990" s="43"/>
      <c r="D990" s="43"/>
      <c r="E990" s="43"/>
      <c r="F990" s="43"/>
      <c r="G990" s="43"/>
      <c r="H990" s="43"/>
      <c r="I990" s="43"/>
    </row>
    <row r="991" ht="12.75" customHeight="1">
      <c r="B991" s="43"/>
      <c r="C991" s="43"/>
      <c r="D991" s="43"/>
      <c r="E991" s="43"/>
      <c r="F991" s="43"/>
      <c r="G991" s="43"/>
      <c r="H991" s="43"/>
      <c r="I991" s="43"/>
    </row>
    <row r="992" ht="12.75" customHeight="1">
      <c r="B992" s="43"/>
      <c r="C992" s="43"/>
      <c r="D992" s="43"/>
      <c r="E992" s="43"/>
      <c r="F992" s="43"/>
      <c r="G992" s="43"/>
      <c r="H992" s="43"/>
      <c r="I992" s="43"/>
    </row>
    <row r="993" ht="12.75" customHeight="1">
      <c r="B993" s="43"/>
      <c r="C993" s="43"/>
      <c r="D993" s="43"/>
      <c r="E993" s="43"/>
      <c r="F993" s="43"/>
      <c r="G993" s="43"/>
      <c r="H993" s="43"/>
      <c r="I993" s="43"/>
    </row>
    <row r="994" ht="12.75" customHeight="1">
      <c r="B994" s="43"/>
      <c r="C994" s="43"/>
      <c r="D994" s="43"/>
      <c r="E994" s="43"/>
      <c r="F994" s="43"/>
      <c r="G994" s="43"/>
      <c r="H994" s="43"/>
      <c r="I994" s="43"/>
    </row>
    <row r="995" ht="12.75" customHeight="1">
      <c r="B995" s="43"/>
      <c r="C995" s="43"/>
      <c r="D995" s="43"/>
      <c r="E995" s="43"/>
      <c r="F995" s="43"/>
      <c r="G995" s="43"/>
      <c r="H995" s="43"/>
      <c r="I995" s="43"/>
    </row>
    <row r="996" ht="12.75" customHeight="1">
      <c r="B996" s="43"/>
      <c r="C996" s="43"/>
      <c r="D996" s="43"/>
      <c r="E996" s="43"/>
      <c r="F996" s="43"/>
      <c r="G996" s="43"/>
      <c r="H996" s="43"/>
      <c r="I996" s="43"/>
    </row>
    <row r="997" ht="12.75" customHeight="1">
      <c r="B997" s="43"/>
      <c r="C997" s="43"/>
      <c r="D997" s="43"/>
      <c r="E997" s="43"/>
      <c r="F997" s="43"/>
      <c r="G997" s="43"/>
      <c r="H997" s="43"/>
      <c r="I997" s="43"/>
    </row>
    <row r="998" ht="12.75" customHeight="1">
      <c r="B998" s="43"/>
      <c r="C998" s="43"/>
      <c r="D998" s="43"/>
      <c r="E998" s="43"/>
      <c r="F998" s="43"/>
      <c r="G998" s="43"/>
      <c r="H998" s="43"/>
      <c r="I998" s="43"/>
    </row>
    <row r="999" ht="12.75" customHeight="1">
      <c r="B999" s="43"/>
      <c r="C999" s="43"/>
      <c r="D999" s="43"/>
      <c r="E999" s="43"/>
      <c r="F999" s="43"/>
      <c r="G999" s="43"/>
      <c r="H999" s="43"/>
      <c r="I999" s="43"/>
    </row>
    <row r="1000" ht="12.75" customHeight="1">
      <c r="B1000" s="43"/>
      <c r="C1000" s="43"/>
      <c r="D1000" s="43"/>
      <c r="E1000" s="43"/>
      <c r="F1000" s="43"/>
      <c r="G1000" s="43"/>
      <c r="H1000" s="43"/>
      <c r="I1000" s="43"/>
    </row>
  </sheetData>
  <mergeCells count="5">
    <mergeCell ref="U15:V15"/>
    <mergeCell ref="B51:G51"/>
    <mergeCell ref="H51:J51"/>
    <mergeCell ref="O51:T51"/>
    <mergeCell ref="U51:W51"/>
  </mergeCells>
  <dataValidations>
    <dataValidation type="list" allowBlank="1" showErrorMessage="1" sqref="P5">
      <formula1>$A$1:$A$10</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2020-08-28T19:57:21Z</dcterms:created>
  <dc:creator>Wesley Hunt</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11ed143f-387c-480b-a01c-ad3c8525ed7f</vt:lpwstr>
  </property>
  <property fmtid="{D5CDD505-2E9C-101B-9397-08002B2CF9AE}" pid="3" name="Classification">
    <vt:lpwstr>Unclassified</vt:lpwstr>
  </property>
</Properties>
</file>